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namedSheetViews/namedSheetView1.xml" ContentType="application/vnd.ms-excel.namedsheetview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codeName="ThisWorkbook"/>
  <mc:AlternateContent xmlns:mc="http://schemas.openxmlformats.org/markup-compatibility/2006">
    <mc:Choice Requires="x15">
      <x15ac:absPath xmlns:x15ac="http://schemas.microsoft.com/office/spreadsheetml/2010/11/ac" url="E:\aqui\BOSA 1\2022 Formulacion VIAS Construccion\Interventoria\Evaluacion 2\"/>
    </mc:Choice>
  </mc:AlternateContent>
  <xr:revisionPtr revIDLastSave="0" documentId="13_ncr:20001_{3FFC23C8-0151-412A-AA05-FD48968F2A86}" xr6:coauthVersionLast="47" xr6:coauthVersionMax="47" xr10:uidLastSave="{00000000-0000-0000-0000-000000000000}"/>
  <bookViews>
    <workbookView xWindow="-120" yWindow="-120" windowWidth="29040" windowHeight="15840" tabRatio="548" xr2:uid="{00000000-000D-0000-FFFF-FFFF00000000}"/>
  </bookViews>
  <sheets>
    <sheet name="INFO. PROP" sheetId="43" r:id="rId1"/>
    <sheet name="CHECK LIST" sheetId="68" r:id="rId2"/>
    <sheet name="EXPER. PROP." sheetId="45" r:id="rId3"/>
    <sheet name="PROPUESTA ECONOMICA" sheetId="73" r:id="rId4"/>
    <sheet name="PUNTUABLES" sheetId="71" r:id="rId5"/>
    <sheet name="CONSOLIDADO " sheetId="44" r:id="rId6"/>
    <sheet name="EVALUACION" sheetId="74" r:id="rId7"/>
    <sheet name="ECONOMICO" sheetId="65" state="hidden" r:id="rId8"/>
    <sheet name="ORDEN ELEGIBILIDAD" sheetId="67" state="hidden" r:id="rId9"/>
    <sheet name="Salarios" sheetId="72" state="hidden" r:id="rId10"/>
    <sheet name="Resumen" sheetId="64" state="hidden" r:id="rId11"/>
  </sheets>
  <externalReferences>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s>
  <definedNames>
    <definedName name="\0">#REF!</definedName>
    <definedName name="\00">#REF!</definedName>
    <definedName name="\a">#REF!</definedName>
    <definedName name="\AA">[1]LIQUIDACION!#REF!</definedName>
    <definedName name="\b">#REF!</definedName>
    <definedName name="\bb">[2]STRSUMM0!#REF!</definedName>
    <definedName name="\c">#REF!</definedName>
    <definedName name="\E">#REF!</definedName>
    <definedName name="\EE">#REF!</definedName>
    <definedName name="\G">#REF!</definedName>
    <definedName name="\k">'[3]7422CW00'!#REF!</definedName>
    <definedName name="\l">#REF!</definedName>
    <definedName name="\M">#REF!</definedName>
    <definedName name="\ñ">'[4]7422CW00'!#REF!</definedName>
    <definedName name="\P">#REF!</definedName>
    <definedName name="\R">#REF!</definedName>
    <definedName name="\s">#REF!</definedName>
    <definedName name="\V">#REF!</definedName>
    <definedName name="\X">[0]!ERR</definedName>
    <definedName name="\Z">[0]!ERR</definedName>
    <definedName name="_________AFC1">[5]INV!$A$25:$D$28</definedName>
    <definedName name="_________AFC3">[5]INV!$F$25:$I$28</definedName>
    <definedName name="_________AFC5">[5]INV!$K$25:$N$28</definedName>
    <definedName name="_________BGC1">[5]INV!$A$5:$D$8</definedName>
    <definedName name="_________BGC3">[5]INV!$F$5:$I$8</definedName>
    <definedName name="_________BGC5">[5]INV!$K$5:$N$8</definedName>
    <definedName name="_________CAC1">[5]INV!$A$19:$D$22</definedName>
    <definedName name="_________CAC3">[5]INV!$F$19:$I$22</definedName>
    <definedName name="_________CAC5">[5]INV!$K$19:$N$22</definedName>
    <definedName name="_________key2" hidden="1">[6]INST!#REF!</definedName>
    <definedName name="_________PJ50">#REF!</definedName>
    <definedName name="_________SBC1">[5]INV!$A$12:$D$15</definedName>
    <definedName name="_________SBC3">[5]INV!$F$12:$I$15</definedName>
    <definedName name="_________SBC5">[5]INV!$K$12:$N$15</definedName>
    <definedName name="________AFC1">[5]INV!$A$25:$D$28</definedName>
    <definedName name="________AFC3">[5]INV!$F$25:$I$28</definedName>
    <definedName name="________AFC5">[5]INV!$K$25:$N$28</definedName>
    <definedName name="________BGC1">[5]INV!$A$5:$D$8</definedName>
    <definedName name="________BGC3">[5]INV!$F$5:$I$8</definedName>
    <definedName name="________BGC5">[5]INV!$K$5:$N$8</definedName>
    <definedName name="________CAC1">[5]INV!$A$19:$D$22</definedName>
    <definedName name="________CAC3">[5]INV!$F$19:$I$22</definedName>
    <definedName name="________CAC5">[5]INV!$K$19:$N$22</definedName>
    <definedName name="________key2" hidden="1">[7]INST!#REF!</definedName>
    <definedName name="________key3" hidden="1">#REF!</definedName>
    <definedName name="________MA2">#REF!</definedName>
    <definedName name="________PJ50">#REF!</definedName>
    <definedName name="________SBC1">[5]INV!$A$12:$D$15</definedName>
    <definedName name="________SBC3">[5]INV!$F$12:$I$15</definedName>
    <definedName name="________SBC5">[5]INV!$K$12:$N$15</definedName>
    <definedName name="_______AFC1">[5]INV!$A$25:$D$28</definedName>
    <definedName name="_______AFC3">[5]INV!$F$25:$I$28</definedName>
    <definedName name="_______AFC5">[5]INV!$K$25:$N$28</definedName>
    <definedName name="_______BGC1">[5]INV!$A$5:$D$8</definedName>
    <definedName name="_______BGC3">[5]INV!$F$5:$I$8</definedName>
    <definedName name="_______BGC5">[5]INV!$K$5:$N$8</definedName>
    <definedName name="_______CAC1">[5]INV!$A$19:$D$22</definedName>
    <definedName name="_______CAC3">[5]INV!$F$19:$I$22</definedName>
    <definedName name="_______CAC5">[5]INV!$K$19:$N$22</definedName>
    <definedName name="_______MA2">#REF!</definedName>
    <definedName name="_______PJ50">#REF!</definedName>
    <definedName name="_______SBC1">[5]INV!$A$12:$D$15</definedName>
    <definedName name="_______SBC3">[5]INV!$F$12:$I$15</definedName>
    <definedName name="_______SBC5">[5]INV!$K$12:$N$15</definedName>
    <definedName name="______AFC1">[5]INV!$A$25:$D$28</definedName>
    <definedName name="______AFC3">[5]INV!$F$25:$I$28</definedName>
    <definedName name="______AFC5">[5]INV!$K$25:$N$28</definedName>
    <definedName name="______BGC1">[5]INV!$A$5:$D$8</definedName>
    <definedName name="______BGC3">[5]INV!$F$5:$I$8</definedName>
    <definedName name="______BGC5">[5]INV!$K$5:$N$8</definedName>
    <definedName name="______CAC1">[5]INV!$A$19:$D$22</definedName>
    <definedName name="______CAC3">[5]INV!$F$19:$I$22</definedName>
    <definedName name="______CAC5">[5]INV!$K$19:$N$22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[5]INV!$A$12:$D$15</definedName>
    <definedName name="______SBC3">[5]INV!$F$12:$I$15</definedName>
    <definedName name="______SBC5">[5]INV!$K$12:$N$15</definedName>
    <definedName name="_____AFC1">[5]INV!$A$25:$D$28</definedName>
    <definedName name="_____AFC3">[5]INV!$F$25:$I$28</definedName>
    <definedName name="_____AFC5">[5]INV!$K$25:$N$28</definedName>
    <definedName name="_____ane7">[8]!_xlbgnm.ane7</definedName>
    <definedName name="_____ane8">[8]!_xlbgnm.ane8</definedName>
    <definedName name="_____Atp2">[9]EMPRESA!$F$22</definedName>
    <definedName name="_____BGC1">[5]INV!$A$5:$D$8</definedName>
    <definedName name="_____BGC3">[5]INV!$F$5:$I$8</definedName>
    <definedName name="_____BGC5">[5]INV!$K$5:$N$8</definedName>
    <definedName name="_____CAC1">[5]INV!$A$19:$D$22</definedName>
    <definedName name="_____CAC3">[5]INV!$F$19:$I$22</definedName>
    <definedName name="_____CAC5">[5]INV!$K$19:$N$22</definedName>
    <definedName name="_____DCI1">[10]Tablas!#REF!</definedName>
    <definedName name="_____DDS1">[10]Tablas!#REF!</definedName>
    <definedName name="_____DGO1">[10]Tablas!#REF!</definedName>
    <definedName name="_____DGP1">[10]Tablas!#REF!</definedName>
    <definedName name="_____DIJ1">[10]Tablas!#REF!</definedName>
    <definedName name="_____DPI1">[10]Tablas!#REF!</definedName>
    <definedName name="_____DPY1">[10]Tablas!#REF!</definedName>
    <definedName name="_____DRI1">[10]Tablas!#REF!</definedName>
    <definedName name="_____DRL1">[10]Tablas!#REF!</definedName>
    <definedName name="_____DSP1">[10]Tablas!#REF!</definedName>
    <definedName name="_____ECP1">[10]Tablas!#REF!</definedName>
    <definedName name="_____ICP1">[10]Tablas!#REF!</definedName>
    <definedName name="_____MA2">#REF!</definedName>
    <definedName name="_____OCD1">[10]Tablas!#REF!</definedName>
    <definedName name="_____OCI1">[10]Tablas!#REF!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[5]INV!$A$12:$D$15</definedName>
    <definedName name="_____SBC3">[5]INV!$F$12:$I$15</definedName>
    <definedName name="_____SBC5">[5]INV!$K$12:$N$15</definedName>
    <definedName name="_____VEX1">[10]Tablas!#REF!</definedName>
    <definedName name="_____VFA1">[10]Tablas!#REF!</definedName>
    <definedName name="_____VIT1">[10]Tablas!#REF!</definedName>
    <definedName name="_____VPR1">[10]Tablas!#REF!</definedName>
    <definedName name="_____VPR2">[11]Tablas!#REF!</definedName>
    <definedName name="_____VRP1">[10]Tablas!#REF!</definedName>
    <definedName name="_____VSM1">[10]Tablas!#REF!</definedName>
    <definedName name="____AFC1">[5]INV!$A$25:$D$28</definedName>
    <definedName name="____AFC3">[5]INV!$F$25:$I$28</definedName>
    <definedName name="____AFC5">[5]INV!$K$25:$N$28</definedName>
    <definedName name="____ane7">[12]!_xlbgnm.ane7</definedName>
    <definedName name="____ane8">[12]!_xlbgnm.ane8</definedName>
    <definedName name="____Atp2">[13]EMPRESA!$F$22</definedName>
    <definedName name="____BGC1">[5]INV!$A$5:$D$8</definedName>
    <definedName name="____BGC3">[5]INV!$F$5:$I$8</definedName>
    <definedName name="____BGC5">[5]INV!$K$5:$N$8</definedName>
    <definedName name="____CAC1">[5]INV!$A$19:$D$22</definedName>
    <definedName name="____CAC3">[5]INV!$F$19:$I$22</definedName>
    <definedName name="____CAC5">[5]INV!$K$19:$N$22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[10]Tablas!#REF!</definedName>
    <definedName name="____DDS1">[10]Tablas!#REF!</definedName>
    <definedName name="____DGO1">[10]Tablas!#REF!</definedName>
    <definedName name="____DGP1">[10]Tablas!#REF!</definedName>
    <definedName name="____DIJ1">[10]Tablas!#REF!</definedName>
    <definedName name="____DPI1">[10]Tablas!#REF!</definedName>
    <definedName name="____DPY1">[10]Tablas!#REF!</definedName>
    <definedName name="____DRI1">[10]Tablas!#REF!</definedName>
    <definedName name="____DRL1">[10]Tablas!#REF!</definedName>
    <definedName name="____DSP1">[10]Tablas!#REF!</definedName>
    <definedName name="____ECP1">[10]Tablas!#REF!</definedName>
    <definedName name="____ICP1">[10]Tablas!#REF!</definedName>
    <definedName name="____LEY80">#REF!</definedName>
    <definedName name="____MA2">#REF!</definedName>
    <definedName name="____OCD1">[10]Tablas!#REF!</definedName>
    <definedName name="____OCI1">[10]Tablas!#REF!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[5]INV!$A$12:$D$15</definedName>
    <definedName name="____SBC3">[5]INV!$F$12:$I$15</definedName>
    <definedName name="____SBC5">[5]INV!$K$12:$N$15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[10]Tablas!#REF!</definedName>
    <definedName name="____VFA1">[10]Tablas!#REF!</definedName>
    <definedName name="____VIT1">[10]Tablas!#REF!</definedName>
    <definedName name="____VPR1">[10]Tablas!#REF!</definedName>
    <definedName name="____VPR2">#REF!</definedName>
    <definedName name="____VRP1">[10]Tablas!#REF!</definedName>
    <definedName name="____VSM1">[10]Tablas!#REF!</definedName>
    <definedName name="___AFC1">[5]INV!$A$25:$D$28</definedName>
    <definedName name="___AFC3">[5]INV!$F$25:$I$28</definedName>
    <definedName name="___AFC5">[5]INV!$K$25:$N$28</definedName>
    <definedName name="___ane7">[14]!_xlbgnm.ane7</definedName>
    <definedName name="___ane8">[14]!_xlbgnm.ane8</definedName>
    <definedName name="___Atp2">[15]EMPRESA!$F$22</definedName>
    <definedName name="___BGC1">[5]INV!$A$5:$D$8</definedName>
    <definedName name="___BGC3">[5]INV!$F$5:$I$8</definedName>
    <definedName name="___BGC5">[5]INV!$K$5:$N$8</definedName>
    <definedName name="___CAC1">[5]INV!$A$19:$D$22</definedName>
    <definedName name="___CAC3">[5]INV!$F$19:$I$22</definedName>
    <definedName name="___CAC5">[5]INV!$K$19:$N$22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[10]Tablas!#REF!</definedName>
    <definedName name="___DDS1">[10]Tablas!#REF!</definedName>
    <definedName name="___DGO1">[10]Tablas!#REF!</definedName>
    <definedName name="___DGP1">[10]Tablas!#REF!</definedName>
    <definedName name="___DIJ1">[10]Tablas!#REF!</definedName>
    <definedName name="___DPI1">[10]Tablas!#REF!</definedName>
    <definedName name="___DPY1">[10]Tablas!#REF!</definedName>
    <definedName name="___DRI1">[10]Tablas!#REF!</definedName>
    <definedName name="___DRL1">[10]Tablas!#REF!</definedName>
    <definedName name="___DSP1">[10]Tablas!#REF!</definedName>
    <definedName name="___ECP1">[10]Tablas!#REF!</definedName>
    <definedName name="___ICP1">[10]Tablas!#REF!</definedName>
    <definedName name="___key2" hidden="1">[7]INST!#REF!</definedName>
    <definedName name="___key3" hidden="1">#REF!</definedName>
    <definedName name="___key31" hidden="1">#REF!</definedName>
    <definedName name="___LEY80">#REF!</definedName>
    <definedName name="___MA2">#REF!</definedName>
    <definedName name="___OCD1">[10]Tablas!#REF!</definedName>
    <definedName name="___OCI1">[10]Tablas!#REF!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[5]INV!$A$12:$D$15</definedName>
    <definedName name="___SBC3">[5]INV!$F$12:$I$15</definedName>
    <definedName name="___SBC5">[5]INV!$K$12:$N$15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[10]Tablas!#REF!</definedName>
    <definedName name="___VFA1">[10]Tablas!#REF!</definedName>
    <definedName name="___VIT1">[10]Tablas!#REF!</definedName>
    <definedName name="___VPR1">[10]Tablas!#REF!</definedName>
    <definedName name="___VPR2">#REF!</definedName>
    <definedName name="___VRP1">[10]Tablas!#REF!</definedName>
    <definedName name="___VSM1">[10]Tablas!#REF!</definedName>
    <definedName name="__123Graph_A" hidden="1">#REF!</definedName>
    <definedName name="__123Graph_B" hidden="1">#REF!</definedName>
    <definedName name="__AFC1">[5]INV!$A$25:$D$28</definedName>
    <definedName name="__AFC3">[5]INV!$F$25:$I$28</definedName>
    <definedName name="__AFC5">[5]INV!$K$25:$N$28</definedName>
    <definedName name="__ane7">[12]!_xlbgnm.ane7</definedName>
    <definedName name="__ane8">[12]!_xlbgnm.ane8</definedName>
    <definedName name="__Atp2">[16]EMPRESA!$F$22</definedName>
    <definedName name="__BGC1">[5]INV!$A$5:$D$8</definedName>
    <definedName name="__BGC3">[5]INV!$F$5:$I$8</definedName>
    <definedName name="__BGC5">[5]INV!$K$5:$N$8</definedName>
    <definedName name="__CAC1">[5]INV!$A$19:$D$22</definedName>
    <definedName name="__CAC3">[5]INV!$F$19:$I$22</definedName>
    <definedName name="__CAC5">[5]INV!$K$19:$N$22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[10]Tablas!#REF!</definedName>
    <definedName name="__DDS1">[10]Tablas!#REF!</definedName>
    <definedName name="__DGO1">[10]Tablas!#REF!</definedName>
    <definedName name="__DGP1">[10]Tablas!#REF!</definedName>
    <definedName name="__DIJ1">[10]Tablas!#REF!</definedName>
    <definedName name="__DPI1">[10]Tablas!#REF!</definedName>
    <definedName name="__DPY1">[10]Tablas!#REF!</definedName>
    <definedName name="__DRI1">[10]Tablas!#REF!</definedName>
    <definedName name="__DRL1">[10]Tablas!#REF!</definedName>
    <definedName name="__DSP1">[10]Tablas!#REF!</definedName>
    <definedName name="__ECP1">[10]Tablas!#REF!</definedName>
    <definedName name="__F">[0]!ERR</definedName>
    <definedName name="__FS01">[0]!ERR</definedName>
    <definedName name="__ICP1">[10]Tablas!#REF!</definedName>
    <definedName name="__key2" hidden="1">[17]INST!#REF!</definedName>
    <definedName name="__key21" hidden="1">[7]INST!#REF!</definedName>
    <definedName name="__key3" hidden="1">#REF!</definedName>
    <definedName name="__key31" hidden="1">#REF!</definedName>
    <definedName name="__LEY80">#REF!</definedName>
    <definedName name="__MA2">#REF!</definedName>
    <definedName name="__mun2">[18]PESOS!#REF!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[10]Tablas!#REF!</definedName>
    <definedName name="__OCI1">[10]Tablas!#REF!</definedName>
    <definedName name="__Pa1">'[19]Paral. 1'!$E$1:$E$65536</definedName>
    <definedName name="__Pa2">'[19]Paral. 2'!$E$1:$E$65536</definedName>
    <definedName name="__Pa3">'[19]Paral. 3'!$E$1:$E$65536</definedName>
    <definedName name="__Pa4">[19]Paral.4!$E$1:$E$65536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[5]INV!$A$12:$D$15</definedName>
    <definedName name="__SBC3">[5]INV!$F$12:$I$15</definedName>
    <definedName name="__SBC5">[5]INV!$K$12:$N$15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[10]Tablas!#REF!</definedName>
    <definedName name="__VFA1">[10]Tablas!#REF!</definedName>
    <definedName name="__VIT1">[10]Tablas!#REF!</definedName>
    <definedName name="__VPR1">[10]Tablas!#REF!</definedName>
    <definedName name="__VPR2">[11]Tablas!#REF!</definedName>
    <definedName name="__VRP1">[10]Tablas!#REF!</definedName>
    <definedName name="__VSM1">[10]Tablas!#REF!</definedName>
    <definedName name="_1">#REF!</definedName>
    <definedName name="_1_25">[11]Tablas!#REF!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[5]INV!$A$25:$D$28</definedName>
    <definedName name="_AFC3">[5]INV!$F$25:$I$28</definedName>
    <definedName name="_AFC5">[5]INV!$K$25:$N$28</definedName>
    <definedName name="_ALM1">#REF!</definedName>
    <definedName name="_AND1">#REF!</definedName>
    <definedName name="_ane7">[12]!_xlbgnm.ane7</definedName>
    <definedName name="_ane8">[12]!_xlbgnm.ane8</definedName>
    <definedName name="_APU221">#REF!</definedName>
    <definedName name="_APU465">[20]!absc</definedName>
    <definedName name="_Atp2">[16]EMPRESA!$F$22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[5]INV!$A$5:$D$8</definedName>
    <definedName name="_BGC3">[5]INV!$F$5:$I$8</definedName>
    <definedName name="_BGC5">[5]INV!$K$5:$N$8</definedName>
    <definedName name="_CAC1">[5]INV!$A$19:$D$22</definedName>
    <definedName name="_CAC3">[5]INV!$F$19:$I$22</definedName>
    <definedName name="_CAC5">[5]INV!$K$19:$N$22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[10]Tablas!#REF!</definedName>
    <definedName name="_DDS1">[10]Tablas!#REF!</definedName>
    <definedName name="_DGO1">[10]Tablas!#REF!</definedName>
    <definedName name="_DGP1">[10]Tablas!#REF!</definedName>
    <definedName name="_DIJ1">[10]Tablas!#REF!</definedName>
    <definedName name="_DPI1">[10]Tablas!#REF!</definedName>
    <definedName name="_DPY1">[10]Tablas!#REF!</definedName>
    <definedName name="_DRI1">[10]Tablas!#REF!</definedName>
    <definedName name="_DRL1">[10]Tablas!#REF!</definedName>
    <definedName name="_DSP1">[10]Tablas!#REF!</definedName>
    <definedName name="_ECP1">[10]Tablas!#REF!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hidden="1">#REF!</definedName>
    <definedName name="_xlnm._FilterDatabase" localSheetId="0" hidden="1">'INFO. PROP'!$A$9:$S$9</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[10]Tablas!#REF!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[21]INST!#REF!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[18]PESOS!#REF!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[10]Tablas!#REF!</definedName>
    <definedName name="_OCI1">[10]Tablas!#REF!</definedName>
    <definedName name="_Order1" hidden="1">255</definedName>
    <definedName name="_Order2" hidden="1">255</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'[19]Paral. 1'!$E$1:$E$65536</definedName>
    <definedName name="_Pa2">'[19]Paral. 2'!$E$1:$E$65536</definedName>
    <definedName name="_Pa3">'[19]Paral. 3'!$E$1:$E$65536</definedName>
    <definedName name="_Pa4">[19]Paral.4!$E$1:$E$65536</definedName>
    <definedName name="_Parse_Out" hidden="1">'[3]7422CW00'!#REF!</definedName>
    <definedName name="_PJ50">#REF!</definedName>
    <definedName name="_pj51">#REF!</definedName>
    <definedName name="_PMT5671">[22]MEMORIAS!#REF!</definedName>
    <definedName name="_PMT5805">[22]MEMORIAS!#REF!</definedName>
    <definedName name="_PMT5806">[22]MEMORIAS!#REF!</definedName>
    <definedName name="_PMT5815">[22]MEMORIAS!#REF!</definedName>
    <definedName name="_PMT5820">[22]MEMORIAS!#REF!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gression_Int" hidden="1">1</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[5]INV!$A$12:$D$15</definedName>
    <definedName name="_SBC3">[5]INV!$F$12:$I$15</definedName>
    <definedName name="_SBC5">[5]INV!$K$12:$N$15</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[7]INST!#REF!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[10]Tablas!#REF!</definedName>
    <definedName name="_VFA1">[10]Tablas!#REF!</definedName>
    <definedName name="_vfv4" hidden="1">{"via1",#N/A,TRUE,"general";"via2",#N/A,TRUE,"general";"via3",#N/A,TRUE,"general"}</definedName>
    <definedName name="_VIT1">[10]Tablas!#REF!</definedName>
    <definedName name="_VPR1">[10]Tablas!#REF!</definedName>
    <definedName name="_VPR2">[11]Tablas!#REF!</definedName>
    <definedName name="_VRP1">[10]Tablas!#REF!</definedName>
    <definedName name="_VSM1">[10]Tablas!#REF!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'[23]DUB-823'!#REF!</definedName>
    <definedName name="A_1">#REF!</definedName>
    <definedName name="A_impresión_IM">#REF!</definedName>
    <definedName name="A18A200">[24]ESPEC!#REF!</definedName>
    <definedName name="a2a" hidden="1">{"TAB1",#N/A,TRUE,"GENERAL";"TAB2",#N/A,TRUE,"GENERAL";"TAB3",#N/A,TRUE,"GENERAL";"TAB4",#N/A,TRUE,"GENERAL";"TAB5",#N/A,TRUE,"GENERAL"}</definedName>
    <definedName name="aa">[0]!ERR</definedName>
    <definedName name="AAA">[0]!ERR</definedName>
    <definedName name="aaaaaa">[25]otros!$C$5</definedName>
    <definedName name="aaaaas" hidden="1">{"TAB1",#N/A,TRUE,"GENERAL";"TAB2",#N/A,TRUE,"GENERAL";"TAB3",#N/A,TRUE,"GENERAL";"TAB4",#N/A,TRUE,"GENERAL";"TAB5",#N/A,TRUE,"GENERAL"}</definedName>
    <definedName name="AAC">[5]AASHTO!$A$14:$F$17</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[5]AASHTO!$A$2:$F$5</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#REF!</definedName>
    <definedName name="adasd">#REF!</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[26]!absc</definedName>
    <definedName name="ADOC125">[29]!absc</definedName>
    <definedName name="adoq">[30]!absc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iu_mat">[31]PRESUPUESTO!$AD$891</definedName>
    <definedName name="AjustDelAIU">#REF!</definedName>
    <definedName name="alam">#REF!</definedName>
    <definedName name="alc">[32]!absc</definedName>
    <definedName name="AlcanceProyecto">#REF!</definedName>
    <definedName name="ALM">#REF!</definedName>
    <definedName name="ALTO">[33]Tabla!$A$1:$A$5</definedName>
    <definedName name="Amount">#REF!</definedName>
    <definedName name="ANCLAJE">'[34]MC SF GAVIONES'!#REF!</definedName>
    <definedName name="AND">#REF!</definedName>
    <definedName name="Andenes" hidden="1">#REF!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[35]COMPARATIVO!#REF!</definedName>
    <definedName name="anexo8">#REF!</definedName>
    <definedName name="anexo9">#REF!</definedName>
    <definedName name="anexů7">#REF!</definedName>
    <definedName name="Antic">[36]BASES!$B$33</definedName>
    <definedName name="ANTICIPO">[37]BASES!$B$33</definedName>
    <definedName name="AÑO">[25]PRESUPUESTO!$D$13</definedName>
    <definedName name="AÑOWUIE">'[38]Res-Accide-10'!$R$2:$R$7</definedName>
    <definedName name="apaiy">#REF!</definedName>
    <definedName name="APELLIDOS">#REF!</definedName>
    <definedName name="API">#REF!</definedName>
    <definedName name="APU">[39]!absc</definedName>
    <definedName name="APU_directos">#REF!</definedName>
    <definedName name="APU221.1">#REF!</definedName>
    <definedName name="APU221.2">#REF!</definedName>
    <definedName name="aq">[0]!ERR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#N/A</definedName>
    <definedName name="Areadimp">#REF!</definedName>
    <definedName name="AreaLimpiar">'[40]Info-Portaf'!$N$4,'[40]Info-Portaf'!$C$10:$AE$24,'[40]Info-Portaf'!$C$26:$AE$28,'[40]Info-Portaf'!$C$31:$AE$40,'[40]Info-Portaf'!$C$41:$H$41,'[40]Info-Portaf'!$C$42:$AE$51,'[40]Info-Portaf'!$C$53:$AE$54,'[40]Info-Portaf'!$C$57:$AE$57,'[40]Info-Portaf'!$C$59:$AE$59,'[40]Info-Portaf'!$B$10:$B$61</definedName>
    <definedName name="Areatotal">#REF!</definedName>
    <definedName name="Aref">#REF!</definedName>
    <definedName name="armuve">[0]!ERR</definedName>
    <definedName name="ARP">#REF!</definedName>
    <definedName name="ARS">#REF!</definedName>
    <definedName name="as">[0]!ERR</definedName>
    <definedName name="ASB">[5]AASHTO!$A$8:$F$11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[9]EMPRESA!$F$20</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'[9]DATOS CONTRATO'!$E$18</definedName>
    <definedName name="auxalimentacion">[41]CONTRATO!$E$18</definedName>
    <definedName name="AuxCom">'[9]DATOS CONTRATO'!$I$16</definedName>
    <definedName name="auxcomisariato">[41]CONTRATO!$I$16</definedName>
    <definedName name="AuxDot">'[9]DATOS CONTRATO'!$I$17</definedName>
    <definedName name="auxdotacion">[41]CONTRATO!$I$17</definedName>
    <definedName name="AuxHab">'[9]DATOS CONTRATO'!$E$17</definedName>
    <definedName name="auxhabi">[42]CONTRATO!$E$17</definedName>
    <definedName name="auxhabitacion">[41]CONTRATO!$E$17</definedName>
    <definedName name="auxtransporte">[41]CONTRATO!$E$16</definedName>
    <definedName name="Avance_por_item">#REF!,#REF!,#REF!,#REF!,#REF!,#REF!,#REF!,#REF!,#REF!,#REF!,#REF!,#REF!,#REF!,#REF!,#REF!,#REF!,#REF!,#REF!</definedName>
    <definedName name="Avances_Totales">#REF!,#REF!,#REF!,#REF!,#REF!,#REF!,#REF!,#REF!,#REF!,#REF!,#REF!,#REF!,#REF!,#REF!,#REF!,#REF!,#REF!,#REF!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[33]Tabla!$A$1:$A$5</definedName>
    <definedName name="Base">#REF!</definedName>
    <definedName name="Base_datos_IM">#REF!</definedName>
    <definedName name="base1">#REF!</definedName>
    <definedName name="base2">#REF!</definedName>
    <definedName name="basedatos">[43]Hoja1!$A$4:$BZ$55</definedName>
    <definedName name="_xlnm.Database">#REF!</definedName>
    <definedName name="BaseDeDatos1">#REF!</definedName>
    <definedName name="basep">[44]PRESUPUESTAL!$A$4:$P$190</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'[45]Ejecutado%'!#REF!</definedName>
    <definedName name="blEjecutadoPorcen">'[45]Ejecutado$'!$D$1:$CE$45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'[45]Programado$'!$I$1:$CK$45</definedName>
    <definedName name="blReferenciaInforme">#REF!</definedName>
    <definedName name="bn">#REF!</definedName>
    <definedName name="Bombas">#REF!</definedName>
    <definedName name="BONO">#REF!</definedName>
    <definedName name="BORDER1">[46]steel!#REF!</definedName>
    <definedName name="BORDET">#REF!</definedName>
    <definedName name="BORSHE">'[3]7422CW00'!#REF!</definedName>
    <definedName name="BORSUM">'[3]7422CW00'!#REF!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[47]medelo!$D$37</definedName>
    <definedName name="bt" hidden="1">{"via1",#N/A,TRUE,"general";"via2",#N/A,TRUE,"general";"via3",#N/A,TRUE,"general"}</definedName>
    <definedName name="BTYJHTR" hidden="1">{"TAB1",#N/A,TRUE,"GENERAL";"TAB2",#N/A,TRUE,"GENERAL";"TAB3",#N/A,TRUE,"GENERAL";"TAB4",#N/A,TRUE,"GENERAL";"TAB5",#N/A,TRUE,"GENERAL"}</definedName>
    <definedName name="BuiltIn_Print_Area">'[48]Form5 _Pág_ 1'!#REF!</definedName>
    <definedName name="BuiltIn_Print_Area___0">'[48]Form5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amentos">[31]PRESUPUESTO!$AD$883</definedName>
    <definedName name="CAMPO">#REF!</definedName>
    <definedName name="CANT">#REF!</definedName>
    <definedName name="cantidad">'[49]TRAMO 03'!$F:$F,'[49]TRAMO 03'!$I:$I,'[49]TRAMO 03'!$K:$K,'[49]TRAMO 03'!#REF!,'[49]TRAMO 03'!#REF!,'[49]TRAMO 03'!#REF!,'[49]TRAMO 03'!#REF!,'[49]TRAMO 03'!#REF!,'[49]TRAMO 03'!#REF!,'[49]TRAMO 03'!#REF!,'[49]TRAMO 03'!#REF!,'[49]TRAMO 03'!#REF!,'[49]TRAMO 03'!#REF!,'[49]TRAMO 03'!#REF!,'[49]TRAMO 03'!#REF!,'[49]TRAMO 03'!#REF!</definedName>
    <definedName name="CAP">#REF!</definedName>
    <definedName name="CAPAC._HSE">#REF!</definedName>
    <definedName name="CARGA">#REF!</definedName>
    <definedName name="CARGOS">#REF!</definedName>
    <definedName name="carlos">MODULO10.auto_abrir</definedName>
    <definedName name="Categoria">[50]CostoPersonal!$C$8:$C$50</definedName>
    <definedName name="CBLES">#REF!</definedName>
    <definedName name="CBLES1">#REF!</definedName>
    <definedName name="CBRDISEÑO">[51]SECTORIZACIÓN!$A$12:$G$20</definedName>
    <definedName name="CBWorkbookPriority" hidden="1">-1602700874</definedName>
    <definedName name="CC">[52]Personalizar!$G$22:$G$25</definedName>
    <definedName name="ccccc" hidden="1">{"TAB1",#N/A,TRUE,"GENERAL";"TAB2",#N/A,TRUE,"GENERAL";"TAB3",#N/A,TRUE,"GENERAL";"TAB4",#N/A,TRUE,"GENERAL";"TAB5",#N/A,TRUE,"GENERAL"}</definedName>
    <definedName name="CCCCCC">'[53]A. P. U.'!#REF!</definedName>
    <definedName name="CCT">#REF!</definedName>
    <definedName name="ccto210">#REF!</definedName>
    <definedName name="cd">[54]Hoja1!$C$81</definedName>
    <definedName name="cdcdc" hidden="1">{"via1",#N/A,TRUE,"general";"via2",#N/A,TRUE,"general";"via3",#N/A,TRUE,"general"}</definedName>
    <definedName name="CDctrl">[36]CDItem!$G$8</definedName>
    <definedName name="CDE">#REF!</definedName>
    <definedName name="cdfgrtfd" hidden="1">#REF!</definedName>
    <definedName name="ceerf" hidden="1">{"TAB1",#N/A,TRUE,"GENERAL";"TAB2",#N/A,TRUE,"GENERAL";"TAB3",#N/A,TRUE,"GENERAL";"TAB4",#N/A,TRUE,"GENERAL";"TAB5",#N/A,TRUE,"GENERAL"}</definedName>
    <definedName name="CEMENTO">[55]Insum!$A$3:$H$63</definedName>
    <definedName name="CGDI01">[10]Tablas!#REF!</definedName>
    <definedName name="CGDI02">[10]Tablas!#REF!</definedName>
    <definedName name="CGDI03">[10]Tablas!#REF!</definedName>
    <definedName name="CGDI04">[10]Tablas!#REF!</definedName>
    <definedName name="CGDI05">[10]Tablas!#REF!</definedName>
    <definedName name="CGDI06">[10]Tablas!#REF!</definedName>
    <definedName name="CGDI07">[10]Tablas!#REF!</definedName>
    <definedName name="CGDI08">[10]Tablas!#REF!</definedName>
    <definedName name="CGEX01">[10]Tablas!#REF!</definedName>
    <definedName name="CGEX02">[10]Tablas!#REF!</definedName>
    <definedName name="CGEX031">[10]Tablas!#REF!</definedName>
    <definedName name="CGEX04">[10]Tablas!#REF!</definedName>
    <definedName name="CGFI011">[10]Tablas!#REF!</definedName>
    <definedName name="CGFI012">[10]Tablas!#REF!</definedName>
    <definedName name="CGFI021">[10]Tablas!#REF!</definedName>
    <definedName name="CGFI022">[10]Tablas!#REF!</definedName>
    <definedName name="CGFI023">[10]Tablas!#REF!</definedName>
    <definedName name="CGFI024">[10]Tablas!#REF!</definedName>
    <definedName name="CGFI031">[10]Tablas!#REF!</definedName>
    <definedName name="CGFI032">[10]Tablas!#REF!</definedName>
    <definedName name="CGFI0331">[10]Tablas!#REF!</definedName>
    <definedName name="CGFI0332">[10]Tablas!#REF!</definedName>
    <definedName name="CGFI0333">[10]Tablas!#REF!</definedName>
    <definedName name="CGFI0334">[10]Tablas!#REF!</definedName>
    <definedName name="CGFI0335">[10]Tablas!#REF!</definedName>
    <definedName name="CGFI0341">[10]Tablas!#REF!</definedName>
    <definedName name="CGFI0343">[10]Tablas!#REF!</definedName>
    <definedName name="CGFI0344">[10]Tablas!#REF!</definedName>
    <definedName name="CGPR01">[10]Tablas!#REF!</definedName>
    <definedName name="CGPR021">[10]Tablas!#REF!</definedName>
    <definedName name="CGPR022">[10]Tablas!#REF!</definedName>
    <definedName name="CGPR023">[10]Tablas!#REF!</definedName>
    <definedName name="CGPR024">[10]Tablas!#REF!</definedName>
    <definedName name="CGPR031">[10]Tablas!#REF!</definedName>
    <definedName name="CGPR032">[10]Tablas!#REF!</definedName>
    <definedName name="CGPR0331">[10]Tablas!#REF!</definedName>
    <definedName name="CGPR0332">[10]Tablas!#REF!</definedName>
    <definedName name="CGPR0333">[10]Tablas!#REF!</definedName>
    <definedName name="CGPR041">[10]Tablas!#REF!</definedName>
    <definedName name="CGPR042">[10]Tablas!#REF!</definedName>
    <definedName name="CGPR043">[10]Tablas!#REF!</definedName>
    <definedName name="CGPR051">[10]Tablas!#REF!</definedName>
    <definedName name="CGPR052">[10]Tablas!#REF!</definedName>
    <definedName name="CGPR0531">[10]Tablas!#REF!</definedName>
    <definedName name="CGPR0532">[10]Tablas!#REF!</definedName>
    <definedName name="CGPR0533">[10]Tablas!#REF!</definedName>
    <definedName name="CGPR0534">[10]Tablas!#REF!</definedName>
    <definedName name="CGPR0541">[10]Tablas!#REF!</definedName>
    <definedName name="CGPR0542">[10]Tablas!#REF!</definedName>
    <definedName name="CGPR0543">[10]Tablas!#REF!</definedName>
    <definedName name="CGPR061">[10]Tablas!#REF!</definedName>
    <definedName name="CGPR062">[10]Tablas!#REF!</definedName>
    <definedName name="CGPR0621">[10]Tablas!#REF!</definedName>
    <definedName name="CGPR0622">[10]Tablas!#REF!</definedName>
    <definedName name="CGPR0631">[10]Tablas!#REF!</definedName>
    <definedName name="CGPR0632">[10]Tablas!#REF!</definedName>
    <definedName name="CGPR0633">[10]Tablas!#REF!</definedName>
    <definedName name="CGPR0641">[10]Tablas!#REF!</definedName>
    <definedName name="CGPR0642">[10]Tablas!#REF!</definedName>
    <definedName name="CGPR0643">[10]Tablas!#REF!</definedName>
    <definedName name="CGRF01">[10]Tablas!#REF!</definedName>
    <definedName name="CGRF02">[10]Tablas!#REF!</definedName>
    <definedName name="CGRF031">[10]Tablas!#REF!</definedName>
    <definedName name="CGRF032">[10]Tablas!#REF!</definedName>
    <definedName name="CGRF0331">[10]Tablas!#REF!</definedName>
    <definedName name="CGRF0332">[10]Tablas!#REF!</definedName>
    <definedName name="CGRF0333">[10]Tablas!#REF!</definedName>
    <definedName name="CGRF0334">[10]Tablas!#REF!</definedName>
    <definedName name="CGRF0335">[10]Tablas!#REF!</definedName>
    <definedName name="CGRF0336">[10]Tablas!#REF!</definedName>
    <definedName name="CGRF0337">[10]Tablas!#REF!</definedName>
    <definedName name="CGRF0338">[10]Tablas!#REF!</definedName>
    <definedName name="CGRF0341">[10]Tablas!#REF!</definedName>
    <definedName name="CGRF0342">[10]Tablas!#REF!</definedName>
    <definedName name="CGRF0343">[10]Tablas!#REF!</definedName>
    <definedName name="CGRF041">[10]Tablas!#REF!</definedName>
    <definedName name="CGRF042">[10]Tablas!#REF!</definedName>
    <definedName name="CGRF0431">[10]Tablas!#REF!</definedName>
    <definedName name="CGRF0432">[10]Tablas!#REF!</definedName>
    <definedName name="CGRF0433">[10]Tablas!#REF!</definedName>
    <definedName name="CGRF0441">[10]Tablas!#REF!</definedName>
    <definedName name="CGRF0442">[10]Tablas!#REF!</definedName>
    <definedName name="CGRF0443">[10]Tablas!#REF!</definedName>
    <definedName name="CGSM01">[10]Tablas!#REF!</definedName>
    <definedName name="CGSM02">[10]Tablas!#REF!</definedName>
    <definedName name="CGSM03">[10]Tablas!#REF!</definedName>
    <definedName name="CGSM04">[10]Tablas!#REF!</definedName>
    <definedName name="CGSM05">[10]Tablas!#REF!</definedName>
    <definedName name="CGSO011">[10]Tablas!#REF!</definedName>
    <definedName name="CGSO012">[10]Tablas!#REF!</definedName>
    <definedName name="CGSO013">[10]Tablas!#REF!</definedName>
    <definedName name="CGSO014">[10]Tablas!#REF!</definedName>
    <definedName name="CGSO02">[10]Tablas!#REF!</definedName>
    <definedName name="CGSO031">[10]Tablas!#REF!</definedName>
    <definedName name="CGSO032">[10]Tablas!#REF!</definedName>
    <definedName name="CGSO033">[10]Tablas!#REF!</definedName>
    <definedName name="CGSO034">[10]Tablas!#REF!</definedName>
    <definedName name="CGSO041">[10]Tablas!#REF!</definedName>
    <definedName name="CGSO042">[10]Tablas!#REF!</definedName>
    <definedName name="CGSO043">[10]Tablas!#REF!</definedName>
    <definedName name="CGSO044">[10]Tablas!#REF!</definedName>
    <definedName name="CGSO051">[10]Tablas!#REF!</definedName>
    <definedName name="CGSO052">[10]Tablas!#REF!</definedName>
    <definedName name="CGSO053">[10]Tablas!#REF!</definedName>
    <definedName name="CGSO054">[10]Tablas!#REF!</definedName>
    <definedName name="CGSO055">[10]Tablas!#REF!</definedName>
    <definedName name="CGSO061">[10]Tablas!#REF!</definedName>
    <definedName name="CGSO062">[10]Tablas!#REF!</definedName>
    <definedName name="CGSO063">[10]Tablas!#REF!</definedName>
    <definedName name="CGSO064">[10]Tablas!#REF!</definedName>
    <definedName name="CGTR011">[10]Tablas!#REF!</definedName>
    <definedName name="CGTR012">[10]Tablas!#REF!</definedName>
    <definedName name="CGTR021">[10]Tablas!#REF!</definedName>
    <definedName name="CGTR022">[10]Tablas!#REF!</definedName>
    <definedName name="CGTR023">[10]Tablas!#REF!</definedName>
    <definedName name="CGTR031">[10]Tablas!#REF!</definedName>
    <definedName name="CGTR032">[10]Tablas!#REF!</definedName>
    <definedName name="CGTR033">[10]Tablas!#REF!</definedName>
    <definedName name="CGTR034">[10]Tablas!#REF!</definedName>
    <definedName name="CGTR035">[10]Tablas!#REF!</definedName>
    <definedName name="CGTR036">[10]Tablas!#REF!</definedName>
    <definedName name="CGTR037">[10]Tablas!#REF!</definedName>
    <definedName name="CGTR038">[10]Tablas!#REF!</definedName>
    <definedName name="CGTR039">[10]Tablas!#REF!</definedName>
    <definedName name="CGTR041">[10]Tablas!#REF!</definedName>
    <definedName name="CGTR042">[10]Tablas!#REF!</definedName>
    <definedName name="CGTR043">[10]Tablas!#REF!</definedName>
    <definedName name="CGTR044">[10]Tablas!#REF!</definedName>
    <definedName name="CGTR051">[10]Tablas!#REF!</definedName>
    <definedName name="Ch">#REF!</definedName>
    <definedName name="CHK_PU">'[3]7422CW00'!#REF!</definedName>
    <definedName name="CHP">#REF!</definedName>
    <definedName name="CIRCUITOS">[56]Circuitos!$C$2:$C$891</definedName>
    <definedName name="CISNEROS">#REF!</definedName>
    <definedName name="CIUDAD">#REF!</definedName>
    <definedName name="civ" hidden="1">{#N/A,#N/A,TRUE,"1842CWN0"}</definedName>
    <definedName name="cjsa" hidden="1">#REF!</definedName>
    <definedName name="CL">#REF!</definedName>
    <definedName name="CLASE">[50]CostProyect!$C$4:$C$7</definedName>
    <definedName name="cmf">[57]Hoja1!$C$27</definedName>
    <definedName name="CMIBLE">#REF!</definedName>
    <definedName name="CMIBLE1">#REF!</definedName>
    <definedName name="Cod">#REF!</definedName>
    <definedName name="CodActEco">[9]EMPRESA!$F$10</definedName>
    <definedName name="codigo">#REF!,#REF!</definedName>
    <definedName name="CodigoInversion">#REF!</definedName>
    <definedName name="CodigoProyecto">#REF!</definedName>
    <definedName name="Codigos">#REF!</definedName>
    <definedName name="CODOS">#REF!</definedName>
    <definedName name="cogvsiruj">[35]COMPARATIVO!#REF!</definedName>
    <definedName name="COLON">#REF!</definedName>
    <definedName name="ColTap">'[19]Coloc. e Interc. Tapones'!$E$1:$E$65536</definedName>
    <definedName name="Com">'[41]LIQUIDA-NOMINA'!$AL$4</definedName>
    <definedName name="COMIDA">#REF!</definedName>
    <definedName name="Compresores">#REF!</definedName>
    <definedName name="ConseqCat">0</definedName>
    <definedName name="ConseqForMitRisk">3</definedName>
    <definedName name="CONT">'[58]DATOS CONTRATO'!$G$13</definedName>
    <definedName name="Contratante">'[9]DATOS CONTRATO'!$E$6</definedName>
    <definedName name="CONTRATO">[41]CONTRATO!$E$8</definedName>
    <definedName name="COPIA">[0]!ERR</definedName>
    <definedName name="COPIA1">#REF!</definedName>
    <definedName name="COPIA2">#REF!</definedName>
    <definedName name="copiao4">[0]!ERR</definedName>
    <definedName name="corri">[0]!ERR</definedName>
    <definedName name="COSTO_FRENTE">[59]BITACORA!$E$1:$E$65536</definedName>
    <definedName name="costo2" hidden="1">#REF!</definedName>
    <definedName name="COSTODIRECTO">#REF!</definedName>
    <definedName name="COSTOS">[60]TARIFAS!$A$1:$F$52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[61]civ_roma!$C$803:$G$804</definedName>
    <definedName name="Criterios_IM">'[3]7422CW00'!#REF!</definedName>
    <definedName name="Criticidad">[62]Tabla!$A$1:$A$5</definedName>
    <definedName name="cs">#REF!</definedName>
    <definedName name="CS_AVG_SIZE">#REF!</definedName>
    <definedName name="CS_WELDING">#REF!</definedName>
    <definedName name="CTA">#REF!</definedName>
    <definedName name="CTE">#REF!</definedName>
    <definedName name="CTR">'[3]7422CW00'!#REF!</definedName>
    <definedName name="CTRPAG">'[3]7422CW00'!#REF!</definedName>
    <definedName name="CUAESTRUCT">#REF!</definedName>
    <definedName name="CUAL">[0]!ERR</definedName>
    <definedName name="CUAPRUEBAS">#REF!</definedName>
    <definedName name="CUBS">#REF!</definedName>
    <definedName name="CUMPLE">Salarios!$K$2:$K$3</definedName>
    <definedName name="CUNET" hidden="1">{"via1",#N/A,TRUE,"general";"via2",#N/A,TRUE,"general";"via3",#N/A,TRUE,"general"}</definedName>
    <definedName name="Customize">[52]!Customize</definedName>
    <definedName name="cv">#REF!</definedName>
    <definedName name="CVa">'[19]Cambio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'[23]GPI 526'!#REF!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[61]civ_roma!$C$9:$G$799</definedName>
    <definedName name="DATO1">'[63]46'!$D$3:$CK$429</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[11]Tablas!#REF!</definedName>
    <definedName name="DCI1_1">[11]Tablas!#REF!</definedName>
    <definedName name="DCI1_1_1">[11]Tablas!#REF!</definedName>
    <definedName name="DCI1_1_2">[11]Tablas!#REF!</definedName>
    <definedName name="DCI1_1_3">[11]Tablas!#REF!</definedName>
    <definedName name="DCI1_1_4">[11]Tablas!#REF!</definedName>
    <definedName name="DCI1_2">[11]Tablas!#REF!</definedName>
    <definedName name="DCI1_3">[11]Tablas!#REF!</definedName>
    <definedName name="DCI1_4">[11]Tablas!#REF!</definedName>
    <definedName name="DCorriente">#REF!</definedName>
    <definedName name="Dcorriente1">'[64]Pta a tierra'!#REF!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 hidden="1">{#N/A,#N/A,TRUE,"1842CWN0"}</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[11]Tablas!#REF!</definedName>
    <definedName name="DDS1_1">[11]Tablas!#REF!</definedName>
    <definedName name="DDS1_1_1">[11]Tablas!#REF!</definedName>
    <definedName name="Decision">#REF!</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EMOLICIÓN">'[65]BASE-LISTAS'!$B$24:$B$29</definedName>
    <definedName name="DEP_VPR_GRM">#REF!</definedName>
    <definedName name="DEP_VPR_GRN">#REF!</definedName>
    <definedName name="DEP_VPR_GRS">#REF!</definedName>
    <definedName name="DEP_VPR_GTP">#REF!</definedName>
    <definedName name="DEP_VPR_NA">#REF!</definedName>
    <definedName name="DEPEND">[62]Tabla!$B$1:$B$397</definedName>
    <definedName name="DEPENDENCIA">[62]Tabla!$B$1:$B$397</definedName>
    <definedName name="DEPENDENCIAS">[62]Tabla!$B$1:$B$397</definedName>
    <definedName name="DERFE">#REF!</definedName>
    <definedName name="desarrolladas">'[27]Reservas de Petróleo'!$A$2,'[27]Reservas de Petróleo'!$A$1,'[27]Reservas de Petróleo'!$D$4,'[27]Reservas de Petróleo'!$F$1:$F$65536</definedName>
    <definedName name="DESCUNMI">#REF!</definedName>
    <definedName name="DEST_ART">[46]steel!#REF!</definedName>
    <definedName name="DESTCOD">'[3]7422CW00'!#REF!</definedName>
    <definedName name="DESTFG">'[3]7422CW00'!#REF!</definedName>
    <definedName name="DESTQTY">'[3]7422CW00'!#REF!</definedName>
    <definedName name="DETAIL">#REF!</definedName>
    <definedName name="Detalle_Reserva">#REF!</definedName>
    <definedName name="DEX">#REF!</definedName>
    <definedName name="DF">[66]Cronograma!#REF!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E" hidden="1">{#N/A,#N/A,TRUE,"1842CWN0"}</definedName>
    <definedName name="dfds" hidden="1">{"TAB1",#N/A,TRUE,"GENERAL";"TAB2",#N/A,TRUE,"GENERAL";"TAB3",#N/A,TRUE,"GENERAL";"TAB4",#N/A,TRUE,"GENERAL";"TAB5",#N/A,TRUE,"GENERAL"}</definedName>
    <definedName name="dfdsfi" hidden="1">{"via1",#N/A,TRUE,"general";"via2",#N/A,TRUE,"general";"via3",#N/A,TRUE,"general"}</definedName>
    <definedName name="DFEET" hidden="1">{#N/A,#N/A,TRUE,"INGENIERIA";#N/A,#N/A,TRUE,"COMPRAS";#N/A,#N/A,TRUE,"DIRECCION";#N/A,#N/A,TRUE,"RESUMEN"}</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[52]Personalizar!$E$22</definedName>
    <definedName name="dflt2">[52]Personalizar!$E$23</definedName>
    <definedName name="dflt3">[52]Personalizar!$D$24</definedName>
    <definedName name="dflt4">[52]Personalizar!$E$26</definedName>
    <definedName name="dflt5">[52]Personalizar!$E$27</definedName>
    <definedName name="dflt6">[52]Personalizar!$D$28</definedName>
    <definedName name="dflt7">[52]Personalizar!$G$27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EE" hidden="1">{#N/A,#N/A,TRUE,"1842CWN0"}</definedName>
    <definedName name="DGFG" hidden="1">{"via1",#N/A,TRUE,"general";"via2",#N/A,TRUE,"general";"via3",#N/A,TRUE,"general"}</definedName>
    <definedName name="DGFGGHF" hidden="1">{#N/A,#N/A,TRUE,"INGENIERIA";#N/A,#N/A,TRUE,"COMPRAS";#N/A,#N/A,TRUE,"DIRECCION";#N/A,#N/A,TRUE,"RESUMEN"}</definedName>
    <definedName name="DGFR" hidden="1">{#N/A,#N/A,TRUE,"1842CWN0"}</definedName>
    <definedName name="dgfsado" hidden="1">{"TAB1",#N/A,TRUE,"GENERAL";"TAB2",#N/A,TRUE,"GENERAL";"TAB3",#N/A,TRUE,"GENERAL";"TAB4",#N/A,TRUE,"GENERAL";"TAB5",#N/A,TRUE,"GENERAL"}</definedName>
    <definedName name="DGGGHHJT" hidden="1">{#N/A,#N/A,TRUE,"INGENIERIA";#N/A,#N/A,TRUE,"COMPRAS";#N/A,#N/A,TRUE,"DIRECCION";#N/A,#N/A,TRUE,"RESUMEN"}</definedName>
    <definedName name="DGO">[11]Tablas!#REF!</definedName>
    <definedName name="DGO1_1">[11]Tablas!#REF!</definedName>
    <definedName name="DGO1_1_1">[11]Tablas!#REF!</definedName>
    <definedName name="DGP">[11]Tablas!#REF!</definedName>
    <definedName name="DGP1_1">[11]Tablas!#REF!</definedName>
    <definedName name="DGP1_1_1">[11]Tablas!#REF!</definedName>
    <definedName name="dgrdeb" hidden="1">{"TAB1",#N/A,TRUE,"GENERAL";"TAB2",#N/A,TRUE,"GENERAL";"TAB3",#N/A,TRUE,"GENERAL";"TAB4",#N/A,TRUE,"GENERAL";"TAB5",#N/A,TRUE,"GENERAL"}</definedName>
    <definedName name="dgreg" hidden="1">{"via1",#N/A,TRUE,"general";"via2",#N/A,TRUE,"general";"via3",#N/A,TRUE,"general"}</definedName>
    <definedName name="DGRR" hidden="1">{#N/A,#N/A,TRUE,"INGENIERIA";#N/A,#N/A,TRUE,"COMPRAS";#N/A,#N/A,TRUE,"DIRECCION";#N/A,#N/A,TRUE,"RESUMEN"}</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'[67]MEDIA GEOMETRICA'!$J$8,'[67]MEDIA GEOMETRICA'!$N$8,'[67]MEDIA GEOMETRICA'!$R$8,'[67]MEDIA GEOMETRICA'!$V$8,'[67]MEDIA GEOMETRICA'!$Z$8,'[67]MEDIA GEOMETRICA'!$AD$8,'[67]MEDIA GEOMETRICA'!$AH$8,'[67]MEDIA GEOMETRICA'!$AL$8,'[67]MEDIA GEOMETRICA'!#REF!,'[67]MEDIA GEOMETRICA'!#REF!</definedName>
    <definedName name="DIJ">[11]Tablas!#REF!</definedName>
    <definedName name="DIJ1_1">[11]Tablas!#REF!</definedName>
    <definedName name="DIJ1_1_1">[11]Tablas!#REF!</definedName>
    <definedName name="DIJ1_1_2">[11]Tablas!#REF!</definedName>
    <definedName name="DIJ1_1_3">[11]Tablas!#REF!</definedName>
    <definedName name="DIJ1_1_4">[11]Tablas!#REF!</definedName>
    <definedName name="DIJ1_1_5">[11]Tablas!#REF!</definedName>
    <definedName name="DIJ1_2">[11]Tablas!#REF!</definedName>
    <definedName name="DIJ1_3">[11]Tablas!#REF!</definedName>
    <definedName name="DIJ1_4">[11]Tablas!#REF!</definedName>
    <definedName name="DIJ1_5">[11]Tablas!#REF!</definedName>
    <definedName name="Direccion">[41]EMPRESA!$F$14</definedName>
    <definedName name="DIRECTO1">[68]APU!$U$132</definedName>
    <definedName name="DIRECTO10">[68]APU!$U$681</definedName>
    <definedName name="DIRECTO100">[68]APU!$U$6171</definedName>
    <definedName name="DIRECTO101">[68]APU!$U$6232</definedName>
    <definedName name="DIRECTO102">[68]APU!$U$6293</definedName>
    <definedName name="DIRECTO103">[68]APU!$U$6354</definedName>
    <definedName name="DIRECTO104">[68]APU!$U$6415</definedName>
    <definedName name="DIRECTO105">[68]APU!$U$6476</definedName>
    <definedName name="DIRECTO11">[68]APU!$U$742</definedName>
    <definedName name="DIRECTO12">[68]APU!$U$803</definedName>
    <definedName name="DIRECTO124">[68]APU!$U$7635</definedName>
    <definedName name="DIRECTO125">[68]APU!$U$7696</definedName>
    <definedName name="DIRECTO126">[68]APU!$U$7757</definedName>
    <definedName name="DIRECTO127">[68]APU!$U$7818</definedName>
    <definedName name="DIRECTO128">[68]APU!$U$7879</definedName>
    <definedName name="DIRECTO129">[68]APU!$U$7940</definedName>
    <definedName name="DIRECTO13">[68]APU!$U$864</definedName>
    <definedName name="DIRECTO130">[68]APU!$U$8001</definedName>
    <definedName name="DIRECTO131">[68]APU!$U$8062</definedName>
    <definedName name="DIRECTO132">[68]APU!$U$8123</definedName>
    <definedName name="DIRECTO133">[68]APU!$U$8184</definedName>
    <definedName name="DIRECTO134">[68]APU!$U$8245</definedName>
    <definedName name="DIRECTO14">[68]APU!$U$925</definedName>
    <definedName name="DIRECTO15">[68]APU!$U$986</definedName>
    <definedName name="DIRECTO16">[68]APU!$U$1047</definedName>
    <definedName name="DIRECTO17">[68]APU!$U$1108</definedName>
    <definedName name="DIRECTO18">[68]APU!$U$1169</definedName>
    <definedName name="DIRECTO2">[68]APU!$U$193</definedName>
    <definedName name="DIRECTO2.10">[68]APU!$U$14889</definedName>
    <definedName name="DIRECTO2.11">[68]APU!$U$14950</definedName>
    <definedName name="DIRECTO2.12">[68]APU!$U$15011</definedName>
    <definedName name="DIRECTO2.9">[68]APU!$U$11839</definedName>
    <definedName name="DIRECTO21">[68]APU!$U$1352</definedName>
    <definedName name="DIRECTO22">[68]APU!$U$1413</definedName>
    <definedName name="DIRECTO23">[68]APU!$U$1474</definedName>
    <definedName name="DIRECTO24">[68]APU!$U$1535</definedName>
    <definedName name="DIRECTO25">[68]APU!$U$1596</definedName>
    <definedName name="DIRECTO26">[68]APU!$U$1657</definedName>
    <definedName name="DIRECTO27">[68]APU!$U$1718</definedName>
    <definedName name="DIRECTO28">[68]APU!$U$1779</definedName>
    <definedName name="DIRECTO29">[68]APU!$U$1840</definedName>
    <definedName name="DIRECTO3">[68]APU!$U$254</definedName>
    <definedName name="DIRECTO3.15">[68]APU!$U$8667</definedName>
    <definedName name="DIRECTO3.16">[68]APU!$U$8728</definedName>
    <definedName name="DIRECTO3.17">[68]APU!$U$8789</definedName>
    <definedName name="DIRECTO3.18">[68]APU!$U$8850</definedName>
    <definedName name="DIRECTO3.19">[68]APU!$U$8911</definedName>
    <definedName name="DIRECTO3.20">[68]APU!$U$8972</definedName>
    <definedName name="DIRECTO3.21">[68]APU!$U$11961</definedName>
    <definedName name="DIRECTO3.22">[68]APU!$U$14523</definedName>
    <definedName name="DIRECTO3.23">[68]APU!$U$15133</definedName>
    <definedName name="DIRECTO3.24">[68]APU!$U$16292</definedName>
    <definedName name="DIRECTO3.25">[68]APU!$U$16353</definedName>
    <definedName name="DIRECTO3.26">[68]APU!$U$16414</definedName>
    <definedName name="DIRECTO3.27">[68]APU!$U$16475</definedName>
    <definedName name="DIRECTO3.28">[68]APU!$U$16536</definedName>
    <definedName name="DIRECTO30">[68]APU!$U$1901</definedName>
    <definedName name="DIRECTO31">[68]APU!$U$1962</definedName>
    <definedName name="DIRECTO32">[68]APU!$U$2023</definedName>
    <definedName name="DIRECTO33">[68]APU!$U$2084</definedName>
    <definedName name="DIRECTO34">[68]APU!$U$2145</definedName>
    <definedName name="DIRECTO35">[68]APU!$U$2206</definedName>
    <definedName name="DIRECTO36">[68]APU!$U$2267</definedName>
    <definedName name="DIRECTO37">[68]APU!$U$2328</definedName>
    <definedName name="DIRECTO38">[68]APU!$U$2389</definedName>
    <definedName name="DIRECTO39">[68]APU!$U$2450</definedName>
    <definedName name="DIRECTO4">[68]APU!$U$315</definedName>
    <definedName name="DIRECTO4.20">[68]APU!$U$9216</definedName>
    <definedName name="DIRECTO4.21">[68]APU!$U$9277</definedName>
    <definedName name="DIRECTO4.22">[68]APU!$U$9338</definedName>
    <definedName name="DIRECTO4.23">[68]APU!$U$9399</definedName>
    <definedName name="DIRECTO4.24">[68]APU!$U$9460</definedName>
    <definedName name="DIRECTO4.25">[68]APU!$U$9521</definedName>
    <definedName name="DIRECTO4.26">[68]APU!$U$9582</definedName>
    <definedName name="DIRECTO4.27">[68]APU!$U$9643</definedName>
    <definedName name="DIRECTO4.28">[68]APU!$U$9704</definedName>
    <definedName name="DIRECTO4.29">[68]APU!$U$9765</definedName>
    <definedName name="DIRECTO4.30">[68]APU!$U$9826</definedName>
    <definedName name="DIRECTO4.31">[68]APU!$U$9887</definedName>
    <definedName name="DIRECTO4.32">[68]APU!$U$9948</definedName>
    <definedName name="DIRECTO4.33">[68]APU!$U$10009</definedName>
    <definedName name="DIRECTO4.34">[68]APU!$U$10070</definedName>
    <definedName name="DIRECTO4.35">[68]APU!$U$11595</definedName>
    <definedName name="DIRECTO4.36">[68]APU!$U$11656</definedName>
    <definedName name="DIRECTO4.37">[68]APU!$U$15987</definedName>
    <definedName name="DIRECTO4.38">[68]APU!$U$15194</definedName>
    <definedName name="DIRECTO4.39">[68]APU!$U$14279</definedName>
    <definedName name="DIRECTO4.40">[68]APU!$U$14340</definedName>
    <definedName name="DIRECTO4.41">[68]APU!$U$14401</definedName>
    <definedName name="DIRECTO4.42">[68]APU!$U$14462</definedName>
    <definedName name="DIRECTO4.43">[68]APU!$U$14584</definedName>
    <definedName name="DIRECTO4.44">[68]APU!$U$16048</definedName>
    <definedName name="DIRECTO4.45">[68]APU!$U$16109</definedName>
    <definedName name="DIRECTO4.46">[68]APU!$U$14706</definedName>
    <definedName name="DIRECTO4.47">[68]APU!$U$15926</definedName>
    <definedName name="DIRECTO4.48">[68]APU!$U$16170</definedName>
    <definedName name="DIRECTO4.49">[68]APU!$U$16231</definedName>
    <definedName name="DIRECTO4.50">[68]APU!$U$16902</definedName>
    <definedName name="DIRECTO4.51">[68]APU!$U$17634</definedName>
    <definedName name="DIRECTO4.52">[68]APU!$U$17695</definedName>
    <definedName name="DIRECTO40">[68]APU!$U$2511</definedName>
    <definedName name="DIRECTO41">[68]APU!$U$2572</definedName>
    <definedName name="DIRECTO42">[68]APU!$U$2633</definedName>
    <definedName name="DIRECTO43">[68]APU!$U$2694</definedName>
    <definedName name="DIRECTO44">[68]APU!$U$2755</definedName>
    <definedName name="DIRECTO45">[68]APU!$U$2816</definedName>
    <definedName name="DIRECTO46">[68]APU!$U$2877</definedName>
    <definedName name="DIRECTO47">[68]APU!$U$2938</definedName>
    <definedName name="DIRECTO48">[68]APU!$U$2999</definedName>
    <definedName name="DIRECTO49">[68]APU!$U$3060</definedName>
    <definedName name="DIRECTO5">[68]APU!$U$376</definedName>
    <definedName name="DIRECTO5.100">[68]APU!$U$12449</definedName>
    <definedName name="DIRECTO5.101">[68]APU!$U$12510</definedName>
    <definedName name="DIRECTO5.104">[68]APU!$U$12571</definedName>
    <definedName name="DIRECTO5.105">[68]APU!$U$12632</definedName>
    <definedName name="DIRECTO5.106">[68]APU!$U$12693</definedName>
    <definedName name="DIRECTO5.107">[68]APU!$U$12754</definedName>
    <definedName name="DIRECTO5.108">[68]APU!$U$12815</definedName>
    <definedName name="DIRECTO5.109">[68]APU!$U$12876</definedName>
    <definedName name="DIRECTO5.111">[68]APU!$U$12937</definedName>
    <definedName name="DIRECTO5.112">[68]APU!$U$12998</definedName>
    <definedName name="DIRECTO5.113">[68]APU!$U$14767</definedName>
    <definedName name="DIRECTO5.114">[68]APU!$U$14828</definedName>
    <definedName name="DIRECTO5.115">[68]APU!$U$15072</definedName>
    <definedName name="DIRECTO5.53">[68]APU!$U$10131</definedName>
    <definedName name="DIRECTO5.54">[68]APU!$U$10192</definedName>
    <definedName name="DIRECTO5.55">[68]APU!$U$10253</definedName>
    <definedName name="DIRECTO5.56">[68]APU!$U$10314</definedName>
    <definedName name="DIRECTO5.57">[68]APU!$U$10375</definedName>
    <definedName name="DIRECTO5.58">[68]APU!$U$10436</definedName>
    <definedName name="DIRECTO5.59">[68]APU!$U$10497</definedName>
    <definedName name="DIRECTO5.60">[68]APU!$U$10558</definedName>
    <definedName name="DIRECTO5.61">[68]APU!$U$10619</definedName>
    <definedName name="DIRECTO5.62">[68]APU!$U$10680</definedName>
    <definedName name="DIRECTO5.63">[68]APU!$U$10741</definedName>
    <definedName name="DIRECTO5.64">[68]APU!$U$10802</definedName>
    <definedName name="DIRECTO5.65">[68]APU!$U$10863</definedName>
    <definedName name="DIRECTO5.66">[68]APU!$U$10924</definedName>
    <definedName name="DIRECTO5.67">[68]APU!$U$10985</definedName>
    <definedName name="DIRECTO5.68">[68]APU!$U$11046</definedName>
    <definedName name="DIRECTO5.69">[68]APU!$U$11107</definedName>
    <definedName name="DIRECTO5.70">[68]APU!$U$11168</definedName>
    <definedName name="DIRECTO5.71">[68]APU!$U$11229</definedName>
    <definedName name="DIRECTO5.72">[68]APU!$U$12022</definedName>
    <definedName name="DIRECTO5.73">[68]APU!$U$12083</definedName>
    <definedName name="DIRECTO5.74">[68]APU!$U$12144</definedName>
    <definedName name="DIRECTO5.77">[68]APU!$U$12205</definedName>
    <definedName name="DIRECTO5.78">[68]APU!$U$12327</definedName>
    <definedName name="DIRECTO5.79">[68]APU!$U$12388</definedName>
    <definedName name="DIRECTO5.80">[68]APU!$U$12266</definedName>
    <definedName name="DIRECTO5.82">[68]APU!$U$14035</definedName>
    <definedName name="DIRECTO5.83">[68]APU!$U$14096</definedName>
    <definedName name="DIRECTO5.84">[68]APU!$U$13364</definedName>
    <definedName name="DIRECTO5.85">[68]APU!$U$13425</definedName>
    <definedName name="DIRECTO5.86">[68]APU!$U$13486</definedName>
    <definedName name="DIRECTO5.87">[68]APU!$U$13547</definedName>
    <definedName name="DIRECTO5.88">[68]APU!$U$13608</definedName>
    <definedName name="DIRECTO5.89">[68]APU!$U$13669</definedName>
    <definedName name="DIRECTO5.90">[68]APU!$U$13730</definedName>
    <definedName name="DIRECTO5.91">[68]APU!$U$13791</definedName>
    <definedName name="DIRECTO5.92">[68]APU!$U$13852</definedName>
    <definedName name="DIRECTO5.93">[68]APU!$U$13913</definedName>
    <definedName name="DIRECTO5.94">[68]APU!$U$13974</definedName>
    <definedName name="DIRECTO5.95">[68]APU!$U$13059</definedName>
    <definedName name="DIRECTO5.96">[68]APU!$U$13120</definedName>
    <definedName name="DIRECTO5.97">[68]APU!$U$13181</definedName>
    <definedName name="DIRECTO5.98">[68]APU!$U$13242</definedName>
    <definedName name="DIRECTO5.99">[68]APU!$U$13303</definedName>
    <definedName name="DIRECTO50">[68]APU!$U$3121</definedName>
    <definedName name="DIRECTO51">[68]APU!$U$3182</definedName>
    <definedName name="DIRECTO52">[68]APU!$U$3243</definedName>
    <definedName name="DIRECTO53">[68]APU!$U$3304</definedName>
    <definedName name="DIRECTO54">[68]APU!$U$3365</definedName>
    <definedName name="DIRECTO55">[68]APU!$U$3426</definedName>
    <definedName name="DIRECTO56">[68]APU!$U$3487</definedName>
    <definedName name="DIRECTO57">[68]APU!$U$3548</definedName>
    <definedName name="DIRECTO58">[68]APU!$U$3609</definedName>
    <definedName name="DIRECTO59">[68]APU!$U$3670</definedName>
    <definedName name="DIRECTO6">[68]APU!$U$437</definedName>
    <definedName name="DIRECTO60">[68]APU!$U$3731</definedName>
    <definedName name="DIRECTO61">[68]APU!$U$3792</definedName>
    <definedName name="DIRECTO62">[68]APU!$U$3853</definedName>
    <definedName name="DIRECTO63">[68]APU!$U$3914</definedName>
    <definedName name="DIRECTO64">[68]APU!$U$3975</definedName>
    <definedName name="DIRECTO65">[68]APU!$U$4036</definedName>
    <definedName name="DIRECTO66">[68]APU!$U$4097</definedName>
    <definedName name="DIRECTO67">[68]APU!$U$4158</definedName>
    <definedName name="DIRECTO68">[68]APU!$U$4219</definedName>
    <definedName name="DIRECTO69">[68]APU!$U$4280</definedName>
    <definedName name="DIRECTO7">[68]APU!$U$498</definedName>
    <definedName name="DIRECTO7.12">[68]APU!$U$8305</definedName>
    <definedName name="DIRECTO7.13">[68]APU!$U$8366</definedName>
    <definedName name="DIRECTO7.14">[68]APU!$U$8427</definedName>
    <definedName name="DIRECTO7.15">[68]APU!$U$8488</definedName>
    <definedName name="DIRECTO7.16">[68]APU!$U$8606</definedName>
    <definedName name="DIRECTO7.17">[68]APU!$U$11290</definedName>
    <definedName name="DIRECTO7.18">[68]APU!$U$11351</definedName>
    <definedName name="DIRECTO7.19">[68]APU!$U$11412</definedName>
    <definedName name="DIRECTO7.20">[68]APU!$U$11473</definedName>
    <definedName name="DIRECTO7.21">[68]APU!$U$11534</definedName>
    <definedName name="DIRECTO7.22">[68]APU!$U$11717</definedName>
    <definedName name="DIRECTO7.23">[68]APU!$U$11778</definedName>
    <definedName name="DIRECTO7.24">[68]APU!$U$14645</definedName>
    <definedName name="DIRECTO7.25">[68]APU!$U$15255</definedName>
    <definedName name="DIRECTO7.26">[68]APU!$U$15316</definedName>
    <definedName name="DIRECTO7.27">[68]APU!$U$15377</definedName>
    <definedName name="DIRECTO7.28">[68]APU!$U$15438</definedName>
    <definedName name="DIRECTO7.29">[68]APU!$U$15499</definedName>
    <definedName name="DIRECTO7.30">[68]APU!$U$15560</definedName>
    <definedName name="DIRECTO7.31">[68]APU!$U$15621</definedName>
    <definedName name="DIRECTO7.32">[68]APU!$U$15682</definedName>
    <definedName name="DIRECTO7.33">[68]APU!$U$15743</definedName>
    <definedName name="DIRECTO7.34">[68]APU!$U$15804</definedName>
    <definedName name="DIRECTO7.35">[68]APU!$U$15865</definedName>
    <definedName name="DIRECTO7.36">[68]APU!$U$17085</definedName>
    <definedName name="DIRECTO7.37">[68]APU!$U$17268</definedName>
    <definedName name="DIRECTO7.38">[68]APU!$U$17207</definedName>
    <definedName name="DIRECTO7.39">[68]APU!$U$17390</definedName>
    <definedName name="DIRECTO7.40">[68]APU!$U$17451</definedName>
    <definedName name="DIRECTO7.41">[68]APU!$U$17512</definedName>
    <definedName name="DIRECTO7.42">[68]APU!$U$17146</definedName>
    <definedName name="DIRECTO7.43">[68]APU!$U$17573</definedName>
    <definedName name="DIRECTO7.44">[68]APU!$U$17329</definedName>
    <definedName name="DIRECTO70">[68]APU!$U$4341</definedName>
    <definedName name="DIRECTO71">[68]APU!$U$4402</definedName>
    <definedName name="DIRECTO72">[68]APU!$U$4463</definedName>
    <definedName name="DIRECTO73">[68]APU!$U$4524</definedName>
    <definedName name="DIRECTO74">[68]APU!$U$4585</definedName>
    <definedName name="DIRECTO75">[68]APU!$U$4646</definedName>
    <definedName name="DIRECTO76">[68]APU!$U$4707</definedName>
    <definedName name="DIRECTO77">[68]APU!$U$4768</definedName>
    <definedName name="DIRECTO78">[68]APU!$U$4829</definedName>
    <definedName name="DIRECTO79">[68]APU!$U$4890</definedName>
    <definedName name="DIRECTO8">[68]APU!$U$559</definedName>
    <definedName name="DIRECTO80">[68]APU!$U$4951</definedName>
    <definedName name="DIRECTO81">[68]APU!$U$5012</definedName>
    <definedName name="DIRECTO82">[68]APU!$U$5073</definedName>
    <definedName name="DIRECTO83">[68]APU!$U$5134</definedName>
    <definedName name="DIRECTO84">[68]APU!$U$5195</definedName>
    <definedName name="DIRECTO85">[68]APU!$U$5256</definedName>
    <definedName name="DIRECTO86">[68]APU!$U$5317</definedName>
    <definedName name="DIRECTO87">[68]APU!$U$5378</definedName>
    <definedName name="DIRECTO88">[68]APU!$U$5439</definedName>
    <definedName name="DIRECTO89">[68]APU!$U$5500</definedName>
    <definedName name="DIRECTO9">[68]APU!$U$620</definedName>
    <definedName name="DIRECTO9.1">[68]APU!$U$16597</definedName>
    <definedName name="DIRECTO9.2">[68]APU!$U$16658</definedName>
    <definedName name="DIRECTO9.3">[68]APU!$U$16719</definedName>
    <definedName name="DIRECTO9.4">[68]APU!$U$16780</definedName>
    <definedName name="DIRECTO9.5">[68]APU!$U$16841</definedName>
    <definedName name="DIRECTO90">[68]APU!$U$5561</definedName>
    <definedName name="DIRECTO91">[68]APU!$U$5622</definedName>
    <definedName name="DIRECTO92">[68]APU!$U$5683</definedName>
    <definedName name="DIRECTO93">[68]APU!$U$5744</definedName>
    <definedName name="DIRECTO94">[68]APU!$U$5805</definedName>
    <definedName name="DIRECTO95">[68]APU!$U$5866</definedName>
    <definedName name="DIRECTO96">[68]APU!$U$5927</definedName>
    <definedName name="DIRECTO97">[68]APU!$U$5988</definedName>
    <definedName name="DIRECTO98">[68]APU!$U$6049</definedName>
    <definedName name="DIRECTO99">[68]APU!$U$6110</definedName>
    <definedName name="display_area_2">#REF!</definedName>
    <definedName name="djdytj" hidden="1">{"TAB1",#N/A,TRUE,"GENERAL";"TAB2",#N/A,TRUE,"GENERAL";"TAB3",#N/A,TRUE,"GENERAL";"TAB4",#N/A,TRUE,"GENERAL";"TAB5",#N/A,TRUE,"GENERAL"}</definedName>
    <definedName name="DMxUS">#REF!</definedName>
    <definedName name="do">#REF!</definedName>
    <definedName name="dolar">#REF!</definedName>
    <definedName name="DOLLAR">[69]CÁLCULOS!$H$34</definedName>
    <definedName name="DOTACIÓN">#REF!</definedName>
    <definedName name="DPI">[11]Tablas!#REF!</definedName>
    <definedName name="DPI1_1">[11]Tablas!#REF!</definedName>
    <definedName name="DPI1_1_1">[11]Tablas!#REF!</definedName>
    <definedName name="DPY">[11]Tablas!#REF!</definedName>
    <definedName name="DPY1_1">[11]Tablas!#REF!</definedName>
    <definedName name="DPY1_1_1">[11]Tablas!#REF!</definedName>
    <definedName name="DRI">[11]Tablas!#REF!</definedName>
    <definedName name="DRI1_1">[11]Tablas!#REF!</definedName>
    <definedName name="DRI1_1_1">[11]Tablas!#REF!</definedName>
    <definedName name="DRI1_1_2">[11]Tablas!#REF!</definedName>
    <definedName name="DRI1_1_3">[11]Tablas!#REF!</definedName>
    <definedName name="DRI1_1_4">[11]Tablas!#REF!</definedName>
    <definedName name="DRI1_2">[11]Tablas!#REF!</definedName>
    <definedName name="DRI1_3">[11]Tablas!#REF!</definedName>
    <definedName name="DRI1_4">[11]Tablas!#REF!</definedName>
    <definedName name="DRL">[11]Tablas!#REF!</definedName>
    <definedName name="DRL1_1">[11]Tablas!#REF!</definedName>
    <definedName name="DRL1_1_1">[11]Tablas!#REF!</definedName>
    <definedName name="DRL1_1_2">[11]Tablas!#REF!</definedName>
    <definedName name="DRL1_1_3">[11]Tablas!#REF!</definedName>
    <definedName name="DRL1_1_4">[11]Tablas!#REF!</definedName>
    <definedName name="DRL1_2">[11]Tablas!#REF!</definedName>
    <definedName name="DRL1_3">[11]Tablas!#REF!</definedName>
    <definedName name="DRL1_4">[11]Tablas!#REF!</definedName>
    <definedName name="dry" hidden="1">{"via1",#N/A,TRUE,"general";"via2",#N/A,TRUE,"general";"via3",#N/A,TRUE,"general"}</definedName>
    <definedName name="DS">[66]Cronograma!#REF!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[70]EMPRESA!$I$25</definedName>
    <definedName name="DsctoPension">[70]EMPRESA!$I$23</definedName>
    <definedName name="DsctoSalud">[70]EMPRESA!$I$24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[11]Tablas!#REF!</definedName>
    <definedName name="DSP1_1">[11]Tablas!#REF!</definedName>
    <definedName name="DSP1_1_1">[11]Tablas!#REF!</definedName>
    <definedName name="dt">#REF!</definedName>
    <definedName name="dtrhj" hidden="1">{"via1",#N/A,TRUE,"general";"via2",#N/A,TRUE,"general";"via3",#N/A,TRUE,"general"}</definedName>
    <definedName name="DWPRICE" hidden="1">#REF!</definedName>
    <definedName name="dxfgg" hidden="1">{"via1",#N/A,TRUE,"general";"via2",#N/A,TRUE,"general";"via3",#N/A,TRUE,"general"}</definedName>
    <definedName name="E">#REF!</definedName>
    <definedName name="e3e33" hidden="1">{"via1",#N/A,TRUE,"general";"via2",#N/A,TRUE,"general";"via3",#N/A,TRUE,"general"}</definedName>
    <definedName name="ECP">[11]Tablas!#REF!</definedName>
    <definedName name="ECP1_1">[11]Tablas!#REF!</definedName>
    <definedName name="ECP1_1_1">[11]Tablas!#REF!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'[71]Info Ejec'!$A$1:$AV$153</definedName>
    <definedName name="ELIMINACIONPROYC">#REF!</definedName>
    <definedName name="emanto">#REF!</definedName>
    <definedName name="eme">[0]!ERR</definedName>
    <definedName name="EMPLEADO">#REF!</definedName>
    <definedName name="Empresa">[41]EMPRESA!$F$6</definedName>
    <definedName name="EMULSION">#REF!</definedName>
    <definedName name="End_Bal">#REF!</definedName>
    <definedName name="ene">#REF!</definedName>
    <definedName name="Ensayos">#REF!</definedName>
    <definedName name="ENTRADASP">#REF!</definedName>
    <definedName name="EPECIALIDAD_SIDOE">[11]Tablas!#REF!</definedName>
    <definedName name="equipo">[72]Equipo!$A$7:$A$65536</definedName>
    <definedName name="EQUIPO1">#REF!</definedName>
    <definedName name="equipos">[31]PRESUPUESTO!$AD$876</definedName>
    <definedName name="EQUIPOS1">#REF!</definedName>
    <definedName name="eqw" hidden="1">{"via1",#N/A,TRUE,"general";"via2",#N/A,TRUE,"general";"via3",#N/A,TRUE,"general"}</definedName>
    <definedName name="ERE_ART">[46]steel!$B$8:$B$47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E">#REF!</definedName>
    <definedName name="ESPE">#REF!</definedName>
    <definedName name="ESPECIFICACION">#REF!</definedName>
    <definedName name="Especificación">#REF!</definedName>
    <definedName name="ESTA">#REF!</definedName>
    <definedName name="estado">[73]INSTRUCTIVO!$I$51:$I$62</definedName>
    <definedName name="estado2">[73]INSTRUCTIVO!$P$44:$P$48</definedName>
    <definedName name="Estados">#REF!</definedName>
    <definedName name="Estimate_Factor">1</definedName>
    <definedName name="ESTRAE">'[3]7422CW00'!#REF!</definedName>
    <definedName name="ESTRU">[74]Estructura!$C$7:$E$2570</definedName>
    <definedName name="ESTRUCTURA" hidden="1">{#N/A,#N/A,TRUE,"INGENIERIA";#N/A,#N/A,TRUE,"COMPRAS";#N/A,#N/A,TRUE,"DIRECCION";#N/A,#N/A,TRUE,"RESUMEN"}</definedName>
    <definedName name="ESTRUCTURAS">[75]Hoja3!$B$7:$B$15</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[23]SKJ452!#REF!</definedName>
    <definedName name="Excel_BuiltIn_Print_Titles_11">[23]ITA878!#REF!</definedName>
    <definedName name="Excel_BuiltIn_Print_Titles_12">'[23]AEA-944'!#REF!</definedName>
    <definedName name="Excel_BuiltIn_Print_Titles_13">'[23]DUB-823'!#REF!</definedName>
    <definedName name="Excel_BuiltIn_Print_Titles_14">'[23]GPI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[23]XXJ617!#REF!</definedName>
    <definedName name="Excel_BuiltIn_Print_Titles_20">#REF!</definedName>
    <definedName name="Excel_BuiltIn_Print_Titles_21">[23]SNG_855!#REF!</definedName>
    <definedName name="Excel_BuiltIn_Print_Titles_23">#REF!</definedName>
    <definedName name="Excel_BuiltIn_Print_Titles_3">#REF!</definedName>
    <definedName name="Excel_BuiltIn_Print_Titles_5">'[23]VEA 374'!#REF!</definedName>
    <definedName name="Excel_BuiltIn_Print_Titles_5_XX">'[23]VEA 374'!#REF!</definedName>
    <definedName name="Excel_BuiltIn_Print_Titles_6">#REF!</definedName>
    <definedName name="Excel_BuiltIn_Print_Titles_7">[23]HFB024!#REF!</definedName>
    <definedName name="Excel_BuiltIn_Print_Titles_8">#REF!</definedName>
    <definedName name="Excel_BuiltIn_Print_Titles_9">[23]PAJ825!#REF!</definedName>
    <definedName name="EXCROC">'[76]Análisis de precios'!$H$52</definedName>
    <definedName name="ExtensionCoordinador">#REF!</definedName>
    <definedName name="Extra_Pay">#REF!</definedName>
    <definedName name="Extracción_IM">#REF!</definedName>
    <definedName name="Extras">'[41]LIQUIDA-NOMINA'!$AH$4</definedName>
    <definedName name="F._INGRESO">#REF!</definedName>
    <definedName name="F._RETIRO">#REF!</definedName>
    <definedName name="F.L">#REF!</definedName>
    <definedName name="Facilidades">#REF!</definedName>
    <definedName name="factor">#REF!</definedName>
    <definedName name="FACTURADO">'[77]Itemes Renovación'!#REF!</definedName>
    <definedName name="FareWellStmnt">[52]!FareWellStmnt</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[78]Tablas!$B$1:$B$65536</definedName>
    <definedName name="FechaInicio">[41]CONTRATO!$E$10</definedName>
    <definedName name="FechaTermina">[41]CONTRATO!$E$11</definedName>
    <definedName name="FechaTerminacion">#REF!</definedName>
    <definedName name="fer">'[38]Res-Accide-10'!#REF!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'[79]7422CW00'!#REF!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[0]!ERR</definedName>
    <definedName name="FinePrint">[52]!FinePrint</definedName>
    <definedName name="FM">#REF!</definedName>
    <definedName name="FMA">#REF!</definedName>
    <definedName name="FMB">#REF!</definedName>
    <definedName name="FMC">#REF!</definedName>
    <definedName name="FMD">#REF!</definedName>
    <definedName name="FME">#REF!</definedName>
    <definedName name="fnic">[57]Hoja1!$C$13</definedName>
    <definedName name="FO">1.32</definedName>
    <definedName name="FORDESCR">'[3]7422CW00'!#REF!</definedName>
    <definedName name="FORM_C3">[80]Hoja1!$A$33:$N$51</definedName>
    <definedName name="FORMOLT">'[3]7422CW00'!#REF!</definedName>
    <definedName name="formularioCantidades">#REF!</definedName>
    <definedName name="FORSHE">'[3]7422CW00'!#REF!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[11]Tablas!#REF!</definedName>
    <definedName name="G_C10">[11]Tablas!#REF!</definedName>
    <definedName name="G_C11">[11]Tablas!#REF!</definedName>
    <definedName name="G_C12">[11]Tablas!#REF!</definedName>
    <definedName name="G_C13">[11]Tablas!#REF!</definedName>
    <definedName name="G_C14">[11]Tablas!#REF!</definedName>
    <definedName name="G_C15">[11]Tablas!#REF!</definedName>
    <definedName name="G_C16">[11]Tablas!#REF!</definedName>
    <definedName name="G_C17">[11]Tablas!#REF!</definedName>
    <definedName name="G_C18">[11]Tablas!#REF!</definedName>
    <definedName name="G_C19">[11]Tablas!#REF!</definedName>
    <definedName name="G_C2">[11]Tablas!#REF!</definedName>
    <definedName name="G_C20">[11]Tablas!#REF!</definedName>
    <definedName name="G_C21">[11]Tablas!#REF!</definedName>
    <definedName name="G_C22">[11]Tablas!#REF!</definedName>
    <definedName name="G_C3">[11]Tablas!#REF!</definedName>
    <definedName name="G_C4">[11]Tablas!#REF!</definedName>
    <definedName name="G_C5">[11]Tablas!#REF!</definedName>
    <definedName name="G_C6">[11]Tablas!#REF!</definedName>
    <definedName name="G_C7">[11]Tablas!#REF!</definedName>
    <definedName name="G_C8">[11]Tablas!#REF!</definedName>
    <definedName name="G_C9">[11]Tablas!#REF!</definedName>
    <definedName name="G1_">#REF!</definedName>
    <definedName name="GAJ">#REF!</definedName>
    <definedName name="GAS">[11]Tablas!#REF!</definedName>
    <definedName name="gastos_contrato">[31]PRESUPUESTO!$AD$885</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[10]Tablas!#REF!</definedName>
    <definedName name="GCI">[11]Tablas!#REF!</definedName>
    <definedName name="GCN">[11]Tablas!#REF!</definedName>
    <definedName name="GCP">[11]Tablas!#REF!</definedName>
    <definedName name="GDN">[11]Tablas!#REF!</definedName>
    <definedName name="GDR">[11]Tablas!#REF!</definedName>
    <definedName name="gdt" hidden="1">{"TAB1",#N/A,TRUE,"GENERAL";"TAB2",#N/A,TRUE,"GENERAL";"TAB3",#N/A,TRUE,"GENERAL";"TAB4",#N/A,TRUE,"GENERAL";"TAB5",#N/A,TRUE,"GENERAL"}</definedName>
    <definedName name="GEA">[11]Tablas!#REF!</definedName>
    <definedName name="GEA1_1">[11]Tablas!#REF!</definedName>
    <definedName name="GEA1_1_1">[11]Tablas!#REF!</definedName>
    <definedName name="GEA1_1_10">[11]Tablas!#REF!</definedName>
    <definedName name="GEA1_1_2">[11]Tablas!#REF!</definedName>
    <definedName name="GEA1_1_3">[11]Tablas!#REF!</definedName>
    <definedName name="GEA1_1_4">[11]Tablas!#REF!</definedName>
    <definedName name="GEA1_1_5">[11]Tablas!#REF!</definedName>
    <definedName name="GEA1_1_6">[11]Tablas!#REF!</definedName>
    <definedName name="GEA1_1_7">[11]Tablas!#REF!</definedName>
    <definedName name="GEA1_1_8">[11]Tablas!#REF!</definedName>
    <definedName name="GEA1_1_9">[11]Tablas!#REF!</definedName>
    <definedName name="GEA1_2">[11]Tablas!#REF!</definedName>
    <definedName name="GEA1_3">[11]Tablas!#REF!</definedName>
    <definedName name="GEA1_4">[11]Tablas!#REF!</definedName>
    <definedName name="GEC">[11]Tablas!#REF!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[41]EMPRESA!$F$12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[11]Tablas!#REF!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'[79]7422CW00'!#REF!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[11]Tablas!#REF!</definedName>
    <definedName name="GMM_ON_DMARES">#REF!</definedName>
    <definedName name="GMM_ON_DRIO">#REF!</definedName>
    <definedName name="GOR">#REF!</definedName>
    <definedName name="GOT">[11]Tablas!#REF!</definedName>
    <definedName name="GPO">[11]Tablas!#REF!</definedName>
    <definedName name="GPR">[11]Tablas!#REF!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[11]Tablas!#REF!</definedName>
    <definedName name="GRC_ON_ASO">[11]Tablas!#REF!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[11]Tablas!#REF!</definedName>
    <definedName name="GRM_ON_DMARES">#REF!</definedName>
    <definedName name="GRM_ON_DRIO">#REF!</definedName>
    <definedName name="GRN">[11]Tablas!#REF!</definedName>
    <definedName name="GRN_ON_ASO">[11]Tablas!#REF!</definedName>
    <definedName name="GRN_ON_DIREC">#REF!</definedName>
    <definedName name="GRS">[11]Tablas!#REF!</definedName>
    <definedName name="GRS_ON_ASO">[11]Tablas!#REF!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[57]Hoja1!$F$6</definedName>
    <definedName name="grupo4">[57]Hoja1!$F$7</definedName>
    <definedName name="grupo5">[57]Hoja1!$F$10</definedName>
    <definedName name="grupo6">[57]Hoja1!$F$11</definedName>
    <definedName name="grupo7">[57]Hoja1!$F$12</definedName>
    <definedName name="grupo8">[57]Hoja1!$F$13</definedName>
    <definedName name="grupo9">[57]Hoja1!$F$14</definedName>
    <definedName name="GSDG" hidden="1">{"TAB1",#N/A,TRUE,"GENERAL";"TAB2",#N/A,TRUE,"GENERAL";"TAB3",#N/A,TRUE,"GENERAL";"TAB4",#N/A,TRUE,"GENERAL";"TAB5",#N/A,TRUE,"GENERAL"}</definedName>
    <definedName name="gsfsf" hidden="1">{"via1",#N/A,TRUE,"general";"via2",#N/A,TRUE,"general";"via3",#N/A,TRUE,"general"}</definedName>
    <definedName name="GT">[81]BASE!$C$4:$H$255</definedName>
    <definedName name="GTC">[11]Tablas!#REF!</definedName>
    <definedName name="GTE">[11]Tablas!#REF!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[11]Tablas!#REF!</definedName>
    <definedName name="GTRE">#REF!</definedName>
    <definedName name="h">#REF!</definedName>
    <definedName name="H_pump">#REF!</definedName>
    <definedName name="H427.">#REF!</definedName>
    <definedName name="h9h" hidden="1">{"via1",#N/A,TRUE,"general";"via2",#N/A,TRUE,"general";"via3",#N/A,TRUE,"general"}</definedName>
    <definedName name="HABILITADO">Salarios!$H$2:$H$3</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[57]Datos!$D$8</definedName>
    <definedName name="hen">[57]Datos!$D$9</definedName>
    <definedName name="herramientas">[31]PRESUPUESTO!$AD$878</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'[19]Interc de Hidr.'!$E$1:$E$65536</definedName>
    <definedName name="HIDE1">[46]steel!$F$7:$J$7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n" hidden="1">{"TAB1",#N/A,TRUE,"GENERAL";"TAB2",#N/A,TRUE,"GENERAL";"TAB3",#N/A,TRUE,"GENERAL";"TAB4",#N/A,TRUE,"GENERAL";"TAB5",#N/A,TRUE,"GENERAL"}</definedName>
    <definedName name="HOJA1">#REF!</definedName>
    <definedName name="horat">'[19]Itemes Renovación'!#REF!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[57]Datos!$D$7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[57]Hoja1!$C$17</definedName>
    <definedName name="icbf">[57]Hoja1!$C$15</definedName>
    <definedName name="Icct">#REF!</definedName>
    <definedName name="ICP">[11]Tablas!#REF!</definedName>
    <definedName name="ICP1_1">[11]Tablas!#REF!</definedName>
    <definedName name="ICP1_1_1">[11]Tablas!#REF!</definedName>
    <definedName name="ICP1_1_2">[11]Tablas!#REF!</definedName>
    <definedName name="ICP1_1_3">[11]Tablas!#REF!</definedName>
    <definedName name="ICP1_1_4">[11]Tablas!#REF!</definedName>
    <definedName name="ICP1_2">[11]Tablas!#REF!</definedName>
    <definedName name="ICP1_3">[11]Tablas!#REF!</definedName>
    <definedName name="ICP1_4">[11]Tablas!#REF!</definedName>
    <definedName name="ID">[0]!ERR</definedName>
    <definedName name="IF">'[53]A.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'[82]1'!$N$41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1">#REF!</definedName>
    <definedName name="INDICE">#REF!</definedName>
    <definedName name="inf">#REF!</definedName>
    <definedName name="INFORME">[83]TABLAS!$A$1:$A$65536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[36]BASES!$E$26</definedName>
    <definedName name="INPU">#REF!</definedName>
    <definedName name="INPUT">'[3]7422CW00'!#REF!</definedName>
    <definedName name="inst_provis">[31]PRESUPUESTO!$AD$882</definedName>
    <definedName name="INSU">[84]INSUMOS!$A$1:$E$65536</definedName>
    <definedName name="Insumos_auxiliares">[85]Insumos!#REF!</definedName>
    <definedName name="Insumos_basicos">#REF!</definedName>
    <definedName name="Int">#REF!</definedName>
    <definedName name="InTap">[19]Interc.tapones!$E$1:$E$65536</definedName>
    <definedName name="INTER">[75]Hoja3!$F$7:$F$9</definedName>
    <definedName name="Intercambiadores">#REF!</definedName>
    <definedName name="Interest_Rate">#REF!</definedName>
    <definedName name="INTERMEDIA_I">#REF!</definedName>
    <definedName name="Interventor">[41]CONTRATO!$E$12</definedName>
    <definedName name="IntVal">'[19]Interc.válv.'!$E$1:$E$65536</definedName>
    <definedName name="INV_11">'[86]PR 1'!$A$2:$N$655</definedName>
    <definedName name="INV_Payments">[52]!INV_Payments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rng" hidden="1">#REF!</definedName>
    <definedName name="Iss">'[41]LIQUIDA-NOMINA'!$AT$4</definedName>
    <definedName name="issafp">[57]Hoja1!$C$19</definedName>
    <definedName name="isscs">[57]Hoja1!$C$21</definedName>
    <definedName name="isseps">[57]Hoja1!$C$20</definedName>
    <definedName name="ITEM">[81]BASE!$C$4:$H$255</definedName>
    <definedName name="ITEM1">#REF!</definedName>
    <definedName name="ITEM15">#REF!</definedName>
    <definedName name="ITEM2">#REF!</definedName>
    <definedName name="ITEM2.10">[68]APU!$E$14843</definedName>
    <definedName name="ITEM2.11">[68]APU!$E$14904</definedName>
    <definedName name="ITEM2.12">[68]APU!$E$14965</definedName>
    <definedName name="item210.3">#REF!</definedName>
    <definedName name="item230.1">#REF!</definedName>
    <definedName name="ITEM3">#REF!</definedName>
    <definedName name="ITEM3.15">[68]APU!$E$8621</definedName>
    <definedName name="ITEM3.16">[68]APU!$E$8682</definedName>
    <definedName name="ITEM3.17">[68]APU!$E$8743</definedName>
    <definedName name="ITEM3.18">[68]APU!$E$8804</definedName>
    <definedName name="ITEM3.19">[68]APU!$E$8865</definedName>
    <definedName name="ITEM3.20">[68]APU!$E$8926</definedName>
    <definedName name="ITEM3.21">[68]APU!$E$11915</definedName>
    <definedName name="ITEM3.22">[68]APU!$E$14477</definedName>
    <definedName name="ITEM3.23">[68]APU!$E$15087</definedName>
    <definedName name="item310">#REF!</definedName>
    <definedName name="item320.2">#REF!</definedName>
    <definedName name="item330.1">#REF!</definedName>
    <definedName name="ITEM4.20">[68]APU!$E$9170</definedName>
    <definedName name="ITEM4.21">[68]APU!$E$9231</definedName>
    <definedName name="ITEM4.22">[68]APU!$E$9292</definedName>
    <definedName name="ITEM4.23">[68]APU!$E$9353</definedName>
    <definedName name="ITEM4.24">[68]APU!$E$9414</definedName>
    <definedName name="ITEM4.25">[68]APU!$E$9475</definedName>
    <definedName name="ITEM4.26">[68]APU!$E$9536</definedName>
    <definedName name="ITEM4.27">[68]APU!$E$9597</definedName>
    <definedName name="ITEM4.28">[68]APU!$E$9658</definedName>
    <definedName name="ITEM4.29">[68]APU!$E$9719</definedName>
    <definedName name="ITEM4.30">[68]APU!$E$9780</definedName>
    <definedName name="ITEM4.31">[68]APU!$E$9841</definedName>
    <definedName name="ITEM4.32">[68]APU!$E$9902</definedName>
    <definedName name="ITEM4.33">[68]APU!$E$9963</definedName>
    <definedName name="ITEM4.34">[68]APU!$E$10024</definedName>
    <definedName name="ITEM4.35">[68]APU!$E$11549</definedName>
    <definedName name="ITEM4.36">[68]APU!$E$11610</definedName>
    <definedName name="ITEM4.37">[68]APU!$E$15941</definedName>
    <definedName name="ITEM4.38">[68]APU!$E$15148</definedName>
    <definedName name="ITEM4.39">[68]APU!$E$14233</definedName>
    <definedName name="ITEM4.40">[68]APU!$E$14294</definedName>
    <definedName name="ITEM4.41">[68]APU!$E$14355</definedName>
    <definedName name="ITEM4.42">[68]APU!$E$14416</definedName>
    <definedName name="ITEM4.43">[68]APU!$E$14538</definedName>
    <definedName name="ITEM4.44">[68]APU!$E$16002</definedName>
    <definedName name="ITEM4.45">[68]APU!$E$16063</definedName>
    <definedName name="ITEM4.46">[68]APU!$E$14660</definedName>
    <definedName name="item420">#REF!</definedName>
    <definedName name="item450.2P">#REF!</definedName>
    <definedName name="ITEM5.100">[68]APU!$E$12403</definedName>
    <definedName name="ITEM5.101">[68]APU!$E$12464</definedName>
    <definedName name="ITEM5.104">[68]APU!$E$12525</definedName>
    <definedName name="ITEM5.105">[68]APU!$E$12586</definedName>
    <definedName name="ITEM5.106">[68]APU!$E$12647</definedName>
    <definedName name="ITEM5.107">[68]APU!$E$12708</definedName>
    <definedName name="ITEM5.108">[68]APU!$E$12769</definedName>
    <definedName name="ITEM5.109">[68]APU!$E$12830</definedName>
    <definedName name="ITEM5.111">[68]APU!$E$12891</definedName>
    <definedName name="ITEM5.112">[68]APU!$E$12952</definedName>
    <definedName name="ITEM5.113">[68]APU!$E$14721</definedName>
    <definedName name="ITEM5.114">[68]APU!$E$14782</definedName>
    <definedName name="ITEM5.115">[68]APU!$E$15026</definedName>
    <definedName name="ITEM5.53">[68]APU!$E$10085</definedName>
    <definedName name="ITEM5.54">[68]APU!$E$10146</definedName>
    <definedName name="ITEM5.55">[68]APU!$E$10207</definedName>
    <definedName name="ITEM5.56">[68]APU!$E$10268</definedName>
    <definedName name="ITEM5.57">[68]APU!$E$10329</definedName>
    <definedName name="ITEM5.58">[68]APU!$E$10390</definedName>
    <definedName name="ITEM5.59">[68]APU!$E$10451</definedName>
    <definedName name="ITEM5.60">[68]APU!$E$10512</definedName>
    <definedName name="ITEM5.61">[68]APU!$E$10573</definedName>
    <definedName name="ITEM5.62">[68]APU!$E$10634</definedName>
    <definedName name="ITEM5.63">[68]APU!$E$10695</definedName>
    <definedName name="ITEM5.64">[68]APU!$E$10756</definedName>
    <definedName name="ITEM5.65">[68]APU!$E$10817</definedName>
    <definedName name="ITEM5.66">[68]APU!$E$10878</definedName>
    <definedName name="ITEM5.67">[68]APU!$E$10939</definedName>
    <definedName name="ITEM5.68">[68]APU!$E$11000</definedName>
    <definedName name="ITEM5.69">[68]APU!$E$11061</definedName>
    <definedName name="ITEM5.70">[68]APU!$E$11122</definedName>
    <definedName name="ITEM5.71">[68]APU!$E$11183</definedName>
    <definedName name="ITEM5.72">[68]APU!$E$11976</definedName>
    <definedName name="ITEM5.73">[68]APU!$E$12037</definedName>
    <definedName name="ITEM5.74">[68]APU!$E$12098</definedName>
    <definedName name="ITEM5.77">[68]APU!$E$12159</definedName>
    <definedName name="ITEM5.78">[68]APU!$E$12281</definedName>
    <definedName name="ITEM5.79">[68]APU!$E$12342</definedName>
    <definedName name="ITEM5.80">[68]APU!$E$12220</definedName>
    <definedName name="ITEM5.82">[68]APU!$E$13989</definedName>
    <definedName name="ITEM5.83">[68]APU!$E$14050</definedName>
    <definedName name="ITEM5.84">[68]APU!$E$13318</definedName>
    <definedName name="ITEM5.85">[68]APU!$E$13379</definedName>
    <definedName name="ITEM5.86">[68]APU!$E$13440</definedName>
    <definedName name="ITEM5.87">[68]APU!$E$13501</definedName>
    <definedName name="ITEM5.88">[68]APU!$E$13562</definedName>
    <definedName name="ITEM5.89">[68]APU!$E$13623</definedName>
    <definedName name="ITEM5.90">[68]APU!$E$13684</definedName>
    <definedName name="ITEM5.91">[68]APU!$E$13745</definedName>
    <definedName name="ITEM5.92">[68]APU!$E$13806</definedName>
    <definedName name="ITEM5.93">[68]APU!$E$13867</definedName>
    <definedName name="ITEM5.94">[68]APU!$E$13928</definedName>
    <definedName name="ITEM5.95">[68]APU!$E$13013</definedName>
    <definedName name="ITEM5.96">[68]APU!$E$13074</definedName>
    <definedName name="ITEM5.97">[68]APU!$E$13135</definedName>
    <definedName name="ITEM5.98">[68]APU!$E$13196</definedName>
    <definedName name="ITEM5.99">[68]APU!$E$13257</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1">[68]APU!$E$7589</definedName>
    <definedName name="ITEM7.10">[68]APU!$E$8138</definedName>
    <definedName name="ITEM7.11">[68]APU!$E$8199</definedName>
    <definedName name="ITEM7.12">[68]APU!$E$8259</definedName>
    <definedName name="ITEM7.13">[68]APU!$E$8320</definedName>
    <definedName name="ITEM7.14">[68]APU!$E$8381</definedName>
    <definedName name="ITEM7.15">[68]APU!$E$8442</definedName>
    <definedName name="ITEM7.16">[68]APU!$E$8560</definedName>
    <definedName name="ITEM7.17">[68]APU!$E$11244</definedName>
    <definedName name="ITEM7.18">[68]APU!$E$11305</definedName>
    <definedName name="ITEM7.19">[68]APU!$E$11366</definedName>
    <definedName name="ITEM7.2">[68]APU!$E$7650</definedName>
    <definedName name="ITEM7.20">[68]APU!$E$11427</definedName>
    <definedName name="ITEM7.21">[68]APU!$E$11488</definedName>
    <definedName name="ITEM7.22">[68]APU!$E$11671</definedName>
    <definedName name="ITEM7.23">[68]APU!$E$11732</definedName>
    <definedName name="ITEM7.24">[68]APU!$E$14599</definedName>
    <definedName name="ITEM7.25">[68]APU!$E$15209</definedName>
    <definedName name="ITEM7.26">[68]APU!$E$15270</definedName>
    <definedName name="ITEM7.27">[68]APU!$E$15331</definedName>
    <definedName name="ITEM7.28">[68]APU!$E$15392</definedName>
    <definedName name="ITEM7.29">[68]APU!$E$15453</definedName>
    <definedName name="ITEM7.3">[68]APU!$E$7711</definedName>
    <definedName name="ITEM7.30">[68]APU!$E$15514</definedName>
    <definedName name="ITEM7.31">[68]APU!$E$15575</definedName>
    <definedName name="ITEM7.32">[68]APU!$E$15636</definedName>
    <definedName name="ITEM7.33">[68]APU!$E$15697</definedName>
    <definedName name="ITEM7.34">[68]APU!$E$15758</definedName>
    <definedName name="ITEM7.35">[68]APU!$E$15819</definedName>
    <definedName name="ITEM7.4">[68]APU!$E$7772</definedName>
    <definedName name="ITEM7.5">[68]APU!$E$7833</definedName>
    <definedName name="ITEM7.6">[68]APU!$E$7894</definedName>
    <definedName name="ITEM7.7">[68]APU!$E$7955</definedName>
    <definedName name="ITEM7.8">[68]APU!$E$8016</definedName>
    <definedName name="ITEM7.9">[68]APU!$E$8077</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L" hidden="1">{#N/A,#N/A,TRUE,"1842CWN0"}</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[87]LISTADO!#REF!</definedName>
    <definedName name="LICITACION">#REF!</definedName>
    <definedName name="LINEA">[88]CONT_ADI!#REF!</definedName>
    <definedName name="ListaCantidad">#REF!</definedName>
    <definedName name="Listado">#REF!</definedName>
    <definedName name="Listado1">#REF!</definedName>
    <definedName name="ListaItem">#REF!</definedName>
    <definedName name="ListaUni">[89]TOTALES!$D$7:$D$654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[90]tub!$C$1:$J$39</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[26]!absc</definedName>
    <definedName name="LOCA1">[39]!absc</definedName>
    <definedName name="LOCALIZACION_Y_REPLANTEO">#REF!</definedName>
    <definedName name="LOGO">[0]!ERR</definedName>
    <definedName name="lolol" hidden="1">{"TAB1",#N/A,TRUE,"GENERAL";"TAB2",#N/A,TRUE,"GENERAL";"TAB3",#N/A,TRUE,"GENERAL";"TAB4",#N/A,TRUE,"GENERAL";"TAB5",#N/A,TRUE,"GENERAL"}</definedName>
    <definedName name="Longitud">#REF!</definedName>
    <definedName name="lp">#REF!</definedName>
    <definedName name="lplpl" hidden="1">{"via1",#N/A,TRUE,"general";"via2",#N/A,TRUE,"general";"via3",#N/A,TRUE,"general"}</definedName>
    <definedName name="lt">#REF!</definedName>
    <definedName name="lun">'[38]Res-Accide-10'!#REF!</definedName>
    <definedName name="lv">#REF!</definedName>
    <definedName name="m">#REF!</definedName>
    <definedName name="MA">'[38]Res-Accide-10'!#REF!</definedName>
    <definedName name="MACR">#REF!</definedName>
    <definedName name="MACRDEL">'[3]7422CW00'!#REF!</definedName>
    <definedName name="Macroactividad">#REF!</definedName>
    <definedName name="mafdsf" hidden="1">{"via1",#N/A,TRUE,"general";"via2",#N/A,TRUE,"general";"via3",#N/A,TRUE,"general"}</definedName>
    <definedName name="mano_obra_apoyo">[31]PRESUPUESTO!$AD$881</definedName>
    <definedName name="mano_obra_direccion">[31]PRESUPUESTO!$AD$880</definedName>
    <definedName name="mano_obra_directa">[31]PRESUPUESTO!$AD$872</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[55]Insum!$A$68:$H$98</definedName>
    <definedName name="mar">'[38]Res-Accide-10'!#REF!</definedName>
    <definedName name="MARCO_H">#REF!</definedName>
    <definedName name="marina">'[91]Informe Semanal 1'!#REF!</definedName>
    <definedName name="masor" hidden="1">{"via1",#N/A,TRUE,"general";"via2",#N/A,TRUE,"general";"via3",#N/A,TRUE,"general"}</definedName>
    <definedName name="MAT">#REF!</definedName>
    <definedName name="MATERIAL">'[92]TABLA MATERIALES'!$A$3:$D$654</definedName>
    <definedName name="materiales">[31]PRESUPUESTO!$AD$873</definedName>
    <definedName name="materiales1">#REF!</definedName>
    <definedName name="MaterialTub">#REF!</definedName>
    <definedName name="MATRIZ">#REF!</definedName>
    <definedName name="MATRIZ_DE_DATOS">#REF!</definedName>
    <definedName name="MCCs">#REF!</definedName>
    <definedName name="mdd" hidden="1">{"via1",#N/A,TRUE,"general";"via2",#N/A,TRUE,"general";"via3",#N/A,TRUE,"general"}</definedName>
    <definedName name="mediah_reposo_comida">'[93]CCP,LEYES, Y DEC.'!#REF!</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'[9]LIQ-NOM'!$H$3</definedName>
    <definedName name="MesCotizacion">'[41]LIQUIDA-NOMINA'!$H$3</definedName>
    <definedName name="MESES">#REF!</definedName>
    <definedName name="MesesMora">'[9]LIQ-NOM'!$I$3</definedName>
    <definedName name="met" hidden="1">{#N/A,#N/A,TRUE,"1842CWN0"}</definedName>
    <definedName name="Meta1">#REF!</definedName>
    <definedName name="Meta2">#REF!</definedName>
    <definedName name="Meta3">#REF!</definedName>
    <definedName name="metal" hidden="1">{#N/A,#N/A,TRUE,"1842CWN0"}</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[8]!Módulo3.anexo1</definedName>
    <definedName name="Módulo3.anexo10">[8]!Módulo3.anexo10</definedName>
    <definedName name="Módulo3.anexo11">[8]!Módulo3.anexo11</definedName>
    <definedName name="Módulo3.anexo12">[8]!Módulo3.anexo12</definedName>
    <definedName name="Módulo3.anexo3">[8]!Módulo3.anexo3</definedName>
    <definedName name="Módulo3.anexo4">[8]!Módulo3.anexo4</definedName>
    <definedName name="Módulo3.anexo5">[8]!Módulo3.anexo5</definedName>
    <definedName name="Módulo3.anexo6">[8]!Módulo3.anexo6</definedName>
    <definedName name="Módulo8.anexo16">[8]!Módulo8.anexo16</definedName>
    <definedName name="MOE" hidden="1">{#N/A,#N/A,FALSE,"Hoja1";#N/A,#N/A,FALSE,"Hoja2"}</definedName>
    <definedName name="MONEDA">[94]Tablas!$AO$6:$AO$7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[9]EMPRESA!$I$29</definedName>
    <definedName name="MORON">#REF!</definedName>
    <definedName name="MRLART">[2]STRSUMM0!#REF!</definedName>
    <definedName name="MRSUPDET">[46]steel!#REF!</definedName>
    <definedName name="Mtz_Avance">#REF!</definedName>
    <definedName name="Mv">#REF!</definedName>
    <definedName name="n" hidden="1">{"via1",#N/A,TRUE,"general";"via2",#N/A,TRUE,"general";"via3",#N/A,TRUE,"general"}</definedName>
    <definedName name="Nada">[52]!Nada</definedName>
    <definedName name="Nafta_2">'[95] ASR+Nafta'!$K$19:$AS$19</definedName>
    <definedName name="Nafta2">'[95] ASR+Nafta'!$K$19:$AS$19</definedName>
    <definedName name="Nafta3">'[95]Todos+Nafta'!$K$19:$AS$19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[41]EMPRESA!$F$8</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'[27]Reservas de Petróleo'!$A$2,'[27]Reservas de Petróleo'!$A$1,'[27]Reservas de Petróleo'!$D$4,'[27]Reservas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#REF!</definedName>
    <definedName name="Num_Pmt_Per_Year">#REF!</definedName>
    <definedName name="Number_of_Payments">MATCH(0.01,End_Bal,-1)+1</definedName>
    <definedName name="nxn" hidden="1">{"via1",#N/A,TRUE,"general";"via2",#N/A,TRUE,"general";"via3",#N/A,TRUE,"general"}</definedName>
    <definedName name="ñpñpñ" hidden="1">{"via1",#N/A,TRUE,"general";"via2",#N/A,TRUE,"general";"via3",#N/A,TRUE,"general"}</definedName>
    <definedName name="º1">#REF!</definedName>
    <definedName name="o9o9" hidden="1">{"via1",#N/A,TRUE,"general";"via2",#N/A,TRUE,"general";"via3",#N/A,TRUE,"general"}</definedName>
    <definedName name="OBJ">[25]PRESUPUESTO!$C$10</definedName>
    <definedName name="ObjetivoProyecto">#REF!</definedName>
    <definedName name="Obra">#REF!</definedName>
    <definedName name="obras" hidden="1">#REF!</definedName>
    <definedName name="obras1">DATE(YEAR([96]!Loan_Start),MONTH([96]!Loan_Start)+Payment_Number,DAY([96]!Loan_Start))</definedName>
    <definedName name="obras11" hidden="1">#REF!</definedName>
    <definedName name="obras111">DATE(YEAR([97]!Loan_Start),MONTH([97]!Loan_Start)+Payment_Number,DAY([97]!Loan_Start))</definedName>
    <definedName name="obser">[98]BD_SITP_08!$AP:$AV</definedName>
    <definedName name="OCD">[11]Tablas!#REF!</definedName>
    <definedName name="OCD1_1">[11]Tablas!#REF!</definedName>
    <definedName name="OCD1_1_1">[11]Tablas!#REF!</definedName>
    <definedName name="OCI">[11]Tablas!#REF!</definedName>
    <definedName name="OCI1_1">[11]Tablas!#REF!</definedName>
    <definedName name="OCI1_1_1">[11]Tablas!#REF!</definedName>
    <definedName name="OCTUBRE" hidden="1">{#N/A,#N/A,FALSE,"orthoflow";#N/A,#N/A,FALSE,"Miscelaneos";#N/A,#N/A,FALSE,"Instrumentacio";#N/A,#N/A,FALSE,"Electrico";#N/A,#N/A,FALSE,"Valv. Seguridad"}</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[6]INST!#REF!</definedName>
    <definedName name="otros">[72]otros!$A$6:$A$1235</definedName>
    <definedName name="OTROS1">#REF!</definedName>
    <definedName name="OUT">#REF!</definedName>
    <definedName name="P">#REF!</definedName>
    <definedName name="P_Yacimiento">#REF!</definedName>
    <definedName name="p0p0" hidden="1">{"via1",#N/A,TRUE,"general";"via2",#N/A,TRUE,"general";"via3",#N/A,TRUE,"general"}</definedName>
    <definedName name="Page____1____of____2">#REF!</definedName>
    <definedName name="Parametro_Peso">[59]Tablas!$A$1:$A$65536</definedName>
    <definedName name="Pay_Date">#REF!</definedName>
    <definedName name="Pay_Num">#REF!</definedName>
    <definedName name="Payment_Date">DATE(YEAR(Loan_Start),MONTH(Loan_Start)+Payment_Number,DAY(Loan_Start))</definedName>
    <definedName name="Payment_Date1">DATE(YEAR([97]!Loan_Start),MONTH([97]!Loan_Start)+Payment_Number,DAY([97]!Loan_Start))</definedName>
    <definedName name="Payment_Needed">"Pago necesario"</definedName>
    <definedName name="Pb">#REF!</definedName>
    <definedName name="Pd">#REF!</definedName>
    <definedName name="PEPE">[0]!ERR</definedName>
    <definedName name="Periodo">[43]Hoja1!$C$1</definedName>
    <definedName name="PeriodoPago">'[41]LIQUIDA-NOMINA'!$C$4</definedName>
    <definedName name="PeriodoRepago">#REF!</definedName>
    <definedName name="PeriodoRepagoCCP">#REF!</definedName>
    <definedName name="phed">[57]Hoja1!$C$4</definedName>
    <definedName name="phen">[57]Hoja1!$C$5</definedName>
    <definedName name="Pindis">#REF!</definedName>
    <definedName name="pint">'[79]7422CW00'!#REF!</definedName>
    <definedName name="pintura">'[79]7422CW00'!#REF!</definedName>
    <definedName name="pintyura">[99]STRSUMM0!#REF!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o">[36]BASES!$E$27</definedName>
    <definedName name="PlazoAIU">#REF!</definedName>
    <definedName name="PLPLUNN" hidden="1">{"TAB1",#N/A,TRUE,"GENERAL";"TAB2",#N/A,TRUE,"GENERAL";"TAB3",#N/A,TRUE,"GENERAL";"TAB4",#N/A,TRUE,"GENERAL";"TAB5",#N/A,TRUE,"GENERAL"}</definedName>
    <definedName name="PMP">#REF!</definedName>
    <definedName name="POCETAS">#REF!</definedName>
    <definedName name="POIUP" hidden="1">{"via1",#N/A,TRUE,"general";"via2",#N/A,TRUE,"general";"via3",#N/A,TRUE,"general"}</definedName>
    <definedName name="Polizas">[50]Polizas!$B$2:$B$13</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[37]BASES!$E$26</definedName>
    <definedName name="Porcentaje">#REF!</definedName>
    <definedName name="PORCENTAJE1">#REF!</definedName>
    <definedName name="PORTADA2">'[100]Hoja 1 '!#REF!</definedName>
    <definedName name="POSICION_PRESUP">[10]Tablas!#REF!</definedName>
    <definedName name="POSICIONES">#REF!</definedName>
    <definedName name="pouig" hidden="1">{"via1",#N/A,TRUE,"general";"via2",#N/A,TRUE,"general";"via3",#N/A,TRUE,"general"}</definedName>
    <definedName name="POZO">[59]Tablas!$C$1:$C$65536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[47]medelo!$D$46</definedName>
    <definedName name="PRE">#REF!</definedName>
    <definedName name="Precio">#REF!</definedName>
    <definedName name="precio2">#REF!</definedName>
    <definedName name="PrecioS">#REF!</definedName>
    <definedName name="PREST">#REF!</definedName>
    <definedName name="PRIMER" hidden="1">{"via1",#N/A,TRUE,"general";"via2",#N/A,TRUE,"general";"via3",#N/A,TRUE,"general"}</definedName>
    <definedName name="PRIMERO">'[91]Informe Semanal 1'!$V$43:$W$43</definedName>
    <definedName name="PRIMET" hidden="1">{"TAB1",#N/A,TRUE,"GENERAL";"TAB2",#N/A,TRUE,"GENERAL";"TAB3",#N/A,TRUE,"GENERAL";"TAB4",#N/A,TRUE,"GENERAL";"TAB5",#N/A,TRUE,"GENERAL"}</definedName>
    <definedName name="Princ">#REF!</definedName>
    <definedName name="PRINT_AREA_MI">#N/A</definedName>
    <definedName name="Print_Area_Reset">OFFSET(Full_Print,0,0,Last_Row)</definedName>
    <definedName name="PRINT_TITLES_MI">#N/A</definedName>
    <definedName name="PRINT1">'[3]7422CW00'!#REF!</definedName>
    <definedName name="PRINT2">'[3]7422CW00'!#REF!</definedName>
    <definedName name="PRIVADO">#REF!</definedName>
    <definedName name="prn">[57]Hoja1!$C$3</definedName>
    <definedName name="prnf">[57]Hoja1!$C$6</definedName>
    <definedName name="ProbRange">0</definedName>
    <definedName name="ProbRangeMit">0</definedName>
    <definedName name="PROC">#REF!</definedName>
    <definedName name="PROCEDIM_SELECC">#REF!</definedName>
    <definedName name="PROCESO">#REF!</definedName>
    <definedName name="PRODUCTO">#REF!</definedName>
    <definedName name="PrOfic">[36]BASES!$B$31</definedName>
    <definedName name="PROGDES">#REF!</definedName>
    <definedName name="Programa">#REF!</definedName>
    <definedName name="programainv">[0]!ERR</definedName>
    <definedName name="Proponente">#REF!</definedName>
    <definedName name="PROVISIONALES" hidden="1">#REF!</definedName>
    <definedName name="PRUEBA">[101]!absc</definedName>
    <definedName name="prueba1">[101]!absc</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#REF!</definedName>
    <definedName name="Pwf">'[102]ORITO 02 '!$A$12</definedName>
    <definedName name="Pwf_actual">'[102]ORITO 02 '!$E$6</definedName>
    <definedName name="Pwf_i">[47]medelo!$A$66:$A$83</definedName>
    <definedName name="Pwf_min">'[102]ORITO 02 '!$E$8</definedName>
    <definedName name="Pwfd">#REF!</definedName>
    <definedName name="Q">#REF!</definedName>
    <definedName name="Q_actual">'[102]ORITO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[47]medelo!$B$63</definedName>
    <definedName name="qqqqqw" hidden="1">{"via1",#N/A,TRUE,"general";"via2",#N/A,TRUE,"general";"via3",#N/A,TRUE,"general"}</definedName>
    <definedName name="QS">#REF!</definedName>
    <definedName name="Qt">'[102]ORITO 02 '!$E$9</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'[95] ASR+Nafta'!$E$9:$E$21</definedName>
    <definedName name="Recall_3">'[95]Todos+Nafta'!$E$9:$E$21</definedName>
    <definedName name="recursos">[103]RECURSOS!$A$8:$A$204</definedName>
    <definedName name="rege" hidden="1">{"TAB1",#N/A,TRUE,"GENERAL";"TAB2",#N/A,TRUE,"GENERAL";"TAB3",#N/A,TRUE,"GENERAL";"TAB4",#N/A,TRUE,"GENERAL";"TAB5",#N/A,TRUE,"GENERAL"}</definedName>
    <definedName name="REGIMEN_CONTRAT">[94]Tablas!$M$6:$M$8</definedName>
    <definedName name="REGIONAL">[94]Tablas!$I$6:$I$10</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[8]!resu8</definedName>
    <definedName name="resufi">#REF!</definedName>
    <definedName name="resufi1">#REF!</definedName>
    <definedName name="resumen">#REF!</definedName>
    <definedName name="resumen_final">#REF!</definedName>
    <definedName name="resumen_final1">#REF!</definedName>
    <definedName name="Retenc">[36]BASES!$E$31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[104]Ingenieria!#REF!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[57]Datos!$D$12</definedName>
    <definedName name="Ro">#REF!,#REF!,#REF!</definedName>
    <definedName name="rr">[0]!ERR</definedName>
    <definedName name="rrr" hidden="1">{"via1",#N/A,TRUE,"general";"via2",#N/A,TRUE,"general";"via3",#N/A,TRUE,"general"}</definedName>
    <definedName name="rrrr">'[105]Form5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'[9]DATOS CONTRATO'!$G$14</definedName>
    <definedName name="SALID1">#REF!</definedName>
    <definedName name="SalMinimo">[36]BASES!$E$41</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#REF!</definedName>
    <definedName name="SEM_02">#N/A</definedName>
    <definedName name="SEMANA_C3">#REF!</definedName>
    <definedName name="sena">[57]Hoja1!$C$14</definedName>
    <definedName name="SERO">[0]!ERR</definedName>
    <definedName name="servicios">[31]PRESUPUESTO!$AD$884</definedName>
    <definedName name="setrj" hidden="1">{"via1",#N/A,TRUE,"general";"via2",#N/A,TRUE,"general";"via3",#N/A,TRUE,"general"}</definedName>
    <definedName name="sett" hidden="1">{"via1",#N/A,TRUE,"general";"via2",#N/A,TRUE,"general";"via3",#N/A,TRUE,"general"}</definedName>
    <definedName name="sf">[57]Hoja1!$C$12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[46]steel!#REF!</definedName>
    <definedName name="SHEET">'[3]7422CW00'!#REF!</definedName>
    <definedName name="SHEET_KP">[46]steel!$C$7:$L$47</definedName>
    <definedName name="SHEET_MR">[46]steel!$C$7:$J$47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Salarios!$O$2:$O$4</definedName>
    <definedName name="SINGOLO">'[3]7422CW00'!#REF!</definedName>
    <definedName name="SISISIS">[0]!ERR</definedName>
    <definedName name="SMLMV">#REF!</definedName>
    <definedName name="Smlv">'[9]DATOS CONTRATO'!$I$9</definedName>
    <definedName name="smlv01">[41]CONTRATO!$I$9</definedName>
    <definedName name="smlv2001">[41]CONTRATO!$H$9</definedName>
    <definedName name="SMML">'[67]ASPECTOS TECNICOS'!$O$12:$P$32</definedName>
    <definedName name="SN">[9]EMPRESA!$G$29</definedName>
    <definedName name="SOLD._4_">#REF!</definedName>
    <definedName name="SOLD._6_">#REF!</definedName>
    <definedName name="SOLD._8_">#REF!</definedName>
    <definedName name="srwrwr" hidden="1">{"TAB1",#N/A,TRUE,"GENERAL";"TAB2",#N/A,TRUE,"GENERAL";"TAB3",#N/A,TRUE,"GENERAL";"TAB4",#N/A,TRUE,"GENERAL";"TAB5",#N/A,TRUE,"GENERAL"}</definedName>
    <definedName name="SS">#REF!</definedName>
    <definedName name="SS_AVG_SIZE">#REF!</definedName>
    <definedName name="SS_WELDING">#REF!</definedName>
    <definedName name="ssa">[57]Hoja1!$C$25</definedName>
    <definedName name="ssh">[57]Hoja1!$C$24</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'[106]PxQ Cantidades'!#REF!</definedName>
    <definedName name="STONU">'[3]7422CW00'!#REF!</definedName>
    <definedName name="STRESS_RELIEVIN">#REF!</definedName>
    <definedName name="STSUMM">'[3]7422CW00'!#REF!</definedName>
    <definedName name="stt" hidden="1">{"via1",#N/A,TRUE,"general";"via2",#N/A,TRUE,"general";"via3",#N/A,TRUE,"general"}</definedName>
    <definedName name="subcontratos">[31]PRESUPUESTO!$AD$877</definedName>
    <definedName name="SUBSUELO">#REF!</definedName>
    <definedName name="Subtotal">#REF!</definedName>
    <definedName name="SUELDO">#REF!</definedName>
    <definedName name="suma">[54]Hoja1!$F$60</definedName>
    <definedName name="Summary">#REF!</definedName>
    <definedName name="SUP_ART">[46]steel!#REF!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[11]Tablas!#REF!</definedName>
    <definedName name="SUP_VPR_NA">#REF!</definedName>
    <definedName name="SUPER">[59]Tablas!$H$1:$H$65536</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[20]!absc</definedName>
    <definedName name="t_1">Scheduled_Payment+Extra_Payment</definedName>
    <definedName name="t5t5" hidden="1">{"TAB1",#N/A,TRUE,"GENERAL";"TAB2",#N/A,TRUE,"GENERAL";"TAB3",#N/A,TRUE,"GENERAL";"TAB4",#N/A,TRUE,"GENERAL";"TAB5",#N/A,TRUE,"GENERAL"}</definedName>
    <definedName name="TAB_FECHA">[59]Tablas!$B$1:$B$65536</definedName>
    <definedName name="TABLA">#REF!</definedName>
    <definedName name="tabla1">[107]Hoja3!$B$4:$F$28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[41]EMPRESA!$F$24</definedName>
    <definedName name="TARIFAS">[108]TARIFAS!$A$1:$F$52</definedName>
    <definedName name="TarifaSalud">[41]EMPRESA!$F$26</definedName>
    <definedName name="Tasa">#REF!</definedName>
    <definedName name="TASA_DE_CAMBIO">#REF!</definedName>
    <definedName name="Tasa1">'[109]Bases 2A'!$C$20</definedName>
    <definedName name="TasaCCP">#REF!</definedName>
    <definedName name="Tax">#REF!</definedName>
    <definedName name="TB_EVENTOS_OTS_ANUAL">#REF!</definedName>
    <definedName name="tc">#REF!</definedName>
    <definedName name="tdRepliesUniqueIdentifierCol_lnkRepliesUniqueIdentifierViewLink_0" localSheetId="10">Resumen!#REF!</definedName>
    <definedName name="tdRepliesUniqueIdentifierCol_lnkRepliesUniqueIdentifierViewLink_1" localSheetId="10">Resumen!#REF!</definedName>
    <definedName name="tdRepliesUniqueIdentifierCol_lnkRepliesUniqueIdentifierViewLink_10" localSheetId="10">Resumen!#REF!</definedName>
    <definedName name="tdRepliesUniqueIdentifierCol_lnkRepliesUniqueIdentifierViewLink_11" localSheetId="10">Resumen!#REF!</definedName>
    <definedName name="tdRepliesUniqueIdentifierCol_lnkRepliesUniqueIdentifierViewLink_12" localSheetId="10">Resumen!#REF!</definedName>
    <definedName name="tdRepliesUniqueIdentifierCol_lnkRepliesUniqueIdentifierViewLink_13" localSheetId="10">Resumen!#REF!</definedName>
    <definedName name="tdRepliesUniqueIdentifierCol_lnkRepliesUniqueIdentifierViewLink_14" localSheetId="10">Resumen!#REF!</definedName>
    <definedName name="tdRepliesUniqueIdentifierCol_lnkRepliesUniqueIdentifierViewLink_15" localSheetId="10">Resumen!#REF!</definedName>
    <definedName name="tdRepliesUniqueIdentifierCol_lnkRepliesUniqueIdentifierViewLink_16" localSheetId="10">Resumen!#REF!</definedName>
    <definedName name="tdRepliesUniqueIdentifierCol_lnkRepliesUniqueIdentifierViewLink_17" localSheetId="10">Resumen!#REF!</definedName>
    <definedName name="tdRepliesUniqueIdentifierCol_lnkRepliesUniqueIdentifierViewLink_18" localSheetId="10">Resumen!#REF!</definedName>
    <definedName name="tdRepliesUniqueIdentifierCol_lnkRepliesUniqueIdentifierViewLink_19" localSheetId="10">Resumen!#REF!</definedName>
    <definedName name="tdRepliesUniqueIdentifierCol_lnkRepliesUniqueIdentifierViewLink_2" localSheetId="10">Resumen!#REF!</definedName>
    <definedName name="tdRepliesUniqueIdentifierCol_lnkRepliesUniqueIdentifierViewLink_20" localSheetId="10">Resumen!#REF!</definedName>
    <definedName name="tdRepliesUniqueIdentifierCol_lnkRepliesUniqueIdentifierViewLink_3" localSheetId="10">Resumen!#REF!</definedName>
    <definedName name="tdRepliesUniqueIdentifierCol_lnkRepliesUniqueIdentifierViewLink_4" localSheetId="10">Resumen!#REF!</definedName>
    <definedName name="tdRepliesUniqueIdentifierCol_lnkRepliesUniqueIdentifierViewLink_5" localSheetId="10">Resumen!#REF!</definedName>
    <definedName name="tdRepliesUniqueIdentifierCol_lnkRepliesUniqueIdentifierViewLink_6" localSheetId="10">Resumen!#REF!</definedName>
    <definedName name="tdRepliesUniqueIdentifierCol_lnkRepliesUniqueIdentifierViewLink_7" localSheetId="10">Resumen!#REF!</definedName>
    <definedName name="tdRepliesUniqueIdentifierCol_lnkRepliesUniqueIdentifierViewLink_8" localSheetId="10">Resumen!#REF!</definedName>
    <definedName name="tdRepliesUniqueIdentifierCol_lnkRepliesUniqueIdentifierViewLink_9" localSheetId="10">Resumen!#REF!</definedName>
    <definedName name="tdy" hidden="1">{"TAB1",#N/A,TRUE,"GENERAL";"TAB2",#N/A,TRUE,"GENERAL";"TAB3",#N/A,TRUE,"GENERAL";"TAB4",#N/A,TRUE,"GENERAL";"TAB5",#N/A,TRUE,"GENERAL"}</definedName>
    <definedName name="telefono">[41]EMPRESA!$F$16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[25]PRESUPUESTO!$I$7</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[37]BASES!$E$27</definedName>
    <definedName name="TIPO">#REF!</definedName>
    <definedName name="Tipo_Ensayo">'[50]EnsayosLab y Campamento'!$B$3:$B$390</definedName>
    <definedName name="TIPO_GRUPO">#REF!</definedName>
    <definedName name="Tipo_Impuesto">[50]Impuestos!$B$4:$B$17</definedName>
    <definedName name="TipoGC">[94]Tablas!$U$6:$U$15</definedName>
    <definedName name="TipoNeces">[94]Tablas!$Q$6:$Q$8</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'[9]DATOS CONTRATO'!$E$18</definedName>
    <definedName name="TK_1" hidden="1">[21]INST!#REF!</definedName>
    <definedName name="TKSLCI07">[9]EMPRESA!$F$22</definedName>
    <definedName name="tld">[57]Datos!$D$14</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hh">[31]PRESUPUESTO!$AC$327</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'[41]NOMINA 1'!$N$38</definedName>
    <definedName name="TOTALHH">#REF!</definedName>
    <definedName name="TOTALHH1">#REF!</definedName>
    <definedName name="TotalVacaciones">'[41]NOMINA 1'!$N$37</definedName>
    <definedName name="TotAuxAlim">'[9]NOMINA-1'!$E$37</definedName>
    <definedName name="TotAuxAlimentacion">'[41]NOMINA 1'!$E$38</definedName>
    <definedName name="TotAuxCom">'[9]NOMINA-1'!$E$39</definedName>
    <definedName name="TotAuxComi">'[41]NOMINA 1'!$E$40</definedName>
    <definedName name="TotAuxDotacion">'[41]NOMINA 1'!$E$41</definedName>
    <definedName name="TotAuxHab">'[41]NOMINA 1'!$E$37</definedName>
    <definedName name="TotAuxTransporte">'[41]NOMINA 1'!$E$39</definedName>
    <definedName name="TotBasico">'[41]NOMINA 1'!$E$35</definedName>
    <definedName name="TotCom">'[9]NOMINA-1'!$E$41</definedName>
    <definedName name="TotComision">'[41]NOMINA 1'!$E$42</definedName>
    <definedName name="TotExtras">'[41]NOMINA 1'!$E$36</definedName>
    <definedName name="TotIntercesantias">'[41]NOMINA 1'!$N$39</definedName>
    <definedName name="TotPrimaServicios">'[41]NOMINA 1'!$N$36</definedName>
    <definedName name="TotPrimaServicos">'[41]NOMINA 1'!$N$36</definedName>
    <definedName name="TotPrimaVacaciones">'[41]NOMINA 1'!$N$41</definedName>
    <definedName name="TotPrimConv">'[9]NOMINA-1'!$N$39</definedName>
    <definedName name="TotPrimConvencional">'[41]NOMINA 1'!$N$40</definedName>
    <definedName name="TotPrimVac">'[9]NOMINA-1'!$N$40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'[9]NOMINA-1'!$N$36</definedName>
    <definedName name="tr" hidden="1">{"TAB1",#N/A,TRUE,"GENERAL";"TAB2",#N/A,TRUE,"GENERAL";"TAB3",#N/A,TRUE,"GENERAL";"TAB4",#N/A,TRUE,"GENERAL";"TAB5",#N/A,TRUE,"GENERAL"}</definedName>
    <definedName name="TrainSpec">#REF!</definedName>
    <definedName name="Transmisores">#REF!</definedName>
    <definedName name="Transporte">'[9]DATOS CONTRATO'!$E$16</definedName>
    <definedName name="TRAT">[110]desmonte!$E$48</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[111]Tablas!$B$2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'[93]CCP,LEYES,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[11]Tablas!#REF!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'[112]Lista APU'!$A$3:$D$479</definedName>
    <definedName name="UNITARIO">[113]Unitarios!$A$3:$D$13</definedName>
    <definedName name="Unitarios">#REF!</definedName>
    <definedName name="unj" hidden="1">[17]INST!#REF!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#REF!</definedName>
    <definedName name="ut">'[82]1'!$N$42</definedName>
    <definedName name="UTL">[25]otros!$C$4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_final">#REF!</definedName>
    <definedName name="valor1">#REF!</definedName>
    <definedName name="valor2">#REF!</definedName>
    <definedName name="VALOR3">#REF!</definedName>
    <definedName name="Valoracion">#REF!</definedName>
    <definedName name="VALORACIÓN">#REF!</definedName>
    <definedName name="ValorCto">[114]CONTRATO!$E$9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[19]Varios.!$E$1:$E$65536</definedName>
    <definedName name="VARIACION1">#REF!</definedName>
    <definedName name="Vario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#REF!</definedName>
    <definedName name="VEX">[11]Tablas!#REF!</definedName>
    <definedName name="VEX_ON">#REF!</definedName>
    <definedName name="VEX1_1">[11]Tablas!#REF!</definedName>
    <definedName name="VEX1_1_1">[11]Tablas!#REF!</definedName>
    <definedName name="VEX1_1_2">[11]Tablas!#REF!</definedName>
    <definedName name="VEX1_1_3">[11]Tablas!#REF!</definedName>
    <definedName name="VEX1_1_4">[11]Tablas!#REF!</definedName>
    <definedName name="VEX1_2">[11]Tablas!#REF!</definedName>
    <definedName name="VEX1_3">[11]Tablas!#REF!</definedName>
    <definedName name="VFA">[11]Tablas!#REF!</definedName>
    <definedName name="VFA1_1">[11]Tablas!#REF!</definedName>
    <definedName name="VFA1_1_1">[11]Tablas!#REF!</definedName>
    <definedName name="VFA1_1_2">[11]Tablas!#REF!</definedName>
    <definedName name="VFA1_1_3">[11]Tablas!#REF!</definedName>
    <definedName name="VFA1_1_4">[11]Tablas!#REF!</definedName>
    <definedName name="VFA1_1_5">[11]Tablas!#REF!</definedName>
    <definedName name="VFA1_1_6">[11]Tablas!#REF!</definedName>
    <definedName name="VFA1_2">[11]Tablas!#REF!</definedName>
    <definedName name="VFA1_3">[11]Tablas!#REF!</definedName>
    <definedName name="vfbgnhyt" hidden="1">{"via1",#N/A,TRUE,"general";"via2",#N/A,TRUE,"general";"via3",#N/A,TRUE,"general"}</definedName>
    <definedName name="vfh">'[79]7422CW00'!#REF!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[94]Tablas!$A$6:$A$26</definedName>
    <definedName name="VigenciaDolares">#REF!</definedName>
    <definedName name="VigenciaPesos">#REF!</definedName>
    <definedName name="VIGFUTURA">[94]Tablas!$J$6:$J$8</definedName>
    <definedName name="VIT">[11]Tablas!#REF!</definedName>
    <definedName name="VIT1_1">[11]Tablas!#REF!</definedName>
    <definedName name="VIT1_1_1">[11]Tablas!#REF!</definedName>
    <definedName name="VIT1_1_10">[11]Tablas!#REF!</definedName>
    <definedName name="VIT1_1_11">[11]Tablas!#REF!</definedName>
    <definedName name="VIT1_1_12">[11]Tablas!#REF!</definedName>
    <definedName name="VIT1_1_13">[11]Tablas!#REF!</definedName>
    <definedName name="VIT1_1_14">[11]Tablas!#REF!</definedName>
    <definedName name="VIT1_1_15">[11]Tablas!#REF!</definedName>
    <definedName name="VIT1_1_16">[11]Tablas!#REF!</definedName>
    <definedName name="VIt1_1_17">[11]Tablas!#REF!</definedName>
    <definedName name="VIT1_1_18">[11]Tablas!#REF!</definedName>
    <definedName name="VIt1_1_19">[11]Tablas!#REF!</definedName>
    <definedName name="VIT1_1_2">[11]Tablas!#REF!</definedName>
    <definedName name="VIT1_1_20">[11]Tablas!#REF!</definedName>
    <definedName name="VIT1_1_3">[11]Tablas!#REF!</definedName>
    <definedName name="VIT1_1_4">[11]Tablas!#REF!</definedName>
    <definedName name="VIT1_1_5">[11]Tablas!#REF!</definedName>
    <definedName name="VIT1_1_6">[11]Tablas!#REF!</definedName>
    <definedName name="VIT1_1_7">[11]Tablas!#REF!</definedName>
    <definedName name="VIT1_1_8">[11]Tablas!#REF!</definedName>
    <definedName name="VIT1_1_9">[11]Tablas!#REF!</definedName>
    <definedName name="VIT1_2">[11]Tablas!#REF!</definedName>
    <definedName name="VIT1_3">[11]Tablas!#REF!</definedName>
    <definedName name="VIT1_4">[11]Tablas!#REF!</definedName>
    <definedName name="VIT1_5">[11]Tablas!#REF!</definedName>
    <definedName name="VIT1_6">[11]Tablas!#REF!</definedName>
    <definedName name="vital5">[52]Personalizar!$E$15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[11]Tablas!#REF!</definedName>
    <definedName name="VPR1_1_1">[11]Tablas!#REF!</definedName>
    <definedName name="VPR1_1_10">[11]Tablas!#REF!</definedName>
    <definedName name="VPR1_1_11">[11]Tablas!#REF!</definedName>
    <definedName name="VPR1_1_12">[11]Tablas!#REF!</definedName>
    <definedName name="VPR1_1_13">[11]Tablas!#REF!</definedName>
    <definedName name="VPR1_1_14">[11]Tablas!#REF!</definedName>
    <definedName name="VPR1_1_15">[11]Tablas!#REF!</definedName>
    <definedName name="VPR1_1_16">[11]Tablas!#REF!</definedName>
    <definedName name="VPR1_1_17">[11]Tablas!#REF!</definedName>
    <definedName name="VPR1_1_18">[11]Tablas!#REF!</definedName>
    <definedName name="VPR1_1_19">[11]Tablas!#REF!</definedName>
    <definedName name="VPR1_1_2">[11]Tablas!#REF!</definedName>
    <definedName name="VPR1_1_20">[11]Tablas!#REF!</definedName>
    <definedName name="VPR1_1_21">[11]Tablas!#REF!</definedName>
    <definedName name="VPR1_1_22">[11]Tablas!#REF!</definedName>
    <definedName name="VPR1_1_23">[11]Tablas!#REF!</definedName>
    <definedName name="VPR1_1_24">[11]Tablas!#REF!</definedName>
    <definedName name="VPR1_1_25">[11]Tablas!#REF!</definedName>
    <definedName name="VPR1_1_26">[11]Tablas!#REF!</definedName>
    <definedName name="VPR1_1_27">[11]Tablas!#REF!</definedName>
    <definedName name="VPR1_1_28">[11]Tablas!#REF!</definedName>
    <definedName name="VPR1_1_29">[11]Tablas!#REF!</definedName>
    <definedName name="VPR1_1_3">[11]Tablas!#REF!</definedName>
    <definedName name="VPR1_1_30">[11]Tablas!#REF!</definedName>
    <definedName name="VPR1_1_31">[11]Tablas!#REF!</definedName>
    <definedName name="VPR1_1_32">[11]Tablas!#REF!</definedName>
    <definedName name="VPR1_1_4">[11]Tablas!#REF!</definedName>
    <definedName name="VPR1_1_5">[11]Tablas!#REF!</definedName>
    <definedName name="VPR1_1_6">[11]Tablas!#REF!</definedName>
    <definedName name="VPR1_1_7">[11]Tablas!#REF!</definedName>
    <definedName name="VPR1_1_8">[11]Tablas!#REF!</definedName>
    <definedName name="VPR1_1_9">[11]Tablas!#REF!</definedName>
    <definedName name="VPR1_2">[11]Tablas!#REF!</definedName>
    <definedName name="VPR1_3">[11]Tablas!#REF!</definedName>
    <definedName name="VPR1_4">[11]Tablas!#REF!</definedName>
    <definedName name="VPR1_5">[11]Tablas!#REF!</definedName>
    <definedName name="VPR1_6">[11]Tablas!#REF!</definedName>
    <definedName name="vpt">#REF!</definedName>
    <definedName name="VRP">[11]Tablas!#REF!</definedName>
    <definedName name="VRP_PETROQ">#REF!</definedName>
    <definedName name="VRP1_1">[11]Tablas!#REF!</definedName>
    <definedName name="VRP1_1_1">[11]Tablas!#REF!</definedName>
    <definedName name="VRP1_1_10">[11]Tablas!#REF!</definedName>
    <definedName name="VRP1_1_11">[11]Tablas!#REF!</definedName>
    <definedName name="VRP1_1_12">[11]Tablas!#REF!</definedName>
    <definedName name="VRP1_1_13">[11]Tablas!#REF!</definedName>
    <definedName name="VRP1_1_14">[11]Tablas!#REF!</definedName>
    <definedName name="VRP1_1_15">[11]Tablas!#REF!</definedName>
    <definedName name="VRP1_1_16">[11]Tablas!#REF!</definedName>
    <definedName name="VRP1_1_17">[11]Tablas!#REF!</definedName>
    <definedName name="VRP1_1_18">[11]Tablas!#REF!</definedName>
    <definedName name="VRP1_1_19">[11]Tablas!#REF!</definedName>
    <definedName name="VRP1_1_2">[11]Tablas!#REF!</definedName>
    <definedName name="VRP1_1_20">[11]Tablas!#REF!</definedName>
    <definedName name="VRP1_1_21">[11]Tablas!#REF!</definedName>
    <definedName name="VRP1_1_22">[11]Tablas!#REF!</definedName>
    <definedName name="VRP1_1_23">[11]Tablas!#REF!</definedName>
    <definedName name="VRP1_1_3">[11]Tablas!#REF!</definedName>
    <definedName name="VRP1_1_4">[11]Tablas!#REF!</definedName>
    <definedName name="VRP1_1_5">[11]Tablas!#REF!</definedName>
    <definedName name="VRP1_1_6">[11]Tablas!#REF!</definedName>
    <definedName name="VRP1_1_7">[11]Tablas!#REF!</definedName>
    <definedName name="VRP1_1_8">[11]Tablas!#REF!</definedName>
    <definedName name="VRP1_1_9">[11]Tablas!#REF!</definedName>
    <definedName name="VRP1_2">[11]Tablas!#REF!</definedName>
    <definedName name="VRP1_3">[11]Tablas!#REF!</definedName>
    <definedName name="VRP1_4">[11]Tablas!#REF!</definedName>
    <definedName name="vsdfj" hidden="1">{"via1",#N/A,TRUE,"general";"via2",#N/A,TRUE,"general";"via3",#N/A,TRUE,"general"}</definedName>
    <definedName name="VSM">[11]Tablas!#REF!</definedName>
    <definedName name="VSM1_1">[11]Tablas!#REF!</definedName>
    <definedName name="VSM1_1_1">[11]Tablas!#REF!</definedName>
    <definedName name="VSM1_1_2">[11]Tablas!#REF!</definedName>
    <definedName name="VSM1_1_3">[11]Tablas!#REF!</definedName>
    <definedName name="VSM1_1_4">[11]Tablas!#REF!</definedName>
    <definedName name="VSM1_1_5">[11]Tablas!#REF!</definedName>
    <definedName name="VSM1_2">[11]Tablas!#REF!</definedName>
    <definedName name="VSM1_3">[11]Tablas!#REF!</definedName>
    <definedName name="VSM1_4">[11]Tablas!#REF!</definedName>
    <definedName name="VSM1_5">[11]Tablas!#REF!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#REF!</definedName>
    <definedName name="Wage0100">#REF!</definedName>
    <definedName name="Wage0200">#REF!</definedName>
    <definedName name="WBS">'[115]2004'!#REF!</definedName>
    <definedName name="Wcut">#REF!</definedName>
    <definedName name="WD">#REF!</definedName>
    <definedName name="WDD" hidden="1">{#N/A,#N/A,FALSE,"orthoflow";#N/A,#N/A,FALSE,"Miscelaneos";#N/A,#N/A,FALSE,"Instrumentacio";#N/A,#N/A,FALSE,"Electrico";#N/A,#N/A,FALSE,"Valv. Seguridad"}</definedName>
    <definedName name="WDFSDF">'[38]Res-Accide-10'!#REF!</definedName>
    <definedName name="wedw">#REF!</definedName>
    <definedName name="WEFWE">'[38]Res-Accide-10'!#REF!</definedName>
    <definedName name="WER">'[38]Res-Accide-10'!$S$2:$S$7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'[38]Res-Accide-10'!#REF!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 hidden="1">#REF!</definedName>
    <definedName name="xxxxx">[116]!absc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[26]!absc</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YO">'[117]AISLAMIENTO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'[53]A. P. U.'!#REF!</definedName>
  </definedNames>
  <calcPr calcId="191028"/>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D106" i="73" l="1"/>
  <c r="D108" i="73" s="1"/>
  <c r="D107" i="73"/>
  <c r="F88" i="73"/>
  <c r="C88" i="73"/>
  <c r="B3" i="44"/>
  <c r="N41" i="44"/>
  <c r="N46" i="44"/>
  <c r="N49" i="44"/>
  <c r="N50" i="44"/>
  <c r="N52" i="44"/>
  <c r="N69" i="44"/>
  <c r="N81" i="44"/>
  <c r="N82" i="44"/>
  <c r="N93" i="44"/>
  <c r="N98" i="44"/>
  <c r="M41" i="44"/>
  <c r="M46" i="44"/>
  <c r="M49" i="44"/>
  <c r="M50" i="44"/>
  <c r="M52" i="44"/>
  <c r="M69" i="44"/>
  <c r="M81" i="44"/>
  <c r="M82" i="44"/>
  <c r="M93" i="44"/>
  <c r="M98" i="44"/>
  <c r="L41" i="44"/>
  <c r="L46" i="44"/>
  <c r="L49" i="44"/>
  <c r="L50" i="44"/>
  <c r="L52" i="44"/>
  <c r="L69" i="44"/>
  <c r="L81" i="44"/>
  <c r="L82" i="44"/>
  <c r="L93" i="44"/>
  <c r="L98" i="44"/>
  <c r="J96" i="71"/>
  <c r="N631" i="45"/>
  <c r="N746" i="45"/>
  <c r="N824" i="45"/>
  <c r="J95" i="71"/>
  <c r="J92" i="71"/>
  <c r="U1070" i="45"/>
  <c r="U618" i="45"/>
  <c r="U617" i="45"/>
  <c r="U616" i="45"/>
  <c r="U615" i="45"/>
  <c r="W966" i="45"/>
  <c r="U993" i="45"/>
  <c r="U994" i="45"/>
  <c r="U995" i="45"/>
  <c r="U996" i="45"/>
  <c r="U992" i="45"/>
  <c r="U980" i="45"/>
  <c r="U979" i="45"/>
  <c r="U412" i="45"/>
  <c r="W412" i="45"/>
  <c r="U409" i="45"/>
  <c r="U410" i="45"/>
  <c r="U411" i="45"/>
  <c r="U382" i="45"/>
  <c r="U381" i="45"/>
  <c r="U537" i="45"/>
  <c r="U538" i="45"/>
  <c r="U967" i="45"/>
  <c r="U966" i="45"/>
  <c r="H39" i="74"/>
  <c r="H44" i="74"/>
  <c r="H47" i="74"/>
  <c r="H48" i="74"/>
  <c r="H50" i="74"/>
  <c r="H80" i="74"/>
  <c r="H91" i="74"/>
  <c r="H96" i="74"/>
  <c r="G39" i="74"/>
  <c r="G47" i="74"/>
  <c r="G48" i="74"/>
  <c r="G50" i="74"/>
  <c r="G79" i="74"/>
  <c r="G80" i="74"/>
  <c r="G96" i="74"/>
  <c r="F39" i="74"/>
  <c r="F47" i="74"/>
  <c r="F48" i="74"/>
  <c r="F50" i="74"/>
  <c r="F79" i="74"/>
  <c r="F80" i="74"/>
  <c r="F91" i="74"/>
  <c r="F96" i="74"/>
  <c r="W771" i="45"/>
  <c r="Q1239" i="45"/>
  <c r="U1239" i="45"/>
  <c r="W1226" i="45"/>
  <c r="W1213" i="45"/>
  <c r="U1201" i="45"/>
  <c r="U1200" i="45"/>
  <c r="U108" i="45"/>
  <c r="AD22" i="45"/>
  <c r="W1200" i="45"/>
  <c r="W386" i="45"/>
  <c r="W385" i="45"/>
  <c r="W384" i="45"/>
  <c r="W383" i="45"/>
  <c r="W382" i="45"/>
  <c r="W381" i="45"/>
  <c r="W377" i="45"/>
  <c r="W433" i="45"/>
  <c r="H55" i="73" l="1"/>
  <c r="H14" i="73"/>
  <c r="H36" i="73"/>
  <c r="H39" i="73"/>
  <c r="H40" i="73"/>
  <c r="H45" i="73"/>
  <c r="H56" i="73"/>
  <c r="H65" i="73"/>
  <c r="H66" i="73"/>
  <c r="H69" i="73"/>
  <c r="H74" i="73"/>
  <c r="H78" i="73"/>
  <c r="H82" i="73"/>
  <c r="H94" i="73"/>
  <c r="H95" i="73"/>
  <c r="H97" i="73"/>
  <c r="H104" i="73"/>
  <c r="H9" i="73"/>
  <c r="V1154" i="45"/>
  <c r="W1153" i="45"/>
  <c r="W1152" i="45"/>
  <c r="W1151" i="45"/>
  <c r="W1150" i="45"/>
  <c r="W1149" i="45"/>
  <c r="W1148" i="45"/>
  <c r="W1154" i="45" s="1"/>
  <c r="X1154" i="45" s="1"/>
  <c r="I9" i="44"/>
  <c r="I10" i="44"/>
  <c r="I11" i="44"/>
  <c r="I12" i="44"/>
  <c r="I13" i="44"/>
  <c r="I14" i="44"/>
  <c r="I15" i="44"/>
  <c r="I16" i="44"/>
  <c r="I17" i="44"/>
  <c r="I18" i="44"/>
  <c r="I19" i="44"/>
  <c r="I20" i="44"/>
  <c r="I21" i="44"/>
  <c r="I22" i="44"/>
  <c r="I23" i="44"/>
  <c r="I24" i="44"/>
  <c r="I25" i="44"/>
  <c r="I26" i="44"/>
  <c r="I27" i="44"/>
  <c r="I28" i="44"/>
  <c r="I29" i="44"/>
  <c r="I30" i="44"/>
  <c r="I31" i="44"/>
  <c r="I32" i="44"/>
  <c r="I33" i="44"/>
  <c r="I34" i="44"/>
  <c r="I35" i="44"/>
  <c r="I36" i="44"/>
  <c r="I37" i="44"/>
  <c r="I38" i="44"/>
  <c r="I39" i="44"/>
  <c r="I40" i="44"/>
  <c r="I41" i="44"/>
  <c r="I42" i="44"/>
  <c r="I43" i="44"/>
  <c r="I44" i="44"/>
  <c r="I45" i="44"/>
  <c r="I46" i="44"/>
  <c r="I47" i="44"/>
  <c r="I48" i="44"/>
  <c r="I49" i="44"/>
  <c r="I50" i="44"/>
  <c r="I51" i="44"/>
  <c r="I52" i="44"/>
  <c r="I53" i="44"/>
  <c r="I54" i="44"/>
  <c r="I55" i="44"/>
  <c r="I56" i="44"/>
  <c r="I57" i="44"/>
  <c r="I58" i="44"/>
  <c r="I59" i="44"/>
  <c r="I60" i="44"/>
  <c r="I61" i="44"/>
  <c r="I62" i="44"/>
  <c r="I63" i="44"/>
  <c r="I64" i="44"/>
  <c r="I65" i="44"/>
  <c r="I66" i="44"/>
  <c r="I67" i="44"/>
  <c r="I68" i="44"/>
  <c r="I69" i="44"/>
  <c r="I70" i="44"/>
  <c r="I71" i="44"/>
  <c r="I72" i="44"/>
  <c r="I73" i="44"/>
  <c r="I74" i="44"/>
  <c r="I75" i="44"/>
  <c r="I76" i="44"/>
  <c r="I77" i="44"/>
  <c r="I78" i="44"/>
  <c r="I79" i="44"/>
  <c r="I80" i="44"/>
  <c r="I81" i="44"/>
  <c r="I82" i="44"/>
  <c r="I83" i="44"/>
  <c r="I84" i="44"/>
  <c r="I85" i="44"/>
  <c r="I86" i="44"/>
  <c r="I87" i="44"/>
  <c r="I88" i="44"/>
  <c r="I89" i="44"/>
  <c r="I90" i="44"/>
  <c r="I91" i="44"/>
  <c r="I92" i="44"/>
  <c r="I93" i="44"/>
  <c r="I94" i="44"/>
  <c r="I95" i="44"/>
  <c r="I96" i="44"/>
  <c r="I97" i="44"/>
  <c r="I98" i="44"/>
  <c r="I99" i="44"/>
  <c r="I100" i="44"/>
  <c r="I101" i="44"/>
  <c r="I102" i="44"/>
  <c r="I103" i="44"/>
  <c r="I8" i="44"/>
  <c r="F9" i="44"/>
  <c r="F10" i="44"/>
  <c r="F11" i="44"/>
  <c r="F12" i="44"/>
  <c r="F13" i="44"/>
  <c r="F14" i="44"/>
  <c r="F15" i="44"/>
  <c r="F16" i="44"/>
  <c r="F17" i="44"/>
  <c r="F18" i="44"/>
  <c r="F19" i="44"/>
  <c r="F20" i="44"/>
  <c r="F21" i="44"/>
  <c r="F22" i="44"/>
  <c r="F23" i="44"/>
  <c r="F24" i="44"/>
  <c r="F25" i="44"/>
  <c r="F26" i="44"/>
  <c r="F27" i="44"/>
  <c r="F28" i="44"/>
  <c r="F29" i="44"/>
  <c r="F30" i="44"/>
  <c r="F31" i="44"/>
  <c r="F32" i="44"/>
  <c r="F33" i="44"/>
  <c r="F34" i="44"/>
  <c r="F35" i="44"/>
  <c r="F36" i="44"/>
  <c r="F37" i="44"/>
  <c r="F38" i="44"/>
  <c r="F39" i="44"/>
  <c r="F40" i="44"/>
  <c r="F42" i="44"/>
  <c r="F43" i="44"/>
  <c r="F44" i="44"/>
  <c r="F45" i="44"/>
  <c r="F46" i="44"/>
  <c r="F47" i="44"/>
  <c r="F48" i="44"/>
  <c r="F49" i="44"/>
  <c r="F50" i="44"/>
  <c r="F51" i="44"/>
  <c r="F52" i="44"/>
  <c r="F53" i="44"/>
  <c r="F54" i="44"/>
  <c r="F55" i="44"/>
  <c r="F56" i="44"/>
  <c r="F57" i="44"/>
  <c r="F58" i="44"/>
  <c r="F59" i="44"/>
  <c r="F60" i="44"/>
  <c r="F61" i="44"/>
  <c r="F62" i="44"/>
  <c r="F63" i="44"/>
  <c r="F64" i="44"/>
  <c r="F65" i="44"/>
  <c r="F66" i="44"/>
  <c r="F67" i="44"/>
  <c r="F68" i="44"/>
  <c r="F69" i="44"/>
  <c r="F70" i="44"/>
  <c r="F71" i="44"/>
  <c r="F72" i="44"/>
  <c r="F73" i="44"/>
  <c r="F74" i="44"/>
  <c r="F75" i="44"/>
  <c r="F76" i="44"/>
  <c r="F77" i="44"/>
  <c r="F78" i="44"/>
  <c r="F79" i="44"/>
  <c r="F80" i="44"/>
  <c r="F81" i="44"/>
  <c r="F82" i="44"/>
  <c r="F83" i="44"/>
  <c r="F84" i="44"/>
  <c r="F85" i="44"/>
  <c r="F86" i="44"/>
  <c r="F87" i="44"/>
  <c r="F88" i="44"/>
  <c r="F89" i="44"/>
  <c r="F90" i="44"/>
  <c r="F91" i="44"/>
  <c r="F92" i="44"/>
  <c r="F93" i="44"/>
  <c r="F94" i="44"/>
  <c r="F95" i="44"/>
  <c r="F96" i="44"/>
  <c r="F97" i="44"/>
  <c r="F98" i="44"/>
  <c r="F99" i="44"/>
  <c r="F100" i="44"/>
  <c r="F101" i="44"/>
  <c r="F102" i="44"/>
  <c r="F103" i="44"/>
  <c r="F8" i="44"/>
  <c r="W30" i="45"/>
  <c r="W35" i="45"/>
  <c r="W34" i="45"/>
  <c r="W33" i="45"/>
  <c r="W32" i="45"/>
  <c r="W31" i="45"/>
  <c r="W48" i="45"/>
  <c r="W47" i="45"/>
  <c r="W46" i="45"/>
  <c r="W45" i="45"/>
  <c r="W44" i="45"/>
  <c r="W43" i="45"/>
  <c r="W61" i="45"/>
  <c r="W60" i="45"/>
  <c r="W59" i="45"/>
  <c r="W58" i="45"/>
  <c r="W57" i="45"/>
  <c r="W56" i="45"/>
  <c r="W74" i="45"/>
  <c r="W73" i="45"/>
  <c r="W72" i="45"/>
  <c r="W71" i="45"/>
  <c r="W70" i="45"/>
  <c r="W69" i="45"/>
  <c r="W87" i="45"/>
  <c r="W86" i="45"/>
  <c r="W85" i="45"/>
  <c r="W84" i="45"/>
  <c r="W83" i="45"/>
  <c r="W82" i="45"/>
  <c r="W100" i="45"/>
  <c r="W99" i="45"/>
  <c r="W98" i="45"/>
  <c r="W97" i="45"/>
  <c r="W96" i="45"/>
  <c r="W95" i="45"/>
  <c r="W113" i="45"/>
  <c r="W112" i="45"/>
  <c r="W111" i="45"/>
  <c r="W110" i="45"/>
  <c r="W109" i="45"/>
  <c r="W108" i="45"/>
  <c r="W126" i="45"/>
  <c r="W125" i="45"/>
  <c r="W124" i="45"/>
  <c r="W123" i="45"/>
  <c r="W122" i="45"/>
  <c r="W121" i="45"/>
  <c r="W139" i="45"/>
  <c r="W138" i="45"/>
  <c r="W137" i="45"/>
  <c r="W136" i="45"/>
  <c r="W135" i="45"/>
  <c r="W134" i="45"/>
  <c r="W152" i="45"/>
  <c r="W151" i="45"/>
  <c r="W150" i="45"/>
  <c r="W149" i="45"/>
  <c r="W148" i="45"/>
  <c r="W147" i="45"/>
  <c r="W165" i="45"/>
  <c r="W164" i="45"/>
  <c r="W163" i="45"/>
  <c r="W162" i="45"/>
  <c r="W161" i="45"/>
  <c r="W160" i="45"/>
  <c r="W178" i="45"/>
  <c r="W177" i="45"/>
  <c r="W176" i="45"/>
  <c r="W175" i="45"/>
  <c r="W174" i="45"/>
  <c r="W173" i="45"/>
  <c r="W191" i="45"/>
  <c r="W190" i="45"/>
  <c r="W189" i="45"/>
  <c r="W188" i="45"/>
  <c r="W187" i="45"/>
  <c r="W186" i="45"/>
  <c r="W204" i="45"/>
  <c r="W203" i="45"/>
  <c r="W202" i="45"/>
  <c r="W201" i="45"/>
  <c r="W200" i="45"/>
  <c r="W199" i="45"/>
  <c r="W217" i="45"/>
  <c r="W216" i="45"/>
  <c r="W215" i="45"/>
  <c r="W214" i="45"/>
  <c r="W213" i="45"/>
  <c r="W212" i="45"/>
  <c r="W230" i="45"/>
  <c r="W229" i="45"/>
  <c r="W228" i="45"/>
  <c r="W227" i="45"/>
  <c r="W226" i="45"/>
  <c r="W225" i="45"/>
  <c r="W243" i="45"/>
  <c r="W242" i="45"/>
  <c r="W241" i="45"/>
  <c r="W240" i="45"/>
  <c r="W239" i="45"/>
  <c r="W238" i="45"/>
  <c r="W256" i="45"/>
  <c r="W255" i="45"/>
  <c r="W254" i="45"/>
  <c r="W253" i="45"/>
  <c r="W252" i="45"/>
  <c r="W251" i="45"/>
  <c r="W269" i="45"/>
  <c r="W268" i="45"/>
  <c r="W267" i="45"/>
  <c r="W266" i="45"/>
  <c r="W265" i="45"/>
  <c r="W264" i="45"/>
  <c r="W282" i="45"/>
  <c r="W281" i="45"/>
  <c r="W280" i="45"/>
  <c r="W279" i="45"/>
  <c r="W278" i="45"/>
  <c r="W277" i="45"/>
  <c r="W295" i="45"/>
  <c r="W294" i="45"/>
  <c r="W293" i="45"/>
  <c r="W292" i="45"/>
  <c r="W291" i="45"/>
  <c r="W290" i="45"/>
  <c r="W308" i="45"/>
  <c r="W307" i="45"/>
  <c r="W306" i="45"/>
  <c r="W305" i="45"/>
  <c r="W304" i="45"/>
  <c r="W303" i="45"/>
  <c r="W321" i="45"/>
  <c r="W320" i="45"/>
  <c r="W319" i="45"/>
  <c r="W318" i="45"/>
  <c r="W317" i="45"/>
  <c r="W316" i="45"/>
  <c r="W334" i="45"/>
  <c r="W333" i="45"/>
  <c r="W332" i="45"/>
  <c r="W331" i="45"/>
  <c r="W330" i="45"/>
  <c r="W329" i="45"/>
  <c r="W347" i="45"/>
  <c r="W346" i="45"/>
  <c r="W345" i="45"/>
  <c r="W344" i="45"/>
  <c r="W343" i="45"/>
  <c r="W342" i="45"/>
  <c r="W360" i="45"/>
  <c r="W359" i="45"/>
  <c r="W358" i="45"/>
  <c r="W357" i="45"/>
  <c r="W356" i="45"/>
  <c r="W355" i="45"/>
  <c r="W373" i="45"/>
  <c r="W372" i="45"/>
  <c r="W371" i="45"/>
  <c r="W370" i="45"/>
  <c r="W369" i="45"/>
  <c r="W368" i="45"/>
  <c r="W399" i="45"/>
  <c r="W398" i="45"/>
  <c r="W397" i="45"/>
  <c r="W396" i="45"/>
  <c r="W395" i="45"/>
  <c r="W394" i="45"/>
  <c r="W411" i="45"/>
  <c r="W410" i="45"/>
  <c r="W409" i="45"/>
  <c r="W408" i="45"/>
  <c r="W407" i="45"/>
  <c r="W425" i="45"/>
  <c r="W424" i="45"/>
  <c r="W423" i="45"/>
  <c r="W422" i="45"/>
  <c r="W421" i="45"/>
  <c r="W420" i="45"/>
  <c r="W438" i="45"/>
  <c r="W437" i="45"/>
  <c r="W436" i="45"/>
  <c r="W435" i="45"/>
  <c r="W434" i="45"/>
  <c r="W451" i="45"/>
  <c r="W450" i="45"/>
  <c r="W449" i="45"/>
  <c r="W448" i="45"/>
  <c r="W447" i="45"/>
  <c r="W446" i="45"/>
  <c r="W464" i="45"/>
  <c r="W463" i="45"/>
  <c r="W462" i="45"/>
  <c r="W461" i="45"/>
  <c r="W460" i="45"/>
  <c r="W477" i="45"/>
  <c r="W476" i="45"/>
  <c r="W475" i="45"/>
  <c r="W474" i="45"/>
  <c r="W473" i="45"/>
  <c r="W472" i="45"/>
  <c r="W490" i="45"/>
  <c r="W489" i="45"/>
  <c r="W488" i="45"/>
  <c r="W487" i="45"/>
  <c r="W486" i="45"/>
  <c r="W485" i="45"/>
  <c r="W503" i="45"/>
  <c r="W502" i="45"/>
  <c r="W501" i="45"/>
  <c r="W500" i="45"/>
  <c r="W499" i="45"/>
  <c r="W498" i="45"/>
  <c r="W516" i="45"/>
  <c r="W515" i="45"/>
  <c r="W514" i="45"/>
  <c r="W513" i="45"/>
  <c r="W512" i="45"/>
  <c r="W511" i="45"/>
  <c r="W529" i="45"/>
  <c r="W528" i="45"/>
  <c r="W527" i="45"/>
  <c r="W526" i="45"/>
  <c r="W525" i="45"/>
  <c r="W542" i="45"/>
  <c r="W541" i="45"/>
  <c r="W540" i="45"/>
  <c r="W539" i="45"/>
  <c r="W538" i="45"/>
  <c r="W537" i="45"/>
  <c r="W555" i="45"/>
  <c r="W554" i="45"/>
  <c r="W553" i="45"/>
  <c r="W552" i="45"/>
  <c r="W551" i="45"/>
  <c r="W550" i="45"/>
  <c r="W568" i="45"/>
  <c r="W567" i="45"/>
  <c r="W566" i="45"/>
  <c r="W565" i="45"/>
  <c r="W564" i="45"/>
  <c r="W563" i="45"/>
  <c r="W581" i="45"/>
  <c r="W580" i="45"/>
  <c r="W579" i="45"/>
  <c r="W578" i="45"/>
  <c r="W577" i="45"/>
  <c r="W576" i="45"/>
  <c r="W594" i="45"/>
  <c r="W593" i="45"/>
  <c r="W592" i="45"/>
  <c r="W591" i="45"/>
  <c r="W590" i="45"/>
  <c r="W589" i="45"/>
  <c r="W607" i="45"/>
  <c r="W606" i="45"/>
  <c r="W605" i="45"/>
  <c r="W604" i="45"/>
  <c r="W603" i="45"/>
  <c r="W602" i="45"/>
  <c r="W620" i="45"/>
  <c r="W619" i="45"/>
  <c r="W618" i="45"/>
  <c r="W617" i="45"/>
  <c r="W616" i="45"/>
  <c r="W615" i="45"/>
  <c r="W633" i="45"/>
  <c r="W632" i="45"/>
  <c r="W631" i="45"/>
  <c r="W630" i="45"/>
  <c r="W629" i="45"/>
  <c r="W628" i="45"/>
  <c r="W646" i="45"/>
  <c r="W645" i="45"/>
  <c r="W644" i="45"/>
  <c r="W643" i="45"/>
  <c r="W642" i="45"/>
  <c r="W641" i="45"/>
  <c r="W659" i="45"/>
  <c r="W658" i="45"/>
  <c r="W657" i="45"/>
  <c r="W656" i="45"/>
  <c r="W655" i="45"/>
  <c r="W654" i="45"/>
  <c r="W672" i="45"/>
  <c r="W671" i="45"/>
  <c r="W670" i="45"/>
  <c r="W669" i="45"/>
  <c r="W668" i="45"/>
  <c r="W667" i="45"/>
  <c r="W685" i="45"/>
  <c r="W684" i="45"/>
  <c r="W683" i="45"/>
  <c r="W682" i="45"/>
  <c r="W681" i="45"/>
  <c r="W680" i="45"/>
  <c r="W698" i="45"/>
  <c r="W697" i="45"/>
  <c r="W696" i="45"/>
  <c r="W695" i="45"/>
  <c r="W694" i="45"/>
  <c r="W693" i="45"/>
  <c r="W711" i="45"/>
  <c r="W710" i="45"/>
  <c r="W709" i="45"/>
  <c r="W708" i="45"/>
  <c r="W707" i="45"/>
  <c r="W706" i="45"/>
  <c r="W724" i="45"/>
  <c r="W723" i="45"/>
  <c r="W722" i="45"/>
  <c r="W721" i="45"/>
  <c r="W720" i="45"/>
  <c r="W719" i="45"/>
  <c r="W737" i="45"/>
  <c r="W736" i="45"/>
  <c r="W735" i="45"/>
  <c r="W734" i="45"/>
  <c r="W733" i="45"/>
  <c r="W732" i="45"/>
  <c r="W750" i="45"/>
  <c r="W749" i="45"/>
  <c r="W748" i="45"/>
  <c r="W747" i="45"/>
  <c r="W746" i="45"/>
  <c r="W745" i="45"/>
  <c r="W763" i="45"/>
  <c r="W762" i="45"/>
  <c r="W761" i="45"/>
  <c r="W760" i="45"/>
  <c r="W759" i="45"/>
  <c r="W758" i="45"/>
  <c r="W776" i="45"/>
  <c r="W775" i="45"/>
  <c r="W774" i="45"/>
  <c r="W773" i="45"/>
  <c r="W772" i="45"/>
  <c r="W789" i="45"/>
  <c r="W788" i="45"/>
  <c r="W787" i="45"/>
  <c r="W786" i="45"/>
  <c r="W785" i="45"/>
  <c r="W784" i="45"/>
  <c r="W802" i="45"/>
  <c r="W801" i="45"/>
  <c r="W800" i="45"/>
  <c r="W799" i="45"/>
  <c r="W798" i="45"/>
  <c r="W797" i="45"/>
  <c r="W815" i="45"/>
  <c r="W814" i="45"/>
  <c r="W813" i="45"/>
  <c r="W812" i="45"/>
  <c r="W811" i="45"/>
  <c r="W810" i="45"/>
  <c r="W828" i="45"/>
  <c r="W827" i="45"/>
  <c r="W826" i="45"/>
  <c r="W825" i="45"/>
  <c r="W824" i="45"/>
  <c r="W823" i="45"/>
  <c r="W841" i="45"/>
  <c r="W840" i="45"/>
  <c r="W839" i="45"/>
  <c r="W838" i="45"/>
  <c r="W837" i="45"/>
  <c r="W836" i="45"/>
  <c r="W854" i="45"/>
  <c r="W853" i="45"/>
  <c r="W852" i="45"/>
  <c r="W851" i="45"/>
  <c r="W850" i="45"/>
  <c r="W849" i="45"/>
  <c r="W867" i="45"/>
  <c r="W866" i="45"/>
  <c r="W865" i="45"/>
  <c r="W864" i="45"/>
  <c r="W863" i="45"/>
  <c r="W862" i="45"/>
  <c r="W880" i="45"/>
  <c r="W879" i="45"/>
  <c r="W878" i="45"/>
  <c r="W877" i="45"/>
  <c r="W876" i="45"/>
  <c r="W875" i="45"/>
  <c r="W893" i="45"/>
  <c r="W892" i="45"/>
  <c r="W891" i="45"/>
  <c r="W890" i="45"/>
  <c r="W889" i="45"/>
  <c r="W888" i="45"/>
  <c r="W906" i="45"/>
  <c r="W905" i="45"/>
  <c r="W904" i="45"/>
  <c r="W903" i="45"/>
  <c r="W902" i="45"/>
  <c r="W919" i="45"/>
  <c r="W918" i="45"/>
  <c r="W917" i="45"/>
  <c r="W916" i="45"/>
  <c r="W915" i="45"/>
  <c r="W914" i="45"/>
  <c r="W932" i="45"/>
  <c r="W931" i="45"/>
  <c r="W930" i="45"/>
  <c r="W929" i="45"/>
  <c r="W928" i="45"/>
  <c r="W927" i="45"/>
  <c r="W945" i="45"/>
  <c r="W944" i="45"/>
  <c r="W943" i="45"/>
  <c r="W942" i="45"/>
  <c r="W941" i="45"/>
  <c r="W940" i="45"/>
  <c r="W958" i="45"/>
  <c r="W957" i="45"/>
  <c r="W956" i="45"/>
  <c r="W955" i="45"/>
  <c r="W954" i="45"/>
  <c r="W953" i="45"/>
  <c r="W971" i="45"/>
  <c r="W970" i="45"/>
  <c r="W969" i="45"/>
  <c r="W968" i="45"/>
  <c r="W967" i="45"/>
  <c r="W984" i="45"/>
  <c r="W983" i="45"/>
  <c r="W982" i="45"/>
  <c r="W981" i="45"/>
  <c r="W980" i="45"/>
  <c r="W979" i="45"/>
  <c r="W997" i="45"/>
  <c r="W996" i="45"/>
  <c r="W995" i="45"/>
  <c r="W994" i="45"/>
  <c r="W993" i="45"/>
  <c r="W992" i="45"/>
  <c r="W1010" i="45"/>
  <c r="W1009" i="45"/>
  <c r="W1008" i="45"/>
  <c r="W1007" i="45"/>
  <c r="W1006" i="45"/>
  <c r="W1005" i="45"/>
  <c r="W1023" i="45"/>
  <c r="W1022" i="45"/>
  <c r="W1021" i="45"/>
  <c r="W1020" i="45"/>
  <c r="W1019" i="45"/>
  <c r="W1018" i="45"/>
  <c r="W1036" i="45"/>
  <c r="W1035" i="45"/>
  <c r="W1034" i="45"/>
  <c r="W1033" i="45"/>
  <c r="W1032" i="45"/>
  <c r="W1031" i="45"/>
  <c r="W1049" i="45"/>
  <c r="W1048" i="45"/>
  <c r="W1047" i="45"/>
  <c r="W1046" i="45"/>
  <c r="W1045" i="45"/>
  <c r="W1044" i="45"/>
  <c r="W1062" i="45"/>
  <c r="W1061" i="45"/>
  <c r="W1060" i="45"/>
  <c r="W1059" i="45"/>
  <c r="W1058" i="45"/>
  <c r="W1057" i="45"/>
  <c r="W1075" i="45"/>
  <c r="W1074" i="45"/>
  <c r="W1073" i="45"/>
  <c r="W1072" i="45"/>
  <c r="W1071" i="45"/>
  <c r="W1070" i="45"/>
  <c r="W1088" i="45"/>
  <c r="W1087" i="45"/>
  <c r="W1086" i="45"/>
  <c r="W1085" i="45"/>
  <c r="W1084" i="45"/>
  <c r="W1083" i="45"/>
  <c r="W1101" i="45"/>
  <c r="W1100" i="45"/>
  <c r="W1099" i="45"/>
  <c r="W1098" i="45"/>
  <c r="W1097" i="45"/>
  <c r="W1096" i="45"/>
  <c r="W1114" i="45"/>
  <c r="W1113" i="45"/>
  <c r="W1112" i="45"/>
  <c r="W1111" i="45"/>
  <c r="W1110" i="45"/>
  <c r="W1109" i="45"/>
  <c r="W1127" i="45"/>
  <c r="W1126" i="45"/>
  <c r="W1125" i="45"/>
  <c r="W1124" i="45"/>
  <c r="W1123" i="45"/>
  <c r="W1122" i="45"/>
  <c r="W1140" i="45"/>
  <c r="W1139" i="45"/>
  <c r="W1138" i="45"/>
  <c r="W1137" i="45"/>
  <c r="W1136" i="45"/>
  <c r="W1135" i="45"/>
  <c r="W1166" i="45"/>
  <c r="W1165" i="45"/>
  <c r="W1164" i="45"/>
  <c r="W1163" i="45"/>
  <c r="W1162" i="45"/>
  <c r="W1161" i="45"/>
  <c r="W1179" i="45"/>
  <c r="W1178" i="45"/>
  <c r="W1177" i="45"/>
  <c r="W1176" i="45"/>
  <c r="W1175" i="45"/>
  <c r="W1174" i="45"/>
  <c r="W1192" i="45"/>
  <c r="W1191" i="45"/>
  <c r="W1190" i="45"/>
  <c r="W1189" i="45"/>
  <c r="W1188" i="45"/>
  <c r="W1187" i="45"/>
  <c r="W1205" i="45"/>
  <c r="W1204" i="45"/>
  <c r="W1203" i="45"/>
  <c r="W1202" i="45"/>
  <c r="W1201" i="45"/>
  <c r="W1218" i="45"/>
  <c r="W1217" i="45"/>
  <c r="W1216" i="45"/>
  <c r="W1215" i="45"/>
  <c r="W1214" i="45"/>
  <c r="W1231" i="45"/>
  <c r="W1230" i="45"/>
  <c r="W1229" i="45"/>
  <c r="W1228" i="45"/>
  <c r="W1227" i="45"/>
  <c r="W1244" i="45"/>
  <c r="W1243" i="45"/>
  <c r="W1242" i="45"/>
  <c r="W1241" i="45"/>
  <c r="W1240" i="45"/>
  <c r="W1239" i="45"/>
  <c r="W1257" i="45"/>
  <c r="W1256" i="45"/>
  <c r="W1255" i="45"/>
  <c r="W1254" i="45"/>
  <c r="W1253" i="45"/>
  <c r="W1252" i="45"/>
  <c r="W1266" i="45"/>
  <c r="W1267" i="45"/>
  <c r="W1268" i="45"/>
  <c r="W1269" i="45"/>
  <c r="W1270" i="45"/>
  <c r="W1265" i="45"/>
  <c r="U1270" i="45"/>
  <c r="U1269" i="45"/>
  <c r="U1268" i="45"/>
  <c r="U1267" i="45"/>
  <c r="U1266" i="45"/>
  <c r="U1265" i="45"/>
  <c r="U1257" i="45"/>
  <c r="U1256" i="45"/>
  <c r="U1255" i="45"/>
  <c r="U1254" i="45"/>
  <c r="U1253" i="45"/>
  <c r="U1252" i="45"/>
  <c r="U1244" i="45"/>
  <c r="U1243" i="45"/>
  <c r="U1242" i="45"/>
  <c r="U1241" i="45"/>
  <c r="U1240" i="45"/>
  <c r="U1231" i="45"/>
  <c r="U1230" i="45"/>
  <c r="U1229" i="45"/>
  <c r="U1228" i="45"/>
  <c r="U1227" i="45"/>
  <c r="U1226" i="45"/>
  <c r="U1218" i="45"/>
  <c r="U1217" i="45"/>
  <c r="U1216" i="45"/>
  <c r="U1215" i="45"/>
  <c r="U1214" i="45"/>
  <c r="U1213" i="45"/>
  <c r="U1219" i="45" s="1"/>
  <c r="U1192" i="45"/>
  <c r="U1191" i="45"/>
  <c r="U1190" i="45"/>
  <c r="U1189" i="45"/>
  <c r="U1188" i="45"/>
  <c r="U1187" i="45"/>
  <c r="U1193" i="45" s="1"/>
  <c r="U1179" i="45"/>
  <c r="U1178" i="45"/>
  <c r="U1177" i="45"/>
  <c r="U1176" i="45"/>
  <c r="U1175" i="45"/>
  <c r="U1174" i="45"/>
  <c r="U1166" i="45"/>
  <c r="U1165" i="45"/>
  <c r="U1164" i="45"/>
  <c r="U1163" i="45"/>
  <c r="U1162" i="45"/>
  <c r="U1161" i="45"/>
  <c r="U1153" i="45"/>
  <c r="U1152" i="45"/>
  <c r="U1151" i="45"/>
  <c r="U1150" i="45"/>
  <c r="U1149" i="45"/>
  <c r="U1148" i="45"/>
  <c r="U1154" i="45" s="1"/>
  <c r="U1140" i="45"/>
  <c r="U1139" i="45"/>
  <c r="U1138" i="45"/>
  <c r="U1137" i="45"/>
  <c r="U1136" i="45"/>
  <c r="U1135" i="45"/>
  <c r="U1141" i="45" s="1"/>
  <c r="U1127" i="45"/>
  <c r="U1126" i="45"/>
  <c r="U1125" i="45"/>
  <c r="U1124" i="45"/>
  <c r="U1123" i="45"/>
  <c r="U1122" i="45"/>
  <c r="U1114" i="45"/>
  <c r="U1113" i="45"/>
  <c r="U1112" i="45"/>
  <c r="U1111" i="45"/>
  <c r="U1110" i="45"/>
  <c r="U1109" i="45"/>
  <c r="U1101" i="45"/>
  <c r="U1100" i="45"/>
  <c r="U1099" i="45"/>
  <c r="U1098" i="45"/>
  <c r="U1097" i="45"/>
  <c r="U1096" i="45"/>
  <c r="U1088" i="45"/>
  <c r="U1087" i="45"/>
  <c r="U1086" i="45"/>
  <c r="U1085" i="45"/>
  <c r="U1084" i="45"/>
  <c r="U1083" i="45"/>
  <c r="U1089" i="45" s="1"/>
  <c r="U1075" i="45"/>
  <c r="U1074" i="45"/>
  <c r="U1073" i="45"/>
  <c r="U1072" i="45"/>
  <c r="U1071" i="45"/>
  <c r="U1062" i="45"/>
  <c r="U1061" i="45"/>
  <c r="U1060" i="45"/>
  <c r="U1059" i="45"/>
  <c r="U1058" i="45"/>
  <c r="U1057" i="45"/>
  <c r="U1049" i="45"/>
  <c r="U1048" i="45"/>
  <c r="U1047" i="45"/>
  <c r="U1046" i="45"/>
  <c r="U1045" i="45"/>
  <c r="U1044" i="45"/>
  <c r="U1036" i="45"/>
  <c r="U1035" i="45"/>
  <c r="U1034" i="45"/>
  <c r="U1033" i="45"/>
  <c r="U1032" i="45"/>
  <c r="U1031" i="45"/>
  <c r="U1023" i="45"/>
  <c r="U1022" i="45"/>
  <c r="U1021" i="45"/>
  <c r="U1020" i="45"/>
  <c r="U1019" i="45"/>
  <c r="U1018" i="45"/>
  <c r="U1010" i="45"/>
  <c r="U1009" i="45"/>
  <c r="U1008" i="45"/>
  <c r="U1007" i="45"/>
  <c r="U1006" i="45"/>
  <c r="U1005" i="45"/>
  <c r="U997" i="45"/>
  <c r="U998" i="45"/>
  <c r="U984" i="45"/>
  <c r="U983" i="45"/>
  <c r="U982" i="45"/>
  <c r="U981" i="45"/>
  <c r="U971" i="45"/>
  <c r="U970" i="45"/>
  <c r="U969" i="45"/>
  <c r="U968" i="45"/>
  <c r="U973" i="45"/>
  <c r="U958" i="45"/>
  <c r="U957" i="45"/>
  <c r="U956" i="45"/>
  <c r="U955" i="45"/>
  <c r="U954" i="45"/>
  <c r="U953" i="45"/>
  <c r="U945" i="45"/>
  <c r="U944" i="45"/>
  <c r="U943" i="45"/>
  <c r="U942" i="45"/>
  <c r="U941" i="45"/>
  <c r="U940" i="45"/>
  <c r="U932" i="45"/>
  <c r="U931" i="45"/>
  <c r="U930" i="45"/>
  <c r="U929" i="45"/>
  <c r="U928" i="45"/>
  <c r="U927" i="45"/>
  <c r="U919" i="45"/>
  <c r="U918" i="45"/>
  <c r="U917" i="45"/>
  <c r="U916" i="45"/>
  <c r="U915" i="45"/>
  <c r="U914" i="45"/>
  <c r="U920" i="45" s="1"/>
  <c r="U906" i="45"/>
  <c r="U905" i="45"/>
  <c r="U904" i="45"/>
  <c r="U903" i="45"/>
  <c r="U902" i="45"/>
  <c r="U901" i="45"/>
  <c r="U907" i="45" s="1"/>
  <c r="U893" i="45"/>
  <c r="U892" i="45"/>
  <c r="U891" i="45"/>
  <c r="U890" i="45"/>
  <c r="U889" i="45"/>
  <c r="U888" i="45"/>
  <c r="U880" i="45"/>
  <c r="U879" i="45"/>
  <c r="U878" i="45"/>
  <c r="U877" i="45"/>
  <c r="U876" i="45"/>
  <c r="U875" i="45"/>
  <c r="U881" i="45" s="1"/>
  <c r="U867" i="45"/>
  <c r="U866" i="45"/>
  <c r="U865" i="45"/>
  <c r="U864" i="45"/>
  <c r="U863" i="45"/>
  <c r="U862" i="45"/>
  <c r="U854" i="45"/>
  <c r="U853" i="45"/>
  <c r="U852" i="45"/>
  <c r="U851" i="45"/>
  <c r="U850" i="45"/>
  <c r="U849" i="45"/>
  <c r="U841" i="45"/>
  <c r="U840" i="45"/>
  <c r="U839" i="45"/>
  <c r="U838" i="45"/>
  <c r="U837" i="45"/>
  <c r="U836" i="45"/>
  <c r="U828" i="45"/>
  <c r="U827" i="45"/>
  <c r="U826" i="45"/>
  <c r="U825" i="45"/>
  <c r="U823" i="45"/>
  <c r="U815" i="45"/>
  <c r="U814" i="45"/>
  <c r="U813" i="45"/>
  <c r="U812" i="45"/>
  <c r="U811" i="45"/>
  <c r="U810" i="45"/>
  <c r="U816" i="45" s="1"/>
  <c r="U802" i="45"/>
  <c r="U801" i="45"/>
  <c r="U800" i="45"/>
  <c r="U799" i="45"/>
  <c r="U798" i="45"/>
  <c r="U797" i="45"/>
  <c r="U803" i="45" s="1"/>
  <c r="U789" i="45"/>
  <c r="U788" i="45"/>
  <c r="U787" i="45"/>
  <c r="U786" i="45"/>
  <c r="U785" i="45"/>
  <c r="U784" i="45"/>
  <c r="U776" i="45"/>
  <c r="U775" i="45"/>
  <c r="U774" i="45"/>
  <c r="U773" i="45"/>
  <c r="U772" i="45"/>
  <c r="U771" i="45"/>
  <c r="U777" i="45" s="1"/>
  <c r="U763" i="45"/>
  <c r="U762" i="45"/>
  <c r="U761" i="45"/>
  <c r="U760" i="45"/>
  <c r="U759" i="45"/>
  <c r="U758" i="45"/>
  <c r="U750" i="45"/>
  <c r="U749" i="45"/>
  <c r="U748" i="45"/>
  <c r="U747" i="45"/>
  <c r="U745" i="45"/>
  <c r="U737" i="45"/>
  <c r="U736" i="45"/>
  <c r="U735" i="45"/>
  <c r="U734" i="45"/>
  <c r="U733" i="45"/>
  <c r="U732" i="45"/>
  <c r="U738" i="45" s="1"/>
  <c r="U724" i="45"/>
  <c r="U723" i="45"/>
  <c r="U722" i="45"/>
  <c r="U721" i="45"/>
  <c r="U720" i="45"/>
  <c r="U719" i="45"/>
  <c r="U711" i="45"/>
  <c r="U710" i="45"/>
  <c r="U709" i="45"/>
  <c r="U708" i="45"/>
  <c r="U707" i="45"/>
  <c r="U706" i="45"/>
  <c r="U698" i="45"/>
  <c r="U697" i="45"/>
  <c r="U696" i="45"/>
  <c r="U695" i="45"/>
  <c r="U694" i="45"/>
  <c r="U693" i="45"/>
  <c r="U699" i="45" s="1"/>
  <c r="U685" i="45"/>
  <c r="U684" i="45"/>
  <c r="U683" i="45"/>
  <c r="U682" i="45"/>
  <c r="U681" i="45"/>
  <c r="U680" i="45"/>
  <c r="U672" i="45"/>
  <c r="U671" i="45"/>
  <c r="U670" i="45"/>
  <c r="U669" i="45"/>
  <c r="U668" i="45"/>
  <c r="U667" i="45"/>
  <c r="U673" i="45" s="1"/>
  <c r="U659" i="45"/>
  <c r="U658" i="45"/>
  <c r="U657" i="45"/>
  <c r="U656" i="45"/>
  <c r="U655" i="45"/>
  <c r="U654" i="45"/>
  <c r="U646" i="45"/>
  <c r="U645" i="45"/>
  <c r="U644" i="45"/>
  <c r="U643" i="45"/>
  <c r="U642" i="45"/>
  <c r="U641" i="45"/>
  <c r="U647" i="45" s="1"/>
  <c r="U633" i="45"/>
  <c r="U632" i="45"/>
  <c r="U630" i="45"/>
  <c r="U629" i="45"/>
  <c r="U628" i="45"/>
  <c r="U620" i="45"/>
  <c r="U619" i="45"/>
  <c r="U607" i="45"/>
  <c r="U606" i="45"/>
  <c r="U605" i="45"/>
  <c r="U604" i="45"/>
  <c r="U603" i="45"/>
  <c r="U602" i="45"/>
  <c r="U594" i="45"/>
  <c r="U593" i="45"/>
  <c r="U592" i="45"/>
  <c r="U591" i="45"/>
  <c r="U590" i="45"/>
  <c r="U589" i="45"/>
  <c r="U595" i="45" s="1"/>
  <c r="U581" i="45"/>
  <c r="U580" i="45"/>
  <c r="U579" i="45"/>
  <c r="U578" i="45"/>
  <c r="U577" i="45"/>
  <c r="U576" i="45"/>
  <c r="U568" i="45"/>
  <c r="U567" i="45"/>
  <c r="U566" i="45"/>
  <c r="U565" i="45"/>
  <c r="U564" i="45"/>
  <c r="U563" i="45"/>
  <c r="U569" i="45" s="1"/>
  <c r="U555" i="45"/>
  <c r="U554" i="45"/>
  <c r="U553" i="45"/>
  <c r="U552" i="45"/>
  <c r="U551" i="45"/>
  <c r="U550" i="45"/>
  <c r="U542" i="45"/>
  <c r="U541" i="45"/>
  <c r="U540" i="45"/>
  <c r="U539" i="45"/>
  <c r="U543" i="45"/>
  <c r="U529" i="45"/>
  <c r="U528" i="45"/>
  <c r="U527" i="45"/>
  <c r="U526" i="45"/>
  <c r="U525" i="45"/>
  <c r="U524" i="45"/>
  <c r="U530" i="45" s="1"/>
  <c r="U516" i="45"/>
  <c r="U515" i="45"/>
  <c r="U514" i="45"/>
  <c r="U513" i="45"/>
  <c r="U512" i="45"/>
  <c r="U511" i="45"/>
  <c r="U503" i="45"/>
  <c r="U502" i="45"/>
  <c r="U501" i="45"/>
  <c r="U500" i="45"/>
  <c r="U499" i="45"/>
  <c r="U498" i="45"/>
  <c r="U504" i="45" s="1"/>
  <c r="U490" i="45"/>
  <c r="U489" i="45"/>
  <c r="U488" i="45"/>
  <c r="U487" i="45"/>
  <c r="U486" i="45"/>
  <c r="U485" i="45"/>
  <c r="U477" i="45"/>
  <c r="U476" i="45"/>
  <c r="U475" i="45"/>
  <c r="U474" i="45"/>
  <c r="U473" i="45"/>
  <c r="U472" i="45"/>
  <c r="U478" i="45" s="1"/>
  <c r="U464" i="45"/>
  <c r="U463" i="45"/>
  <c r="U462" i="45"/>
  <c r="U461" i="45"/>
  <c r="U460" i="45"/>
  <c r="U459" i="45"/>
  <c r="U465" i="45" s="1"/>
  <c r="U451" i="45"/>
  <c r="U450" i="45"/>
  <c r="U449" i="45"/>
  <c r="U448" i="45"/>
  <c r="U447" i="45"/>
  <c r="U446" i="45"/>
  <c r="U438" i="45"/>
  <c r="U437" i="45"/>
  <c r="U436" i="45"/>
  <c r="U435" i="45"/>
  <c r="U434" i="45"/>
  <c r="U433" i="45"/>
  <c r="U425" i="45"/>
  <c r="U424" i="45"/>
  <c r="U423" i="45"/>
  <c r="U422" i="45"/>
  <c r="U421" i="45"/>
  <c r="U420" i="45"/>
  <c r="U408" i="45"/>
  <c r="U407" i="45"/>
  <c r="U399" i="45"/>
  <c r="U398" i="45"/>
  <c r="U397" i="45"/>
  <c r="U396" i="45"/>
  <c r="U395" i="45"/>
  <c r="U394" i="45"/>
  <c r="U400" i="45" s="1"/>
  <c r="U386" i="45"/>
  <c r="U385" i="45"/>
  <c r="U384" i="45"/>
  <c r="U383" i="45"/>
  <c r="U373" i="45"/>
  <c r="U372" i="45"/>
  <c r="U371" i="45"/>
  <c r="U370" i="45"/>
  <c r="U369" i="45"/>
  <c r="U368" i="45"/>
  <c r="U357" i="45"/>
  <c r="U356" i="45"/>
  <c r="U355" i="45"/>
  <c r="U361" i="45" s="1"/>
  <c r="U347" i="45"/>
  <c r="U346" i="45"/>
  <c r="U345" i="45"/>
  <c r="U344" i="45"/>
  <c r="U343" i="45"/>
  <c r="U342" i="45"/>
  <c r="U334" i="45"/>
  <c r="U333" i="45"/>
  <c r="U332" i="45"/>
  <c r="U331" i="45"/>
  <c r="U330" i="45"/>
  <c r="U329" i="45"/>
  <c r="U321" i="45"/>
  <c r="U320" i="45"/>
  <c r="U319" i="45"/>
  <c r="U318" i="45"/>
  <c r="U317" i="45"/>
  <c r="U316" i="45"/>
  <c r="U308" i="45"/>
  <c r="U307" i="45"/>
  <c r="U306" i="45"/>
  <c r="U305" i="45"/>
  <c r="U304" i="45"/>
  <c r="U303" i="45"/>
  <c r="U295" i="45"/>
  <c r="U294" i="45"/>
  <c r="U293" i="45"/>
  <c r="U292" i="45"/>
  <c r="U291" i="45"/>
  <c r="U290" i="45"/>
  <c r="U282" i="45"/>
  <c r="U281" i="45"/>
  <c r="U280" i="45"/>
  <c r="U279" i="45"/>
  <c r="U278" i="45"/>
  <c r="U277" i="45"/>
  <c r="U269" i="45"/>
  <c r="U268" i="45"/>
  <c r="U267" i="45"/>
  <c r="U266" i="45"/>
  <c r="U265" i="45"/>
  <c r="U264" i="45"/>
  <c r="U256" i="45"/>
  <c r="U255" i="45"/>
  <c r="U254" i="45"/>
  <c r="U253" i="45"/>
  <c r="U252" i="45"/>
  <c r="U251" i="45"/>
  <c r="U243" i="45"/>
  <c r="U242" i="45"/>
  <c r="U241" i="45"/>
  <c r="U240" i="45"/>
  <c r="U239" i="45"/>
  <c r="U238" i="45"/>
  <c r="U244" i="45" s="1"/>
  <c r="U230" i="45"/>
  <c r="U229" i="45"/>
  <c r="U228" i="45"/>
  <c r="U227" i="45"/>
  <c r="U226" i="45"/>
  <c r="U225" i="45"/>
  <c r="U231" i="45" s="1"/>
  <c r="U217" i="45"/>
  <c r="U216" i="45"/>
  <c r="U215" i="45"/>
  <c r="U214" i="45"/>
  <c r="U213" i="45"/>
  <c r="U212" i="45"/>
  <c r="U204" i="45"/>
  <c r="U203" i="45"/>
  <c r="U202" i="45"/>
  <c r="U201" i="45"/>
  <c r="U200" i="45"/>
  <c r="U199" i="45"/>
  <c r="U191" i="45"/>
  <c r="U190" i="45"/>
  <c r="U189" i="45"/>
  <c r="U188" i="45"/>
  <c r="U187" i="45"/>
  <c r="U186" i="45"/>
  <c r="U192" i="45" s="1"/>
  <c r="U178" i="45"/>
  <c r="U177" i="45"/>
  <c r="U176" i="45"/>
  <c r="U175" i="45"/>
  <c r="U174" i="45"/>
  <c r="U173" i="45"/>
  <c r="U165" i="45"/>
  <c r="U164" i="45"/>
  <c r="U163" i="45"/>
  <c r="U162" i="45"/>
  <c r="U161" i="45"/>
  <c r="U160" i="45"/>
  <c r="U152" i="45"/>
  <c r="U151" i="45"/>
  <c r="U150" i="45"/>
  <c r="U149" i="45"/>
  <c r="U148" i="45"/>
  <c r="U147" i="45"/>
  <c r="U139" i="45"/>
  <c r="U138" i="45"/>
  <c r="U137" i="45"/>
  <c r="U136" i="45"/>
  <c r="U135" i="45"/>
  <c r="U134" i="45"/>
  <c r="U126" i="45"/>
  <c r="U125" i="45"/>
  <c r="U124" i="45"/>
  <c r="U123" i="45"/>
  <c r="U122" i="45"/>
  <c r="U121" i="45"/>
  <c r="U127" i="45" s="1"/>
  <c r="U113" i="45"/>
  <c r="U112" i="45"/>
  <c r="U111" i="45"/>
  <c r="U110" i="45"/>
  <c r="U109" i="45"/>
  <c r="U100" i="45"/>
  <c r="U99" i="45"/>
  <c r="U98" i="45"/>
  <c r="U97" i="45"/>
  <c r="U96" i="45"/>
  <c r="U95" i="45"/>
  <c r="U83" i="45"/>
  <c r="U84" i="45"/>
  <c r="U85" i="45"/>
  <c r="U86" i="45"/>
  <c r="U87" i="45"/>
  <c r="U82" i="45"/>
  <c r="U88" i="45" s="1"/>
  <c r="U70" i="45"/>
  <c r="U71" i="45"/>
  <c r="U72" i="45"/>
  <c r="U73" i="45"/>
  <c r="U74" i="45"/>
  <c r="U57" i="45"/>
  <c r="U58" i="45"/>
  <c r="U59" i="45"/>
  <c r="U60" i="45"/>
  <c r="U61" i="45"/>
  <c r="U69" i="45"/>
  <c r="U56" i="45"/>
  <c r="U48" i="45"/>
  <c r="U47" i="45"/>
  <c r="U46" i="45"/>
  <c r="U45" i="45"/>
  <c r="U44" i="45"/>
  <c r="U43" i="45"/>
  <c r="U30" i="45"/>
  <c r="U31" i="45"/>
  <c r="U32" i="45"/>
  <c r="U33" i="45"/>
  <c r="U34" i="45"/>
  <c r="U35" i="45"/>
  <c r="U1245" i="45"/>
  <c r="U1205" i="45"/>
  <c r="U1204" i="45"/>
  <c r="U1203" i="45"/>
  <c r="U1202" i="45"/>
  <c r="U1180" i="45"/>
  <c r="U1167" i="45"/>
  <c r="U1128" i="45"/>
  <c r="U1077" i="45"/>
  <c r="U1051" i="45"/>
  <c r="U1050" i="45"/>
  <c r="U1025" i="45"/>
  <c r="U999" i="45"/>
  <c r="U975" i="45"/>
  <c r="U985" i="45"/>
  <c r="U894" i="45"/>
  <c r="U868" i="45"/>
  <c r="U855" i="45"/>
  <c r="U842" i="45"/>
  <c r="U790" i="45"/>
  <c r="U764" i="45"/>
  <c r="U725" i="45"/>
  <c r="U686" i="45"/>
  <c r="U621" i="45"/>
  <c r="U582" i="45"/>
  <c r="U494" i="45"/>
  <c r="U426" i="45"/>
  <c r="U413" i="45"/>
  <c r="U387" i="45"/>
  <c r="U374" i="45"/>
  <c r="U348" i="45"/>
  <c r="U335" i="45"/>
  <c r="U322" i="45"/>
  <c r="U296" i="45"/>
  <c r="U283" i="45"/>
  <c r="U270" i="45"/>
  <c r="U218" i="45"/>
  <c r="U205" i="45"/>
  <c r="U153" i="45"/>
  <c r="C7" i="74"/>
  <c r="C8" i="74"/>
  <c r="C9" i="74"/>
  <c r="C10" i="74"/>
  <c r="C11" i="74"/>
  <c r="C12" i="74"/>
  <c r="C13" i="74"/>
  <c r="C14" i="74"/>
  <c r="C15" i="74"/>
  <c r="C16" i="74"/>
  <c r="C17" i="74"/>
  <c r="C18" i="74"/>
  <c r="C19" i="74"/>
  <c r="C20" i="74"/>
  <c r="C21" i="74"/>
  <c r="C22" i="74"/>
  <c r="C23" i="74"/>
  <c r="C24" i="74"/>
  <c r="C25" i="74"/>
  <c r="C26" i="74"/>
  <c r="C27" i="74"/>
  <c r="C28" i="74"/>
  <c r="C29" i="74"/>
  <c r="C30" i="74"/>
  <c r="C31" i="74"/>
  <c r="C32" i="74"/>
  <c r="C33" i="74"/>
  <c r="C34" i="74"/>
  <c r="C35" i="74"/>
  <c r="C36" i="74"/>
  <c r="C37" i="74"/>
  <c r="C38" i="74"/>
  <c r="C39" i="74"/>
  <c r="C40" i="74"/>
  <c r="C41" i="74"/>
  <c r="C42" i="74"/>
  <c r="C43" i="74"/>
  <c r="C44" i="74"/>
  <c r="C45" i="74"/>
  <c r="C46" i="74"/>
  <c r="C47" i="74"/>
  <c r="C48" i="74"/>
  <c r="C49" i="74"/>
  <c r="C50" i="74"/>
  <c r="C51" i="74"/>
  <c r="C52" i="74"/>
  <c r="C53" i="74"/>
  <c r="C54" i="74"/>
  <c r="C55" i="74"/>
  <c r="C56" i="74"/>
  <c r="C57" i="74"/>
  <c r="C58" i="74"/>
  <c r="C59" i="74"/>
  <c r="C60" i="74"/>
  <c r="C61" i="74"/>
  <c r="C62" i="74"/>
  <c r="C63" i="74"/>
  <c r="C64" i="74"/>
  <c r="C65" i="74"/>
  <c r="C66" i="74"/>
  <c r="C67" i="74"/>
  <c r="C68" i="74"/>
  <c r="C69" i="74"/>
  <c r="C70" i="74"/>
  <c r="C71" i="74"/>
  <c r="C72" i="74"/>
  <c r="C73" i="74"/>
  <c r="C74" i="74"/>
  <c r="C75" i="74"/>
  <c r="C76" i="74"/>
  <c r="C77" i="74"/>
  <c r="C78" i="74"/>
  <c r="C79" i="74"/>
  <c r="C80" i="74"/>
  <c r="C81" i="74"/>
  <c r="C82" i="74"/>
  <c r="C83" i="74"/>
  <c r="C84" i="74"/>
  <c r="C85" i="74"/>
  <c r="C86" i="74"/>
  <c r="C87" i="74"/>
  <c r="C88" i="74"/>
  <c r="C89" i="74"/>
  <c r="C90" i="74"/>
  <c r="C91" i="74"/>
  <c r="C92" i="74"/>
  <c r="C93" i="74"/>
  <c r="C94" i="74"/>
  <c r="C95" i="74"/>
  <c r="C96" i="74"/>
  <c r="C97" i="74"/>
  <c r="C98" i="74"/>
  <c r="C99" i="74"/>
  <c r="C100" i="74"/>
  <c r="C101" i="74"/>
  <c r="C6" i="74"/>
  <c r="H93" i="73" l="1"/>
  <c r="H63" i="73"/>
  <c r="H33" i="73"/>
  <c r="H90" i="73"/>
  <c r="H62" i="73"/>
  <c r="H32" i="73"/>
  <c r="H89" i="73"/>
  <c r="H61" i="73"/>
  <c r="H30" i="73"/>
  <c r="H88" i="73"/>
  <c r="H58" i="73"/>
  <c r="H29" i="73"/>
  <c r="H85" i="73"/>
  <c r="H57" i="73"/>
  <c r="H28" i="73"/>
  <c r="H25" i="73"/>
  <c r="H81" i="73"/>
  <c r="H52" i="73"/>
  <c r="H24" i="73"/>
  <c r="H79" i="73"/>
  <c r="H49" i="73"/>
  <c r="H23" i="73"/>
  <c r="H48" i="73"/>
  <c r="H20" i="73"/>
  <c r="H77" i="73"/>
  <c r="H46" i="73"/>
  <c r="H16" i="73"/>
  <c r="H101" i="73"/>
  <c r="H73" i="73"/>
  <c r="H44" i="73"/>
  <c r="H13" i="73"/>
  <c r="H98" i="73"/>
  <c r="H72" i="73"/>
  <c r="H41" i="73"/>
  <c r="H12" i="73"/>
  <c r="H103" i="73"/>
  <c r="H87" i="73"/>
  <c r="H71" i="73"/>
  <c r="H54" i="73"/>
  <c r="H38" i="73"/>
  <c r="H22" i="73"/>
  <c r="H102" i="73"/>
  <c r="H86" i="73"/>
  <c r="H70" i="73"/>
  <c r="H53" i="73"/>
  <c r="H37" i="73"/>
  <c r="H21" i="73"/>
  <c r="H100" i="73"/>
  <c r="H84" i="73"/>
  <c r="H68" i="73"/>
  <c r="H51" i="73"/>
  <c r="H35" i="73"/>
  <c r="H19" i="73"/>
  <c r="H99" i="73"/>
  <c r="H83" i="73"/>
  <c r="H67" i="73"/>
  <c r="H50" i="73"/>
  <c r="H34" i="73"/>
  <c r="H18" i="73"/>
  <c r="H17" i="73"/>
  <c r="H96" i="73"/>
  <c r="H80" i="73"/>
  <c r="H64" i="73"/>
  <c r="H47" i="73"/>
  <c r="H31" i="73"/>
  <c r="H15" i="73"/>
  <c r="H92" i="73"/>
  <c r="H76" i="73"/>
  <c r="H60" i="73"/>
  <c r="H43" i="73"/>
  <c r="H27" i="73"/>
  <c r="H11" i="73"/>
  <c r="H91" i="73"/>
  <c r="H75" i="73"/>
  <c r="H59" i="73"/>
  <c r="H42" i="73"/>
  <c r="H26" i="73"/>
  <c r="H10" i="73"/>
  <c r="U75" i="45"/>
  <c r="U101" i="45"/>
  <c r="U114" i="45"/>
  <c r="U257" i="45"/>
  <c r="U309" i="45"/>
  <c r="U439" i="45"/>
  <c r="U452" i="45"/>
  <c r="U517" i="45"/>
  <c r="U608" i="45"/>
  <c r="U660" i="45"/>
  <c r="U712" i="45"/>
  <c r="U1037" i="45"/>
  <c r="U1102" i="45"/>
  <c r="U1232" i="45"/>
  <c r="U1258" i="45"/>
  <c r="W36" i="45"/>
  <c r="D96" i="74"/>
  <c r="D91" i="74"/>
  <c r="D80" i="74"/>
  <c r="D79" i="74"/>
  <c r="D67" i="74"/>
  <c r="H61" i="44"/>
  <c r="H56" i="44"/>
  <c r="H53" i="44"/>
  <c r="D48" i="74"/>
  <c r="D47" i="74"/>
  <c r="H46" i="44"/>
  <c r="D44" i="74"/>
  <c r="H41" i="44"/>
  <c r="D39" i="74"/>
  <c r="H35" i="44"/>
  <c r="U166" i="45"/>
  <c r="U140" i="45"/>
  <c r="U1206" i="45"/>
  <c r="U1115" i="45"/>
  <c r="U556" i="45"/>
  <c r="U533" i="45"/>
  <c r="U491" i="45"/>
  <c r="U179" i="45"/>
  <c r="U62" i="45"/>
  <c r="U49" i="45"/>
  <c r="U36" i="45"/>
  <c r="U933" i="45"/>
  <c r="U946" i="45"/>
  <c r="U959" i="45"/>
  <c r="U972" i="45"/>
  <c r="U1011" i="45"/>
  <c r="U1024" i="45"/>
  <c r="U1063" i="45"/>
  <c r="U1076" i="45"/>
  <c r="U1066" i="45"/>
  <c r="H42" i="71"/>
  <c r="Q1044" i="45"/>
  <c r="J89" i="71"/>
  <c r="U746" i="45"/>
  <c r="U751" i="45" s="1"/>
  <c r="AH748" i="45"/>
  <c r="AH747" i="45"/>
  <c r="AH746" i="45"/>
  <c r="E36" i="43"/>
  <c r="C364" i="45"/>
  <c r="E35" i="43"/>
  <c r="H32" i="71"/>
  <c r="E33" i="43"/>
  <c r="E30" i="43"/>
  <c r="E31" i="43"/>
  <c r="C325" i="45"/>
  <c r="E32" i="43"/>
  <c r="E29" i="43"/>
  <c r="H26" i="71"/>
  <c r="H43" i="71"/>
  <c r="U824" i="45"/>
  <c r="U829" i="45" s="1"/>
  <c r="H41" i="71"/>
  <c r="E42" i="43"/>
  <c r="C42" i="43"/>
  <c r="C455" i="45"/>
  <c r="H39" i="71"/>
  <c r="E40" i="43"/>
  <c r="E39" i="43"/>
  <c r="AB758" i="45"/>
  <c r="U631" i="45"/>
  <c r="U634" i="45" s="1"/>
  <c r="AB1135" i="45"/>
  <c r="Q1200" i="45"/>
  <c r="Q992" i="45"/>
  <c r="M63" i="43"/>
  <c r="M62" i="43"/>
  <c r="M61" i="43"/>
  <c r="M60" i="43"/>
  <c r="M59" i="43"/>
  <c r="M58" i="43"/>
  <c r="M57" i="43"/>
  <c r="M56" i="43"/>
  <c r="M55" i="43"/>
  <c r="M54" i="43"/>
  <c r="M53" i="43"/>
  <c r="M52" i="43"/>
  <c r="M51" i="43"/>
  <c r="M50" i="43"/>
  <c r="M49" i="43"/>
  <c r="M48" i="43"/>
  <c r="M47" i="43"/>
  <c r="D11" i="43"/>
  <c r="F10" i="73"/>
  <c r="G9" i="44" s="1"/>
  <c r="J9" i="44" s="1"/>
  <c r="F11" i="73"/>
  <c r="G10" i="44" s="1"/>
  <c r="J10" i="44" s="1"/>
  <c r="F12" i="73"/>
  <c r="G11" i="44" s="1"/>
  <c r="J11" i="44" s="1"/>
  <c r="F13" i="73"/>
  <c r="G12" i="44" s="1"/>
  <c r="J12" i="44" s="1"/>
  <c r="F14" i="73"/>
  <c r="G13" i="44" s="1"/>
  <c r="J13" i="44" s="1"/>
  <c r="F15" i="73"/>
  <c r="G14" i="44" s="1"/>
  <c r="J14" i="44" s="1"/>
  <c r="F16" i="73"/>
  <c r="G15" i="44" s="1"/>
  <c r="J15" i="44" s="1"/>
  <c r="F17" i="73"/>
  <c r="G16" i="44" s="1"/>
  <c r="J16" i="44" s="1"/>
  <c r="F18" i="73"/>
  <c r="G17" i="44" s="1"/>
  <c r="J17" i="44" s="1"/>
  <c r="F19" i="73"/>
  <c r="G18" i="44" s="1"/>
  <c r="J18" i="44" s="1"/>
  <c r="F20" i="73"/>
  <c r="G19" i="44" s="1"/>
  <c r="J19" i="44" s="1"/>
  <c r="F21" i="73"/>
  <c r="G20" i="44" s="1"/>
  <c r="J20" i="44" s="1"/>
  <c r="F22" i="73"/>
  <c r="G21" i="44" s="1"/>
  <c r="J21" i="44" s="1"/>
  <c r="F23" i="73"/>
  <c r="G22" i="44" s="1"/>
  <c r="J22" i="44" s="1"/>
  <c r="F24" i="73"/>
  <c r="G23" i="44" s="1"/>
  <c r="J23" i="44" s="1"/>
  <c r="F25" i="73"/>
  <c r="G24" i="44" s="1"/>
  <c r="J24" i="44" s="1"/>
  <c r="F26" i="73"/>
  <c r="G25" i="44" s="1"/>
  <c r="J25" i="44" s="1"/>
  <c r="F27" i="73"/>
  <c r="G26" i="44" s="1"/>
  <c r="J26" i="44" s="1"/>
  <c r="D24" i="74" s="1"/>
  <c r="F28" i="73"/>
  <c r="G27" i="44" s="1"/>
  <c r="J27" i="44" s="1"/>
  <c r="F29" i="73"/>
  <c r="G28" i="44" s="1"/>
  <c r="J28" i="44" s="1"/>
  <c r="F30" i="73"/>
  <c r="G29" i="44" s="1"/>
  <c r="J29" i="44" s="1"/>
  <c r="F31" i="73"/>
  <c r="G30" i="44" s="1"/>
  <c r="J30" i="44" s="1"/>
  <c r="F32" i="73"/>
  <c r="G31" i="44" s="1"/>
  <c r="J31" i="44" s="1"/>
  <c r="F33" i="73"/>
  <c r="G32" i="44" s="1"/>
  <c r="J32" i="44" s="1"/>
  <c r="F34" i="73"/>
  <c r="G33" i="44" s="1"/>
  <c r="J33" i="44" s="1"/>
  <c r="F35" i="73"/>
  <c r="G34" i="44" s="1"/>
  <c r="J34" i="44" s="1"/>
  <c r="F36" i="73"/>
  <c r="G35" i="44" s="1"/>
  <c r="J35" i="44" s="1"/>
  <c r="F37" i="73"/>
  <c r="G36" i="44" s="1"/>
  <c r="J36" i="44" s="1"/>
  <c r="F38" i="73"/>
  <c r="G37" i="44" s="1"/>
  <c r="J37" i="44" s="1"/>
  <c r="F39" i="73"/>
  <c r="G38" i="44" s="1"/>
  <c r="J38" i="44" s="1"/>
  <c r="F40" i="73"/>
  <c r="G39" i="44" s="1"/>
  <c r="J39" i="44" s="1"/>
  <c r="F41" i="73"/>
  <c r="G40" i="44" s="1"/>
  <c r="J40" i="44" s="1"/>
  <c r="F42" i="73"/>
  <c r="G41" i="44" s="1"/>
  <c r="F43" i="73"/>
  <c r="G42" i="44" s="1"/>
  <c r="J42" i="44" s="1"/>
  <c r="F44" i="73"/>
  <c r="G43" i="44" s="1"/>
  <c r="J43" i="44" s="1"/>
  <c r="F45" i="73"/>
  <c r="G44" i="44" s="1"/>
  <c r="J44" i="44" s="1"/>
  <c r="F46" i="73"/>
  <c r="G45" i="44" s="1"/>
  <c r="J45" i="44" s="1"/>
  <c r="F47" i="73"/>
  <c r="G46" i="44" s="1"/>
  <c r="F48" i="73"/>
  <c r="G47" i="44" s="1"/>
  <c r="J47" i="44" s="1"/>
  <c r="F49" i="73"/>
  <c r="G48" i="44" s="1"/>
  <c r="J48" i="44" s="1"/>
  <c r="F50" i="73"/>
  <c r="G49" i="44" s="1"/>
  <c r="F51" i="73"/>
  <c r="G50" i="44" s="1"/>
  <c r="F52" i="73"/>
  <c r="G51" i="44" s="1"/>
  <c r="J51" i="44" s="1"/>
  <c r="F53" i="73"/>
  <c r="G52" i="44" s="1"/>
  <c r="D50" i="74" s="1"/>
  <c r="F54" i="73"/>
  <c r="G53" i="44" s="1"/>
  <c r="J53" i="44" s="1"/>
  <c r="F55" i="73"/>
  <c r="G54" i="44" s="1"/>
  <c r="J54" i="44" s="1"/>
  <c r="F56" i="73"/>
  <c r="G55" i="44" s="1"/>
  <c r="J55" i="44" s="1"/>
  <c r="F57" i="73"/>
  <c r="G56" i="44" s="1"/>
  <c r="J56" i="44" s="1"/>
  <c r="F58" i="73"/>
  <c r="G57" i="44" s="1"/>
  <c r="J57" i="44" s="1"/>
  <c r="F59" i="73"/>
  <c r="G58" i="44" s="1"/>
  <c r="J58" i="44" s="1"/>
  <c r="F60" i="73"/>
  <c r="G59" i="44" s="1"/>
  <c r="J59" i="44" s="1"/>
  <c r="F61" i="73"/>
  <c r="G60" i="44" s="1"/>
  <c r="J60" i="44" s="1"/>
  <c r="F62" i="73"/>
  <c r="G61" i="44" s="1"/>
  <c r="J61" i="44" s="1"/>
  <c r="F63" i="73"/>
  <c r="G62" i="44" s="1"/>
  <c r="J62" i="44" s="1"/>
  <c r="F64" i="73"/>
  <c r="G63" i="44" s="1"/>
  <c r="J63" i="44" s="1"/>
  <c r="F65" i="73"/>
  <c r="G64" i="44" s="1"/>
  <c r="J64" i="44" s="1"/>
  <c r="F66" i="73"/>
  <c r="G65" i="44" s="1"/>
  <c r="J65" i="44" s="1"/>
  <c r="F67" i="73"/>
  <c r="G66" i="44" s="1"/>
  <c r="J66" i="44" s="1"/>
  <c r="F68" i="73"/>
  <c r="G67" i="44" s="1"/>
  <c r="J67" i="44" s="1"/>
  <c r="F69" i="73"/>
  <c r="G68" i="44" s="1"/>
  <c r="J68" i="44" s="1"/>
  <c r="F70" i="73"/>
  <c r="G69" i="44" s="1"/>
  <c r="F71" i="73"/>
  <c r="G70" i="44" s="1"/>
  <c r="J70" i="44" s="1"/>
  <c r="F72" i="73"/>
  <c r="G71" i="44" s="1"/>
  <c r="J71" i="44" s="1"/>
  <c r="F73" i="73"/>
  <c r="G72" i="44" s="1"/>
  <c r="J72" i="44" s="1"/>
  <c r="F74" i="73"/>
  <c r="G73" i="44" s="1"/>
  <c r="J73" i="44" s="1"/>
  <c r="F75" i="73"/>
  <c r="G74" i="44" s="1"/>
  <c r="J74" i="44" s="1"/>
  <c r="F76" i="73"/>
  <c r="G75" i="44" s="1"/>
  <c r="J75" i="44" s="1"/>
  <c r="F77" i="73"/>
  <c r="G76" i="44" s="1"/>
  <c r="J76" i="44" s="1"/>
  <c r="F78" i="73"/>
  <c r="G77" i="44" s="1"/>
  <c r="J77" i="44" s="1"/>
  <c r="F79" i="73"/>
  <c r="G78" i="44" s="1"/>
  <c r="J78" i="44" s="1"/>
  <c r="F80" i="73"/>
  <c r="G79" i="44" s="1"/>
  <c r="J79" i="44" s="1"/>
  <c r="F81" i="73"/>
  <c r="G80" i="44" s="1"/>
  <c r="J80" i="44" s="1"/>
  <c r="F82" i="73"/>
  <c r="G81" i="44" s="1"/>
  <c r="F83" i="73"/>
  <c r="G82" i="44" s="1"/>
  <c r="F84" i="73"/>
  <c r="G83" i="44" s="1"/>
  <c r="J83" i="44" s="1"/>
  <c r="F85" i="73"/>
  <c r="G84" i="44" s="1"/>
  <c r="J84" i="44" s="1"/>
  <c r="F86" i="73"/>
  <c r="G85" i="44" s="1"/>
  <c r="J85" i="44" s="1"/>
  <c r="F87" i="73"/>
  <c r="G86" i="44" s="1"/>
  <c r="J86" i="44" s="1"/>
  <c r="F89" i="73"/>
  <c r="G88" i="44" s="1"/>
  <c r="J88" i="44" s="1"/>
  <c r="F90" i="73"/>
  <c r="G89" i="44" s="1"/>
  <c r="J89" i="44" s="1"/>
  <c r="F91" i="73"/>
  <c r="G90" i="44" s="1"/>
  <c r="J90" i="44" s="1"/>
  <c r="F92" i="73"/>
  <c r="G91" i="44" s="1"/>
  <c r="J91" i="44" s="1"/>
  <c r="F93" i="73"/>
  <c r="G92" i="44" s="1"/>
  <c r="J92" i="44" s="1"/>
  <c r="F94" i="73"/>
  <c r="G93" i="44" s="1"/>
  <c r="F95" i="73"/>
  <c r="G94" i="44" s="1"/>
  <c r="J94" i="44" s="1"/>
  <c r="F96" i="73"/>
  <c r="G95" i="44" s="1"/>
  <c r="J95" i="44" s="1"/>
  <c r="F97" i="73"/>
  <c r="G96" i="44" s="1"/>
  <c r="J96" i="44" s="1"/>
  <c r="F98" i="73"/>
  <c r="G97" i="44" s="1"/>
  <c r="J97" i="44" s="1"/>
  <c r="F99" i="73"/>
  <c r="G98" i="44" s="1"/>
  <c r="F100" i="73"/>
  <c r="G99" i="44" s="1"/>
  <c r="J99" i="44" s="1"/>
  <c r="F101" i="73"/>
  <c r="G100" i="44" s="1"/>
  <c r="J100" i="44" s="1"/>
  <c r="F102" i="73"/>
  <c r="G101" i="44" s="1"/>
  <c r="J101" i="44" s="1"/>
  <c r="F103" i="73"/>
  <c r="G102" i="44" s="1"/>
  <c r="J102" i="44" s="1"/>
  <c r="F104" i="73"/>
  <c r="G103" i="44" s="1"/>
  <c r="J103" i="44" s="1"/>
  <c r="F9" i="73"/>
  <c r="G8" i="44" s="1"/>
  <c r="J8" i="44" s="1"/>
  <c r="C10" i="73"/>
  <c r="C11" i="73"/>
  <c r="C12" i="73"/>
  <c r="C13" i="73"/>
  <c r="C14" i="73"/>
  <c r="C15" i="73"/>
  <c r="C16" i="73"/>
  <c r="C17" i="73"/>
  <c r="C18" i="73"/>
  <c r="C19" i="73"/>
  <c r="C20" i="73"/>
  <c r="C21" i="73"/>
  <c r="C22" i="73"/>
  <c r="C23" i="73"/>
  <c r="C24" i="73"/>
  <c r="C25" i="73"/>
  <c r="C26" i="73"/>
  <c r="C27" i="73"/>
  <c r="C28" i="73"/>
  <c r="C29" i="73"/>
  <c r="C30" i="73"/>
  <c r="C31" i="73"/>
  <c r="C32" i="73"/>
  <c r="C33" i="73"/>
  <c r="C34" i="73"/>
  <c r="C35" i="73"/>
  <c r="C36" i="73"/>
  <c r="C37" i="73"/>
  <c r="C38" i="73"/>
  <c r="C39" i="73"/>
  <c r="C40" i="73"/>
  <c r="C41" i="73"/>
  <c r="C42" i="73"/>
  <c r="C43" i="73"/>
  <c r="C44" i="73"/>
  <c r="C45" i="73"/>
  <c r="C46" i="73"/>
  <c r="C47" i="73"/>
  <c r="C48" i="73"/>
  <c r="C49" i="73"/>
  <c r="C50" i="73"/>
  <c r="C51" i="73"/>
  <c r="C52" i="73"/>
  <c r="C53" i="73"/>
  <c r="C54" i="73"/>
  <c r="C55" i="73"/>
  <c r="C56" i="73"/>
  <c r="C57" i="73"/>
  <c r="C58" i="73"/>
  <c r="C59" i="73"/>
  <c r="C60" i="73"/>
  <c r="C61" i="73"/>
  <c r="C62" i="73"/>
  <c r="C63" i="73"/>
  <c r="C64" i="73"/>
  <c r="C65" i="73"/>
  <c r="C66" i="73"/>
  <c r="C67" i="73"/>
  <c r="C68" i="73"/>
  <c r="C69" i="73"/>
  <c r="C70" i="73"/>
  <c r="C71" i="73"/>
  <c r="C72" i="73"/>
  <c r="C73" i="73"/>
  <c r="C74" i="73"/>
  <c r="C75" i="73"/>
  <c r="C76" i="73"/>
  <c r="C77" i="73"/>
  <c r="C78" i="73"/>
  <c r="C79" i="73"/>
  <c r="C80" i="73"/>
  <c r="C81" i="73"/>
  <c r="C82" i="73"/>
  <c r="C83" i="73"/>
  <c r="C84" i="73"/>
  <c r="C85" i="73"/>
  <c r="C86" i="73"/>
  <c r="C87" i="73"/>
  <c r="C89" i="73"/>
  <c r="C90" i="73"/>
  <c r="C91" i="73"/>
  <c r="C92" i="73"/>
  <c r="C93" i="73"/>
  <c r="C94" i="73"/>
  <c r="C95" i="73"/>
  <c r="C96" i="73"/>
  <c r="C97" i="73"/>
  <c r="C98" i="73"/>
  <c r="C99" i="73"/>
  <c r="C100" i="73"/>
  <c r="C101" i="73"/>
  <c r="C102" i="73"/>
  <c r="C103" i="73"/>
  <c r="C104" i="73"/>
  <c r="C9" i="73"/>
  <c r="M11" i="43"/>
  <c r="M12" i="43"/>
  <c r="M13" i="43"/>
  <c r="M14" i="43"/>
  <c r="M15" i="43"/>
  <c r="M16" i="43"/>
  <c r="M17" i="43"/>
  <c r="M18" i="43"/>
  <c r="M19" i="43"/>
  <c r="M20" i="43"/>
  <c r="M21" i="43"/>
  <c r="M22" i="43"/>
  <c r="M23" i="43"/>
  <c r="M24" i="43"/>
  <c r="M25" i="43"/>
  <c r="M26" i="43"/>
  <c r="M27" i="43"/>
  <c r="M28" i="43"/>
  <c r="M29" i="43"/>
  <c r="M30" i="43"/>
  <c r="M31" i="43"/>
  <c r="M32" i="43"/>
  <c r="M33" i="43"/>
  <c r="M34" i="43"/>
  <c r="M35" i="43"/>
  <c r="M36" i="43"/>
  <c r="M37" i="43"/>
  <c r="M38" i="43"/>
  <c r="M39" i="43"/>
  <c r="M40" i="43"/>
  <c r="M41" i="43"/>
  <c r="M42" i="43"/>
  <c r="M43" i="43"/>
  <c r="M44" i="43"/>
  <c r="M45" i="43"/>
  <c r="M46" i="43"/>
  <c r="M64" i="43"/>
  <c r="M65" i="43"/>
  <c r="M66" i="43"/>
  <c r="M67" i="43"/>
  <c r="M68" i="43"/>
  <c r="M69" i="43"/>
  <c r="M70" i="43"/>
  <c r="M71" i="43"/>
  <c r="M72" i="43"/>
  <c r="M73" i="43"/>
  <c r="M74" i="43"/>
  <c r="M75" i="43"/>
  <c r="M76" i="43"/>
  <c r="M77" i="43"/>
  <c r="M78" i="43"/>
  <c r="M79" i="43"/>
  <c r="M80" i="43"/>
  <c r="M81" i="43"/>
  <c r="M82" i="43"/>
  <c r="M83" i="43"/>
  <c r="M84" i="43"/>
  <c r="M85" i="43"/>
  <c r="M86" i="43"/>
  <c r="M87" i="43"/>
  <c r="M88" i="43"/>
  <c r="M89" i="43"/>
  <c r="M90" i="43"/>
  <c r="M91" i="43"/>
  <c r="M92" i="43"/>
  <c r="M93" i="43"/>
  <c r="M94" i="43"/>
  <c r="M95" i="43"/>
  <c r="M96" i="43"/>
  <c r="M97" i="43"/>
  <c r="M98" i="43"/>
  <c r="M99" i="43"/>
  <c r="M100" i="43"/>
  <c r="M101" i="43"/>
  <c r="M102" i="43"/>
  <c r="M103" i="43"/>
  <c r="M104" i="43"/>
  <c r="M105" i="43"/>
  <c r="M10" i="43"/>
  <c r="Y1265" i="45"/>
  <c r="Y1266" i="45"/>
  <c r="Y1267" i="45"/>
  <c r="Y1268" i="45"/>
  <c r="Y1269" i="45"/>
  <c r="Y1270" i="45"/>
  <c r="Y1252" i="45"/>
  <c r="Y1253" i="45"/>
  <c r="Y1254" i="45"/>
  <c r="Y1255" i="45"/>
  <c r="Y1256" i="45"/>
  <c r="Y1257" i="45"/>
  <c r="Y1239" i="45"/>
  <c r="Y1240" i="45"/>
  <c r="Y1241" i="45"/>
  <c r="Y1242" i="45"/>
  <c r="Y1243" i="45"/>
  <c r="Y1244" i="45"/>
  <c r="Y1226" i="45"/>
  <c r="Y1227" i="45"/>
  <c r="Y1228" i="45"/>
  <c r="Y1229" i="45"/>
  <c r="Y1230" i="45"/>
  <c r="Y1231" i="45"/>
  <c r="Y1213" i="45"/>
  <c r="Y1214" i="45"/>
  <c r="Y1215" i="45"/>
  <c r="Y1216" i="45"/>
  <c r="Y1217" i="45"/>
  <c r="Y1218" i="45"/>
  <c r="Y1200" i="45"/>
  <c r="Y1201" i="45"/>
  <c r="Y1202" i="45"/>
  <c r="Y1203" i="45"/>
  <c r="Y1204" i="45"/>
  <c r="Y1205" i="45"/>
  <c r="Y1187" i="45"/>
  <c r="Y1188" i="45"/>
  <c r="Y1189" i="45"/>
  <c r="Y1190" i="45"/>
  <c r="Y1191" i="45"/>
  <c r="Y1192" i="45"/>
  <c r="Y1174" i="45"/>
  <c r="Y1175" i="45"/>
  <c r="Y1176" i="45"/>
  <c r="Y1177" i="45"/>
  <c r="Y1178" i="45"/>
  <c r="Y1179" i="45"/>
  <c r="Y1161" i="45"/>
  <c r="Y1162" i="45"/>
  <c r="Y1163" i="45"/>
  <c r="Y1164" i="45"/>
  <c r="Y1165" i="45"/>
  <c r="Y1166" i="45"/>
  <c r="Y1148" i="45"/>
  <c r="Y1149" i="45"/>
  <c r="Y1150" i="45"/>
  <c r="Y1151" i="45"/>
  <c r="Y1152" i="45"/>
  <c r="Y1153" i="45"/>
  <c r="Y1135" i="45"/>
  <c r="Y1136" i="45"/>
  <c r="Y1137" i="45"/>
  <c r="Y1138" i="45"/>
  <c r="Y1139" i="45"/>
  <c r="Y1140" i="45"/>
  <c r="Y1122" i="45"/>
  <c r="Y1123" i="45"/>
  <c r="Y1124" i="45"/>
  <c r="Y1125" i="45"/>
  <c r="Y1126" i="45"/>
  <c r="Y1127" i="45"/>
  <c r="Y1109" i="45"/>
  <c r="Y1110" i="45"/>
  <c r="Y1111" i="45"/>
  <c r="Y1112" i="45"/>
  <c r="Y1113" i="45"/>
  <c r="Y1114" i="45"/>
  <c r="Y1096" i="45"/>
  <c r="Y1097" i="45"/>
  <c r="Y1098" i="45"/>
  <c r="Y1099" i="45"/>
  <c r="Y1100" i="45"/>
  <c r="Y1101" i="45"/>
  <c r="Y1083" i="45"/>
  <c r="Y1084" i="45"/>
  <c r="Y1085" i="45"/>
  <c r="Y1086" i="45"/>
  <c r="Y1087" i="45"/>
  <c r="Y1088" i="45"/>
  <c r="Y1070" i="45"/>
  <c r="Y1071" i="45"/>
  <c r="Y1072" i="45"/>
  <c r="Y1073" i="45"/>
  <c r="Y1074" i="45"/>
  <c r="Y1075" i="45"/>
  <c r="Y1057" i="45"/>
  <c r="Y1058" i="45"/>
  <c r="Y1059" i="45"/>
  <c r="Y1060" i="45"/>
  <c r="Y1061" i="45"/>
  <c r="Y1062" i="45"/>
  <c r="Y1044" i="45"/>
  <c r="Y1045" i="45"/>
  <c r="Y1046" i="45"/>
  <c r="Y1047" i="45"/>
  <c r="Y1048" i="45"/>
  <c r="Y1049" i="45"/>
  <c r="Y1031" i="45"/>
  <c r="Y1032" i="45"/>
  <c r="Y1033" i="45"/>
  <c r="Y1034" i="45"/>
  <c r="Y1035" i="45"/>
  <c r="Y1036" i="45"/>
  <c r="Y1018" i="45"/>
  <c r="Y1019" i="45"/>
  <c r="Y1020" i="45"/>
  <c r="Y1021" i="45"/>
  <c r="Y1022" i="45"/>
  <c r="Y1023" i="45"/>
  <c r="Y1005" i="45"/>
  <c r="Y1006" i="45"/>
  <c r="Y1007" i="45"/>
  <c r="Y1008" i="45"/>
  <c r="Y1009" i="45"/>
  <c r="Y1010" i="45"/>
  <c r="Y992" i="45"/>
  <c r="Y993" i="45"/>
  <c r="Y994" i="45"/>
  <c r="Y995" i="45"/>
  <c r="Y996" i="45"/>
  <c r="Y997" i="45"/>
  <c r="Y979" i="45"/>
  <c r="Y980" i="45"/>
  <c r="Y981" i="45"/>
  <c r="Y982" i="45"/>
  <c r="Y983" i="45"/>
  <c r="Y984" i="45"/>
  <c r="Y966" i="45"/>
  <c r="Y968" i="45"/>
  <c r="Y969" i="45"/>
  <c r="Y970" i="45"/>
  <c r="Y971" i="45"/>
  <c r="Y953" i="45"/>
  <c r="Y954" i="45"/>
  <c r="Y955" i="45"/>
  <c r="Y956" i="45"/>
  <c r="Y957" i="45"/>
  <c r="Y958" i="45"/>
  <c r="Y940" i="45"/>
  <c r="Y941" i="45"/>
  <c r="Y942" i="45"/>
  <c r="Y943" i="45"/>
  <c r="Y944" i="45"/>
  <c r="Y945" i="45"/>
  <c r="Y927" i="45"/>
  <c r="Y928" i="45"/>
  <c r="Y929" i="45"/>
  <c r="Y930" i="45"/>
  <c r="Y931" i="45"/>
  <c r="Y932" i="45"/>
  <c r="Y914" i="45"/>
  <c r="Y915" i="45"/>
  <c r="Y916" i="45"/>
  <c r="Y917" i="45"/>
  <c r="Y918" i="45"/>
  <c r="Y919" i="45"/>
  <c r="Y901" i="45"/>
  <c r="Y902" i="45"/>
  <c r="Y903" i="45"/>
  <c r="Y904" i="45"/>
  <c r="Y905" i="45"/>
  <c r="Y906" i="45"/>
  <c r="Y888" i="45"/>
  <c r="Y889" i="45"/>
  <c r="Y890" i="45"/>
  <c r="Y891" i="45"/>
  <c r="Y892" i="45"/>
  <c r="Y893" i="45"/>
  <c r="Y875" i="45"/>
  <c r="Y876" i="45"/>
  <c r="Y877" i="45"/>
  <c r="Y878" i="45"/>
  <c r="Y879" i="45"/>
  <c r="Y880" i="45"/>
  <c r="Y862" i="45"/>
  <c r="Y863" i="45"/>
  <c r="Y864" i="45"/>
  <c r="Y865" i="45"/>
  <c r="Y866" i="45"/>
  <c r="Y867" i="45"/>
  <c r="Y849" i="45"/>
  <c r="Y850" i="45"/>
  <c r="Y851" i="45"/>
  <c r="Y852" i="45"/>
  <c r="Y853" i="45"/>
  <c r="Y854" i="45"/>
  <c r="Y836" i="45"/>
  <c r="Y837" i="45"/>
  <c r="Y838" i="45"/>
  <c r="Y839" i="45"/>
  <c r="Y840" i="45"/>
  <c r="Y841" i="45"/>
  <c r="Y823" i="45"/>
  <c r="Y824" i="45"/>
  <c r="Y825" i="45"/>
  <c r="Y826" i="45"/>
  <c r="Y827" i="45"/>
  <c r="Y828" i="45"/>
  <c r="Y810" i="45"/>
  <c r="Y811" i="45"/>
  <c r="Y812" i="45"/>
  <c r="Y813" i="45"/>
  <c r="Y814" i="45"/>
  <c r="Y815" i="45"/>
  <c r="Y797" i="45"/>
  <c r="Y798" i="45"/>
  <c r="Y799" i="45"/>
  <c r="Y800" i="45"/>
  <c r="Y801" i="45"/>
  <c r="Y802" i="45"/>
  <c r="Y784" i="45"/>
  <c r="Y785" i="45"/>
  <c r="Y786" i="45"/>
  <c r="Y787" i="45"/>
  <c r="Y788" i="45"/>
  <c r="Y789" i="45"/>
  <c r="Y771" i="45"/>
  <c r="Y772" i="45"/>
  <c r="Y773" i="45"/>
  <c r="Y774" i="45"/>
  <c r="Y775" i="45"/>
  <c r="Y776" i="45"/>
  <c r="Y758" i="45"/>
  <c r="Y759" i="45"/>
  <c r="Y760" i="45"/>
  <c r="Y761" i="45"/>
  <c r="Y762" i="45"/>
  <c r="Y763" i="45"/>
  <c r="Y745" i="45"/>
  <c r="Y746" i="45"/>
  <c r="Y747" i="45"/>
  <c r="Y748" i="45"/>
  <c r="Y749" i="45"/>
  <c r="Y750" i="45"/>
  <c r="Y732" i="45"/>
  <c r="Y733" i="45"/>
  <c r="Y734" i="45"/>
  <c r="Y735" i="45"/>
  <c r="Y736" i="45"/>
  <c r="Y737" i="45"/>
  <c r="Y719" i="45"/>
  <c r="Y720" i="45"/>
  <c r="Y721" i="45"/>
  <c r="Y722" i="45"/>
  <c r="Y723" i="45"/>
  <c r="Y724" i="45"/>
  <c r="Y706" i="45"/>
  <c r="Y707" i="45"/>
  <c r="Y708" i="45"/>
  <c r="Y709" i="45"/>
  <c r="Y710" i="45"/>
  <c r="Y711" i="45"/>
  <c r="Y693" i="45"/>
  <c r="Y694" i="45"/>
  <c r="Y695" i="45"/>
  <c r="Y696" i="45"/>
  <c r="Y697" i="45"/>
  <c r="Y698" i="45"/>
  <c r="Y680" i="45"/>
  <c r="Y681" i="45"/>
  <c r="Y682" i="45"/>
  <c r="Y683" i="45"/>
  <c r="Y684" i="45"/>
  <c r="Y685" i="45"/>
  <c r="Y667" i="45"/>
  <c r="Y668" i="45"/>
  <c r="Y669" i="45"/>
  <c r="Y670" i="45"/>
  <c r="Y671" i="45"/>
  <c r="Y672" i="45"/>
  <c r="Y654" i="45"/>
  <c r="Y655" i="45"/>
  <c r="Y656" i="45"/>
  <c r="Y657" i="45"/>
  <c r="Y658" i="45"/>
  <c r="Y659" i="45"/>
  <c r="Y641" i="45"/>
  <c r="Y642" i="45"/>
  <c r="Y643" i="45"/>
  <c r="Y644" i="45"/>
  <c r="Y645" i="45"/>
  <c r="Y646" i="45"/>
  <c r="Y628" i="45"/>
  <c r="Y629" i="45"/>
  <c r="Y630" i="45"/>
  <c r="Y631" i="45"/>
  <c r="Y632" i="45"/>
  <c r="Y633" i="45"/>
  <c r="Y615" i="45"/>
  <c r="Y616" i="45"/>
  <c r="Y617" i="45"/>
  <c r="Y618" i="45"/>
  <c r="Y619" i="45"/>
  <c r="Y620" i="45"/>
  <c r="Y602" i="45"/>
  <c r="Y603" i="45"/>
  <c r="Y604" i="45"/>
  <c r="Y605" i="45"/>
  <c r="Y606" i="45"/>
  <c r="Y607" i="45"/>
  <c r="Y589" i="45"/>
  <c r="Y590" i="45"/>
  <c r="Y591" i="45"/>
  <c r="Y592" i="45"/>
  <c r="Y593" i="45"/>
  <c r="Y594" i="45"/>
  <c r="Y576" i="45"/>
  <c r="Y577" i="45"/>
  <c r="Y578" i="45"/>
  <c r="Y579" i="45"/>
  <c r="Y580" i="45"/>
  <c r="Y581" i="45"/>
  <c r="Y563" i="45"/>
  <c r="Y564" i="45"/>
  <c r="Y565" i="45"/>
  <c r="Y566" i="45"/>
  <c r="Y567" i="45"/>
  <c r="Y568" i="45"/>
  <c r="Y550" i="45"/>
  <c r="Y551" i="45"/>
  <c r="Y552" i="45"/>
  <c r="Y553" i="45"/>
  <c r="Y554" i="45"/>
  <c r="Y555" i="45"/>
  <c r="Y537" i="45"/>
  <c r="Y538" i="45"/>
  <c r="Y539" i="45"/>
  <c r="Y540" i="45"/>
  <c r="Y541" i="45"/>
  <c r="Y542" i="45"/>
  <c r="Y524" i="45"/>
  <c r="Y525" i="45"/>
  <c r="Y526" i="45"/>
  <c r="Y527" i="45"/>
  <c r="Y528" i="45"/>
  <c r="Y529" i="45"/>
  <c r="Y511" i="45"/>
  <c r="Y512" i="45"/>
  <c r="Y513" i="45"/>
  <c r="Y514" i="45"/>
  <c r="Y515" i="45"/>
  <c r="Y516" i="45"/>
  <c r="Y485" i="45"/>
  <c r="Y486" i="45"/>
  <c r="Y487" i="45"/>
  <c r="Y488" i="45"/>
  <c r="Y489" i="45"/>
  <c r="Y490" i="45"/>
  <c r="Y472" i="45"/>
  <c r="Y473" i="45"/>
  <c r="Y474" i="45"/>
  <c r="Y475" i="45"/>
  <c r="Y476" i="45"/>
  <c r="Y477" i="45"/>
  <c r="Y459" i="45"/>
  <c r="Y460" i="45"/>
  <c r="Y461" i="45"/>
  <c r="Y462" i="45"/>
  <c r="Y463" i="45"/>
  <c r="Y464" i="45"/>
  <c r="Y446" i="45"/>
  <c r="Y447" i="45"/>
  <c r="Y448" i="45"/>
  <c r="Y449" i="45"/>
  <c r="Y450" i="45"/>
  <c r="Y451" i="45"/>
  <c r="Y433" i="45"/>
  <c r="Y434" i="45"/>
  <c r="Y435" i="45"/>
  <c r="Y436" i="45"/>
  <c r="Y437" i="45"/>
  <c r="Y438" i="45"/>
  <c r="Y420" i="45"/>
  <c r="Y421" i="45"/>
  <c r="Y422" i="45"/>
  <c r="Y423" i="45"/>
  <c r="Y424" i="45"/>
  <c r="Y425" i="45"/>
  <c r="Y407" i="45"/>
  <c r="Y408" i="45"/>
  <c r="Y409" i="45"/>
  <c r="Y410" i="45"/>
  <c r="Y411" i="45"/>
  <c r="Y412" i="45"/>
  <c r="Y394" i="45"/>
  <c r="Y395" i="45"/>
  <c r="Y396" i="45"/>
  <c r="Y397" i="45"/>
  <c r="Y398" i="45"/>
  <c r="Y399" i="45"/>
  <c r="Y381" i="45"/>
  <c r="Y382" i="45"/>
  <c r="Y383" i="45"/>
  <c r="Y384" i="45"/>
  <c r="Y385" i="45"/>
  <c r="Y386" i="45"/>
  <c r="Y368" i="45"/>
  <c r="Y369" i="45"/>
  <c r="Y370" i="45"/>
  <c r="Y371" i="45"/>
  <c r="Y372" i="45"/>
  <c r="Y373" i="45"/>
  <c r="Y355" i="45"/>
  <c r="Y356" i="45"/>
  <c r="Y357" i="45"/>
  <c r="Y358" i="45"/>
  <c r="Y359" i="45"/>
  <c r="Y360" i="45"/>
  <c r="Y342" i="45"/>
  <c r="Y343" i="45"/>
  <c r="Y344" i="45"/>
  <c r="Y345" i="45"/>
  <c r="Y346" i="45"/>
  <c r="Y347" i="45"/>
  <c r="Y329" i="45"/>
  <c r="Y330" i="45"/>
  <c r="Y331" i="45"/>
  <c r="Y332" i="45"/>
  <c r="Y333" i="45"/>
  <c r="Y334" i="45"/>
  <c r="Y316" i="45"/>
  <c r="Y317" i="45"/>
  <c r="Y318" i="45"/>
  <c r="Y319" i="45"/>
  <c r="Y320" i="45"/>
  <c r="Y321" i="45"/>
  <c r="Y303" i="45"/>
  <c r="Y304" i="45"/>
  <c r="Y305" i="45"/>
  <c r="Y306" i="45"/>
  <c r="Y307" i="45"/>
  <c r="Y308" i="45"/>
  <c r="Y290" i="45"/>
  <c r="Y291" i="45"/>
  <c r="Y292" i="45"/>
  <c r="Y293" i="45"/>
  <c r="Y294" i="45"/>
  <c r="Y295" i="45"/>
  <c r="Y277" i="45"/>
  <c r="Y278" i="45"/>
  <c r="Y279" i="45"/>
  <c r="Y280" i="45"/>
  <c r="Y281" i="45"/>
  <c r="Y282" i="45"/>
  <c r="Y264" i="45"/>
  <c r="Y265" i="45"/>
  <c r="Y266" i="45"/>
  <c r="Y267" i="45"/>
  <c r="Y268" i="45"/>
  <c r="Y269" i="45"/>
  <c r="Y251" i="45"/>
  <c r="Y252" i="45"/>
  <c r="Y253" i="45"/>
  <c r="Y254" i="45"/>
  <c r="Y255" i="45"/>
  <c r="Y256" i="45"/>
  <c r="Y238" i="45"/>
  <c r="Y239" i="45"/>
  <c r="Y240" i="45"/>
  <c r="Y241" i="45"/>
  <c r="Y242" i="45"/>
  <c r="Y243" i="45"/>
  <c r="Y225" i="45"/>
  <c r="Y226" i="45"/>
  <c r="Y227" i="45"/>
  <c r="Y228" i="45"/>
  <c r="Y229" i="45"/>
  <c r="Y230" i="45"/>
  <c r="Y212" i="45"/>
  <c r="Y213" i="45"/>
  <c r="Y214" i="45"/>
  <c r="Y215" i="45"/>
  <c r="Y216" i="45"/>
  <c r="Y217" i="45"/>
  <c r="Y199" i="45"/>
  <c r="Y200" i="45"/>
  <c r="Y201" i="45"/>
  <c r="Y202" i="45"/>
  <c r="Y203" i="45"/>
  <c r="Y204" i="45"/>
  <c r="Y186" i="45"/>
  <c r="Y187" i="45"/>
  <c r="Y188" i="45"/>
  <c r="Y189" i="45"/>
  <c r="Y190" i="45"/>
  <c r="Y191" i="45"/>
  <c r="Y173" i="45"/>
  <c r="Y174" i="45"/>
  <c r="Y175" i="45"/>
  <c r="Y176" i="45"/>
  <c r="Y177" i="45"/>
  <c r="Y178" i="45"/>
  <c r="Y160" i="45"/>
  <c r="Y161" i="45"/>
  <c r="Y162" i="45"/>
  <c r="Y163" i="45"/>
  <c r="Y164" i="45"/>
  <c r="Y165" i="45"/>
  <c r="Y147" i="45"/>
  <c r="Y148" i="45"/>
  <c r="Y149" i="45"/>
  <c r="Y150" i="45"/>
  <c r="Y151" i="45"/>
  <c r="Y152" i="45"/>
  <c r="Y134" i="45"/>
  <c r="Y135" i="45"/>
  <c r="Y136" i="45"/>
  <c r="Y137" i="45"/>
  <c r="Y138" i="45"/>
  <c r="Y139" i="45"/>
  <c r="Y121" i="45"/>
  <c r="Y122" i="45"/>
  <c r="Y123" i="45"/>
  <c r="Y124" i="45"/>
  <c r="Y125" i="45"/>
  <c r="Y126" i="45"/>
  <c r="Y498" i="45"/>
  <c r="Y108" i="45"/>
  <c r="Y109" i="45"/>
  <c r="Y110" i="45"/>
  <c r="Y111" i="45"/>
  <c r="Y112" i="45"/>
  <c r="Y113" i="45"/>
  <c r="Y95" i="45"/>
  <c r="Y96" i="45"/>
  <c r="Y97" i="45"/>
  <c r="Y98" i="45"/>
  <c r="Y99" i="45"/>
  <c r="Y100" i="45"/>
  <c r="Y82" i="45"/>
  <c r="Y83" i="45"/>
  <c r="Y84" i="45"/>
  <c r="Y85" i="45"/>
  <c r="Y86" i="45"/>
  <c r="Y87" i="45"/>
  <c r="Y69" i="45"/>
  <c r="Y70" i="45"/>
  <c r="Y71" i="45"/>
  <c r="Y72" i="45"/>
  <c r="Y73" i="45"/>
  <c r="Y74" i="45"/>
  <c r="Y56" i="45"/>
  <c r="Y57" i="45"/>
  <c r="Y58" i="45"/>
  <c r="Y59" i="45"/>
  <c r="Y60" i="45"/>
  <c r="Y61" i="45"/>
  <c r="Y43" i="45"/>
  <c r="Y44" i="45"/>
  <c r="Y45" i="45"/>
  <c r="Y46" i="45"/>
  <c r="Y47" i="45"/>
  <c r="Y48" i="45"/>
  <c r="Y31" i="45"/>
  <c r="Y32" i="45"/>
  <c r="Y33" i="45"/>
  <c r="Y34" i="45"/>
  <c r="Y35" i="45"/>
  <c r="Y30" i="45"/>
  <c r="V1271" i="45"/>
  <c r="Q1268" i="45"/>
  <c r="Q1267" i="45"/>
  <c r="Q1266" i="45"/>
  <c r="AB1265" i="45"/>
  <c r="W1261" i="45"/>
  <c r="H103" i="44" s="1"/>
  <c r="Q1265" i="45"/>
  <c r="C1261" i="45"/>
  <c r="V1258" i="45"/>
  <c r="Q1256" i="45"/>
  <c r="Q1255" i="45"/>
  <c r="Q1254" i="45"/>
  <c r="Q1253" i="45"/>
  <c r="AB1252" i="45"/>
  <c r="W1248" i="45"/>
  <c r="H102" i="44" s="1"/>
  <c r="Q1252" i="45"/>
  <c r="C1248" i="45"/>
  <c r="V1245" i="45"/>
  <c r="Q1241" i="45"/>
  <c r="Q1240" i="45"/>
  <c r="AB1239" i="45"/>
  <c r="W1235" i="45"/>
  <c r="H101" i="44" s="1"/>
  <c r="C1235" i="45"/>
  <c r="V1232" i="45"/>
  <c r="Q1229" i="45"/>
  <c r="Q1228" i="45"/>
  <c r="Q1227" i="45"/>
  <c r="AB1226" i="45"/>
  <c r="Q1226" i="45"/>
  <c r="C1222" i="45"/>
  <c r="V1219" i="45"/>
  <c r="Q1218" i="45"/>
  <c r="Q1217" i="45"/>
  <c r="Q1216" i="45"/>
  <c r="Q1215" i="45"/>
  <c r="Q1214" i="45"/>
  <c r="AB1213" i="45"/>
  <c r="W1209" i="45"/>
  <c r="H99" i="44" s="1"/>
  <c r="Q1213" i="45"/>
  <c r="C1209" i="45"/>
  <c r="V1206" i="45"/>
  <c r="Q1201" i="45"/>
  <c r="AB1200" i="45"/>
  <c r="C1196" i="45"/>
  <c r="V1193" i="45"/>
  <c r="Q1189" i="45"/>
  <c r="Q1188" i="45"/>
  <c r="AB1187" i="45"/>
  <c r="W1183" i="45"/>
  <c r="H97" i="44" s="1"/>
  <c r="Q1187" i="45"/>
  <c r="C1183" i="45"/>
  <c r="V1180" i="45"/>
  <c r="Q1176" i="45"/>
  <c r="Q1175" i="45"/>
  <c r="AB1174" i="45"/>
  <c r="Q1174" i="45"/>
  <c r="C1170" i="45"/>
  <c r="V1167" i="45"/>
  <c r="Q1164" i="45"/>
  <c r="Q1163" i="45"/>
  <c r="Q1162" i="45"/>
  <c r="AB1161" i="45"/>
  <c r="Q1161" i="45"/>
  <c r="C1157" i="45"/>
  <c r="AB1148" i="45"/>
  <c r="W1144" i="45"/>
  <c r="H94" i="44" s="1"/>
  <c r="Q1148" i="45"/>
  <c r="C1144" i="45"/>
  <c r="V1141" i="45"/>
  <c r="Q1138" i="45"/>
  <c r="Q1137" i="45"/>
  <c r="Q1136" i="45"/>
  <c r="W1131" i="45"/>
  <c r="H93" i="44" s="1"/>
  <c r="Q1135" i="45"/>
  <c r="C1131" i="45"/>
  <c r="V1128" i="45"/>
  <c r="AB1122" i="45"/>
  <c r="W1118" i="45"/>
  <c r="H92" i="44" s="1"/>
  <c r="Q1122" i="45"/>
  <c r="C1118" i="45"/>
  <c r="V1115" i="45"/>
  <c r="Q1111" i="45"/>
  <c r="Q1110" i="45"/>
  <c r="AB1109" i="45"/>
  <c r="W1105" i="45"/>
  <c r="H91" i="44" s="1"/>
  <c r="Q1109" i="45"/>
  <c r="C1105" i="45"/>
  <c r="V1102" i="45"/>
  <c r="Q1100" i="45"/>
  <c r="Q1099" i="45"/>
  <c r="Q1098" i="45"/>
  <c r="Q1097" i="45"/>
  <c r="AB1096" i="45"/>
  <c r="W1092" i="45"/>
  <c r="H90" i="44" s="1"/>
  <c r="Q1096" i="45"/>
  <c r="C1092" i="45"/>
  <c r="V1089" i="45"/>
  <c r="Q1085" i="45"/>
  <c r="Q1084" i="45"/>
  <c r="AB1083" i="45"/>
  <c r="Q1083" i="45"/>
  <c r="C1079" i="45"/>
  <c r="V1076" i="45"/>
  <c r="Q1072" i="45"/>
  <c r="Q1071" i="45"/>
  <c r="AB1070" i="45"/>
  <c r="Q1070" i="45"/>
  <c r="C1066" i="45"/>
  <c r="V1063" i="45"/>
  <c r="Q1061" i="45"/>
  <c r="Q1060" i="45"/>
  <c r="Q1059" i="45"/>
  <c r="Q1058" i="45"/>
  <c r="AB1057" i="45"/>
  <c r="W1053" i="45"/>
  <c r="H87" i="44" s="1"/>
  <c r="Q1057" i="45"/>
  <c r="C1053" i="45"/>
  <c r="V1050" i="45"/>
  <c r="AB1044" i="45"/>
  <c r="C1040" i="45"/>
  <c r="V1037" i="45"/>
  <c r="Q1033" i="45"/>
  <c r="Q1032" i="45"/>
  <c r="AB1031" i="45"/>
  <c r="W1027" i="45"/>
  <c r="H85" i="44" s="1"/>
  <c r="Q1031" i="45"/>
  <c r="C1027" i="45"/>
  <c r="V1024" i="45"/>
  <c r="Q1020" i="45"/>
  <c r="Q1019" i="45"/>
  <c r="AB1018" i="45"/>
  <c r="W1014" i="45"/>
  <c r="H84" i="44" s="1"/>
  <c r="Q1018" i="45"/>
  <c r="C1014" i="45"/>
  <c r="V1011" i="45"/>
  <c r="Q1009" i="45"/>
  <c r="Q1008" i="45"/>
  <c r="Q1007" i="45"/>
  <c r="Q1006" i="45"/>
  <c r="AB1005" i="45"/>
  <c r="W1001" i="45"/>
  <c r="H83" i="44" s="1"/>
  <c r="Q1005" i="45"/>
  <c r="C1001" i="45"/>
  <c r="V998" i="45"/>
  <c r="Q996" i="45"/>
  <c r="Q995" i="45"/>
  <c r="Q994" i="45"/>
  <c r="Q993" i="45"/>
  <c r="AB992" i="45"/>
  <c r="W988" i="45"/>
  <c r="H82" i="44" s="1"/>
  <c r="C988" i="45"/>
  <c r="V985" i="45"/>
  <c r="Q980" i="45"/>
  <c r="AB979" i="45"/>
  <c r="W975" i="45"/>
  <c r="H81" i="44" s="1"/>
  <c r="Q979" i="45"/>
  <c r="C975" i="45"/>
  <c r="V972" i="45"/>
  <c r="Q967" i="45"/>
  <c r="AB966" i="45"/>
  <c r="W962" i="45"/>
  <c r="H80" i="44" s="1"/>
  <c r="Q966" i="45"/>
  <c r="C962" i="45"/>
  <c r="V959" i="45"/>
  <c r="AB953" i="45"/>
  <c r="W949" i="45"/>
  <c r="H79" i="44" s="1"/>
  <c r="Q953" i="45"/>
  <c r="C949" i="45"/>
  <c r="V946" i="45"/>
  <c r="Q945" i="45"/>
  <c r="Q944" i="45"/>
  <c r="Q943" i="45"/>
  <c r="Q942" i="45"/>
  <c r="Q941" i="45"/>
  <c r="AB940" i="45"/>
  <c r="W936" i="45"/>
  <c r="H78" i="44" s="1"/>
  <c r="Q940" i="45"/>
  <c r="C936" i="45"/>
  <c r="V933" i="45"/>
  <c r="Q929" i="45"/>
  <c r="Q928" i="45"/>
  <c r="AB927" i="45"/>
  <c r="W933" i="45"/>
  <c r="Q927" i="45"/>
  <c r="C923" i="45"/>
  <c r="V920" i="45"/>
  <c r="Q916" i="45"/>
  <c r="Q915" i="45"/>
  <c r="AB914" i="45"/>
  <c r="Q914" i="45"/>
  <c r="C910" i="45"/>
  <c r="V907" i="45"/>
  <c r="Q905" i="45"/>
  <c r="Q904" i="45"/>
  <c r="Q903" i="45"/>
  <c r="Q902" i="45"/>
  <c r="AB901" i="45"/>
  <c r="W907" i="45"/>
  <c r="Q901" i="45"/>
  <c r="C897" i="45"/>
  <c r="V894" i="45"/>
  <c r="Q891" i="45"/>
  <c r="Q890" i="45"/>
  <c r="Q889" i="45"/>
  <c r="AB888" i="45"/>
  <c r="Q888" i="45"/>
  <c r="C884" i="45"/>
  <c r="V881" i="45"/>
  <c r="Q877" i="45"/>
  <c r="Q876" i="45"/>
  <c r="AB875" i="45"/>
  <c r="W871" i="45"/>
  <c r="H73" i="44" s="1"/>
  <c r="Q875" i="45"/>
  <c r="C871" i="45"/>
  <c r="V868" i="45"/>
  <c r="Q866" i="45"/>
  <c r="Q865" i="45"/>
  <c r="Q864" i="45"/>
  <c r="Q863" i="45"/>
  <c r="AB862" i="45"/>
  <c r="W858" i="45"/>
  <c r="H72" i="44" s="1"/>
  <c r="Q862" i="45"/>
  <c r="C858" i="45"/>
  <c r="V855" i="45"/>
  <c r="AB849" i="45"/>
  <c r="W845" i="45"/>
  <c r="H71" i="44" s="1"/>
  <c r="Q849" i="45"/>
  <c r="C845" i="45"/>
  <c r="V842" i="45"/>
  <c r="Q838" i="45"/>
  <c r="Q837" i="45"/>
  <c r="AB836" i="45"/>
  <c r="W832" i="45"/>
  <c r="H70" i="44" s="1"/>
  <c r="Q836" i="45"/>
  <c r="C832" i="45"/>
  <c r="V829" i="45"/>
  <c r="Q825" i="45"/>
  <c r="Q824" i="45"/>
  <c r="AB823" i="45"/>
  <c r="W819" i="45"/>
  <c r="H69" i="44" s="1"/>
  <c r="Q823" i="45"/>
  <c r="C819" i="45"/>
  <c r="V816" i="45"/>
  <c r="Q814" i="45"/>
  <c r="Q813" i="45"/>
  <c r="Q812" i="45"/>
  <c r="Q811" i="45"/>
  <c r="AB810" i="45"/>
  <c r="W806" i="45"/>
  <c r="H68" i="44" s="1"/>
  <c r="Q810" i="45"/>
  <c r="C806" i="45"/>
  <c r="V803" i="45"/>
  <c r="Q799" i="45"/>
  <c r="Q798" i="45"/>
  <c r="AB797" i="45"/>
  <c r="W793" i="45"/>
  <c r="H67" i="44" s="1"/>
  <c r="Q797" i="45"/>
  <c r="C793" i="45"/>
  <c r="V790" i="45"/>
  <c r="Q789" i="45"/>
  <c r="Q788" i="45"/>
  <c r="Q787" i="45"/>
  <c r="Q786" i="45"/>
  <c r="Q785" i="45"/>
  <c r="AB784" i="45"/>
  <c r="W780" i="45"/>
  <c r="H66" i="44" s="1"/>
  <c r="Q784" i="45"/>
  <c r="C780" i="45"/>
  <c r="V777" i="45"/>
  <c r="Q774" i="45"/>
  <c r="Q773" i="45"/>
  <c r="Q772" i="45"/>
  <c r="AB771" i="45"/>
  <c r="W767" i="45"/>
  <c r="H65" i="44" s="1"/>
  <c r="Q771" i="45"/>
  <c r="C767" i="45"/>
  <c r="V764" i="45"/>
  <c r="W754" i="45"/>
  <c r="H64" i="44" s="1"/>
  <c r="Q758" i="45"/>
  <c r="C754" i="45"/>
  <c r="V751" i="45"/>
  <c r="Q748" i="45"/>
  <c r="Q747" i="45"/>
  <c r="W741" i="45"/>
  <c r="H63" i="44" s="1"/>
  <c r="Q746" i="45"/>
  <c r="AB745" i="45"/>
  <c r="Q745" i="45"/>
  <c r="C741" i="45"/>
  <c r="V738" i="45"/>
  <c r="Q734" i="45"/>
  <c r="Q733" i="45"/>
  <c r="AB732" i="45"/>
  <c r="W728" i="45"/>
  <c r="H62" i="44" s="1"/>
  <c r="Q732" i="45"/>
  <c r="C728" i="45"/>
  <c r="V725" i="45"/>
  <c r="Q720" i="45"/>
  <c r="AB719" i="45"/>
  <c r="W715" i="45"/>
  <c r="Q719" i="45"/>
  <c r="C715" i="45"/>
  <c r="V712" i="45"/>
  <c r="Q709" i="45"/>
  <c r="Q708" i="45"/>
  <c r="Q707" i="45"/>
  <c r="AB706" i="45"/>
  <c r="W702" i="45"/>
  <c r="H60" i="44" s="1"/>
  <c r="Q706" i="45"/>
  <c r="C702" i="45"/>
  <c r="V699" i="45"/>
  <c r="Q698" i="45"/>
  <c r="Q697" i="45"/>
  <c r="Q696" i="45"/>
  <c r="Q695" i="45"/>
  <c r="Q694" i="45"/>
  <c r="AB693" i="45"/>
  <c r="W689" i="45"/>
  <c r="H59" i="44" s="1"/>
  <c r="Q693" i="45"/>
  <c r="C689" i="45"/>
  <c r="V686" i="45"/>
  <c r="Q684" i="45"/>
  <c r="Q683" i="45"/>
  <c r="Q682" i="45"/>
  <c r="Q681" i="45"/>
  <c r="AB680" i="45"/>
  <c r="W676" i="45"/>
  <c r="H58" i="44" s="1"/>
  <c r="Q680" i="45"/>
  <c r="C676" i="45"/>
  <c r="V673" i="45"/>
  <c r="Q671" i="45"/>
  <c r="Q670" i="45"/>
  <c r="Q669" i="45"/>
  <c r="Q668" i="45"/>
  <c r="AB667" i="45"/>
  <c r="W663" i="45"/>
  <c r="H57" i="44" s="1"/>
  <c r="Q667" i="45"/>
  <c r="C663" i="45"/>
  <c r="V660" i="45"/>
  <c r="Q656" i="45"/>
  <c r="Q655" i="45"/>
  <c r="AB654" i="45"/>
  <c r="W650" i="45"/>
  <c r="Q654" i="45"/>
  <c r="C650" i="45"/>
  <c r="V647" i="45"/>
  <c r="Q644" i="45"/>
  <c r="Q643" i="45"/>
  <c r="Q642" i="45"/>
  <c r="AB641" i="45"/>
  <c r="W637" i="45"/>
  <c r="H55" i="44" s="1"/>
  <c r="Q641" i="45"/>
  <c r="C637" i="45"/>
  <c r="V634" i="45"/>
  <c r="Q632" i="45"/>
  <c r="Q631" i="45"/>
  <c r="Q630" i="45"/>
  <c r="Q629" i="45"/>
  <c r="AB628" i="45"/>
  <c r="W624" i="45"/>
  <c r="H54" i="44" s="1"/>
  <c r="Q628" i="45"/>
  <c r="C624" i="45"/>
  <c r="V621" i="45"/>
  <c r="Q618" i="45"/>
  <c r="Q617" i="45"/>
  <c r="Q616" i="45"/>
  <c r="AB615" i="45"/>
  <c r="W611" i="45"/>
  <c r="Q615" i="45"/>
  <c r="C611" i="45"/>
  <c r="V608" i="45"/>
  <c r="Q604" i="45"/>
  <c r="Q603" i="45"/>
  <c r="AB602" i="45"/>
  <c r="W598" i="45"/>
  <c r="H52" i="44" s="1"/>
  <c r="Q602" i="45"/>
  <c r="C598" i="45"/>
  <c r="V595" i="45"/>
  <c r="Q590" i="45"/>
  <c r="AB589" i="45"/>
  <c r="W585" i="45"/>
  <c r="H51" i="44" s="1"/>
  <c r="Q589" i="45"/>
  <c r="C585" i="45"/>
  <c r="V582" i="45"/>
  <c r="Q578" i="45"/>
  <c r="Q577" i="45"/>
  <c r="AB576" i="45"/>
  <c r="W572" i="45"/>
  <c r="H50" i="44" s="1"/>
  <c r="Q576" i="45"/>
  <c r="C572" i="45"/>
  <c r="V569" i="45"/>
  <c r="Q564" i="45"/>
  <c r="AB563" i="45"/>
  <c r="W559" i="45"/>
  <c r="H49" i="44" s="1"/>
  <c r="Q563" i="45"/>
  <c r="C559" i="45"/>
  <c r="V556" i="45"/>
  <c r="AB550" i="45"/>
  <c r="W546" i="45"/>
  <c r="H48" i="44" s="1"/>
  <c r="Q550" i="45"/>
  <c r="C546" i="45"/>
  <c r="V543" i="45"/>
  <c r="Q538" i="45"/>
  <c r="AB537" i="45"/>
  <c r="Q537" i="45"/>
  <c r="C533" i="45"/>
  <c r="V530" i="45"/>
  <c r="Q525" i="45"/>
  <c r="AB524" i="45"/>
  <c r="Q524" i="45"/>
  <c r="C520" i="45"/>
  <c r="V517" i="45"/>
  <c r="Q514" i="45"/>
  <c r="Q513" i="45"/>
  <c r="Q512" i="45"/>
  <c r="AB511" i="45"/>
  <c r="W507" i="45"/>
  <c r="H45" i="44" s="1"/>
  <c r="Q511" i="45"/>
  <c r="C507" i="45"/>
  <c r="V504" i="45"/>
  <c r="Y502" i="45"/>
  <c r="Y501" i="45"/>
  <c r="Y500" i="45"/>
  <c r="Y499" i="45"/>
  <c r="AB498" i="45"/>
  <c r="W494" i="45"/>
  <c r="H44" i="44" s="1"/>
  <c r="Q498" i="45"/>
  <c r="C494" i="45"/>
  <c r="V491" i="45"/>
  <c r="Q490" i="45"/>
  <c r="Q489" i="45"/>
  <c r="Q488" i="45"/>
  <c r="Q487" i="45"/>
  <c r="Q486" i="45"/>
  <c r="AB485" i="45"/>
  <c r="W481" i="45"/>
  <c r="H43" i="44" s="1"/>
  <c r="Q485" i="45"/>
  <c r="C481" i="45"/>
  <c r="V478" i="45"/>
  <c r="Q473" i="45"/>
  <c r="AB472" i="45"/>
  <c r="Q472" i="45"/>
  <c r="C468" i="45"/>
  <c r="V465" i="45"/>
  <c r="Q461" i="45"/>
  <c r="Q460" i="45"/>
  <c r="AB459" i="45"/>
  <c r="W455" i="45"/>
  <c r="Q459" i="45"/>
  <c r="V452" i="45"/>
  <c r="Q447" i="45"/>
  <c r="AB446" i="45"/>
  <c r="W442" i="45"/>
  <c r="H40" i="44" s="1"/>
  <c r="Q446" i="45"/>
  <c r="C442" i="45"/>
  <c r="V439" i="45"/>
  <c r="Q435" i="45"/>
  <c r="Q434" i="45"/>
  <c r="AB433" i="45"/>
  <c r="W429" i="45"/>
  <c r="H39" i="44" s="1"/>
  <c r="Q433" i="45"/>
  <c r="C429" i="45"/>
  <c r="V426" i="45"/>
  <c r="Q421" i="45"/>
  <c r="AB420" i="45"/>
  <c r="W416" i="45"/>
  <c r="H38" i="44" s="1"/>
  <c r="Q420" i="45"/>
  <c r="C416" i="45"/>
  <c r="V413" i="45"/>
  <c r="Q412" i="45"/>
  <c r="Q411" i="45"/>
  <c r="Q410" i="45"/>
  <c r="Q409" i="45"/>
  <c r="Q408" i="45"/>
  <c r="AB407" i="45"/>
  <c r="W403" i="45"/>
  <c r="H37" i="44" s="1"/>
  <c r="Q407" i="45"/>
  <c r="C403" i="45"/>
  <c r="V400" i="45"/>
  <c r="Q398" i="45"/>
  <c r="Q397" i="45"/>
  <c r="Q396" i="45"/>
  <c r="Q395" i="45"/>
  <c r="AB394" i="45"/>
  <c r="W390" i="45"/>
  <c r="H36" i="44" s="1"/>
  <c r="Q394" i="45"/>
  <c r="C390" i="45"/>
  <c r="V387" i="45"/>
  <c r="Q382" i="45"/>
  <c r="AB381" i="45"/>
  <c r="Q381" i="45"/>
  <c r="C377" i="45"/>
  <c r="V374" i="45"/>
  <c r="Q370" i="45"/>
  <c r="Q369" i="45"/>
  <c r="AB368" i="45"/>
  <c r="Q368" i="45"/>
  <c r="V361" i="45"/>
  <c r="Q360" i="45"/>
  <c r="Q359" i="45"/>
  <c r="Q358" i="45"/>
  <c r="Q357" i="45"/>
  <c r="Q356" i="45"/>
  <c r="AB355" i="45"/>
  <c r="W351" i="45"/>
  <c r="H33" i="44" s="1"/>
  <c r="Q355" i="45"/>
  <c r="C351" i="45"/>
  <c r="V348" i="45"/>
  <c r="Q345" i="45"/>
  <c r="Q344" i="45"/>
  <c r="Q343" i="45"/>
  <c r="AB342" i="45"/>
  <c r="W338" i="45"/>
  <c r="H32" i="44" s="1"/>
  <c r="Q342" i="45"/>
  <c r="C338" i="45"/>
  <c r="V335" i="45"/>
  <c r="Q331" i="45"/>
  <c r="Q330" i="45"/>
  <c r="AB329" i="45"/>
  <c r="W325" i="45"/>
  <c r="H31" i="44" s="1"/>
  <c r="Q329" i="45"/>
  <c r="V322" i="45"/>
  <c r="Q321" i="45"/>
  <c r="Q320" i="45"/>
  <c r="Q319" i="45"/>
  <c r="Q318" i="45"/>
  <c r="Q317" i="45"/>
  <c r="AB316" i="45"/>
  <c r="W312" i="45"/>
  <c r="H30" i="44" s="1"/>
  <c r="Q316" i="45"/>
  <c r="C312" i="45"/>
  <c r="V309" i="45"/>
  <c r="Q304" i="45"/>
  <c r="AB303" i="45"/>
  <c r="W299" i="45"/>
  <c r="H29" i="44" s="1"/>
  <c r="Q303" i="45"/>
  <c r="C299" i="45"/>
  <c r="V296" i="45"/>
  <c r="Q292" i="45"/>
  <c r="Q291" i="45"/>
  <c r="AB290" i="45"/>
  <c r="W286" i="45"/>
  <c r="H28" i="44" s="1"/>
  <c r="Q290" i="45"/>
  <c r="C286" i="45"/>
  <c r="V283" i="45"/>
  <c r="Q280" i="45"/>
  <c r="Q279" i="45"/>
  <c r="Q278" i="45"/>
  <c r="AB277" i="45"/>
  <c r="Q277" i="45"/>
  <c r="C273" i="45"/>
  <c r="V270" i="45"/>
  <c r="Q269" i="45"/>
  <c r="Q268" i="45"/>
  <c r="Q267" i="45"/>
  <c r="Q266" i="45"/>
  <c r="Q265" i="45"/>
  <c r="AB264" i="45"/>
  <c r="W260" i="45"/>
  <c r="H26" i="44" s="1"/>
  <c r="Q264" i="45"/>
  <c r="C260" i="45"/>
  <c r="V257" i="45"/>
  <c r="Q253" i="45"/>
  <c r="Q252" i="45"/>
  <c r="AB251" i="45"/>
  <c r="W247" i="45"/>
  <c r="H25" i="44" s="1"/>
  <c r="Q251" i="45"/>
  <c r="C247" i="45"/>
  <c r="V244" i="45"/>
  <c r="Q240" i="45"/>
  <c r="Q239" i="45"/>
  <c r="AB238" i="45"/>
  <c r="W234" i="45"/>
  <c r="H24" i="44" s="1"/>
  <c r="Q238" i="45"/>
  <c r="C234" i="45"/>
  <c r="V231" i="45"/>
  <c r="Q227" i="45"/>
  <c r="Q226" i="45"/>
  <c r="AB225" i="45"/>
  <c r="W221" i="45"/>
  <c r="H23" i="44" s="1"/>
  <c r="Q225" i="45"/>
  <c r="C221" i="45"/>
  <c r="V218" i="45"/>
  <c r="Q216" i="45"/>
  <c r="Q215" i="45"/>
  <c r="Q214" i="45"/>
  <c r="Q213" i="45"/>
  <c r="AB212" i="45"/>
  <c r="W208" i="45"/>
  <c r="H22" i="44" s="1"/>
  <c r="Q212" i="45"/>
  <c r="C208" i="45"/>
  <c r="V205" i="45"/>
  <c r="Q203" i="45"/>
  <c r="Q202" i="45"/>
  <c r="Q201" i="45"/>
  <c r="Q200" i="45"/>
  <c r="AB199" i="45"/>
  <c r="W195" i="45"/>
  <c r="H21" i="44" s="1"/>
  <c r="Q199" i="45"/>
  <c r="C195" i="45"/>
  <c r="V192" i="45"/>
  <c r="Q189" i="45"/>
  <c r="Q188" i="45"/>
  <c r="Q187" i="45"/>
  <c r="AB186" i="45"/>
  <c r="W182" i="45"/>
  <c r="H20" i="44" s="1"/>
  <c r="Q186" i="45"/>
  <c r="C182" i="45"/>
  <c r="V179" i="45"/>
  <c r="Q176" i="45"/>
  <c r="Q175" i="45"/>
  <c r="Q174" i="45"/>
  <c r="AB173" i="45"/>
  <c r="W169" i="45"/>
  <c r="H19" i="44" s="1"/>
  <c r="Q173" i="45"/>
  <c r="C169" i="45"/>
  <c r="V166" i="45"/>
  <c r="Q163" i="45"/>
  <c r="Q162" i="45"/>
  <c r="Q161" i="45"/>
  <c r="AB160" i="45"/>
  <c r="W156" i="45"/>
  <c r="H18" i="44" s="1"/>
  <c r="Q160" i="45"/>
  <c r="C156" i="45"/>
  <c r="V153" i="45"/>
  <c r="Q149" i="45"/>
  <c r="Q148" i="45"/>
  <c r="AB147" i="45"/>
  <c r="W143" i="45"/>
  <c r="H17" i="44" s="1"/>
  <c r="Q147" i="45"/>
  <c r="C143" i="45"/>
  <c r="V140" i="45"/>
  <c r="Q137" i="45"/>
  <c r="Q136" i="45"/>
  <c r="Q135" i="45"/>
  <c r="AB134" i="45"/>
  <c r="W130" i="45"/>
  <c r="H16" i="44" s="1"/>
  <c r="Q134" i="45"/>
  <c r="C130" i="45"/>
  <c r="V127" i="45"/>
  <c r="Q124" i="45"/>
  <c r="Q123" i="45"/>
  <c r="Q122" i="45"/>
  <c r="AB121" i="45"/>
  <c r="W117" i="45"/>
  <c r="H15" i="44" s="1"/>
  <c r="Q121" i="45"/>
  <c r="C117" i="45"/>
  <c r="V114" i="45"/>
  <c r="Q113" i="45"/>
  <c r="Q112" i="45"/>
  <c r="Q111" i="45"/>
  <c r="Q110" i="45"/>
  <c r="Q109" i="45"/>
  <c r="AB108" i="45"/>
  <c r="W104" i="45"/>
  <c r="H14" i="44" s="1"/>
  <c r="Q108" i="45"/>
  <c r="C104" i="45"/>
  <c r="V101" i="45"/>
  <c r="Q100" i="45"/>
  <c r="Q99" i="45"/>
  <c r="Q98" i="45"/>
  <c r="Q97" i="45"/>
  <c r="Q96" i="45"/>
  <c r="AB95" i="45"/>
  <c r="W91" i="45"/>
  <c r="H13" i="44" s="1"/>
  <c r="Q95" i="45"/>
  <c r="C91" i="45"/>
  <c r="V88" i="45"/>
  <c r="Q83" i="45"/>
  <c r="AB82" i="45"/>
  <c r="W78" i="45"/>
  <c r="H12" i="44" s="1"/>
  <c r="Q82" i="45"/>
  <c r="C78" i="45"/>
  <c r="V75" i="45"/>
  <c r="Q71" i="45"/>
  <c r="Q70" i="45"/>
  <c r="AB69" i="45"/>
  <c r="W65" i="45"/>
  <c r="H11" i="44" s="1"/>
  <c r="Q69" i="45"/>
  <c r="C65" i="45"/>
  <c r="V62" i="45"/>
  <c r="Q58" i="45"/>
  <c r="Q57" i="45"/>
  <c r="AB56" i="45"/>
  <c r="W52" i="45"/>
  <c r="H10" i="44" s="1"/>
  <c r="Q56" i="45"/>
  <c r="C52" i="45"/>
  <c r="V49" i="45"/>
  <c r="Q44" i="45"/>
  <c r="AB43" i="45"/>
  <c r="W39" i="45"/>
  <c r="H9" i="44" s="1"/>
  <c r="Q43" i="45"/>
  <c r="C39" i="45"/>
  <c r="W26" i="45"/>
  <c r="H8" i="44" s="1"/>
  <c r="AB30" i="45"/>
  <c r="B9" i="71"/>
  <c r="B10" i="71"/>
  <c r="B11" i="71"/>
  <c r="B12" i="71"/>
  <c r="B13" i="71"/>
  <c r="B14" i="71"/>
  <c r="B15" i="71"/>
  <c r="B16" i="71"/>
  <c r="B17" i="71"/>
  <c r="B18" i="71"/>
  <c r="B19" i="71"/>
  <c r="B20" i="71"/>
  <c r="B21" i="71"/>
  <c r="B22" i="71"/>
  <c r="B23" i="71"/>
  <c r="B24" i="71"/>
  <c r="B25" i="71"/>
  <c r="B26" i="71"/>
  <c r="B27" i="71"/>
  <c r="H27" i="71" s="1"/>
  <c r="B28" i="71"/>
  <c r="B29" i="71"/>
  <c r="H29" i="71" s="1"/>
  <c r="B30" i="71"/>
  <c r="H30" i="71" s="1"/>
  <c r="B31" i="71"/>
  <c r="H31" i="71" s="1"/>
  <c r="B32" i="71"/>
  <c r="B33" i="71"/>
  <c r="H33" i="71" s="1"/>
  <c r="B34" i="71"/>
  <c r="H34" i="71" s="1"/>
  <c r="B35" i="71"/>
  <c r="B36" i="71"/>
  <c r="H36" i="71" s="1"/>
  <c r="B37" i="71"/>
  <c r="H37" i="71" s="1"/>
  <c r="B38" i="71"/>
  <c r="H38" i="71" s="1"/>
  <c r="B39" i="71"/>
  <c r="B40" i="71"/>
  <c r="H40" i="71" s="1"/>
  <c r="B41" i="71"/>
  <c r="B42" i="71"/>
  <c r="B43" i="71"/>
  <c r="B44" i="71"/>
  <c r="B45" i="71"/>
  <c r="B46" i="71"/>
  <c r="B47" i="71"/>
  <c r="B48" i="71"/>
  <c r="B49" i="71"/>
  <c r="B50" i="71"/>
  <c r="B51" i="71"/>
  <c r="B52" i="71"/>
  <c r="B53" i="71"/>
  <c r="B54" i="71"/>
  <c r="B55" i="71"/>
  <c r="B56" i="71"/>
  <c r="B57" i="71"/>
  <c r="B58" i="71"/>
  <c r="B59" i="71"/>
  <c r="B60" i="71"/>
  <c r="B61" i="71"/>
  <c r="B62" i="71"/>
  <c r="B63" i="71"/>
  <c r="B64" i="71"/>
  <c r="B65" i="71"/>
  <c r="B66" i="71"/>
  <c r="B67" i="71"/>
  <c r="B68" i="71"/>
  <c r="B69" i="71"/>
  <c r="B70" i="71"/>
  <c r="B71" i="71"/>
  <c r="B72" i="71"/>
  <c r="B73" i="71"/>
  <c r="B74" i="71"/>
  <c r="B75" i="71"/>
  <c r="B76" i="71"/>
  <c r="B77" i="71"/>
  <c r="B78" i="71"/>
  <c r="B79" i="71"/>
  <c r="B80" i="71"/>
  <c r="B81" i="71"/>
  <c r="B82" i="71"/>
  <c r="B83" i="71"/>
  <c r="B84" i="71"/>
  <c r="B85" i="71"/>
  <c r="B86" i="71"/>
  <c r="B87" i="71"/>
  <c r="B88" i="71"/>
  <c r="B89" i="71"/>
  <c r="B90" i="71"/>
  <c r="B91" i="71"/>
  <c r="B92" i="71"/>
  <c r="B93" i="71"/>
  <c r="B94" i="71"/>
  <c r="B95" i="71"/>
  <c r="B96" i="71"/>
  <c r="B97" i="71"/>
  <c r="B98" i="71"/>
  <c r="B99" i="71"/>
  <c r="B100" i="71"/>
  <c r="B101" i="71"/>
  <c r="B102" i="71"/>
  <c r="B103" i="71"/>
  <c r="B8" i="71"/>
  <c r="C26" i="45"/>
  <c r="C15" i="44"/>
  <c r="C16" i="44"/>
  <c r="C17" i="44"/>
  <c r="C18" i="44"/>
  <c r="C19" i="44"/>
  <c r="C20" i="44"/>
  <c r="C21" i="44"/>
  <c r="C22" i="44"/>
  <c r="C23" i="44"/>
  <c r="C24" i="44"/>
  <c r="C25" i="44"/>
  <c r="C26" i="44"/>
  <c r="C27" i="44"/>
  <c r="C28" i="44"/>
  <c r="C29" i="44"/>
  <c r="C30" i="44"/>
  <c r="C31" i="44"/>
  <c r="C32" i="44"/>
  <c r="C33" i="44"/>
  <c r="C34" i="44"/>
  <c r="C35" i="44"/>
  <c r="C36" i="44"/>
  <c r="C37" i="44"/>
  <c r="C38" i="44"/>
  <c r="C39" i="44"/>
  <c r="C40" i="44"/>
  <c r="C41" i="44"/>
  <c r="C42" i="44"/>
  <c r="C43" i="44"/>
  <c r="C44" i="44"/>
  <c r="C45" i="44"/>
  <c r="C46" i="44"/>
  <c r="C47" i="44"/>
  <c r="C48" i="44"/>
  <c r="C49" i="44"/>
  <c r="C50" i="44"/>
  <c r="C51" i="44"/>
  <c r="C52" i="44"/>
  <c r="C53" i="44"/>
  <c r="C54" i="44"/>
  <c r="C55" i="44"/>
  <c r="C56" i="44"/>
  <c r="C57" i="44"/>
  <c r="C58" i="44"/>
  <c r="C59" i="44"/>
  <c r="C60" i="44"/>
  <c r="C61" i="44"/>
  <c r="C62" i="44"/>
  <c r="C63" i="44"/>
  <c r="C64" i="44"/>
  <c r="C65" i="44"/>
  <c r="C66" i="44"/>
  <c r="C67" i="44"/>
  <c r="C68" i="44"/>
  <c r="C69" i="44"/>
  <c r="C70" i="44"/>
  <c r="C71" i="44"/>
  <c r="C72" i="44"/>
  <c r="C73" i="44"/>
  <c r="C74" i="44"/>
  <c r="C75" i="44"/>
  <c r="C76" i="44"/>
  <c r="C77" i="44"/>
  <c r="C78" i="44"/>
  <c r="C79" i="44"/>
  <c r="C80" i="44"/>
  <c r="C81" i="44"/>
  <c r="C82" i="44"/>
  <c r="C83" i="44"/>
  <c r="C84" i="44"/>
  <c r="C85" i="44"/>
  <c r="C86" i="44"/>
  <c r="C87" i="44"/>
  <c r="C88" i="44"/>
  <c r="C89" i="44"/>
  <c r="C90" i="44"/>
  <c r="C91" i="44"/>
  <c r="C92" i="44"/>
  <c r="C93" i="44"/>
  <c r="C94" i="44"/>
  <c r="C95" i="44"/>
  <c r="C96" i="44"/>
  <c r="C97" i="44"/>
  <c r="C98" i="44"/>
  <c r="C99" i="44"/>
  <c r="C100" i="44"/>
  <c r="C101" i="44"/>
  <c r="C102" i="44"/>
  <c r="C103" i="44"/>
  <c r="C9" i="44"/>
  <c r="C10" i="44"/>
  <c r="C11" i="44"/>
  <c r="C12" i="44"/>
  <c r="C13" i="44"/>
  <c r="C14" i="44"/>
  <c r="C8" i="44"/>
  <c r="Q30" i="45"/>
  <c r="V36" i="45"/>
  <c r="M14" i="44" l="1"/>
  <c r="G12" i="74" s="1"/>
  <c r="L14" i="44"/>
  <c r="F12" i="74" s="1"/>
  <c r="N14" i="44"/>
  <c r="H12" i="74" s="1"/>
  <c r="D12" i="74"/>
  <c r="E12" i="74" s="1"/>
  <c r="D92" i="74"/>
  <c r="N94" i="44"/>
  <c r="H92" i="74" s="1"/>
  <c r="M94" i="44"/>
  <c r="G92" i="74" s="1"/>
  <c r="L94" i="44"/>
  <c r="F92" i="74" s="1"/>
  <c r="D10" i="74"/>
  <c r="E10" i="74" s="1"/>
  <c r="N12" i="44"/>
  <c r="H10" i="74" s="1"/>
  <c r="M12" i="44"/>
  <c r="G10" i="74" s="1"/>
  <c r="L12" i="44"/>
  <c r="F10" i="74" s="1"/>
  <c r="M27" i="44"/>
  <c r="G25" i="74" s="1"/>
  <c r="L27" i="44"/>
  <c r="F25" i="74" s="1"/>
  <c r="N27" i="44"/>
  <c r="H25" i="74" s="1"/>
  <c r="D25" i="74"/>
  <c r="D23" i="74"/>
  <c r="E23" i="74" s="1"/>
  <c r="N25" i="44"/>
  <c r="H23" i="74" s="1"/>
  <c r="M25" i="44"/>
  <c r="G23" i="74" s="1"/>
  <c r="L25" i="44"/>
  <c r="F23" i="74" s="1"/>
  <c r="L8" i="44"/>
  <c r="F6" i="74" s="1"/>
  <c r="D6" i="74"/>
  <c r="E6" i="74" s="1"/>
  <c r="N8" i="44"/>
  <c r="H6" i="74" s="1"/>
  <c r="M8" i="44"/>
  <c r="G6" i="74" s="1"/>
  <c r="D37" i="74"/>
  <c r="E37" i="74" s="1"/>
  <c r="N39" i="44"/>
  <c r="H37" i="74" s="1"/>
  <c r="M39" i="44"/>
  <c r="G37" i="74" s="1"/>
  <c r="L39" i="44"/>
  <c r="F37" i="74" s="1"/>
  <c r="L70" i="44"/>
  <c r="F68" i="74" s="1"/>
  <c r="D68" i="74"/>
  <c r="E68" i="74" s="1"/>
  <c r="N70" i="44"/>
  <c r="H68" i="74" s="1"/>
  <c r="M70" i="44"/>
  <c r="G68" i="74" s="1"/>
  <c r="M102" i="44"/>
  <c r="G100" i="74" s="1"/>
  <c r="L102" i="44"/>
  <c r="F100" i="74" s="1"/>
  <c r="N102" i="44"/>
  <c r="H100" i="74" s="1"/>
  <c r="D100" i="74"/>
  <c r="M68" i="44"/>
  <c r="G66" i="74" s="1"/>
  <c r="L68" i="44"/>
  <c r="F66" i="74" s="1"/>
  <c r="D66" i="74"/>
  <c r="E66" i="74" s="1"/>
  <c r="N68" i="44"/>
  <c r="H66" i="74" s="1"/>
  <c r="D98" i="74"/>
  <c r="N100" i="44"/>
  <c r="H98" i="74" s="1"/>
  <c r="M100" i="44"/>
  <c r="G98" i="74" s="1"/>
  <c r="L100" i="44"/>
  <c r="F98" i="74" s="1"/>
  <c r="D32" i="74"/>
  <c r="N34" i="44"/>
  <c r="H32" i="74" s="1"/>
  <c r="M34" i="44"/>
  <c r="G32" i="74" s="1"/>
  <c r="L34" i="44"/>
  <c r="F32" i="74" s="1"/>
  <c r="L33" i="44"/>
  <c r="F31" i="74" s="1"/>
  <c r="D31" i="74"/>
  <c r="E31" i="74" s="1"/>
  <c r="N33" i="44"/>
  <c r="H31" i="74" s="1"/>
  <c r="M33" i="44"/>
  <c r="G31" i="74" s="1"/>
  <c r="L16" i="44"/>
  <c r="F14" i="74" s="1"/>
  <c r="D14" i="74"/>
  <c r="N16" i="44"/>
  <c r="M16" i="44"/>
  <c r="G14" i="74" s="1"/>
  <c r="E39" i="74"/>
  <c r="J39" i="74"/>
  <c r="E50" i="74"/>
  <c r="J50" i="74"/>
  <c r="E24" i="74"/>
  <c r="E91" i="74"/>
  <c r="J91" i="74"/>
  <c r="E14" i="74"/>
  <c r="E96" i="74"/>
  <c r="J96" i="74"/>
  <c r="E44" i="74"/>
  <c r="J44" i="74"/>
  <c r="E79" i="74"/>
  <c r="J79" i="74"/>
  <c r="E80" i="74"/>
  <c r="J80" i="74"/>
  <c r="E47" i="74"/>
  <c r="J47" i="74"/>
  <c r="L26" i="44"/>
  <c r="F24" i="74" s="1"/>
  <c r="E48" i="74"/>
  <c r="J48" i="74"/>
  <c r="M26" i="44"/>
  <c r="G24" i="74" s="1"/>
  <c r="N26" i="44"/>
  <c r="H24" i="74" s="1"/>
  <c r="E92" i="74"/>
  <c r="E67" i="74"/>
  <c r="J67" i="74"/>
  <c r="N23" i="44"/>
  <c r="H21" i="74" s="1"/>
  <c r="M23" i="44"/>
  <c r="G21" i="74" s="1"/>
  <c r="L23" i="44"/>
  <c r="F21" i="74" s="1"/>
  <c r="D75" i="74"/>
  <c r="N77" i="44"/>
  <c r="M77" i="44"/>
  <c r="G75" i="74" s="1"/>
  <c r="L77" i="44"/>
  <c r="F75" i="74" s="1"/>
  <c r="D54" i="74"/>
  <c r="E54" i="74" s="1"/>
  <c r="N56" i="44"/>
  <c r="M56" i="44"/>
  <c r="G54" i="74" s="1"/>
  <c r="L56" i="44"/>
  <c r="F54" i="74" s="1"/>
  <c r="D52" i="74"/>
  <c r="K52" i="74" s="1"/>
  <c r="N54" i="44"/>
  <c r="H52" i="74" s="1"/>
  <c r="M54" i="44"/>
  <c r="G52" i="74" s="1"/>
  <c r="L54" i="44"/>
  <c r="F52" i="74" s="1"/>
  <c r="D45" i="74"/>
  <c r="N47" i="44"/>
  <c r="M47" i="44"/>
  <c r="G45" i="74" s="1"/>
  <c r="L47" i="44"/>
  <c r="F45" i="74" s="1"/>
  <c r="D22" i="74"/>
  <c r="E22" i="74" s="1"/>
  <c r="N24" i="44"/>
  <c r="H22" i="74" s="1"/>
  <c r="M24" i="44"/>
  <c r="G22" i="74" s="1"/>
  <c r="L24" i="44"/>
  <c r="F22" i="74" s="1"/>
  <c r="N20" i="44"/>
  <c r="H18" i="74" s="1"/>
  <c r="M20" i="44"/>
  <c r="G18" i="74" s="1"/>
  <c r="L20" i="44"/>
  <c r="F18" i="74" s="1"/>
  <c r="D17" i="74"/>
  <c r="N19" i="44"/>
  <c r="H17" i="74" s="1"/>
  <c r="M19" i="44"/>
  <c r="G17" i="74" s="1"/>
  <c r="L19" i="44"/>
  <c r="F17" i="74" s="1"/>
  <c r="D7" i="74"/>
  <c r="N9" i="44"/>
  <c r="H7" i="74" s="1"/>
  <c r="M9" i="44"/>
  <c r="G7" i="74" s="1"/>
  <c r="L9" i="44"/>
  <c r="F7" i="74" s="1"/>
  <c r="D8" i="74"/>
  <c r="N10" i="44"/>
  <c r="H8" i="74" s="1"/>
  <c r="M10" i="44"/>
  <c r="G8" i="74" s="1"/>
  <c r="L10" i="44"/>
  <c r="F8" i="74" s="1"/>
  <c r="D9" i="74"/>
  <c r="N11" i="44"/>
  <c r="H9" i="74" s="1"/>
  <c r="M11" i="44"/>
  <c r="G9" i="74" s="1"/>
  <c r="L11" i="44"/>
  <c r="F9" i="74" s="1"/>
  <c r="D11" i="74"/>
  <c r="E11" i="74" s="1"/>
  <c r="N13" i="44"/>
  <c r="H11" i="74" s="1"/>
  <c r="M13" i="44"/>
  <c r="G11" i="74" s="1"/>
  <c r="L13" i="44"/>
  <c r="F11" i="74" s="1"/>
  <c r="D13" i="74"/>
  <c r="N15" i="44"/>
  <c r="H13" i="74" s="1"/>
  <c r="M15" i="44"/>
  <c r="G13" i="74" s="1"/>
  <c r="L15" i="44"/>
  <c r="F13" i="74" s="1"/>
  <c r="D15" i="74"/>
  <c r="N17" i="44"/>
  <c r="H15" i="74" s="1"/>
  <c r="M17" i="44"/>
  <c r="G15" i="74" s="1"/>
  <c r="L17" i="44"/>
  <c r="F15" i="74" s="1"/>
  <c r="D16" i="74"/>
  <c r="N18" i="44"/>
  <c r="H16" i="74" s="1"/>
  <c r="M18" i="44"/>
  <c r="G16" i="74" s="1"/>
  <c r="L18" i="44"/>
  <c r="F16" i="74" s="1"/>
  <c r="D19" i="74"/>
  <c r="E19" i="74" s="1"/>
  <c r="N21" i="44"/>
  <c r="H19" i="74" s="1"/>
  <c r="M21" i="44"/>
  <c r="G19" i="74" s="1"/>
  <c r="L21" i="44"/>
  <c r="F19" i="74" s="1"/>
  <c r="D20" i="74"/>
  <c r="N22" i="44"/>
  <c r="H20" i="74" s="1"/>
  <c r="M22" i="44"/>
  <c r="G20" i="74" s="1"/>
  <c r="L22" i="44"/>
  <c r="F20" i="74" s="1"/>
  <c r="D26" i="74"/>
  <c r="N28" i="44"/>
  <c r="H26" i="74" s="1"/>
  <c r="M28" i="44"/>
  <c r="G26" i="74" s="1"/>
  <c r="L28" i="44"/>
  <c r="F26" i="74" s="1"/>
  <c r="D27" i="74"/>
  <c r="N29" i="44"/>
  <c r="H27" i="74" s="1"/>
  <c r="M29" i="44"/>
  <c r="G27" i="74" s="1"/>
  <c r="L29" i="44"/>
  <c r="F27" i="74" s="1"/>
  <c r="D28" i="74"/>
  <c r="E28" i="74" s="1"/>
  <c r="N30" i="44"/>
  <c r="H28" i="74" s="1"/>
  <c r="M30" i="44"/>
  <c r="G28" i="74" s="1"/>
  <c r="L30" i="44"/>
  <c r="F28" i="74" s="1"/>
  <c r="D29" i="74"/>
  <c r="E29" i="74" s="1"/>
  <c r="N31" i="44"/>
  <c r="H29" i="74" s="1"/>
  <c r="M31" i="44"/>
  <c r="G29" i="74" s="1"/>
  <c r="L31" i="44"/>
  <c r="F29" i="74" s="1"/>
  <c r="D30" i="74"/>
  <c r="N32" i="44"/>
  <c r="H30" i="74" s="1"/>
  <c r="M32" i="44"/>
  <c r="G30" i="74" s="1"/>
  <c r="L32" i="44"/>
  <c r="F30" i="74" s="1"/>
  <c r="D33" i="74"/>
  <c r="E33" i="74" s="1"/>
  <c r="N35" i="44"/>
  <c r="H33" i="74" s="1"/>
  <c r="M35" i="44"/>
  <c r="G33" i="74" s="1"/>
  <c r="L35" i="44"/>
  <c r="F33" i="74" s="1"/>
  <c r="D34" i="74"/>
  <c r="E34" i="74" s="1"/>
  <c r="N36" i="44"/>
  <c r="H34" i="74" s="1"/>
  <c r="M36" i="44"/>
  <c r="G34" i="74" s="1"/>
  <c r="L36" i="44"/>
  <c r="F34" i="74" s="1"/>
  <c r="D35" i="74"/>
  <c r="N37" i="44"/>
  <c r="H35" i="74" s="1"/>
  <c r="M37" i="44"/>
  <c r="G35" i="74" s="1"/>
  <c r="L37" i="44"/>
  <c r="F35" i="74" s="1"/>
  <c r="D36" i="74"/>
  <c r="N38" i="44"/>
  <c r="H36" i="74" s="1"/>
  <c r="M38" i="44"/>
  <c r="G36" i="74" s="1"/>
  <c r="L38" i="44"/>
  <c r="F36" i="74" s="1"/>
  <c r="D38" i="74"/>
  <c r="N40" i="44"/>
  <c r="H38" i="74" s="1"/>
  <c r="M40" i="44"/>
  <c r="G38" i="74" s="1"/>
  <c r="L40" i="44"/>
  <c r="F38" i="74" s="1"/>
  <c r="D40" i="74"/>
  <c r="N42" i="44"/>
  <c r="H40" i="74" s="1"/>
  <c r="M42" i="44"/>
  <c r="G40" i="74" s="1"/>
  <c r="L42" i="44"/>
  <c r="F40" i="74" s="1"/>
  <c r="D41" i="74"/>
  <c r="N43" i="44"/>
  <c r="H41" i="74" s="1"/>
  <c r="M43" i="44"/>
  <c r="G41" i="74" s="1"/>
  <c r="L43" i="44"/>
  <c r="F41" i="74" s="1"/>
  <c r="D42" i="74"/>
  <c r="N44" i="44"/>
  <c r="H42" i="74" s="1"/>
  <c r="M44" i="44"/>
  <c r="G42" i="74" s="1"/>
  <c r="L44" i="44"/>
  <c r="F42" i="74" s="1"/>
  <c r="D43" i="74"/>
  <c r="N45" i="44"/>
  <c r="H43" i="74" s="1"/>
  <c r="M45" i="44"/>
  <c r="G43" i="74" s="1"/>
  <c r="L45" i="44"/>
  <c r="F43" i="74" s="1"/>
  <c r="D46" i="74"/>
  <c r="E46" i="74" s="1"/>
  <c r="N48" i="44"/>
  <c r="H46" i="74" s="1"/>
  <c r="M48" i="44"/>
  <c r="G46" i="74" s="1"/>
  <c r="L48" i="44"/>
  <c r="F46" i="74" s="1"/>
  <c r="D49" i="74"/>
  <c r="E49" i="74" s="1"/>
  <c r="N51" i="44"/>
  <c r="H49" i="74" s="1"/>
  <c r="M51" i="44"/>
  <c r="G49" i="74" s="1"/>
  <c r="L51" i="44"/>
  <c r="F49" i="74" s="1"/>
  <c r="D51" i="74"/>
  <c r="E51" i="74" s="1"/>
  <c r="N53" i="44"/>
  <c r="H51" i="74" s="1"/>
  <c r="M53" i="44"/>
  <c r="G51" i="74" s="1"/>
  <c r="L53" i="44"/>
  <c r="F51" i="74" s="1"/>
  <c r="D53" i="74"/>
  <c r="N55" i="44"/>
  <c r="H53" i="74" s="1"/>
  <c r="M55" i="44"/>
  <c r="G53" i="74" s="1"/>
  <c r="L55" i="44"/>
  <c r="F53" i="74" s="1"/>
  <c r="D55" i="74"/>
  <c r="N57" i="44"/>
  <c r="H55" i="74" s="1"/>
  <c r="M57" i="44"/>
  <c r="G55" i="74" s="1"/>
  <c r="L57" i="44"/>
  <c r="F55" i="74" s="1"/>
  <c r="D56" i="74"/>
  <c r="N58" i="44"/>
  <c r="H56" i="74" s="1"/>
  <c r="M58" i="44"/>
  <c r="G56" i="74" s="1"/>
  <c r="L58" i="44"/>
  <c r="F56" i="74" s="1"/>
  <c r="D57" i="74"/>
  <c r="N59" i="44"/>
  <c r="H57" i="74" s="1"/>
  <c r="M59" i="44"/>
  <c r="G57" i="74" s="1"/>
  <c r="L59" i="44"/>
  <c r="F57" i="74" s="1"/>
  <c r="D58" i="74"/>
  <c r="N60" i="44"/>
  <c r="H58" i="74" s="1"/>
  <c r="M60" i="44"/>
  <c r="G58" i="74" s="1"/>
  <c r="L60" i="44"/>
  <c r="F58" i="74" s="1"/>
  <c r="D59" i="74"/>
  <c r="E59" i="74" s="1"/>
  <c r="N61" i="44"/>
  <c r="H59" i="74" s="1"/>
  <c r="M61" i="44"/>
  <c r="G59" i="74" s="1"/>
  <c r="L61" i="44"/>
  <c r="F59" i="74" s="1"/>
  <c r="D60" i="74"/>
  <c r="N62" i="44"/>
  <c r="H60" i="74" s="1"/>
  <c r="M62" i="44"/>
  <c r="G60" i="74" s="1"/>
  <c r="L62" i="44"/>
  <c r="F60" i="74" s="1"/>
  <c r="D61" i="74"/>
  <c r="N63" i="44"/>
  <c r="H61" i="74" s="1"/>
  <c r="M63" i="44"/>
  <c r="G61" i="74" s="1"/>
  <c r="L63" i="44"/>
  <c r="F61" i="74" s="1"/>
  <c r="D62" i="74"/>
  <c r="E62" i="74" s="1"/>
  <c r="N64" i="44"/>
  <c r="M64" i="44"/>
  <c r="G62" i="74" s="1"/>
  <c r="L64" i="44"/>
  <c r="F62" i="74" s="1"/>
  <c r="D63" i="74"/>
  <c r="E63" i="74" s="1"/>
  <c r="N65" i="44"/>
  <c r="M65" i="44"/>
  <c r="G63" i="74" s="1"/>
  <c r="L65" i="44"/>
  <c r="F63" i="74" s="1"/>
  <c r="D64" i="74"/>
  <c r="N66" i="44"/>
  <c r="H64" i="74" s="1"/>
  <c r="M66" i="44"/>
  <c r="G64" i="74" s="1"/>
  <c r="L66" i="44"/>
  <c r="F64" i="74" s="1"/>
  <c r="D65" i="74"/>
  <c r="N67" i="44"/>
  <c r="H65" i="74" s="1"/>
  <c r="M67" i="44"/>
  <c r="G65" i="74" s="1"/>
  <c r="L67" i="44"/>
  <c r="F65" i="74" s="1"/>
  <c r="D69" i="74"/>
  <c r="N71" i="44"/>
  <c r="M71" i="44"/>
  <c r="G69" i="74" s="1"/>
  <c r="L71" i="44"/>
  <c r="F69" i="74" s="1"/>
  <c r="D70" i="74"/>
  <c r="E70" i="74" s="1"/>
  <c r="N72" i="44"/>
  <c r="H70" i="74" s="1"/>
  <c r="M72" i="44"/>
  <c r="G70" i="74" s="1"/>
  <c r="L72" i="44"/>
  <c r="F70" i="74" s="1"/>
  <c r="D71" i="74"/>
  <c r="E71" i="74" s="1"/>
  <c r="N73" i="44"/>
  <c r="H71" i="74" s="1"/>
  <c r="M73" i="44"/>
  <c r="G71" i="74" s="1"/>
  <c r="L73" i="44"/>
  <c r="F71" i="74" s="1"/>
  <c r="D72" i="74"/>
  <c r="N74" i="44"/>
  <c r="M74" i="44"/>
  <c r="G72" i="74" s="1"/>
  <c r="L74" i="44"/>
  <c r="F72" i="74" s="1"/>
  <c r="D73" i="74"/>
  <c r="N75" i="44"/>
  <c r="H73" i="74" s="1"/>
  <c r="M75" i="44"/>
  <c r="G73" i="74" s="1"/>
  <c r="L75" i="44"/>
  <c r="F73" i="74" s="1"/>
  <c r="D74" i="74"/>
  <c r="N76" i="44"/>
  <c r="H74" i="74" s="1"/>
  <c r="M76" i="44"/>
  <c r="G74" i="74" s="1"/>
  <c r="L76" i="44"/>
  <c r="F74" i="74" s="1"/>
  <c r="D76" i="74"/>
  <c r="N78" i="44"/>
  <c r="H76" i="74" s="1"/>
  <c r="M78" i="44"/>
  <c r="G76" i="74" s="1"/>
  <c r="L78" i="44"/>
  <c r="F76" i="74" s="1"/>
  <c r="D77" i="74"/>
  <c r="E77" i="74" s="1"/>
  <c r="N79" i="44"/>
  <c r="M79" i="44"/>
  <c r="L79" i="44"/>
  <c r="D78" i="74"/>
  <c r="E78" i="74" s="1"/>
  <c r="N80" i="44"/>
  <c r="H78" i="74" s="1"/>
  <c r="M80" i="44"/>
  <c r="G78" i="74" s="1"/>
  <c r="L80" i="44"/>
  <c r="F78" i="74" s="1"/>
  <c r="D81" i="74"/>
  <c r="E81" i="74" s="1"/>
  <c r="N83" i="44"/>
  <c r="M83" i="44"/>
  <c r="G81" i="74" s="1"/>
  <c r="L83" i="44"/>
  <c r="F81" i="74" s="1"/>
  <c r="D82" i="74"/>
  <c r="E82" i="74" s="1"/>
  <c r="N84" i="44"/>
  <c r="M84" i="44"/>
  <c r="G82" i="74" s="1"/>
  <c r="L84" i="44"/>
  <c r="F82" i="74" s="1"/>
  <c r="D83" i="74"/>
  <c r="E83" i="74" s="1"/>
  <c r="N85" i="44"/>
  <c r="H83" i="74" s="1"/>
  <c r="M85" i="44"/>
  <c r="G83" i="74" s="1"/>
  <c r="L85" i="44"/>
  <c r="F83" i="74" s="1"/>
  <c r="D84" i="74"/>
  <c r="N86" i="44"/>
  <c r="H84" i="74" s="1"/>
  <c r="M86" i="44"/>
  <c r="G84" i="74" s="1"/>
  <c r="L86" i="44"/>
  <c r="F84" i="74" s="1"/>
  <c r="D85" i="74"/>
  <c r="J85" i="74" s="1"/>
  <c r="N87" i="44"/>
  <c r="H85" i="74" s="1"/>
  <c r="M87" i="44"/>
  <c r="G85" i="74" s="1"/>
  <c r="L87" i="44"/>
  <c r="F85" i="74" s="1"/>
  <c r="D86" i="74"/>
  <c r="N88" i="44"/>
  <c r="H86" i="74" s="1"/>
  <c r="M88" i="44"/>
  <c r="G86" i="74" s="1"/>
  <c r="L88" i="44"/>
  <c r="F86" i="74" s="1"/>
  <c r="D87" i="74"/>
  <c r="N89" i="44"/>
  <c r="H87" i="74" s="1"/>
  <c r="M89" i="44"/>
  <c r="G87" i="74" s="1"/>
  <c r="L89" i="44"/>
  <c r="F87" i="74" s="1"/>
  <c r="D88" i="74"/>
  <c r="E88" i="74" s="1"/>
  <c r="N90" i="44"/>
  <c r="H88" i="74" s="1"/>
  <c r="M90" i="44"/>
  <c r="G88" i="74" s="1"/>
  <c r="L90" i="44"/>
  <c r="F88" i="74" s="1"/>
  <c r="D89" i="74"/>
  <c r="E89" i="74" s="1"/>
  <c r="N91" i="44"/>
  <c r="H89" i="74" s="1"/>
  <c r="M91" i="44"/>
  <c r="G89" i="74" s="1"/>
  <c r="L91" i="44"/>
  <c r="F89" i="74" s="1"/>
  <c r="D90" i="74"/>
  <c r="E90" i="74" s="1"/>
  <c r="N92" i="44"/>
  <c r="M92" i="44"/>
  <c r="G90" i="74" s="1"/>
  <c r="L92" i="44"/>
  <c r="F90" i="74" s="1"/>
  <c r="D93" i="74"/>
  <c r="N95" i="44"/>
  <c r="M95" i="44"/>
  <c r="G93" i="74" s="1"/>
  <c r="L95" i="44"/>
  <c r="F93" i="74" s="1"/>
  <c r="D94" i="74"/>
  <c r="N96" i="44"/>
  <c r="M96" i="44"/>
  <c r="G94" i="74" s="1"/>
  <c r="L96" i="44"/>
  <c r="F94" i="74" s="1"/>
  <c r="D95" i="74"/>
  <c r="E95" i="74" s="1"/>
  <c r="N97" i="44"/>
  <c r="H95" i="74" s="1"/>
  <c r="M97" i="44"/>
  <c r="G95" i="74" s="1"/>
  <c r="L97" i="44"/>
  <c r="F95" i="74" s="1"/>
  <c r="D97" i="74"/>
  <c r="E97" i="74" s="1"/>
  <c r="N99" i="44"/>
  <c r="H97" i="74" s="1"/>
  <c r="M99" i="44"/>
  <c r="G97" i="74" s="1"/>
  <c r="L99" i="44"/>
  <c r="F97" i="74" s="1"/>
  <c r="D99" i="74"/>
  <c r="E99" i="74" s="1"/>
  <c r="N101" i="44"/>
  <c r="H99" i="74" s="1"/>
  <c r="M101" i="44"/>
  <c r="G99" i="74" s="1"/>
  <c r="L101" i="44"/>
  <c r="F99" i="74" s="1"/>
  <c r="N103" i="44"/>
  <c r="H101" i="74" s="1"/>
  <c r="M103" i="44"/>
  <c r="G101" i="74" s="1"/>
  <c r="L103" i="44"/>
  <c r="D101" i="74"/>
  <c r="E17" i="74"/>
  <c r="E9" i="74"/>
  <c r="E13" i="74"/>
  <c r="E15" i="74"/>
  <c r="E20" i="74"/>
  <c r="E26" i="74"/>
  <c r="E30" i="74"/>
  <c r="E36" i="74"/>
  <c r="E41" i="74"/>
  <c r="E58" i="74"/>
  <c r="E64" i="74"/>
  <c r="E65" i="74"/>
  <c r="E7" i="74"/>
  <c r="E8" i="74"/>
  <c r="E16" i="74"/>
  <c r="E27" i="74"/>
  <c r="E42" i="74"/>
  <c r="E43" i="74"/>
  <c r="E53" i="74"/>
  <c r="E55" i="74"/>
  <c r="E56" i="74"/>
  <c r="E57" i="74"/>
  <c r="E60" i="74"/>
  <c r="E69" i="74"/>
  <c r="E76" i="74"/>
  <c r="E38" i="74"/>
  <c r="E35" i="74"/>
  <c r="E61" i="74"/>
  <c r="D21" i="74"/>
  <c r="D18" i="74"/>
  <c r="E18" i="74" s="1"/>
  <c r="K95" i="44"/>
  <c r="P95" i="44"/>
  <c r="K103" i="44"/>
  <c r="P103" i="44"/>
  <c r="K54" i="44"/>
  <c r="P54" i="44"/>
  <c r="W273" i="45"/>
  <c r="H27" i="44" s="1"/>
  <c r="W1115" i="45"/>
  <c r="W1206" i="45"/>
  <c r="W897" i="45"/>
  <c r="H75" i="44" s="1"/>
  <c r="E73" i="74" s="1"/>
  <c r="W520" i="45"/>
  <c r="W1170" i="45"/>
  <c r="H96" i="44" s="1"/>
  <c r="W1271" i="45"/>
  <c r="W910" i="45"/>
  <c r="H76" i="44" s="1"/>
  <c r="W1196" i="45"/>
  <c r="H98" i="44" s="1"/>
  <c r="W1089" i="45"/>
  <c r="W1076" i="45"/>
  <c r="X1076" i="45" s="1"/>
  <c r="W1232" i="45"/>
  <c r="X1232" i="45" s="1"/>
  <c r="W923" i="45"/>
  <c r="H77" i="44" s="1"/>
  <c r="E75" i="74" s="1"/>
  <c r="W998" i="45"/>
  <c r="W364" i="45"/>
  <c r="H34" i="44" s="1"/>
  <c r="W884" i="45"/>
  <c r="H74" i="44" s="1"/>
  <c r="E72" i="74" s="1"/>
  <c r="W1024" i="45"/>
  <c r="X1024" i="45" s="1"/>
  <c r="W1066" i="45"/>
  <c r="H88" i="44" s="1"/>
  <c r="W1222" i="45"/>
  <c r="H100" i="44" s="1"/>
  <c r="E98" i="74" s="1"/>
  <c r="W1141" i="45"/>
  <c r="W231" i="45"/>
  <c r="W468" i="45"/>
  <c r="H42" i="44" s="1"/>
  <c r="W533" i="45"/>
  <c r="H47" i="44" s="1"/>
  <c r="E45" i="74" s="1"/>
  <c r="W1063" i="45"/>
  <c r="W1157" i="45"/>
  <c r="H95" i="44" s="1"/>
  <c r="K101" i="74"/>
  <c r="K93" i="74"/>
  <c r="W1051" i="45"/>
  <c r="W1040" i="45"/>
  <c r="H86" i="44" s="1"/>
  <c r="W1079" i="45"/>
  <c r="H89" i="44" s="1"/>
  <c r="E87" i="74" s="1"/>
  <c r="W413" i="45"/>
  <c r="X413" i="45" s="1"/>
  <c r="W660" i="45"/>
  <c r="W673" i="45"/>
  <c r="X673" i="45" s="1"/>
  <c r="W790" i="45"/>
  <c r="W816" i="45"/>
  <c r="X816" i="45" s="1"/>
  <c r="W855" i="45"/>
  <c r="X855" i="45" s="1"/>
  <c r="W868" i="45"/>
  <c r="X868" i="45" s="1"/>
  <c r="W725" i="45"/>
  <c r="W699" i="45"/>
  <c r="W374" i="45"/>
  <c r="X374" i="45" s="1"/>
  <c r="W881" i="45"/>
  <c r="X881" i="45" s="1"/>
  <c r="W270" i="45"/>
  <c r="W296" i="45"/>
  <c r="W387" i="45"/>
  <c r="W491" i="45"/>
  <c r="X491" i="45" s="1"/>
  <c r="W621" i="45"/>
  <c r="X621" i="45" s="1"/>
  <c r="W686" i="45"/>
  <c r="X686" i="45" s="1"/>
  <c r="W738" i="45"/>
  <c r="X738" i="45" s="1"/>
  <c r="W751" i="45"/>
  <c r="W764" i="45"/>
  <c r="X764" i="45" s="1"/>
  <c r="W777" i="45"/>
  <c r="X777" i="45" s="1"/>
  <c r="W803" i="45"/>
  <c r="W829" i="45"/>
  <c r="X829" i="45" s="1"/>
  <c r="W894" i="45"/>
  <c r="X894" i="45" s="1"/>
  <c r="W920" i="45"/>
  <c r="X920" i="45" s="1"/>
  <c r="W946" i="45"/>
  <c r="X946" i="45" s="1"/>
  <c r="W959" i="45"/>
  <c r="X959" i="45" s="1"/>
  <c r="W973" i="45"/>
  <c r="W972" i="45"/>
  <c r="X972" i="45" s="1"/>
  <c r="W985" i="45"/>
  <c r="W1011" i="45"/>
  <c r="W1025" i="45"/>
  <c r="W1037" i="45"/>
  <c r="X1037" i="45" s="1"/>
  <c r="W1102" i="45"/>
  <c r="W1128" i="45"/>
  <c r="X1128" i="45" s="1"/>
  <c r="W1167" i="45"/>
  <c r="X1167" i="45" s="1"/>
  <c r="W1180" i="45"/>
  <c r="W1193" i="45"/>
  <c r="X1193" i="45" s="1"/>
  <c r="W1219" i="45"/>
  <c r="W1245" i="45"/>
  <c r="X1245" i="45" s="1"/>
  <c r="X660" i="45"/>
  <c r="X907" i="45"/>
  <c r="X1115" i="45"/>
  <c r="X803" i="45"/>
  <c r="X933" i="45"/>
  <c r="X1011" i="45"/>
  <c r="X1141" i="45"/>
  <c r="X998" i="45"/>
  <c r="X1063" i="45"/>
  <c r="X1180" i="45"/>
  <c r="X1206" i="45"/>
  <c r="X751" i="45"/>
  <c r="X985" i="45"/>
  <c r="X1271" i="45"/>
  <c r="X699" i="45"/>
  <c r="X1089" i="45"/>
  <c r="W101" i="45"/>
  <c r="W179" i="45"/>
  <c r="W999" i="45"/>
  <c r="W166" i="45"/>
  <c r="X166" i="45" s="1"/>
  <c r="W283" i="45"/>
  <c r="W309" i="45"/>
  <c r="X309" i="45" s="1"/>
  <c r="W608" i="45"/>
  <c r="W1077" i="45"/>
  <c r="W88" i="45"/>
  <c r="W478" i="45"/>
  <c r="X478" i="45" s="1"/>
  <c r="W517" i="45"/>
  <c r="X517" i="45" s="1"/>
  <c r="W127" i="45"/>
  <c r="W257" i="45"/>
  <c r="X257" i="45" s="1"/>
  <c r="W361" i="45"/>
  <c r="X361" i="45" s="1"/>
  <c r="W439" i="45"/>
  <c r="X439" i="45" s="1"/>
  <c r="W582" i="45"/>
  <c r="W595" i="45"/>
  <c r="X595" i="45" s="1"/>
  <c r="W842" i="45"/>
  <c r="W1050" i="45"/>
  <c r="W1258" i="45"/>
  <c r="W335" i="45"/>
  <c r="W465" i="45"/>
  <c r="X465" i="45" s="1"/>
  <c r="W543" i="45"/>
  <c r="W712" i="45"/>
  <c r="W75" i="45"/>
  <c r="X75" i="45" s="1"/>
  <c r="W153" i="45"/>
  <c r="X153" i="45" s="1"/>
  <c r="W556" i="45"/>
  <c r="W647" i="45"/>
  <c r="X647" i="45" s="1"/>
  <c r="W205" i="45"/>
  <c r="W569" i="45"/>
  <c r="W634" i="45"/>
  <c r="X543" i="45"/>
  <c r="W504" i="45"/>
  <c r="W452" i="45"/>
  <c r="W530" i="45"/>
  <c r="X387" i="45"/>
  <c r="W400" i="45"/>
  <c r="W348" i="45"/>
  <c r="W426" i="45"/>
  <c r="X296" i="45"/>
  <c r="W244" i="45"/>
  <c r="W322" i="45"/>
  <c r="X205" i="45"/>
  <c r="X179" i="45"/>
  <c r="X231" i="45"/>
  <c r="W192" i="45"/>
  <c r="W140" i="45"/>
  <c r="W218" i="45"/>
  <c r="X88" i="45"/>
  <c r="X101" i="45"/>
  <c r="W114" i="45"/>
  <c r="W49" i="45"/>
  <c r="W62" i="45"/>
  <c r="E32" i="74" l="1"/>
  <c r="E74" i="74"/>
  <c r="E40" i="74"/>
  <c r="E86" i="74"/>
  <c r="E85" i="74"/>
  <c r="E25" i="74"/>
  <c r="E84" i="74"/>
  <c r="E93" i="74"/>
  <c r="J93" i="74"/>
  <c r="E21" i="74"/>
  <c r="J21" i="74"/>
  <c r="E101" i="74"/>
  <c r="J101" i="74"/>
  <c r="E52" i="74"/>
  <c r="J52" i="74"/>
  <c r="E94" i="74"/>
  <c r="E100" i="74"/>
  <c r="J100" i="74"/>
  <c r="X582" i="45"/>
  <c r="X127" i="45"/>
  <c r="X270" i="45"/>
  <c r="X335" i="45"/>
  <c r="X283" i="45"/>
  <c r="X556" i="45"/>
  <c r="X1219" i="45"/>
  <c r="X790" i="45"/>
  <c r="X49" i="45"/>
  <c r="X1102" i="45"/>
  <c r="X725" i="45"/>
  <c r="X525" i="45"/>
  <c r="X569" i="45"/>
  <c r="X608" i="45"/>
  <c r="X712" i="45"/>
  <c r="X1050" i="45"/>
  <c r="X1258" i="45"/>
  <c r="X842" i="45"/>
  <c r="X634" i="45"/>
  <c r="X452" i="45"/>
  <c r="X530" i="45"/>
  <c r="X504" i="45"/>
  <c r="X400" i="45"/>
  <c r="X348" i="45"/>
  <c r="X426" i="45"/>
  <c r="X244" i="45"/>
  <c r="X322" i="45"/>
  <c r="X218" i="45"/>
  <c r="X192" i="45"/>
  <c r="X140" i="45"/>
  <c r="X114" i="45"/>
  <c r="X62" i="45"/>
  <c r="X36" i="45"/>
  <c r="D106" i="74" l="1"/>
  <c r="D105" i="74"/>
  <c r="M33" i="74" s="1"/>
  <c r="D108" i="74"/>
  <c r="B108" i="74" s="1"/>
  <c r="D9" i="71"/>
  <c r="D10" i="71"/>
  <c r="D11" i="71"/>
  <c r="D12" i="71"/>
  <c r="D13" i="71"/>
  <c r="D14" i="71"/>
  <c r="D15" i="71"/>
  <c r="D16" i="71"/>
  <c r="D17" i="71"/>
  <c r="D18" i="71"/>
  <c r="D19" i="71"/>
  <c r="D20" i="71"/>
  <c r="D21" i="71"/>
  <c r="D22" i="71"/>
  <c r="D23" i="71"/>
  <c r="D24" i="71"/>
  <c r="D25" i="71"/>
  <c r="D26" i="71"/>
  <c r="D27" i="71"/>
  <c r="D28" i="71"/>
  <c r="D29" i="71"/>
  <c r="D30" i="71"/>
  <c r="D31" i="71"/>
  <c r="D32" i="71"/>
  <c r="D33" i="71"/>
  <c r="D34" i="71"/>
  <c r="D35" i="71"/>
  <c r="D36" i="71"/>
  <c r="D37" i="71"/>
  <c r="D38" i="71"/>
  <c r="D39" i="71"/>
  <c r="D40" i="71"/>
  <c r="D41" i="71"/>
  <c r="D42" i="71"/>
  <c r="D43" i="71"/>
  <c r="D44" i="71"/>
  <c r="D45" i="71"/>
  <c r="F44" i="74"/>
  <c r="D47" i="71"/>
  <c r="D48" i="71"/>
  <c r="D49" i="71"/>
  <c r="D50" i="71"/>
  <c r="D51" i="71"/>
  <c r="D52" i="71"/>
  <c r="D53" i="71"/>
  <c r="D54" i="71"/>
  <c r="D55" i="71"/>
  <c r="D56" i="71"/>
  <c r="D57" i="71"/>
  <c r="D58" i="71"/>
  <c r="D59" i="71"/>
  <c r="D60" i="71"/>
  <c r="D61" i="71"/>
  <c r="D62" i="71"/>
  <c r="D63" i="71"/>
  <c r="D64" i="71"/>
  <c r="D65" i="71"/>
  <c r="D66" i="71"/>
  <c r="D67" i="71"/>
  <c r="D68" i="71"/>
  <c r="D69" i="71"/>
  <c r="F67" i="74" s="1"/>
  <c r="D70" i="71"/>
  <c r="D71" i="71"/>
  <c r="D72" i="71"/>
  <c r="D73" i="71"/>
  <c r="D74" i="71"/>
  <c r="D75" i="71"/>
  <c r="D76" i="71"/>
  <c r="D77" i="71"/>
  <c r="D78" i="71"/>
  <c r="D79" i="71"/>
  <c r="F77" i="74" s="1"/>
  <c r="D80" i="71"/>
  <c r="D81" i="71"/>
  <c r="D82" i="71"/>
  <c r="D83" i="71"/>
  <c r="D84" i="71"/>
  <c r="D85" i="71"/>
  <c r="D86" i="71"/>
  <c r="D87" i="71"/>
  <c r="D88" i="71"/>
  <c r="D89" i="71"/>
  <c r="D90" i="71"/>
  <c r="D91" i="71"/>
  <c r="D92" i="71"/>
  <c r="D93" i="71"/>
  <c r="D94" i="71"/>
  <c r="D95" i="71"/>
  <c r="D96" i="71"/>
  <c r="D97" i="71"/>
  <c r="D98" i="71"/>
  <c r="D99" i="71"/>
  <c r="D100" i="71"/>
  <c r="D101" i="71"/>
  <c r="D102" i="71"/>
  <c r="D103" i="71"/>
  <c r="F101" i="74" s="1"/>
  <c r="D8" i="71"/>
  <c r="F101" i="71"/>
  <c r="J101" i="71"/>
  <c r="F102" i="71"/>
  <c r="J102" i="71"/>
  <c r="F103" i="71"/>
  <c r="J103" i="71"/>
  <c r="F20" i="71"/>
  <c r="J20" i="71"/>
  <c r="F21" i="71"/>
  <c r="J21" i="71"/>
  <c r="F22" i="71"/>
  <c r="J22" i="71"/>
  <c r="F23" i="71"/>
  <c r="J23" i="71"/>
  <c r="F24" i="71"/>
  <c r="J24" i="71"/>
  <c r="F25" i="71"/>
  <c r="J25" i="71"/>
  <c r="F26" i="71"/>
  <c r="J26" i="71"/>
  <c r="F27" i="71"/>
  <c r="J27" i="71"/>
  <c r="F28" i="71"/>
  <c r="J28" i="71"/>
  <c r="F29" i="71"/>
  <c r="J29" i="71"/>
  <c r="F30" i="71"/>
  <c r="J30" i="71"/>
  <c r="F31" i="71"/>
  <c r="J31" i="71"/>
  <c r="F32" i="71"/>
  <c r="J32" i="71"/>
  <c r="F33" i="71"/>
  <c r="J33" i="71"/>
  <c r="F34" i="71"/>
  <c r="J34" i="71"/>
  <c r="F35" i="71"/>
  <c r="J35" i="71"/>
  <c r="F36" i="71"/>
  <c r="J36" i="71"/>
  <c r="F37" i="71"/>
  <c r="J37" i="71"/>
  <c r="F38" i="71"/>
  <c r="J38" i="71"/>
  <c r="F39" i="71"/>
  <c r="J39" i="71"/>
  <c r="F40" i="71"/>
  <c r="J40" i="71"/>
  <c r="F41" i="71"/>
  <c r="J41" i="71"/>
  <c r="F42" i="71"/>
  <c r="J42" i="71"/>
  <c r="F43" i="71"/>
  <c r="J43" i="71"/>
  <c r="F44" i="71"/>
  <c r="J44" i="71"/>
  <c r="F45" i="71"/>
  <c r="J45" i="71"/>
  <c r="G44" i="74"/>
  <c r="J46" i="71"/>
  <c r="F47" i="71"/>
  <c r="J47" i="71"/>
  <c r="F48" i="71"/>
  <c r="J48" i="71"/>
  <c r="F49" i="71"/>
  <c r="J49" i="71"/>
  <c r="F50" i="71"/>
  <c r="J50" i="71"/>
  <c r="F51" i="71"/>
  <c r="J51" i="71"/>
  <c r="F52" i="71"/>
  <c r="J52" i="71"/>
  <c r="F53" i="71"/>
  <c r="J53" i="71"/>
  <c r="F54" i="71"/>
  <c r="J54" i="71"/>
  <c r="F55" i="71"/>
  <c r="J55" i="71"/>
  <c r="K55" i="71"/>
  <c r="F56" i="71"/>
  <c r="J56" i="71"/>
  <c r="H54" i="74" s="1"/>
  <c r="F57" i="71"/>
  <c r="J57" i="71"/>
  <c r="F58" i="71"/>
  <c r="J58" i="71"/>
  <c r="F59" i="71"/>
  <c r="J59" i="71"/>
  <c r="F60" i="71"/>
  <c r="J60" i="71"/>
  <c r="F61" i="71"/>
  <c r="J61" i="71"/>
  <c r="F62" i="71"/>
  <c r="J62" i="71"/>
  <c r="F63" i="71"/>
  <c r="J63" i="71"/>
  <c r="F64" i="71"/>
  <c r="J64" i="71"/>
  <c r="H62" i="74" s="1"/>
  <c r="F65" i="71"/>
  <c r="J65" i="71"/>
  <c r="H63" i="74" s="1"/>
  <c r="F66" i="71"/>
  <c r="J66" i="71"/>
  <c r="F67" i="71"/>
  <c r="J67" i="71"/>
  <c r="F68" i="71"/>
  <c r="J68" i="71"/>
  <c r="F69" i="71"/>
  <c r="G67" i="74" s="1"/>
  <c r="J69" i="71"/>
  <c r="F70" i="71"/>
  <c r="J70" i="71"/>
  <c r="F71" i="71"/>
  <c r="J71" i="71"/>
  <c r="F72" i="71"/>
  <c r="J72" i="71"/>
  <c r="F73" i="71"/>
  <c r="J73" i="71"/>
  <c r="F74" i="71"/>
  <c r="J74" i="71"/>
  <c r="H72" i="74" s="1"/>
  <c r="F75" i="71"/>
  <c r="J75" i="71"/>
  <c r="F76" i="71"/>
  <c r="J76" i="71"/>
  <c r="F77" i="71"/>
  <c r="J77" i="71"/>
  <c r="F78" i="71"/>
  <c r="J78" i="71"/>
  <c r="F79" i="71"/>
  <c r="G77" i="74" s="1"/>
  <c r="J79" i="71"/>
  <c r="H77" i="74" s="1"/>
  <c r="F80" i="71"/>
  <c r="J80" i="71"/>
  <c r="F81" i="71"/>
  <c r="J81" i="71"/>
  <c r="H79" i="74" s="1"/>
  <c r="F82" i="71"/>
  <c r="J82" i="71"/>
  <c r="F83" i="71"/>
  <c r="J83" i="71"/>
  <c r="H81" i="74" s="1"/>
  <c r="F84" i="71"/>
  <c r="J84" i="71"/>
  <c r="F85" i="71"/>
  <c r="J85" i="71"/>
  <c r="F86" i="71"/>
  <c r="J86" i="71"/>
  <c r="F87" i="71"/>
  <c r="J87" i="71"/>
  <c r="F88" i="71"/>
  <c r="J88" i="71"/>
  <c r="F89" i="71"/>
  <c r="F90" i="71"/>
  <c r="J90" i="71"/>
  <c r="F91" i="71"/>
  <c r="J91" i="71"/>
  <c r="F92" i="71"/>
  <c r="H90" i="74"/>
  <c r="K92" i="71"/>
  <c r="F93" i="71"/>
  <c r="G91" i="74" s="1"/>
  <c r="J93" i="71"/>
  <c r="F94" i="71"/>
  <c r="J94" i="71"/>
  <c r="F95" i="71"/>
  <c r="H93" i="74"/>
  <c r="F96" i="71"/>
  <c r="F97" i="71"/>
  <c r="J97" i="71"/>
  <c r="F98" i="71"/>
  <c r="J98" i="71"/>
  <c r="F99" i="71"/>
  <c r="J99" i="71"/>
  <c r="F100" i="71"/>
  <c r="J100" i="71"/>
  <c r="F9" i="71"/>
  <c r="J9" i="71"/>
  <c r="F10" i="71"/>
  <c r="J10" i="71"/>
  <c r="F11" i="71"/>
  <c r="J11" i="71"/>
  <c r="F12" i="71"/>
  <c r="J12" i="71"/>
  <c r="F13" i="71"/>
  <c r="J13" i="71"/>
  <c r="F14" i="71"/>
  <c r="J14" i="71"/>
  <c r="F15" i="71"/>
  <c r="J15" i="71"/>
  <c r="F16" i="71"/>
  <c r="J16" i="71"/>
  <c r="H14" i="74" s="1"/>
  <c r="F17" i="71"/>
  <c r="J17" i="71"/>
  <c r="F18" i="71"/>
  <c r="J18" i="71"/>
  <c r="F19" i="71"/>
  <c r="J19" i="71"/>
  <c r="J8" i="71"/>
  <c r="F8" i="71"/>
  <c r="B9" i="68"/>
  <c r="B10" i="68"/>
  <c r="B11" i="68"/>
  <c r="B12" i="68"/>
  <c r="B13" i="68"/>
  <c r="B14" i="68"/>
  <c r="B15" i="68"/>
  <c r="B16" i="68"/>
  <c r="B17" i="68"/>
  <c r="B18" i="68"/>
  <c r="B19" i="68"/>
  <c r="B20" i="68"/>
  <c r="B21" i="68"/>
  <c r="B22" i="68"/>
  <c r="B23" i="68"/>
  <c r="B24" i="68"/>
  <c r="B25" i="68"/>
  <c r="B26" i="68"/>
  <c r="B27" i="68"/>
  <c r="B28" i="68"/>
  <c r="B29" i="68"/>
  <c r="B30" i="68"/>
  <c r="B31" i="68"/>
  <c r="B32" i="68"/>
  <c r="B33" i="68"/>
  <c r="B34" i="68"/>
  <c r="B35" i="68"/>
  <c r="B36" i="68"/>
  <c r="B37" i="68"/>
  <c r="B38" i="68"/>
  <c r="B39" i="68"/>
  <c r="B40" i="68"/>
  <c r="B41" i="68"/>
  <c r="B42" i="68"/>
  <c r="B43" i="68"/>
  <c r="B44" i="68"/>
  <c r="B45" i="68"/>
  <c r="B46" i="68"/>
  <c r="B47" i="68"/>
  <c r="B48" i="68"/>
  <c r="B49" i="68"/>
  <c r="B50" i="68"/>
  <c r="B51" i="68"/>
  <c r="B52" i="68"/>
  <c r="B53" i="68"/>
  <c r="B54" i="68"/>
  <c r="B55" i="68"/>
  <c r="B56" i="68"/>
  <c r="B57" i="68"/>
  <c r="B58" i="68"/>
  <c r="B59" i="68"/>
  <c r="B60" i="68"/>
  <c r="B61" i="68"/>
  <c r="B62" i="68"/>
  <c r="B63" i="68"/>
  <c r="B64" i="68"/>
  <c r="B65" i="68"/>
  <c r="B66" i="68"/>
  <c r="B67" i="68"/>
  <c r="B68" i="68"/>
  <c r="B69" i="68"/>
  <c r="B70" i="68"/>
  <c r="B71" i="68"/>
  <c r="B72" i="68"/>
  <c r="B73" i="68"/>
  <c r="B74" i="68"/>
  <c r="B75" i="68"/>
  <c r="B76" i="68"/>
  <c r="B77" i="68"/>
  <c r="B78" i="68"/>
  <c r="B79" i="68"/>
  <c r="B80" i="68"/>
  <c r="B81" i="68"/>
  <c r="B82" i="68"/>
  <c r="B83" i="68"/>
  <c r="B84" i="68"/>
  <c r="B85" i="68"/>
  <c r="B86" i="68"/>
  <c r="B87" i="68"/>
  <c r="B88" i="68"/>
  <c r="B89" i="68"/>
  <c r="B90" i="68"/>
  <c r="B91" i="68"/>
  <c r="B92" i="68"/>
  <c r="B93" i="68"/>
  <c r="B94" i="68"/>
  <c r="B95" i="68"/>
  <c r="B96" i="68"/>
  <c r="B97" i="68"/>
  <c r="B98" i="68"/>
  <c r="B99" i="68"/>
  <c r="B100" i="68"/>
  <c r="B101" i="68"/>
  <c r="B102" i="68"/>
  <c r="B103" i="68"/>
  <c r="B8" i="68"/>
  <c r="K39" i="45"/>
  <c r="D12" i="43"/>
  <c r="K52" i="45" s="1"/>
  <c r="D13" i="43"/>
  <c r="K65" i="45" s="1"/>
  <c r="D14" i="43"/>
  <c r="K78" i="45" s="1"/>
  <c r="D15" i="43"/>
  <c r="K91" i="45" s="1"/>
  <c r="D16" i="43"/>
  <c r="K104" i="45" s="1"/>
  <c r="D17" i="43"/>
  <c r="K117" i="45" s="1"/>
  <c r="D18" i="43"/>
  <c r="K130" i="45" s="1"/>
  <c r="D19" i="43"/>
  <c r="K143" i="45" s="1"/>
  <c r="D20" i="43"/>
  <c r="K156" i="45" s="1"/>
  <c r="D21" i="43"/>
  <c r="K169" i="45" s="1"/>
  <c r="D22" i="43"/>
  <c r="K182" i="45" s="1"/>
  <c r="D23" i="43"/>
  <c r="K195" i="45" s="1"/>
  <c r="D24" i="43"/>
  <c r="K208" i="45" s="1"/>
  <c r="D25" i="43"/>
  <c r="K221" i="45" s="1"/>
  <c r="D26" i="43"/>
  <c r="K234" i="45" s="1"/>
  <c r="D27" i="43"/>
  <c r="K247" i="45" s="1"/>
  <c r="D28" i="43"/>
  <c r="K260" i="45" s="1"/>
  <c r="D29" i="43"/>
  <c r="K273" i="45" s="1"/>
  <c r="D30" i="43"/>
  <c r="K286" i="45" s="1"/>
  <c r="D31" i="43"/>
  <c r="K299" i="45" s="1"/>
  <c r="D32" i="43"/>
  <c r="K312" i="45" s="1"/>
  <c r="D33" i="43"/>
  <c r="K325" i="45" s="1"/>
  <c r="D34" i="43"/>
  <c r="K338" i="45" s="1"/>
  <c r="D35" i="43"/>
  <c r="K351" i="45" s="1"/>
  <c r="D36" i="43"/>
  <c r="K364" i="45" s="1"/>
  <c r="D37" i="43"/>
  <c r="K377" i="45" s="1"/>
  <c r="D38" i="43"/>
  <c r="K390" i="45" s="1"/>
  <c r="D39" i="43"/>
  <c r="K403" i="45" s="1"/>
  <c r="D40" i="43"/>
  <c r="K416" i="45" s="1"/>
  <c r="D41" i="43"/>
  <c r="K429" i="45" s="1"/>
  <c r="D42" i="43"/>
  <c r="K442" i="45" s="1"/>
  <c r="D43" i="43"/>
  <c r="K455" i="45" s="1"/>
  <c r="D44" i="43"/>
  <c r="K468" i="45" s="1"/>
  <c r="D45" i="43"/>
  <c r="K481" i="45" s="1"/>
  <c r="D46" i="43"/>
  <c r="K494" i="45" s="1"/>
  <c r="D47" i="43"/>
  <c r="K507" i="45" s="1"/>
  <c r="D48" i="43"/>
  <c r="K520" i="45" s="1"/>
  <c r="D49" i="43"/>
  <c r="K533" i="45" s="1"/>
  <c r="D50" i="43"/>
  <c r="K546" i="45" s="1"/>
  <c r="D51" i="43"/>
  <c r="K559" i="45" s="1"/>
  <c r="D52" i="43"/>
  <c r="K572" i="45" s="1"/>
  <c r="D53" i="43"/>
  <c r="K585" i="45" s="1"/>
  <c r="D54" i="43"/>
  <c r="K598" i="45" s="1"/>
  <c r="D55" i="43"/>
  <c r="K611" i="45" s="1"/>
  <c r="D56" i="43"/>
  <c r="K624" i="45" s="1"/>
  <c r="D57" i="43"/>
  <c r="K637" i="45" s="1"/>
  <c r="D58" i="43"/>
  <c r="K650" i="45" s="1"/>
  <c r="D59" i="43"/>
  <c r="K663" i="45" s="1"/>
  <c r="D60" i="43"/>
  <c r="K676" i="45" s="1"/>
  <c r="D61" i="43"/>
  <c r="K689" i="45" s="1"/>
  <c r="D62" i="43"/>
  <c r="K702" i="45" s="1"/>
  <c r="D63" i="43"/>
  <c r="K715" i="45" s="1"/>
  <c r="D64" i="43"/>
  <c r="K728" i="45" s="1"/>
  <c r="D65" i="43"/>
  <c r="K741" i="45" s="1"/>
  <c r="D66" i="43"/>
  <c r="K754" i="45" s="1"/>
  <c r="D67" i="43"/>
  <c r="K767" i="45" s="1"/>
  <c r="D68" i="43"/>
  <c r="K780" i="45" s="1"/>
  <c r="D69" i="43"/>
  <c r="K793" i="45" s="1"/>
  <c r="D70" i="43"/>
  <c r="K806" i="45" s="1"/>
  <c r="D71" i="43"/>
  <c r="K819" i="45" s="1"/>
  <c r="D72" i="43"/>
  <c r="K832" i="45" s="1"/>
  <c r="D73" i="43"/>
  <c r="K845" i="45" s="1"/>
  <c r="D74" i="43"/>
  <c r="K858" i="45" s="1"/>
  <c r="D75" i="43"/>
  <c r="K871" i="45" s="1"/>
  <c r="D76" i="43"/>
  <c r="K884" i="45" s="1"/>
  <c r="D77" i="43"/>
  <c r="K897" i="45" s="1"/>
  <c r="D78" i="43"/>
  <c r="K910" i="45" s="1"/>
  <c r="D79" i="43"/>
  <c r="K923" i="45" s="1"/>
  <c r="D80" i="43"/>
  <c r="K936" i="45" s="1"/>
  <c r="D81" i="43"/>
  <c r="K949" i="45" s="1"/>
  <c r="D82" i="43"/>
  <c r="K962" i="45" s="1"/>
  <c r="D83" i="43"/>
  <c r="K975" i="45" s="1"/>
  <c r="D84" i="43"/>
  <c r="K988" i="45" s="1"/>
  <c r="D85" i="43"/>
  <c r="K1001" i="45" s="1"/>
  <c r="D86" i="43"/>
  <c r="K1014" i="45" s="1"/>
  <c r="D87" i="43"/>
  <c r="K1027" i="45" s="1"/>
  <c r="D88" i="43"/>
  <c r="K1040" i="45" s="1"/>
  <c r="D89" i="43"/>
  <c r="K1053" i="45" s="1"/>
  <c r="D90" i="43"/>
  <c r="K1066" i="45" s="1"/>
  <c r="D91" i="43"/>
  <c r="K1079" i="45" s="1"/>
  <c r="D92" i="43"/>
  <c r="K1092" i="45" s="1"/>
  <c r="D93" i="43"/>
  <c r="K1105" i="45" s="1"/>
  <c r="D94" i="43"/>
  <c r="K1118" i="45" s="1"/>
  <c r="D95" i="43"/>
  <c r="K1131" i="45" s="1"/>
  <c r="D96" i="43"/>
  <c r="K1144" i="45" s="1"/>
  <c r="D97" i="43"/>
  <c r="K1157" i="45" s="1"/>
  <c r="D98" i="43"/>
  <c r="K1170" i="45" s="1"/>
  <c r="D99" i="43"/>
  <c r="K1183" i="45" s="1"/>
  <c r="D100" i="43"/>
  <c r="K1196" i="45" s="1"/>
  <c r="D101" i="43"/>
  <c r="K1209" i="45" s="1"/>
  <c r="D102" i="43"/>
  <c r="K1222" i="45" s="1"/>
  <c r="D103" i="43"/>
  <c r="K1235" i="45" s="1"/>
  <c r="D104" i="43"/>
  <c r="K1248" i="45" s="1"/>
  <c r="D105" i="43"/>
  <c r="K1261" i="45" s="1"/>
  <c r="D10" i="43"/>
  <c r="K26" i="45" s="1"/>
  <c r="G9" i="45"/>
  <c r="M11" i="74" l="1"/>
  <c r="M39" i="74"/>
  <c r="M21" i="74"/>
  <c r="M69" i="74"/>
  <c r="M61" i="74"/>
  <c r="M6" i="74"/>
  <c r="M86" i="74"/>
  <c r="M80" i="74"/>
  <c r="M90" i="74"/>
  <c r="M89" i="74"/>
  <c r="M99" i="74"/>
  <c r="M70" i="74"/>
  <c r="M76" i="74"/>
  <c r="M42" i="74"/>
  <c r="M71" i="74"/>
  <c r="M49" i="74"/>
  <c r="M7" i="74"/>
  <c r="M15" i="74"/>
  <c r="M101" i="74"/>
  <c r="M100" i="74"/>
  <c r="M35" i="74"/>
  <c r="M46" i="74"/>
  <c r="M98" i="74"/>
  <c r="M47" i="74"/>
  <c r="M65" i="74"/>
  <c r="M52" i="74"/>
  <c r="M82" i="74"/>
  <c r="M66" i="74"/>
  <c r="M23" i="74"/>
  <c r="M27" i="74"/>
  <c r="M26" i="74"/>
  <c r="M64" i="74"/>
  <c r="M63" i="74"/>
  <c r="M22" i="74"/>
  <c r="M13" i="74"/>
  <c r="M77" i="74"/>
  <c r="M62" i="74"/>
  <c r="M59" i="74"/>
  <c r="M44" i="74"/>
  <c r="M9" i="74"/>
  <c r="M17" i="74"/>
  <c r="M93" i="74"/>
  <c r="M8" i="74"/>
  <c r="M81" i="74"/>
  <c r="M91" i="74"/>
  <c r="M54" i="74"/>
  <c r="M55" i="74"/>
  <c r="M38" i="74"/>
  <c r="M68" i="74"/>
  <c r="M60" i="74"/>
  <c r="M96" i="74"/>
  <c r="M50" i="74"/>
  <c r="M58" i="74"/>
  <c r="M88" i="74"/>
  <c r="M85" i="74"/>
  <c r="M14" i="74"/>
  <c r="M28" i="74"/>
  <c r="M31" i="74"/>
  <c r="M74" i="74"/>
  <c r="M83" i="74"/>
  <c r="M45" i="74"/>
  <c r="M16" i="74"/>
  <c r="M24" i="74"/>
  <c r="M78" i="74"/>
  <c r="M48" i="74"/>
  <c r="M18" i="74"/>
  <c r="M40" i="74"/>
  <c r="M79" i="74"/>
  <c r="M73" i="74"/>
  <c r="M32" i="74"/>
  <c r="M43" i="74"/>
  <c r="M53" i="74"/>
  <c r="M75" i="74"/>
  <c r="M30" i="74"/>
  <c r="M41" i="74"/>
  <c r="M67" i="74"/>
  <c r="M36" i="74"/>
  <c r="M97" i="74"/>
  <c r="M20" i="74"/>
  <c r="M25" i="74"/>
  <c r="M19" i="74"/>
  <c r="M10" i="74"/>
  <c r="M72" i="74"/>
  <c r="M92" i="74"/>
  <c r="M34" i="74"/>
  <c r="M56" i="74"/>
  <c r="M95" i="74"/>
  <c r="M87" i="74"/>
  <c r="M57" i="74"/>
  <c r="M94" i="74"/>
  <c r="M37" i="74"/>
  <c r="M29" i="74"/>
  <c r="M51" i="74"/>
  <c r="M12" i="74"/>
  <c r="M84" i="74"/>
  <c r="D107" i="74"/>
  <c r="K97" i="71"/>
  <c r="K96" i="71"/>
  <c r="H94" i="74"/>
  <c r="K69" i="71"/>
  <c r="H67" i="74"/>
  <c r="K61" i="71"/>
  <c r="K33" i="71"/>
  <c r="K32" i="71"/>
  <c r="K28" i="71"/>
  <c r="K29" i="71"/>
  <c r="K30" i="71"/>
  <c r="K58" i="71"/>
  <c r="K60" i="71"/>
  <c r="K37" i="71"/>
  <c r="G10" i="45"/>
  <c r="G11" i="45"/>
  <c r="H9" i="45"/>
  <c r="H11" i="45" s="1"/>
  <c r="G14" i="45"/>
  <c r="K94" i="71"/>
  <c r="K90" i="71"/>
  <c r="K84" i="71"/>
  <c r="H82" i="74"/>
  <c r="K102" i="71"/>
  <c r="K100" i="71"/>
  <c r="K25" i="71"/>
  <c r="K98" i="71"/>
  <c r="K20" i="71"/>
  <c r="K15" i="71"/>
  <c r="K13" i="71"/>
  <c r="K80" i="71"/>
  <c r="K47" i="71"/>
  <c r="H45" i="74"/>
  <c r="K78" i="71"/>
  <c r="K77" i="71"/>
  <c r="H75" i="74"/>
  <c r="K81" i="71"/>
  <c r="K71" i="71"/>
  <c r="H69" i="74"/>
  <c r="K68" i="71"/>
  <c r="K63" i="71"/>
  <c r="K45" i="71"/>
  <c r="J9" i="45"/>
  <c r="J11" i="45" s="1"/>
  <c r="I9" i="45"/>
  <c r="I11" i="45" s="1"/>
  <c r="K50" i="71"/>
  <c r="K42" i="71"/>
  <c r="K12" i="71"/>
  <c r="K89" i="71"/>
  <c r="K76" i="71"/>
  <c r="K73" i="71"/>
  <c r="K57" i="71"/>
  <c r="K52" i="71"/>
  <c r="K44" i="71"/>
  <c r="K36" i="71"/>
  <c r="K10" i="71"/>
  <c r="K91" i="71"/>
  <c r="K83" i="71"/>
  <c r="K65" i="71"/>
  <c r="K49" i="71"/>
  <c r="K41" i="71"/>
  <c r="K17" i="71"/>
  <c r="K14" i="71"/>
  <c r="K59" i="71"/>
  <c r="K66" i="71"/>
  <c r="K19" i="71"/>
  <c r="K11" i="71"/>
  <c r="K79" i="71"/>
  <c r="K72" i="71"/>
  <c r="K70" i="71"/>
  <c r="K48" i="71"/>
  <c r="K46" i="71"/>
  <c r="K35" i="71"/>
  <c r="K31" i="71"/>
  <c r="K99" i="71"/>
  <c r="K88" i="71"/>
  <c r="K86" i="71"/>
  <c r="K75" i="71"/>
  <c r="K64" i="71"/>
  <c r="K53" i="71"/>
  <c r="K40" i="71"/>
  <c r="K38" i="71"/>
  <c r="K27" i="71"/>
  <c r="K23" i="71"/>
  <c r="K95" i="71"/>
  <c r="K93" i="71"/>
  <c r="K82" i="71"/>
  <c r="K62" i="71"/>
  <c r="K51" i="71"/>
  <c r="K34" i="71"/>
  <c r="K21" i="71"/>
  <c r="K103" i="71"/>
  <c r="K101" i="71"/>
  <c r="K8" i="71"/>
  <c r="K18" i="71"/>
  <c r="K67" i="71"/>
  <c r="K56" i="71"/>
  <c r="K26" i="71"/>
  <c r="K87" i="71"/>
  <c r="K85" i="71"/>
  <c r="K74" i="71"/>
  <c r="K54" i="71"/>
  <c r="K43" i="71"/>
  <c r="K39" i="71"/>
  <c r="K24" i="71"/>
  <c r="K22" i="71"/>
  <c r="K9" i="71"/>
  <c r="K16" i="71"/>
  <c r="C20" i="64"/>
  <c r="J20" i="64"/>
  <c r="J94" i="74" l="1"/>
  <c r="J6" i="74"/>
  <c r="J10" i="74"/>
  <c r="J12" i="74"/>
  <c r="J14" i="74"/>
  <c r="J23" i="74"/>
  <c r="J24" i="74"/>
  <c r="J31" i="74"/>
  <c r="J37" i="74"/>
  <c r="J66" i="74"/>
  <c r="J68" i="74"/>
  <c r="J92" i="74"/>
  <c r="J87" i="74"/>
  <c r="J84" i="74"/>
  <c r="J45" i="74"/>
  <c r="J40" i="74"/>
  <c r="J98" i="74"/>
  <c r="J86" i="74"/>
  <c r="J72" i="74"/>
  <c r="J32" i="74"/>
  <c r="J75" i="74"/>
  <c r="J74" i="74"/>
  <c r="J73" i="74"/>
  <c r="J25" i="74"/>
  <c r="J18" i="74"/>
  <c r="J19" i="74"/>
  <c r="J61" i="74"/>
  <c r="J34" i="74"/>
  <c r="J35" i="74"/>
  <c r="J38" i="74"/>
  <c r="J97" i="74"/>
  <c r="J88" i="74"/>
  <c r="J83" i="74"/>
  <c r="J76" i="74"/>
  <c r="J71" i="74"/>
  <c r="J70" i="74"/>
  <c r="J69" i="74"/>
  <c r="J60" i="74"/>
  <c r="J57" i="74"/>
  <c r="J56" i="74"/>
  <c r="J55" i="74"/>
  <c r="J53" i="74"/>
  <c r="J43" i="74"/>
  <c r="J42" i="74"/>
  <c r="J27" i="74"/>
  <c r="J16" i="74"/>
  <c r="J8" i="74"/>
  <c r="J7" i="74"/>
  <c r="J22" i="74"/>
  <c r="J95" i="74"/>
  <c r="J90" i="74"/>
  <c r="J89" i="74"/>
  <c r="J82" i="74"/>
  <c r="J78" i="74"/>
  <c r="J77" i="74"/>
  <c r="J65" i="74"/>
  <c r="J64" i="74"/>
  <c r="J63" i="74"/>
  <c r="J62" i="74"/>
  <c r="J58" i="74"/>
  <c r="J49" i="74"/>
  <c r="J46" i="74"/>
  <c r="J41" i="74"/>
  <c r="J36" i="74"/>
  <c r="J30" i="74"/>
  <c r="J29" i="74"/>
  <c r="J28" i="74"/>
  <c r="J26" i="74"/>
  <c r="J20" i="74"/>
  <c r="J15" i="74"/>
  <c r="J13" i="74"/>
  <c r="J9" i="74"/>
  <c r="J17" i="74"/>
  <c r="J99" i="74"/>
  <c r="K101" i="44" s="1"/>
  <c r="P101" i="44" s="1"/>
  <c r="J81" i="74"/>
  <c r="K83" i="44" s="1"/>
  <c r="P83" i="44" s="1"/>
  <c r="J59" i="74"/>
  <c r="J51" i="74"/>
  <c r="J33" i="74"/>
  <c r="J11" i="74"/>
  <c r="J54" i="74"/>
  <c r="K56" i="44" s="1"/>
  <c r="P56" i="44" s="1"/>
  <c r="K99" i="74"/>
  <c r="K52" i="44"/>
  <c r="P52" i="44" s="1"/>
  <c r="K50" i="74"/>
  <c r="X30" i="45"/>
  <c r="X31" i="45" s="1"/>
  <c r="X901" i="45"/>
  <c r="X902" i="45" s="1"/>
  <c r="X927" i="45"/>
  <c r="X928" i="45" s="1"/>
  <c r="X1083" i="45"/>
  <c r="X1084" i="45" s="1"/>
  <c r="X797" i="45"/>
  <c r="X798" i="45" s="1"/>
  <c r="X745" i="45"/>
  <c r="X746" i="45" s="1"/>
  <c r="X810" i="45"/>
  <c r="X811" i="45" s="1"/>
  <c r="X121" i="45"/>
  <c r="X122" i="45" s="1"/>
  <c r="X199" i="45"/>
  <c r="X200" i="45" s="1"/>
  <c r="X277" i="45"/>
  <c r="X278" i="45" s="1"/>
  <c r="X992" i="45"/>
  <c r="X993" i="45" s="1"/>
  <c r="X420" i="45"/>
  <c r="X421" i="45" s="1"/>
  <c r="X979" i="45"/>
  <c r="X980" i="45" s="1"/>
  <c r="X1187" i="45"/>
  <c r="X1188" i="45" s="1"/>
  <c r="X82" i="45"/>
  <c r="X83" i="45" s="1"/>
  <c r="X186" i="45"/>
  <c r="X187" i="45" s="1"/>
  <c r="X641" i="45"/>
  <c r="X642" i="45" s="1"/>
  <c r="X758" i="45"/>
  <c r="X759" i="45" s="1"/>
  <c r="X836" i="45"/>
  <c r="X837" i="45" s="1"/>
  <c r="X940" i="45"/>
  <c r="X941" i="45" s="1"/>
  <c r="X1252" i="45"/>
  <c r="X1253" i="45" s="1"/>
  <c r="X719" i="45"/>
  <c r="X720" i="45" s="1"/>
  <c r="X134" i="45"/>
  <c r="X135" i="45" s="1"/>
  <c r="X433" i="45"/>
  <c r="X434" i="45" s="1"/>
  <c r="X1096" i="45"/>
  <c r="X1097" i="45" s="1"/>
  <c r="X784" i="45"/>
  <c r="X785" i="45" s="1"/>
  <c r="X888" i="45"/>
  <c r="X889" i="45" s="1"/>
  <c r="X329" i="45"/>
  <c r="X330" i="45" s="1"/>
  <c r="X732" i="45"/>
  <c r="X733" i="45" s="1"/>
  <c r="X1239" i="45"/>
  <c r="X1240" i="45" s="1"/>
  <c r="X628" i="45"/>
  <c r="X629" i="45" s="1"/>
  <c r="X1005" i="45"/>
  <c r="X1006" i="45" s="1"/>
  <c r="X342" i="45"/>
  <c r="X343" i="45" s="1"/>
  <c r="X394" i="45"/>
  <c r="X395" i="45" s="1"/>
  <c r="X147" i="45"/>
  <c r="X148" i="45" s="1"/>
  <c r="X654" i="45"/>
  <c r="X655" i="45" s="1"/>
  <c r="X225" i="45"/>
  <c r="X226" i="45" s="1"/>
  <c r="X823" i="45"/>
  <c r="X824" i="45" s="1"/>
  <c r="X849" i="45"/>
  <c r="X850" i="45" s="1"/>
  <c r="X524" i="45"/>
  <c r="X1174" i="45"/>
  <c r="X1175" i="45" s="1"/>
  <c r="X498" i="45"/>
  <c r="X499" i="45" s="1"/>
  <c r="X615" i="45"/>
  <c r="X616" i="45" s="1"/>
  <c r="X355" i="45"/>
  <c r="X356" i="45" s="1"/>
  <c r="X914" i="45"/>
  <c r="X915" i="45" s="1"/>
  <c r="X485" i="45"/>
  <c r="X486" i="45" s="1"/>
  <c r="X472" i="45"/>
  <c r="X473" i="45" s="1"/>
  <c r="X862" i="45"/>
  <c r="X863" i="45" s="1"/>
  <c r="X368" i="45"/>
  <c r="X369" i="45" s="1"/>
  <c r="X602" i="45"/>
  <c r="X603" i="45" s="1"/>
  <c r="X563" i="45"/>
  <c r="X564" i="45" s="1"/>
  <c r="X251" i="45"/>
  <c r="X252" i="45" s="1"/>
  <c r="X1057" i="45"/>
  <c r="X1058" i="45" s="1"/>
  <c r="X1031" i="45"/>
  <c r="X1032" i="45" s="1"/>
  <c r="X589" i="45"/>
  <c r="X590" i="45" s="1"/>
  <c r="X966" i="45"/>
  <c r="X967" i="45" s="1"/>
  <c r="X1018" i="45"/>
  <c r="X1019" i="45" s="1"/>
  <c r="X303" i="45"/>
  <c r="X304" i="45" s="1"/>
  <c r="X212" i="45"/>
  <c r="X213" i="45" s="1"/>
  <c r="X1161" i="45"/>
  <c r="X1162" i="45" s="1"/>
  <c r="X680" i="45"/>
  <c r="X681" i="45" s="1"/>
  <c r="X238" i="45"/>
  <c r="X239" i="45" s="1"/>
  <c r="X1148" i="45"/>
  <c r="X1149" i="45" s="1"/>
  <c r="X1200" i="45"/>
  <c r="X1201" i="45" s="1"/>
  <c r="X446" i="45"/>
  <c r="X447" i="45" s="1"/>
  <c r="X1070" i="45"/>
  <c r="X1071" i="45" s="1"/>
  <c r="X576" i="45"/>
  <c r="X577" i="45" s="1"/>
  <c r="X771" i="45"/>
  <c r="X772" i="45" s="1"/>
  <c r="X43" i="45"/>
  <c r="X44" i="45" s="1"/>
  <c r="X108" i="45"/>
  <c r="X109" i="45" s="1"/>
  <c r="X264" i="45"/>
  <c r="X265" i="45" s="1"/>
  <c r="X1122" i="45"/>
  <c r="X1123" i="45" s="1"/>
  <c r="X1265" i="45"/>
  <c r="X1266" i="45" s="1"/>
  <c r="X550" i="45"/>
  <c r="X551" i="45" s="1"/>
  <c r="X693" i="45"/>
  <c r="X694" i="45" s="1"/>
  <c r="X173" i="45"/>
  <c r="X174" i="45" s="1"/>
  <c r="X1135" i="45"/>
  <c r="X1136" i="45" s="1"/>
  <c r="X706" i="45"/>
  <c r="X707" i="45" s="1"/>
  <c r="X537" i="45"/>
  <c r="X538" i="45" s="1"/>
  <c r="X953" i="45"/>
  <c r="X954" i="45" s="1"/>
  <c r="X1213" i="45"/>
  <c r="X1214" i="45" s="1"/>
  <c r="X290" i="45"/>
  <c r="X291" i="45" s="1"/>
  <c r="X459" i="45"/>
  <c r="X460" i="45" s="1"/>
  <c r="X1109" i="45"/>
  <c r="X1110" i="45" s="1"/>
  <c r="X511" i="45"/>
  <c r="X512" i="45" s="1"/>
  <c r="X407" i="45"/>
  <c r="X408" i="45" s="1"/>
  <c r="X1226" i="45"/>
  <c r="X1227" i="45" s="1"/>
  <c r="X316" i="45"/>
  <c r="X317" i="45" s="1"/>
  <c r="X56" i="45"/>
  <c r="X57" i="45" s="1"/>
  <c r="X875" i="45"/>
  <c r="X876" i="45" s="1"/>
  <c r="X160" i="45"/>
  <c r="X161" i="45" s="1"/>
  <c r="X381" i="45"/>
  <c r="X382" i="45" s="1"/>
  <c r="X667" i="45"/>
  <c r="X668" i="45" s="1"/>
  <c r="A3" i="65"/>
  <c r="A2" i="65"/>
  <c r="H2" i="64"/>
  <c r="B3" i="67"/>
  <c r="B2" i="67"/>
  <c r="K54" i="74" l="1"/>
  <c r="K81" i="74"/>
  <c r="K53" i="44"/>
  <c r="P53" i="44" s="1"/>
  <c r="K51" i="74"/>
  <c r="K34" i="44"/>
  <c r="P34" i="44" s="1"/>
  <c r="K32" i="74"/>
  <c r="K41" i="44"/>
  <c r="P41" i="44" s="1"/>
  <c r="K39" i="74"/>
  <c r="K23" i="44"/>
  <c r="P23" i="44" s="1"/>
  <c r="K21" i="74"/>
  <c r="K20" i="44"/>
  <c r="P20" i="44" s="1"/>
  <c r="K18" i="74"/>
  <c r="K98" i="44"/>
  <c r="P98" i="44" s="1"/>
  <c r="K96" i="74"/>
  <c r="K97" i="44"/>
  <c r="P97" i="44" s="1"/>
  <c r="K95" i="74"/>
  <c r="K96" i="44"/>
  <c r="P96" i="44" s="1"/>
  <c r="K94" i="74"/>
  <c r="K93" i="44"/>
  <c r="P93" i="44" s="1"/>
  <c r="K91" i="74"/>
  <c r="K92" i="44"/>
  <c r="P92" i="44" s="1"/>
  <c r="K90" i="74"/>
  <c r="K91" i="44"/>
  <c r="P91" i="44" s="1"/>
  <c r="K89" i="74"/>
  <c r="K89" i="44"/>
  <c r="P89" i="44" s="1"/>
  <c r="K87" i="74"/>
  <c r="K84" i="44"/>
  <c r="P84" i="44" s="1"/>
  <c r="K82" i="74"/>
  <c r="K82" i="44"/>
  <c r="P82" i="44" s="1"/>
  <c r="K80" i="74"/>
  <c r="K81" i="44"/>
  <c r="P81" i="44" s="1"/>
  <c r="K79" i="74"/>
  <c r="K80" i="44"/>
  <c r="P80" i="44" s="1"/>
  <c r="K78" i="74"/>
  <c r="K79" i="44"/>
  <c r="P79" i="44" s="1"/>
  <c r="K77" i="74"/>
  <c r="K76" i="44"/>
  <c r="P76" i="44" s="1"/>
  <c r="K74" i="74"/>
  <c r="K75" i="44"/>
  <c r="P75" i="44" s="1"/>
  <c r="K73" i="74"/>
  <c r="K69" i="44"/>
  <c r="P69" i="44" s="1"/>
  <c r="K67" i="74"/>
  <c r="K67" i="44"/>
  <c r="P67" i="44" s="1"/>
  <c r="K65" i="74"/>
  <c r="K66" i="44"/>
  <c r="P66" i="44" s="1"/>
  <c r="K64" i="74"/>
  <c r="K65" i="44"/>
  <c r="P65" i="44" s="1"/>
  <c r="K63" i="74"/>
  <c r="K64" i="44"/>
  <c r="P64" i="44" s="1"/>
  <c r="K62" i="74"/>
  <c r="K61" i="44"/>
  <c r="P61" i="44" s="1"/>
  <c r="K59" i="74"/>
  <c r="K60" i="44"/>
  <c r="P60" i="44" s="1"/>
  <c r="K58" i="74"/>
  <c r="K51" i="44"/>
  <c r="P51" i="44" s="1"/>
  <c r="K49" i="74"/>
  <c r="K50" i="44"/>
  <c r="P50" i="44" s="1"/>
  <c r="K48" i="74"/>
  <c r="K49" i="44"/>
  <c r="P49" i="44" s="1"/>
  <c r="K47" i="74"/>
  <c r="K48" i="44"/>
  <c r="P48" i="44" s="1"/>
  <c r="K46" i="74"/>
  <c r="K47" i="44"/>
  <c r="P47" i="44" s="1"/>
  <c r="K45" i="74"/>
  <c r="K46" i="44"/>
  <c r="P46" i="44" s="1"/>
  <c r="K44" i="74"/>
  <c r="K43" i="44"/>
  <c r="P43" i="44" s="1"/>
  <c r="K41" i="74"/>
  <c r="K42" i="44"/>
  <c r="P42" i="44" s="1"/>
  <c r="K40" i="74"/>
  <c r="K38" i="44"/>
  <c r="P38" i="44" s="1"/>
  <c r="K36" i="74"/>
  <c r="K32" i="44"/>
  <c r="P32" i="44" s="1"/>
  <c r="K30" i="74"/>
  <c r="K31" i="44"/>
  <c r="P31" i="44" s="1"/>
  <c r="K29" i="74"/>
  <c r="K30" i="44"/>
  <c r="P30" i="44" s="1"/>
  <c r="K28" i="74"/>
  <c r="K28" i="44"/>
  <c r="P28" i="44" s="1"/>
  <c r="K26" i="74"/>
  <c r="K22" i="44"/>
  <c r="P22" i="44" s="1"/>
  <c r="K20" i="74"/>
  <c r="K17" i="44"/>
  <c r="P17" i="44" s="1"/>
  <c r="K15" i="74"/>
  <c r="K15" i="44"/>
  <c r="P15" i="44" s="1"/>
  <c r="K13" i="74"/>
  <c r="K11" i="44"/>
  <c r="P11" i="44" s="1"/>
  <c r="K9" i="74"/>
  <c r="K19" i="44"/>
  <c r="P19" i="44" s="1"/>
  <c r="K17" i="74"/>
  <c r="K12" i="44"/>
  <c r="P12" i="44" s="1"/>
  <c r="K10" i="74"/>
  <c r="K16" i="44"/>
  <c r="P16" i="44" s="1"/>
  <c r="K14" i="74"/>
  <c r="K26" i="44"/>
  <c r="P26" i="44" s="1"/>
  <c r="K24" i="74"/>
  <c r="K27" i="44"/>
  <c r="P27" i="44" s="1"/>
  <c r="K25" i="74"/>
  <c r="K68" i="44"/>
  <c r="P68" i="44" s="1"/>
  <c r="K66" i="74"/>
  <c r="K86" i="44"/>
  <c r="P86" i="44" s="1"/>
  <c r="K84" i="74"/>
  <c r="K59" i="44"/>
  <c r="P59" i="44" s="1"/>
  <c r="K57" i="74"/>
  <c r="K57" i="44"/>
  <c r="K55" i="74"/>
  <c r="K58" i="44"/>
  <c r="P58" i="44" s="1"/>
  <c r="K56" i="74"/>
  <c r="K25" i="44"/>
  <c r="P25" i="44" s="1"/>
  <c r="K23" i="74"/>
  <c r="K85" i="44"/>
  <c r="P85" i="44" s="1"/>
  <c r="K83" i="74"/>
  <c r="K90" i="44"/>
  <c r="P90" i="44" s="1"/>
  <c r="K88" i="74"/>
  <c r="K40" i="44"/>
  <c r="P40" i="44" s="1"/>
  <c r="K38" i="74"/>
  <c r="K71" i="44"/>
  <c r="P71" i="44" s="1"/>
  <c r="K69" i="74"/>
  <c r="K14" i="44"/>
  <c r="P14" i="44" s="1"/>
  <c r="K12" i="74"/>
  <c r="K33" i="44"/>
  <c r="P33" i="44" s="1"/>
  <c r="K31" i="74"/>
  <c r="K63" i="44"/>
  <c r="P63" i="44" s="1"/>
  <c r="K61" i="74"/>
  <c r="K73" i="44"/>
  <c r="P73" i="44" s="1"/>
  <c r="K71" i="74"/>
  <c r="K70" i="44"/>
  <c r="P70" i="44" s="1"/>
  <c r="K68" i="74"/>
  <c r="K37" i="44"/>
  <c r="P37" i="44" s="1"/>
  <c r="K35" i="74"/>
  <c r="K88" i="44"/>
  <c r="P88" i="44" s="1"/>
  <c r="K86" i="74"/>
  <c r="K21" i="44"/>
  <c r="P21" i="44" s="1"/>
  <c r="K19" i="74"/>
  <c r="K39" i="44"/>
  <c r="P39" i="44" s="1"/>
  <c r="K37" i="74"/>
  <c r="K9" i="44"/>
  <c r="P9" i="44" s="1"/>
  <c r="K7" i="74"/>
  <c r="K77" i="44"/>
  <c r="P77" i="44" s="1"/>
  <c r="K75" i="74"/>
  <c r="K13" i="44"/>
  <c r="P13" i="44" s="1"/>
  <c r="K11" i="74"/>
  <c r="K18" i="44"/>
  <c r="P18" i="44" s="1"/>
  <c r="K16" i="74"/>
  <c r="K78" i="44"/>
  <c r="P78" i="44" s="1"/>
  <c r="K76" i="74"/>
  <c r="K45" i="44"/>
  <c r="P45" i="44" s="1"/>
  <c r="K43" i="74"/>
  <c r="K8" i="44"/>
  <c r="P8" i="44" s="1"/>
  <c r="K6" i="74"/>
  <c r="K55" i="44"/>
  <c r="K53" i="74"/>
  <c r="K62" i="44"/>
  <c r="P62" i="44" s="1"/>
  <c r="K60" i="74"/>
  <c r="K29" i="44"/>
  <c r="P29" i="44" s="1"/>
  <c r="K27" i="74"/>
  <c r="K99" i="44"/>
  <c r="P99" i="44" s="1"/>
  <c r="K97" i="74"/>
  <c r="K35" i="44"/>
  <c r="P35" i="44" s="1"/>
  <c r="K33" i="74"/>
  <c r="K102" i="44"/>
  <c r="K100" i="74"/>
  <c r="K44" i="44"/>
  <c r="P44" i="44" s="1"/>
  <c r="K42" i="74"/>
  <c r="K74" i="44"/>
  <c r="P74" i="44" s="1"/>
  <c r="K72" i="74"/>
  <c r="K10" i="44"/>
  <c r="P10" i="44" s="1"/>
  <c r="K8" i="74"/>
  <c r="K24" i="44"/>
  <c r="P24" i="44" s="1"/>
  <c r="K22" i="74"/>
  <c r="K72" i="44"/>
  <c r="P72" i="44" s="1"/>
  <c r="K70" i="74"/>
  <c r="K87" i="44"/>
  <c r="K85" i="74"/>
  <c r="K94" i="44"/>
  <c r="P94" i="44" s="1"/>
  <c r="K92" i="74"/>
  <c r="K100" i="44"/>
  <c r="P100" i="44" s="1"/>
  <c r="K98" i="74"/>
  <c r="K36" i="44"/>
  <c r="P36" i="44" s="1"/>
  <c r="K34" i="74"/>
  <c r="P57" i="44"/>
  <c r="P102" i="44"/>
  <c r="P55" i="44"/>
  <c r="P87" i="44"/>
  <c r="B11" i="65"/>
  <c r="D68" i="65" s="1"/>
  <c r="B12" i="65"/>
  <c r="B167" i="65" s="1"/>
  <c r="B13" i="65"/>
  <c r="D70" i="65" s="1"/>
  <c r="B14" i="65"/>
  <c r="B15" i="65"/>
  <c r="B16" i="65"/>
  <c r="B17" i="65"/>
  <c r="B18" i="65"/>
  <c r="B19" i="65"/>
  <c r="B20" i="65"/>
  <c r="B21" i="65"/>
  <c r="B10" i="65"/>
  <c r="B165" i="65" s="1"/>
  <c r="D164" i="65"/>
  <c r="C164" i="65"/>
  <c r="D129" i="65"/>
  <c r="C129" i="65"/>
  <c r="D97" i="65"/>
  <c r="C97" i="65"/>
  <c r="F66" i="65"/>
  <c r="E66" i="65"/>
  <c r="K31" i="65"/>
  <c r="J31" i="65"/>
  <c r="I31" i="65"/>
  <c r="H31" i="65"/>
  <c r="C5" i="65"/>
  <c r="E5" i="65" s="1"/>
  <c r="B166" i="65" l="1"/>
  <c r="D78" i="65"/>
  <c r="B176" i="65"/>
  <c r="D77" i="65"/>
  <c r="B175" i="65"/>
  <c r="D76" i="65"/>
  <c r="B174" i="65"/>
  <c r="D75" i="65"/>
  <c r="B173" i="65"/>
  <c r="D74" i="65"/>
  <c r="B172" i="65"/>
  <c r="D73" i="65"/>
  <c r="B171" i="65"/>
  <c r="D72" i="65"/>
  <c r="B170" i="65"/>
  <c r="D71" i="65"/>
  <c r="B169" i="65"/>
  <c r="B168" i="65"/>
  <c r="G35" i="65"/>
  <c r="B102" i="65"/>
  <c r="G36" i="65"/>
  <c r="B109" i="65"/>
  <c r="G43" i="65"/>
  <c r="B105" i="65"/>
  <c r="G39" i="65"/>
  <c r="B108" i="65"/>
  <c r="G42" i="65"/>
  <c r="B104" i="65"/>
  <c r="G38" i="65"/>
  <c r="B106" i="65"/>
  <c r="G40" i="65"/>
  <c r="B107" i="65"/>
  <c r="G41" i="65"/>
  <c r="B103" i="65"/>
  <c r="G37" i="65"/>
  <c r="F5" i="65"/>
  <c r="B98" i="65"/>
  <c r="B99" i="65"/>
  <c r="B100" i="65"/>
  <c r="B101" i="65"/>
  <c r="G32" i="65"/>
  <c r="G33" i="65"/>
  <c r="D67" i="65"/>
  <c r="D69" i="65"/>
  <c r="G34" i="65"/>
  <c r="C10" i="64" l="1"/>
  <c r="C11" i="64"/>
  <c r="C12" i="64"/>
  <c r="C13" i="64"/>
  <c r="C14" i="64"/>
  <c r="C15" i="64"/>
  <c r="C16" i="64"/>
  <c r="C17" i="64"/>
  <c r="C18" i="64"/>
  <c r="C19" i="64"/>
  <c r="C9" i="64"/>
  <c r="J9" i="64"/>
  <c r="J18" i="64" l="1"/>
  <c r="J17" i="64"/>
  <c r="J15" i="64"/>
  <c r="J13" i="64"/>
  <c r="J11" i="64"/>
  <c r="J16" i="64"/>
  <c r="J14" i="64"/>
  <c r="J12" i="64"/>
  <c r="J19" i="64"/>
  <c r="J10" i="64"/>
  <c r="X1044" i="45" l="1"/>
  <c r="X1045" i="45" s="1"/>
  <c r="X95" i="45"/>
  <c r="X96" i="45" s="1"/>
  <c r="X69" i="45"/>
  <c r="X70" i="45" s="1"/>
  <c r="C21" i="65"/>
  <c r="C176" i="65" s="1"/>
  <c r="C16" i="65"/>
  <c r="C171" i="65" s="1"/>
  <c r="C12" i="65"/>
  <c r="G12" i="65" s="1"/>
  <c r="C13" i="65"/>
  <c r="G13" i="65" s="1"/>
  <c r="C18" i="65"/>
  <c r="C173" i="65" s="1"/>
  <c r="C19" i="65"/>
  <c r="C174" i="65" s="1"/>
  <c r="C15" i="65"/>
  <c r="C170" i="65" s="1"/>
  <c r="C14" i="65"/>
  <c r="C169" i="65" s="1"/>
  <c r="E71" i="65" l="1"/>
  <c r="C134" i="65"/>
  <c r="E75" i="65"/>
  <c r="C138" i="65"/>
  <c r="E76" i="65"/>
  <c r="C139" i="65"/>
  <c r="E73" i="65"/>
  <c r="C136" i="65"/>
  <c r="E72" i="65"/>
  <c r="C135" i="65"/>
  <c r="E78" i="65"/>
  <c r="C141" i="65"/>
  <c r="C20" i="65"/>
  <c r="C175" i="65" s="1"/>
  <c r="C17" i="65"/>
  <c r="C172" i="65" s="1"/>
  <c r="G21" i="65"/>
  <c r="D176" i="65" s="1"/>
  <c r="C109" i="65"/>
  <c r="G15" i="65"/>
  <c r="D170" i="65" s="1"/>
  <c r="C103" i="65"/>
  <c r="G16" i="65"/>
  <c r="D171" i="65" s="1"/>
  <c r="C104" i="65"/>
  <c r="G19" i="65"/>
  <c r="D174" i="65" s="1"/>
  <c r="C107" i="65"/>
  <c r="G14" i="65"/>
  <c r="D169" i="65" s="1"/>
  <c r="C102" i="65"/>
  <c r="G18" i="65"/>
  <c r="C106" i="65"/>
  <c r="D132" i="65"/>
  <c r="D100" i="65"/>
  <c r="D167" i="65"/>
  <c r="F69" i="65"/>
  <c r="H69" i="65" s="1"/>
  <c r="H34" i="65" s="1"/>
  <c r="F70" i="65"/>
  <c r="D168" i="65"/>
  <c r="D133" i="65"/>
  <c r="D101" i="65"/>
  <c r="C101" i="65"/>
  <c r="E70" i="65"/>
  <c r="C168" i="65"/>
  <c r="C133" i="65"/>
  <c r="C100" i="65"/>
  <c r="C167" i="65"/>
  <c r="E69" i="65"/>
  <c r="C132" i="65"/>
  <c r="D173" i="65" l="1"/>
  <c r="E77" i="65"/>
  <c r="C140" i="65"/>
  <c r="F75" i="65"/>
  <c r="D138" i="65"/>
  <c r="F76" i="65"/>
  <c r="D139" i="65"/>
  <c r="F73" i="65"/>
  <c r="D136" i="65"/>
  <c r="E74" i="65"/>
  <c r="C137" i="65"/>
  <c r="F71" i="65"/>
  <c r="D134" i="65"/>
  <c r="F72" i="65"/>
  <c r="D135" i="65"/>
  <c r="F78" i="65"/>
  <c r="D141" i="65"/>
  <c r="D106" i="65"/>
  <c r="D107" i="65"/>
  <c r="D104" i="65"/>
  <c r="D102" i="65"/>
  <c r="D103" i="65"/>
  <c r="D109" i="65"/>
  <c r="C10" i="65"/>
  <c r="G17" i="65"/>
  <c r="D172" i="65" s="1"/>
  <c r="C105" i="65"/>
  <c r="G20" i="65"/>
  <c r="D175" i="65" s="1"/>
  <c r="C108" i="65"/>
  <c r="F74" i="65" l="1"/>
  <c r="D137" i="65"/>
  <c r="F77" i="65"/>
  <c r="D140" i="65"/>
  <c r="D105" i="65"/>
  <c r="D108" i="65"/>
  <c r="C11" i="65"/>
  <c r="G10" i="65"/>
  <c r="G11" i="65" l="1"/>
  <c r="G26" i="65" s="1"/>
  <c r="D98" i="65"/>
  <c r="D130" i="65"/>
  <c r="F67" i="65"/>
  <c r="D165" i="65"/>
  <c r="C165" i="65"/>
  <c r="C130" i="65"/>
  <c r="C98" i="65"/>
  <c r="E67" i="65"/>
  <c r="D99" i="65" l="1"/>
  <c r="D114" i="65" s="1"/>
  <c r="D166" i="65"/>
  <c r="D131" i="65"/>
  <c r="D143" i="65" s="1"/>
  <c r="F68" i="65"/>
  <c r="C131" i="65"/>
  <c r="E68" i="65"/>
  <c r="C99" i="65"/>
  <c r="C166" i="65"/>
  <c r="B67" i="65"/>
  <c r="G67" i="65" s="1"/>
  <c r="D113" i="65" l="1"/>
  <c r="E106" i="65" s="1"/>
  <c r="I40" i="65" s="1"/>
  <c r="D177" i="65"/>
  <c r="B77" i="65"/>
  <c r="G77" i="65" s="1"/>
  <c r="B73" i="65"/>
  <c r="G73" i="65" s="1"/>
  <c r="B72" i="65"/>
  <c r="G72" i="65" s="1"/>
  <c r="B74" i="65"/>
  <c r="G74" i="65" s="1"/>
  <c r="B71" i="65"/>
  <c r="G71" i="65" s="1"/>
  <c r="B75" i="65"/>
  <c r="G75" i="65" s="1"/>
  <c r="B78" i="65"/>
  <c r="G78" i="65" s="1"/>
  <c r="B76" i="65"/>
  <c r="G76" i="65" s="1"/>
  <c r="D144" i="65"/>
  <c r="D145" i="65" s="1"/>
  <c r="E138" i="65" s="1"/>
  <c r="J40" i="65" s="1"/>
  <c r="B70" i="65"/>
  <c r="G70" i="65" s="1"/>
  <c r="F81" i="65"/>
  <c r="B69" i="65"/>
  <c r="G69" i="65" s="1"/>
  <c r="F82" i="65"/>
  <c r="H82" i="65" s="1"/>
  <c r="B68" i="65"/>
  <c r="G68" i="65" s="1"/>
  <c r="E166" i="65"/>
  <c r="E168" i="65"/>
  <c r="E167" i="65"/>
  <c r="E176" i="65" l="1"/>
  <c r="K43" i="65" s="1"/>
  <c r="E169" i="65"/>
  <c r="K36" i="65" s="1"/>
  <c r="E174" i="65"/>
  <c r="K41" i="65" s="1"/>
  <c r="E171" i="65"/>
  <c r="K38" i="65" s="1"/>
  <c r="E172" i="65"/>
  <c r="K39" i="65" s="1"/>
  <c r="E170" i="65"/>
  <c r="K37" i="65" s="1"/>
  <c r="E173" i="65"/>
  <c r="K40" i="65" s="1"/>
  <c r="E175" i="65"/>
  <c r="K42" i="65" s="1"/>
  <c r="E165" i="65"/>
  <c r="K32" i="65" s="1"/>
  <c r="H71" i="65"/>
  <c r="H36" i="65" s="1"/>
  <c r="H68" i="65"/>
  <c r="H33" i="65" s="1"/>
  <c r="H72" i="65"/>
  <c r="H37" i="65" s="1"/>
  <c r="H76" i="65"/>
  <c r="H41" i="65" s="1"/>
  <c r="H70" i="65"/>
  <c r="H35" i="65" s="1"/>
  <c r="H74" i="65"/>
  <c r="H39" i="65" s="1"/>
  <c r="H78" i="65"/>
  <c r="H43" i="65" s="1"/>
  <c r="H73" i="65"/>
  <c r="H38" i="65" s="1"/>
  <c r="H77" i="65"/>
  <c r="H42" i="65" s="1"/>
  <c r="H75" i="65"/>
  <c r="H40" i="65" s="1"/>
  <c r="H18" i="65" s="1"/>
  <c r="C83" i="65"/>
  <c r="D83" i="65" s="1"/>
  <c r="F83" i="65" s="1"/>
  <c r="H67" i="65"/>
  <c r="H32" i="65" s="1"/>
  <c r="E98" i="65"/>
  <c r="I32" i="65" s="1"/>
  <c r="E130" i="65"/>
  <c r="J32" i="65" s="1"/>
  <c r="E134" i="65"/>
  <c r="J36" i="65" s="1"/>
  <c r="E140" i="65"/>
  <c r="J42" i="65" s="1"/>
  <c r="E133" i="65"/>
  <c r="J35" i="65" s="1"/>
  <c r="E131" i="65"/>
  <c r="J33" i="65" s="1"/>
  <c r="E141" i="65"/>
  <c r="J43" i="65" s="1"/>
  <c r="E136" i="65"/>
  <c r="J38" i="65" s="1"/>
  <c r="E132" i="65"/>
  <c r="J34" i="65" s="1"/>
  <c r="E139" i="65"/>
  <c r="J41" i="65" s="1"/>
  <c r="E135" i="65"/>
  <c r="J37" i="65" s="1"/>
  <c r="E137" i="65"/>
  <c r="J39" i="65" s="1"/>
  <c r="E99" i="65"/>
  <c r="I33" i="65" s="1"/>
  <c r="E100" i="65"/>
  <c r="I34" i="65" s="1"/>
  <c r="H12" i="65" s="1"/>
  <c r="E105" i="65"/>
  <c r="I39" i="65" s="1"/>
  <c r="E104" i="65"/>
  <c r="I38" i="65" s="1"/>
  <c r="E101" i="65"/>
  <c r="I35" i="65" s="1"/>
  <c r="E103" i="65"/>
  <c r="I37" i="65" s="1"/>
  <c r="E102" i="65"/>
  <c r="I36" i="65" s="1"/>
  <c r="E108" i="65"/>
  <c r="I42" i="65" s="1"/>
  <c r="E107" i="65"/>
  <c r="I41" i="65" s="1"/>
  <c r="E109" i="65"/>
  <c r="I43" i="65" s="1"/>
  <c r="K34" i="65"/>
  <c r="K33" i="65"/>
  <c r="K35" i="65"/>
  <c r="H14" i="65" l="1"/>
  <c r="H16" i="65"/>
  <c r="H19" i="65"/>
  <c r="H21" i="65"/>
  <c r="H11" i="65"/>
  <c r="H17" i="65"/>
  <c r="H13" i="65"/>
  <c r="H20" i="65"/>
  <c r="H15" i="65"/>
  <c r="H10" i="65"/>
  <c r="A8" i="44" l="1"/>
  <c r="A19" i="44" l="1"/>
  <c r="A11" i="44"/>
  <c r="A12" i="44"/>
  <c r="A17" i="44"/>
  <c r="A10" i="44"/>
  <c r="A15" i="44"/>
  <c r="A18" i="44"/>
  <c r="A14" i="44"/>
  <c r="A16" i="44"/>
  <c r="A13" i="44"/>
  <c r="A9" i="44"/>
  <c r="C14" i="67" l="1"/>
  <c r="C11" i="67"/>
  <c r="C17" i="67"/>
  <c r="C15" i="67"/>
  <c r="D11" i="67"/>
  <c r="D13" i="67"/>
  <c r="C10" i="67"/>
  <c r="C16" i="67"/>
  <c r="C12" i="67"/>
  <c r="C6" i="67"/>
  <c r="D14" i="67"/>
  <c r="D16" i="67"/>
  <c r="D12" i="67"/>
  <c r="D15" i="67"/>
  <c r="D10" i="67"/>
  <c r="D8" i="67"/>
  <c r="C13" i="67"/>
  <c r="C9" i="67"/>
  <c r="C7" i="67"/>
  <c r="C8" i="67"/>
  <c r="D9" i="67"/>
  <c r="D7" i="67"/>
  <c r="D6" i="67"/>
  <c r="D17" i="67"/>
  <c r="A7" i="74" l="1"/>
  <c r="A16" i="74" l="1"/>
  <c r="A15" i="74"/>
  <c r="A13" i="74"/>
  <c r="A14" i="74"/>
  <c r="A17" i="74"/>
  <c r="A53" i="74"/>
  <c r="A96" i="74"/>
  <c r="A26" i="74"/>
  <c r="A50" i="74"/>
  <c r="A63" i="74"/>
  <c r="A33" i="74"/>
  <c r="A91" i="74"/>
  <c r="A35" i="74"/>
  <c r="A92" i="74"/>
  <c r="A74" i="74"/>
  <c r="A61" i="74"/>
  <c r="A23" i="74"/>
  <c r="A21" i="74"/>
  <c r="A38" i="74"/>
  <c r="A77" i="74"/>
  <c r="A43" i="74"/>
  <c r="A49" i="74"/>
  <c r="A52" i="74"/>
  <c r="A70" i="74"/>
  <c r="A98" i="74"/>
  <c r="A67" i="74"/>
  <c r="A54" i="74"/>
  <c r="A69" i="74"/>
  <c r="A83" i="74"/>
  <c r="A72" i="74"/>
  <c r="A100" i="74"/>
  <c r="A51" i="74"/>
  <c r="A84" i="74"/>
  <c r="A19" i="74"/>
  <c r="A24" i="74"/>
  <c r="A36" i="74"/>
  <c r="A56" i="74"/>
  <c r="A8" i="74"/>
  <c r="A12" i="74"/>
  <c r="A82" i="74"/>
  <c r="A66" i="74"/>
  <c r="A88" i="74"/>
  <c r="A95" i="74"/>
  <c r="A39" i="74"/>
  <c r="A65" i="74"/>
  <c r="A29" i="74"/>
  <c r="A25" i="74"/>
  <c r="A101" i="74"/>
  <c r="A47" i="74"/>
  <c r="A11" i="74"/>
  <c r="A46" i="74"/>
  <c r="A28" i="74"/>
  <c r="A68" i="74"/>
  <c r="A27" i="74"/>
  <c r="A87" i="74"/>
  <c r="A40" i="74"/>
  <c r="A20" i="74"/>
  <c r="A58" i="74"/>
  <c r="A71" i="74"/>
  <c r="A93" i="74"/>
  <c r="A9" i="74"/>
  <c r="A44" i="74"/>
  <c r="A18" i="74"/>
  <c r="A99" i="74"/>
  <c r="A94" i="74"/>
  <c r="A64" i="74"/>
  <c r="A76" i="74"/>
  <c r="A48" i="74"/>
  <c r="A85" i="74"/>
  <c r="A73" i="74"/>
  <c r="A42" i="74"/>
  <c r="A6" i="74"/>
  <c r="A80" i="74"/>
  <c r="A31" i="74"/>
  <c r="A32" i="74"/>
  <c r="A22" i="74"/>
  <c r="A34" i="74"/>
  <c r="A97" i="74"/>
  <c r="A37" i="74"/>
  <c r="A45" i="74"/>
  <c r="A86" i="74"/>
  <c r="A78" i="74"/>
  <c r="A81" i="74"/>
  <c r="A10" i="74"/>
  <c r="A79" i="74"/>
  <c r="A30" i="74"/>
  <c r="A89" i="74"/>
  <c r="A41" i="74"/>
  <c r="A57" i="74"/>
  <c r="A59" i="74"/>
  <c r="A55" i="74"/>
  <c r="A62" i="74"/>
  <c r="A60" i="74"/>
  <c r="A75" i="74"/>
  <c r="A90" i="74"/>
  <c r="D114" i="74" l="1"/>
  <c r="D115" i="74"/>
  <c r="D116" i="74"/>
  <c r="D117" i="74"/>
  <c r="D118" i="74"/>
  <c r="D119" i="74"/>
  <c r="D120" i="74"/>
  <c r="D121" i="74"/>
  <c r="D122" i="74"/>
  <c r="D123" i="74"/>
  <c r="D124" i="74"/>
  <c r="D125" i="74"/>
  <c r="D126" i="74"/>
  <c r="D127" i="74"/>
  <c r="D128" i="74"/>
  <c r="D129" i="74"/>
  <c r="D130" i="74"/>
  <c r="D131" i="74"/>
  <c r="D132" i="74"/>
  <c r="D133" i="74"/>
  <c r="D134" i="74"/>
  <c r="D135" i="74"/>
  <c r="D136" i="74"/>
  <c r="D137" i="74"/>
  <c r="D138" i="74"/>
  <c r="D139" i="74"/>
  <c r="D140" i="74"/>
  <c r="D141" i="74"/>
  <c r="D142" i="74"/>
  <c r="D143" i="74"/>
  <c r="D144" i="74"/>
  <c r="D145" i="74"/>
  <c r="D146" i="74"/>
  <c r="D147" i="74"/>
  <c r="D148" i="74"/>
  <c r="D149" i="74"/>
  <c r="D150" i="74"/>
  <c r="D151" i="74"/>
  <c r="D152" i="74"/>
  <c r="D153" i="74"/>
  <c r="D154" i="74"/>
  <c r="D155" i="74"/>
  <c r="D156" i="74"/>
  <c r="D157" i="74"/>
  <c r="D158" i="74"/>
  <c r="D159" i="74"/>
  <c r="D160" i="74"/>
  <c r="D161" i="74"/>
  <c r="D162" i="74"/>
  <c r="D163" i="74"/>
  <c r="D164" i="74"/>
  <c r="D165" i="74"/>
  <c r="D166" i="74"/>
  <c r="D167" i="74"/>
  <c r="D168" i="74"/>
  <c r="D169" i="74"/>
  <c r="D170" i="74"/>
  <c r="D171" i="74"/>
  <c r="D172" i="74"/>
  <c r="D173" i="74"/>
  <c r="D174" i="74"/>
  <c r="D175" i="74"/>
  <c r="D176" i="74"/>
  <c r="D177" i="74"/>
  <c r="D178" i="74"/>
  <c r="D179" i="74"/>
  <c r="D180" i="74"/>
  <c r="D181" i="74"/>
  <c r="D182" i="74"/>
  <c r="D183" i="74"/>
  <c r="D184" i="74"/>
  <c r="D185" i="74"/>
  <c r="D186" i="74"/>
  <c r="D187" i="74"/>
  <c r="D188" i="74"/>
  <c r="D189" i="74"/>
  <c r="D190" i="74"/>
  <c r="D191" i="74"/>
  <c r="D192" i="74"/>
  <c r="D193" i="74"/>
  <c r="D194" i="74"/>
  <c r="D195" i="74"/>
  <c r="D196" i="74"/>
  <c r="D197" i="74"/>
  <c r="D198" i="74"/>
  <c r="D199" i="74"/>
  <c r="D200" i="74"/>
  <c r="D201" i="74"/>
  <c r="D202" i="74"/>
  <c r="D203" i="74"/>
  <c r="D204" i="74"/>
  <c r="D205" i="74"/>
  <c r="D206" i="74"/>
  <c r="D207" i="74"/>
  <c r="D208" i="74"/>
  <c r="D113" i="74"/>
  <c r="C144" i="74"/>
  <c r="C145" i="74"/>
  <c r="C146" i="74"/>
  <c r="C147" i="74"/>
  <c r="C148" i="74"/>
  <c r="C149" i="74"/>
  <c r="C150" i="74"/>
  <c r="C151" i="74"/>
  <c r="C177" i="74"/>
  <c r="C113" i="74"/>
  <c r="C137" i="74"/>
  <c r="C154" i="74"/>
  <c r="C199" i="74"/>
  <c r="C118" i="74"/>
  <c r="C207" i="74"/>
  <c r="C176" i="74"/>
  <c r="C185" i="74"/>
  <c r="C164" i="74"/>
  <c r="C127" i="74"/>
  <c r="C139" i="74"/>
  <c r="C123" i="74"/>
  <c r="C133" i="74"/>
  <c r="C189" i="74"/>
  <c r="C141" i="74"/>
  <c r="C191" i="74"/>
  <c r="C117" i="74"/>
  <c r="C121" i="74"/>
  <c r="C203" i="74"/>
  <c r="C142" i="74"/>
  <c r="C165" i="74"/>
  <c r="C197" i="74"/>
  <c r="C166" i="74"/>
  <c r="C181" i="74"/>
  <c r="C126" i="74"/>
  <c r="C172" i="74"/>
  <c r="C167" i="74"/>
  <c r="C206" i="74"/>
  <c r="C180" i="74"/>
  <c r="C157" i="74"/>
  <c r="C155" i="74"/>
  <c r="C190" i="74"/>
  <c r="C170" i="74"/>
  <c r="C201" i="74"/>
  <c r="C140" i="74"/>
  <c r="C194" i="74"/>
  <c r="C183" i="74"/>
  <c r="C131" i="74"/>
  <c r="C169" i="74"/>
  <c r="C116" i="74"/>
  <c r="C168" i="74"/>
  <c r="C188" i="74"/>
  <c r="C138" i="74"/>
  <c r="C184" i="74"/>
  <c r="C198" i="74"/>
  <c r="C178" i="74"/>
  <c r="C153" i="74"/>
  <c r="C186" i="74"/>
  <c r="C179" i="74"/>
  <c r="C152" i="74"/>
  <c r="C135" i="74"/>
  <c r="C163" i="74"/>
  <c r="C156" i="74"/>
  <c r="C173" i="74"/>
  <c r="C161" i="74"/>
  <c r="C158" i="74"/>
  <c r="C134" i="74"/>
  <c r="C202" i="74"/>
  <c r="C162" i="74"/>
  <c r="C205" i="74"/>
  <c r="C119" i="74"/>
  <c r="C195" i="74"/>
  <c r="C192" i="74"/>
  <c r="C130" i="74"/>
  <c r="C122" i="74"/>
  <c r="C115" i="74"/>
  <c r="C204" i="74"/>
  <c r="C124" i="74"/>
  <c r="C171" i="74"/>
  <c r="C120" i="74"/>
  <c r="C129" i="74"/>
  <c r="C208" i="74"/>
  <c r="C128" i="74"/>
  <c r="C136" i="74"/>
  <c r="C125" i="74"/>
  <c r="C143" i="74"/>
  <c r="C187" i="74"/>
  <c r="C193" i="74"/>
  <c r="C200" i="74"/>
  <c r="C132" i="74"/>
  <c r="C114" i="74"/>
  <c r="C159" i="74"/>
  <c r="C174" i="74"/>
  <c r="C182" i="74"/>
  <c r="C196" i="74"/>
  <c r="C175" i="74"/>
  <c r="C160" i="74"/>
</calcChain>
</file>

<file path=xl/sharedStrings.xml><?xml version="1.0" encoding="utf-8"?>
<sst xmlns="http://schemas.openxmlformats.org/spreadsheetml/2006/main" count="10955" uniqueCount="1916">
  <si>
    <t>FONDO DE DESARROLLO LOCAL DE BOSA</t>
  </si>
  <si>
    <t>FDLBOSACM-004-2022(71937)</t>
  </si>
  <si>
    <t>OBJETO: REALIZAR LA INTERVENTORÍA TÉCNICA, ADMINISTRATIVA, FINANCIERA, JURÍDICA, SOCIAL, AMBIENTAL Y SST AL CONTRATO DE OBRA PÚBLICA QUE TENDRÁ POR OBJETO CONTRAC-TUAL EJECUTAR POR EL SISTEMA DE PRECIOS UNITARIOS FIJOS SIN FOR-MULA DE REAJUSTE Y A MONTO AGOTABLE LAS ACTIVIDADES NECESARIAS PARA LA EJECUCIÓN DE LAS OBRAS DE CONSTRUCCIÓN DE MALLA VIAL Y ESPACIO PUBLICO ASOCIADO DE LA LOCALIDAD DE BOSA, DE ACUERDO CON LA DESCRIPCIÓN, ESPECIFICACIONES, ESTUDIOS, DISEÑOS Y DEMÁS CONDICIONES ESTABLECIDAS EN E ANEXO TECNICO</t>
  </si>
  <si>
    <t xml:space="preserve"> INFORMACIÓN GENERAL DE PROPONENTES</t>
  </si>
  <si>
    <t xml:space="preserve">INFORME DE EVALUACION </t>
  </si>
  <si>
    <t>No.</t>
  </si>
  <si>
    <t>NOMBRE DEL PROPONENTE</t>
  </si>
  <si>
    <t>REPRESENTANTE LEGAL</t>
  </si>
  <si>
    <t>INTEGRANTES</t>
  </si>
  <si>
    <t>Integrante 1</t>
  </si>
  <si>
    <t>% Int. 1</t>
  </si>
  <si>
    <t>Integrante 2</t>
  </si>
  <si>
    <t>% Int. 2</t>
  </si>
  <si>
    <t>Integrante 3</t>
  </si>
  <si>
    <t>% Int. 3</t>
  </si>
  <si>
    <t>Integrante 4</t>
  </si>
  <si>
    <t>% Int. 4</t>
  </si>
  <si>
    <t>TOTAL %</t>
  </si>
  <si>
    <t xml:space="preserve">Teléfono </t>
  </si>
  <si>
    <t>FAX</t>
  </si>
  <si>
    <t xml:space="preserve">Dirección </t>
  </si>
  <si>
    <t xml:space="preserve">Email </t>
  </si>
  <si>
    <t xml:space="preserve">Ciudad </t>
  </si>
  <si>
    <t>OBSERVACIONES</t>
  </si>
  <si>
    <t>SITELSA SAS</t>
  </si>
  <si>
    <t>CRISTIAN MAURICIO RANGEL MENESES</t>
  </si>
  <si>
    <t>SITELSA</t>
  </si>
  <si>
    <t>301 2508373</t>
  </si>
  <si>
    <t>Calle 35 # 16 – 24 oficina 1305_x000D_</t>
  </si>
  <si>
    <t>licitaciones.sitelsa@gmail.com</t>
  </si>
  <si>
    <t>Bucaramanga, Santander.</t>
  </si>
  <si>
    <t>PROES INGENIERIA SAS</t>
  </si>
  <si>
    <t>EDWIN ALBERTO VARGAS RUEDA</t>
  </si>
  <si>
    <t>314 2977895_x000D_</t>
  </si>
  <si>
    <t>601 2534080</t>
  </si>
  <si>
    <t>Calle 106 No. 57 - 23 oficina 603</t>
  </si>
  <si>
    <t xml:space="preserve"> edwin.vargas@proescolombia.com</t>
  </si>
  <si>
    <t>Bogotá D.C.</t>
  </si>
  <si>
    <t>CB INGENIEROS SAS</t>
  </si>
  <si>
    <t>JUAN MANUEL ESCALLON ARANGO</t>
  </si>
  <si>
    <t>CB INGENIEROS S.A.S</t>
  </si>
  <si>
    <t>317 7278384</t>
  </si>
  <si>
    <t>704 0592</t>
  </si>
  <si>
    <t>Calle 98 No. 22-64 Oficina. 507</t>
  </si>
  <si>
    <t>licitaciones@cbingenieros.com</t>
  </si>
  <si>
    <t>Bogotá D.C</t>
  </si>
  <si>
    <t>JASEN CONSULTORES S.A.S.</t>
  </si>
  <si>
    <t>NATHALIE CASTILLO CURIEUX</t>
  </si>
  <si>
    <t>CARRERA 69F # 8 ‐ 31</t>
  </si>
  <si>
    <t>licitacionesjasen@gmail.com</t>
  </si>
  <si>
    <t>BOSA SIGLO XXI</t>
  </si>
  <si>
    <t>CARLOS MARIO ROLON AMAYA</t>
  </si>
  <si>
    <t xml:space="preserve">INGENIERIA DE PROYECTOS S.A.S. </t>
  </si>
  <si>
    <t>INGECO INGENIERIA DE CONSTRUCCIONES 
S.A.S_x000D_</t>
  </si>
  <si>
    <t>AVDA 19 No. 120 – 71 OF 104</t>
  </si>
  <si>
    <t xml:space="preserve">licitacionesingeco2019@gmail.com </t>
  </si>
  <si>
    <t xml:space="preserve"> BOGOTÁ D.C</t>
  </si>
  <si>
    <t>CONSORCIO ODESSA</t>
  </si>
  <si>
    <t>ÓSCAR JAVIER GARZÓN DÍAZ</t>
  </si>
  <si>
    <t>CGR SAS_x000D_</t>
  </si>
  <si>
    <t>CGR INGENIEROS &amp; ARQUITECTOS SAS</t>
  </si>
  <si>
    <t>614 75 90 – 477 60 33</t>
  </si>
  <si>
    <t>Calle 150 No 16 – 56 oficina 4001, Bogotá D.C._x000D_</t>
  </si>
  <si>
    <t>nfo@cgrsas.com _x000D_</t>
  </si>
  <si>
    <t>CONSORCIO GMC</t>
  </si>
  <si>
    <t xml:space="preserve"> OSCAR ALFREDO MONTOYA CASTRO</t>
  </si>
  <si>
    <t>GRUPO METRO COLOMBIA S.A.S</t>
  </si>
  <si>
    <t>OSCAR ALFREDO MONTOYA CASTRO</t>
  </si>
  <si>
    <t>Carrera 20 No 39-69 Bogotá</t>
  </si>
  <si>
    <t>comercial@grupometrocolombia.com_x000D_</t>
  </si>
  <si>
    <t>CONSULTORES INTERVENTORES COLOMBIANOS S.A.S.</t>
  </si>
  <si>
    <t>FARIEL ENRIQUE MORALES PERTUZ</t>
  </si>
  <si>
    <t>CONSULTORES INTERVENTORES COLOMBIANOS SAS</t>
  </si>
  <si>
    <t>3103104112_x000D_</t>
  </si>
  <si>
    <t>CALLE 96 # 10 – 51 oficina 40</t>
  </si>
  <si>
    <t>concicsas2020@gmail.com_x000D_</t>
  </si>
  <si>
    <t>CONS GAB BOGOTA</t>
  </si>
  <si>
    <t>GERMAN ANTONIO BALLESTAS BERDEJO</t>
  </si>
  <si>
    <t>GAB INGENIERIA SAS</t>
  </si>
  <si>
    <t xml:space="preserve">GERMAN ANTONIO 
BALLESTAS BERDEJO </t>
  </si>
  <si>
    <t>300 2089435</t>
  </si>
  <si>
    <t>Cra 70ª No 110-10</t>
  </si>
  <si>
    <t>oficinamb516@hotmail.com / 
licitacionesgab2@gmail.com_x000D_</t>
  </si>
  <si>
    <t>CONSORCIO MT 2022 BOSA</t>
  </si>
  <si>
    <t>GILBERTO MARTINEZ ARGUELLES</t>
  </si>
  <si>
    <t>INGENIERIA 
MASTER S.A.S</t>
  </si>
  <si>
    <t>MT PROJECTS S.A.S</t>
  </si>
  <si>
    <t>CL 1ª No 24-86 TO 1 AP 901_x000D_</t>
  </si>
  <si>
    <t>Licitacionesmtprojects@gmail.com_x000D_</t>
  </si>
  <si>
    <t xml:space="preserve"> Puerto Colombia, Atlántico.</t>
  </si>
  <si>
    <t>VELNEC S.A.</t>
  </si>
  <si>
    <t>SANDRA VALENCIA ACHURY</t>
  </si>
  <si>
    <t>VELNEC SAS</t>
  </si>
  <si>
    <t>Avenida Carrera 86 No. 51 – 66 Oficina 301</t>
  </si>
  <si>
    <t xml:space="preserve"> webmaster@velnec.com – pmartinez@velnec.com_x000D_</t>
  </si>
  <si>
    <t>CONSORCIO INTERVIAS CD</t>
  </si>
  <si>
    <t>JORGE ENRIQUE ALFARO DE LOS RÍOS</t>
  </si>
  <si>
    <t>DF CONSULTORIA S.A.S</t>
  </si>
  <si>
    <t>COMPAÑÍA DE PROYECTOS
TÉCNICOS CPT S.A.</t>
  </si>
  <si>
    <t>CRA. 18 # 116-24</t>
  </si>
  <si>
    <t>cptpropuestas@gmail.com</t>
  </si>
  <si>
    <t>CONSORCIO GBM VIAS</t>
  </si>
  <si>
    <t>ABRAHAM ANTONIO PALACIO AMADO</t>
  </si>
  <si>
    <t>B&amp;C</t>
  </si>
  <si>
    <t>GRMM S.A.S</t>
  </si>
  <si>
    <t>MSING SAS</t>
  </si>
  <si>
    <t>CARRERA 47 # 103-29</t>
  </si>
  <si>
    <t>grmmsas@gmail.com comercial@byc-sa.com
gcomercialmsing@gmail.com</t>
  </si>
  <si>
    <t>CONSORCIO JGL</t>
  </si>
  <si>
    <t>ELKIN JAVIER PINEDA BOLAÑO</t>
  </si>
  <si>
    <t>JOSE MANUEL GUARDO POLO</t>
  </si>
  <si>
    <t>JMELO INGENIERIA DE PROYECTOS S.A.S</t>
  </si>
  <si>
    <t>PROYECTOS &amp; CONSTRUCCIONES LUZIANA S.A.S</t>
  </si>
  <si>
    <t>Calle 152 # 12 C – 12 APTO 215</t>
  </si>
  <si>
    <t xml:space="preserve">pycluzianasas@gmail.com </t>
  </si>
  <si>
    <t>P.I.V. Ingeniería S.A.S</t>
  </si>
  <si>
    <t>Lisbeth del Carmen Ledesma León</t>
  </si>
  <si>
    <t>PIV INGENIERÍA S.A.S.</t>
  </si>
  <si>
    <t>744 3839</t>
  </si>
  <si>
    <t>Carrera 12 # 96-81 Of. 402</t>
  </si>
  <si>
    <t xml:space="preserve"> lisbeth.ledesma@pivingenieria.com_x000D_</t>
  </si>
  <si>
    <t>CONSORCIO CMP BOSA</t>
  </si>
  <si>
    <t>DIEGO ALEJANDRO LEIVA ORTIZ_x000D_</t>
  </si>
  <si>
    <t>CORTÉS LEIVA 
ASOCIADOS 
S.A.S</t>
  </si>
  <si>
    <t>MSC 
INGENIERIA 
S.A.S</t>
  </si>
  <si>
    <t>PROMACO 
INGENIERÍA 
S.A.S</t>
  </si>
  <si>
    <t>312 2594693_x000D_</t>
  </si>
  <si>
    <t>605 3044373</t>
  </si>
  <si>
    <t>Carrera 53 No 74 86 Oficina 429 A</t>
  </si>
  <si>
    <t xml:space="preserve">licitaciones@cortesleivaasociados.com </t>
  </si>
  <si>
    <t>BARRANQUILLA</t>
  </si>
  <si>
    <t>INGENIEROS CONSULTORES Y CONSTRUCTORES ARG SAS</t>
  </si>
  <si>
    <t>NATALIA AMADOR BAQUIRO</t>
  </si>
  <si>
    <t>INGENIEROS CONSULTORES Y CONSTRUCTORES 
ARG SAS_x000D_</t>
  </si>
  <si>
    <t>3125850939_x000D_</t>
  </si>
  <si>
    <t>CALLE 98 No. 22 64 OF. 603</t>
  </si>
  <si>
    <t>licitacionesargsas@gmail.com</t>
  </si>
  <si>
    <t>INGENIEROS CIVILES ESPECIALISTAS S.A.S.</t>
  </si>
  <si>
    <t>CARLOS ALBERTO DONADO HENRÍQUEZ</t>
  </si>
  <si>
    <t xml:space="preserve">605 3735498 – 605 3735499 </t>
  </si>
  <si>
    <t>CRA 44 No. 82 - 145_x000D_</t>
  </si>
  <si>
    <t xml:space="preserve"> icelimitada@gmail.com</t>
  </si>
  <si>
    <t>CONSORCIO SG</t>
  </si>
  <si>
    <t>ALEJANDRO ALBA QUINTERO</t>
  </si>
  <si>
    <t>SESAC</t>
  </si>
  <si>
    <t>GESSI ALVERA</t>
  </si>
  <si>
    <t>CRA 20 39 28</t>
  </si>
  <si>
    <t>COMERCIAL@SESAC.COM.CO</t>
  </si>
  <si>
    <t>Estructurador Colombia SAS</t>
  </si>
  <si>
    <t>MAURICIO GOMEZ CAICEDO</t>
  </si>
  <si>
    <t xml:space="preserve">8059450
</t>
  </si>
  <si>
    <t xml:space="preserve">TRANSVERSAL 60 N 106 A 28 OF 401
</t>
  </si>
  <si>
    <t xml:space="preserve">licitaciones@estructuradorcolombia.com </t>
  </si>
  <si>
    <t xml:space="preserve">SALGADO, MELENDEZ Y ASOCIADOS INGENIEROS CONSULTORES S.A.S	</t>
  </si>
  <si>
    <t xml:space="preserve">Carlo s Eduardo Berna l L atorre </t>
  </si>
  <si>
    <t xml:space="preserve">Calle 79 #7-32
</t>
  </si>
  <si>
    <t xml:space="preserve">smabog@smaingenieros . com . co </t>
  </si>
  <si>
    <t>INGEOCILCON S.A.S.</t>
  </si>
  <si>
    <t>Oswaldo Ramos Garcia</t>
  </si>
  <si>
    <t xml:space="preserve">3006237
</t>
  </si>
  <si>
    <t xml:space="preserve">Carrera 84 A No. 37 A – 28 OF. 301
</t>
  </si>
  <si>
    <t xml:space="preserve">ingeocilcon@gmail.com
</t>
  </si>
  <si>
    <t xml:space="preserve">MEDELLIN   </t>
  </si>
  <si>
    <t>GNG SERVICIOS DE INGENIERIA S.A.S.</t>
  </si>
  <si>
    <t>JORGE GOMEZ FALLA.</t>
  </si>
  <si>
    <t>317 367 51 54</t>
  </si>
  <si>
    <t>Carrera 49 No. 104 B – 49</t>
  </si>
  <si>
    <t xml:space="preserve">licitaciones@gngservicios.com – gerencia@gng.com.co 
</t>
  </si>
  <si>
    <t>Soluciones para la Ingeniería S.A.S.</t>
  </si>
  <si>
    <t>IVÁN AUGUSTO BARRETO ESQUIVEL</t>
  </si>
  <si>
    <t xml:space="preserve">3014312923
</t>
  </si>
  <si>
    <t xml:space="preserve">CLL 60 No 9A – 46 OF 410
</t>
  </si>
  <si>
    <t xml:space="preserve">spli.licitaciones@gmail.com </t>
  </si>
  <si>
    <t>CONSORCIO VIAL BOGOTA</t>
  </si>
  <si>
    <t xml:space="preserve">NESTOR ANIBAL ESPINOSA NIÑO
</t>
  </si>
  <si>
    <t>EMPROCIV SAS</t>
  </si>
  <si>
    <t xml:space="preserve">RAUL ORLANDO DELGADO 
</t>
  </si>
  <si>
    <t xml:space="preserve">JG INGENIERIA CONSULTORIA Y 
CONSTRUCCION </t>
  </si>
  <si>
    <t xml:space="preserve">6218382
</t>
  </si>
  <si>
    <t xml:space="preserve">Calle 13 No 3-46 Ofic 301, Cota
</t>
  </si>
  <si>
    <t xml:space="preserve">
licitaciones.rya@gmail.com</t>
  </si>
  <si>
    <t>GEOTECNIA Y CIMIENTOS INGEOCIM S.A.S.</t>
  </si>
  <si>
    <t xml:space="preserve">CAMILO ADOLFO NAGED RODRIGUEZ
</t>
  </si>
  <si>
    <t>601) 691 0842</t>
  </si>
  <si>
    <t xml:space="preserve">Carrera 15 No. 98-26 Oficina 503
</t>
  </si>
  <si>
    <t xml:space="preserve">central@ingeocim.com
</t>
  </si>
  <si>
    <t>COPEBA S.A.S.</t>
  </si>
  <si>
    <t>ANDREA DEL PILAR PEÑA SANCHEZ</t>
  </si>
  <si>
    <t xml:space="preserve">2183292
</t>
  </si>
  <si>
    <t xml:space="preserve">cra. 21 # 100 – 20 Ofc. 602
</t>
  </si>
  <si>
    <t xml:space="preserve"> licitacionescopeba@gmail.com  </t>
  </si>
  <si>
    <t>CONSORCIO SAN JUAN BOSA 4</t>
  </si>
  <si>
    <t>CARLOS MAURICIO HERNÁNDEZ ZAMORA</t>
  </si>
  <si>
    <t xml:space="preserve">SHM INGENIERIA SAS </t>
  </si>
  <si>
    <t>CARLOS HERNÁNDEZ
SOLER</t>
  </si>
  <si>
    <t>Calle 120 No. 49 – 44, Bogotá</t>
  </si>
  <si>
    <t xml:space="preserve">licitacioneshcip@gmail.com </t>
  </si>
  <si>
    <t>CODIPRO INGENIERÍA Y ARQUITECTURA LTDA.</t>
  </si>
  <si>
    <t>JESUS MARIA BERDUGO LEAL</t>
  </si>
  <si>
    <t>CODIPRO INGENIERIA</t>
  </si>
  <si>
    <t>636 6945</t>
  </si>
  <si>
    <t>Calle 98 # 65A-46</t>
  </si>
  <si>
    <t>codipro.licitaciones@gmail.com</t>
  </si>
  <si>
    <t>CONSULTORES DONOVAN SAS</t>
  </si>
  <si>
    <t>UAN DIEGO ARENAS DE LA HOZ</t>
  </si>
  <si>
    <t>CALLE 17 #10-16 OF 803</t>
  </si>
  <si>
    <t>jarenas@arenasingenieros.com</t>
  </si>
  <si>
    <t>MAB INGENIERIA DE VALOR S.A.</t>
  </si>
  <si>
    <t xml:space="preserve"> ARIEL ALBERTO CORREDOR GOMEZ
</t>
  </si>
  <si>
    <t xml:space="preserve">(1) 241 54 00 - 312 481 06 99
</t>
  </si>
  <si>
    <t xml:space="preserve">El Dorado 69-76, Torre 3, Oficina 501
</t>
  </si>
  <si>
    <t>propuestas@mab.com.co</t>
  </si>
  <si>
    <t>CONSORCIO GIS BOSA</t>
  </si>
  <si>
    <t>Luisa Fernanda Barreto Parra</t>
  </si>
  <si>
    <t xml:space="preserve">GIS-EAP S.A.S. </t>
  </si>
  <si>
    <t>GIS OMICRÓN S.A.S</t>
  </si>
  <si>
    <t xml:space="preserve">313 4595240 - 321 2900127 </t>
  </si>
  <si>
    <t>Calle 26 # 69D - 91 ofc. 605</t>
  </si>
  <si>
    <t>licitaciones@grupogiscolombia.com</t>
  </si>
  <si>
    <t>RAFAEL JAVIER GUISA RUEDA</t>
  </si>
  <si>
    <t xml:space="preserve">3003670445
</t>
  </si>
  <si>
    <t>_calle 35 No. 25 – 37 apto 1502 torre B</t>
  </si>
  <si>
    <t xml:space="preserve"> _licitacionesrg@hotmail.es-rjguisa@hotmail.com
</t>
  </si>
  <si>
    <t>CONSORCIO INTERMALLAVIAL BOSA</t>
  </si>
  <si>
    <t>CARLOS ANDRESS MASS GUERRERO</t>
  </si>
  <si>
    <t>CAYENA CONSULTORES</t>
  </si>
  <si>
    <t>ROSIA</t>
  </si>
  <si>
    <t xml:space="preserve">3012675296
</t>
  </si>
  <si>
    <t xml:space="preserve">Calle 94 No 18ª-33
</t>
  </si>
  <si>
    <t xml:space="preserve">rocciasasint@gmail.com
</t>
  </si>
  <si>
    <t>Consorcio RP Bosa</t>
  </si>
  <si>
    <t>GUSTAVO ROSO GÓMEZ</t>
  </si>
  <si>
    <t>GUSTAVO ROSO GOMEZ</t>
  </si>
  <si>
    <t>NAIRO PRIETO SUAREZ</t>
  </si>
  <si>
    <t xml:space="preserve">3106805344
</t>
  </si>
  <si>
    <t>Carrera 1F # 39-76 Oficina 808 Edificio DaVinci</t>
  </si>
  <si>
    <t xml:space="preserve">gustavoroso2005@yahoo.com
</t>
  </si>
  <si>
    <t>TUNJA</t>
  </si>
  <si>
    <t>CONSORCIO OPH - CAP 2022</t>
  </si>
  <si>
    <t>ANA ISABEL HENDE CARREÑO</t>
  </si>
  <si>
    <t xml:space="preserve">OPH INGENIEROS ASOCIADOS
</t>
  </si>
  <si>
    <t>CARLOS ALBERTO PALTA MUÑOZ</t>
  </si>
  <si>
    <t xml:space="preserve">301 776 3019
</t>
  </si>
  <si>
    <t xml:space="preserve">   Kra 147ª # 142f-39 int 12 of 503 </t>
  </si>
  <si>
    <t xml:space="preserve">licitacionesaihingenieria@gmail.com     </t>
  </si>
  <si>
    <t>ARQING CONSULTORIA Y CONSTRUCCIONES SAS</t>
  </si>
  <si>
    <t>CARLOS MAURICIO BOTÓN GÓMEZ</t>
  </si>
  <si>
    <t>ARQING CONSULTORIA Y CONSTRUCCIONES S.A.S</t>
  </si>
  <si>
    <t>CARRERA 15 A No. 124 - 60 OF 102</t>
  </si>
  <si>
    <t>licitaciones@arqingco.com</t>
  </si>
  <si>
    <t xml:space="preserve">BOGOTÁ D.C. </t>
  </si>
  <si>
    <t>HERNAN ALONSO VELASQUEZ CABEZA</t>
  </si>
  <si>
    <t xml:space="preserve">CARRERA 7 No. 64A 41 </t>
  </si>
  <si>
    <t>constructoraintegraldecordoba@gmail.com</t>
  </si>
  <si>
    <t>MONTERIA CORDOBA</t>
  </si>
  <si>
    <t>CONSORCIO INTERSPACIOS BOSA</t>
  </si>
  <si>
    <t>MARCELA PATRICIA BAQUERO APONTE</t>
  </si>
  <si>
    <t>HG INGENIERIA Y DESARROLLO S.A.S</t>
  </si>
  <si>
    <t>CGB S.A.S</t>
  </si>
  <si>
    <t xml:space="preserve">CALLE 94 A No. 21 - 41 APT 207 </t>
  </si>
  <si>
    <t>hgingenieriaydesarrollo@gamail.com</t>
  </si>
  <si>
    <t>UT INTERVENTORIA BOSA 2022</t>
  </si>
  <si>
    <t>MIGUEL ALEJANDRO GARCIA RODRÍGUEZ</t>
  </si>
  <si>
    <t>CONSEINT S.A.S.</t>
  </si>
  <si>
    <t>SMART PLANNING PROJECTS S.A.S</t>
  </si>
  <si>
    <t>601 8055148</t>
  </si>
  <si>
    <t>CALLE 25 B 85 C 81</t>
  </si>
  <si>
    <t>contacto@smartpp.com.co
gerencia@conseint.com</t>
  </si>
  <si>
    <t>PROYECTISTAS DE COLOMBIA &amp; CIA SAS</t>
  </si>
  <si>
    <t>GUSTAVO EUGENIO ANAYA MATTOS</t>
  </si>
  <si>
    <t>CALLE 13 No. 7 - 54</t>
  </si>
  <si>
    <t>licitaciones@pry.com.co</t>
  </si>
  <si>
    <t>CAÑAGUATE</t>
  </si>
  <si>
    <t>COMPAÑIA DE INTERVENTORIAS Y CONSULTORIAS DE LA COSTA SAS</t>
  </si>
  <si>
    <t>JUANITA VALENTINA CASTILLO CUAN</t>
  </si>
  <si>
    <t>COMPAÑIA DE UNTERVENTORIAS Y CONSULTORIAS DE LA COSTA S.A.S</t>
  </si>
  <si>
    <t>CARRERA 3 No. 8 - 06 OFICINA 601</t>
  </si>
  <si>
    <t>cincosas1@gmail.com</t>
  </si>
  <si>
    <t>CARTAGENA</t>
  </si>
  <si>
    <t>CONSORCIO INTERBOSA 2022</t>
  </si>
  <si>
    <t>NOBERTO ANGARITA BECERRA</t>
  </si>
  <si>
    <t>INEXIA SAS</t>
  </si>
  <si>
    <t>OPCIONA SAS</t>
  </si>
  <si>
    <t>CALLE 75 No.15 -32</t>
  </si>
  <si>
    <t>inexiasas@gmail.com</t>
  </si>
  <si>
    <t>CONSORCIO ALMA-GILLI</t>
  </si>
  <si>
    <t>ALVARO HERNANDO VERA AYALA</t>
  </si>
  <si>
    <t>ALMA INTERVENTORIA &amp; CONSULTORIA SAS</t>
  </si>
  <si>
    <t>CONSTRUCTORA GILLI SAS</t>
  </si>
  <si>
    <t>601 3033518</t>
  </si>
  <si>
    <t>CALLE 123 No. 7A - 17 OFICINA 304</t>
  </si>
  <si>
    <t>almaintercon@gmail.com</t>
  </si>
  <si>
    <t>Wilmer Junior Gomez Brito</t>
  </si>
  <si>
    <t>WILMER JUNIOR GOMEZ BRITO</t>
  </si>
  <si>
    <t>WILMER JUNIOR GÓMEZ BRITO</t>
  </si>
  <si>
    <t>CALLE 3 No. 14 A 30 SAN PEPDRITO</t>
  </si>
  <si>
    <t>wgomezbrito@gmail.com</t>
  </si>
  <si>
    <t>LA GUAJIRA</t>
  </si>
  <si>
    <t>CONSTRUCCIONES INTERVENTORIAS ISAZA INGENIERIA SAS</t>
  </si>
  <si>
    <t>RUBEN ISAZA PALACIO</t>
  </si>
  <si>
    <t>COINZA ING SAS</t>
  </si>
  <si>
    <t>CALLE 40 81 A 132 OF 401</t>
  </si>
  <si>
    <t>coinza.sas@hotmail.com</t>
  </si>
  <si>
    <t>CONSORCIO BOSA INFRA-VIAL</t>
  </si>
  <si>
    <t>EDGAR EDUARDO LARA GUZMÁN</t>
  </si>
  <si>
    <t>INFRALAR S.A.S</t>
  </si>
  <si>
    <t>VERTICE INTERVENTORIA DE PROYECTOS S.A.S</t>
  </si>
  <si>
    <t xml:space="preserve">CARRERA 49 B No. 102A - 18 </t>
  </si>
  <si>
    <t>javilavertice@gmail.com</t>
  </si>
  <si>
    <t>CS BOSA JI 004</t>
  </si>
  <si>
    <t>JORGE ELIECER PARRA SALINAS</t>
  </si>
  <si>
    <t>JPS INGENIERIA S.A.S.</t>
  </si>
  <si>
    <t>INFRAING S.A.S.</t>
  </si>
  <si>
    <t>6129434
3504835859</t>
  </si>
  <si>
    <t>CALLE 125 No. 20 - 70 OF 602</t>
  </si>
  <si>
    <t>comercial@jpsingenieria.com</t>
  </si>
  <si>
    <t>ELSA MARIA RUEDA LANDINEZ INGENIERIA SAS</t>
  </si>
  <si>
    <t>ELSA MARIA RUEDA LANDINEZ</t>
  </si>
  <si>
    <t>TRANSVERSAL 154 No. 17-20 CASA 10</t>
  </si>
  <si>
    <t>emruedalicitacion@gmail.com</t>
  </si>
  <si>
    <t>BUCARAMANGA</t>
  </si>
  <si>
    <t>CONSORCIO INTERBOGOTA B&amp;B</t>
  </si>
  <si>
    <t>FREDY LEAL MENDOZA</t>
  </si>
  <si>
    <t xml:space="preserve">BATEMAN INGENIERIA SAS </t>
  </si>
  <si>
    <t>BATEMAN INGENIEROS SAS</t>
  </si>
  <si>
    <t>CARRERA 20 No. 39-65</t>
  </si>
  <si>
    <t>licibateman@hotmail.com</t>
  </si>
  <si>
    <t>INTERVIAL BOGOTA</t>
  </si>
  <si>
    <t xml:space="preserve">RAFAEL VILLAR OSPINA </t>
  </si>
  <si>
    <t>IAR PROYECTOS SAS</t>
  </si>
  <si>
    <t>PROYECTOS IAR SAS</t>
  </si>
  <si>
    <t>CARREA 46 No. 22 B 20 OFICINA 506</t>
  </si>
  <si>
    <t>larproyectos.servicios@gmail.com</t>
  </si>
  <si>
    <t xml:space="preserve">CHIA </t>
  </si>
  <si>
    <t>CONSORCIO INTERCAPITAL</t>
  </si>
  <si>
    <t>LUZ ANDREA FAJARDO CORREDOR</t>
  </si>
  <si>
    <t>GAVINCO INGENIEROS CONSULTORES S.A.S</t>
  </si>
  <si>
    <t>ING INGENIERIA S.A.S</t>
  </si>
  <si>
    <t>2367974
6245383</t>
  </si>
  <si>
    <t>CARRERA 48 No. 101 A 29</t>
  </si>
  <si>
    <t>lestupinan@gavinco.com
afajardo@gavinco.com</t>
  </si>
  <si>
    <t>Proyectistas Asociados SAS</t>
  </si>
  <si>
    <t>OSCAR ANDRES PLAZAS ROLDAN</t>
  </si>
  <si>
    <t>PROYECTISTAS ASOCIADOS SAS</t>
  </si>
  <si>
    <t xml:space="preserve">3907134 ext. 116 </t>
  </si>
  <si>
    <t>Carrera 7 No. 155C-30 oficina 2404</t>
  </si>
  <si>
    <t>arealicitacionespa@gmail.com proyectistasasociados@gmail.com_x000D_</t>
  </si>
  <si>
    <t>ESTUDIOS TECNICOS Y CONSTRUCCIONES SAS</t>
  </si>
  <si>
    <t>MANUEL LEOPOLDO GONGORA SIERRA</t>
  </si>
  <si>
    <t>ESTUDIOS TECNICOS Y CONSTRUCCIONES S.A.S</t>
  </si>
  <si>
    <t>CALLE 145 A No. 17 - 33</t>
  </si>
  <si>
    <t>sgcomercial@estudiostecnicos.com.co
sgtecnica@estudiostecnicos.com.co
sgadministrativa@estudiostecnicos.com.co
info@estudiostecnicos.com.co</t>
  </si>
  <si>
    <t>CONSORCIO CG 2021</t>
  </si>
  <si>
    <t>ASTRID LILIANA MARIN LOPEZ</t>
  </si>
  <si>
    <t>CAYCO SAS</t>
  </si>
  <si>
    <t>GPI SAS</t>
  </si>
  <si>
    <t>CARRERA 20B No. 75 – 20 OFICINA 201</t>
  </si>
  <si>
    <t>caycosas.licitaciones@gmail.com</t>
  </si>
  <si>
    <t>Bogota D.C</t>
  </si>
  <si>
    <t>CONSORCIO VIAL BOSA</t>
  </si>
  <si>
    <t>GERSSY NIVER PEÑALOZA QUIÑONES</t>
  </si>
  <si>
    <t>SEG GEOTECNIA Y CONTROL DE CALIDAD SAS</t>
  </si>
  <si>
    <t>PEYCO, PROYECTOS, ESTUDIOS Y CONSTRUCCIONES SAS</t>
  </si>
  <si>
    <t>300 44 61</t>
  </si>
  <si>
    <t>Calle 71 #11-71</t>
  </si>
  <si>
    <t>directorcontratacion@seg-colombia.com / ccastillo@peyco.es</t>
  </si>
  <si>
    <t>R&amp;MCONSTRUCCIONES E INTERVENTORIAS S.A.S</t>
  </si>
  <si>
    <t>CESAR EDUARDO GOMEZ GOMEZ</t>
  </si>
  <si>
    <t>R&amp;M CONSTRUCCIONES E INTERVENTORIAS S.A.S</t>
  </si>
  <si>
    <t>CRA 38ª # 25 - 58</t>
  </si>
  <si>
    <t>licitacionesrym@gmail.com</t>
  </si>
  <si>
    <t>CONSORCIO POSSO INTERVIALES</t>
  </si>
  <si>
    <t>HUGO ALFREDO POSSO MONCADA</t>
  </si>
  <si>
    <t>GRUPO POSSO S.A.S.</t>
  </si>
  <si>
    <t>INGENIERIA MONCADA GUERRERO S.A.</t>
  </si>
  <si>
    <t>Carrera 62 N° 103-44 Oficina 304</t>
  </si>
  <si>
    <t>licitaciones@grupoposso.com.co</t>
  </si>
  <si>
    <t>CONSORCIO EPSILON CAPITAL</t>
  </si>
  <si>
    <t>WILSON GIOVANNI URREA URREA</t>
  </si>
  <si>
    <t>PROYECTOS E INTERVENTORÍAS S.A.S – PI S.A.S.</t>
  </si>
  <si>
    <t>INGENIERÍA DE ESTUDIOS Y ASESORIAS S.A.S. INESAS S.A.S</t>
  </si>
  <si>
    <t>Calle 100 # 8ª-55, Torre C, Oficina 504</t>
  </si>
  <si>
    <t>licitaciones@pi-sas.com.co</t>
  </si>
  <si>
    <t>MIRS LATINOAMERICA S.A.S</t>
  </si>
  <si>
    <t>NICK RANDY ALMEIDA GAMARRA</t>
  </si>
  <si>
    <t>571) 8039343</t>
  </si>
  <si>
    <t>Calle 23 f No. 85 a - 31</t>
  </si>
  <si>
    <t>licitaciones@mirsla.co</t>
  </si>
  <si>
    <t>TECNOLOGÍA DE NUEVAS MEDICIONES COLOMBIA S.A.S.</t>
  </si>
  <si>
    <t xml:space="preserve"> EMILIA DE LA OSSA CONTRERAS</t>
  </si>
  <si>
    <t>ECNOLOGIA DE 
NUEVAS MEDICIONES COLOMBIA S.A.S - TECNUMEC S.A.S</t>
  </si>
  <si>
    <t>315 876 3235</t>
  </si>
  <si>
    <t>CR15 #93A 84 OFICINA 604</t>
  </si>
  <si>
    <t>Licitaciones.colombia@tnmlimited.com</t>
  </si>
  <si>
    <t>CONSORCIO VIAS BOSA</t>
  </si>
  <si>
    <t>SANTIAGO CARRILLO VARGAS</t>
  </si>
  <si>
    <t>SAVIMAC SAS</t>
  </si>
  <si>
    <t>SANDRA MONICA CARDOZO ROJAS</t>
  </si>
  <si>
    <t>Calle 65 No. 5-01 oficina 204</t>
  </si>
  <si>
    <t>savimac2016@gmail.com</t>
  </si>
  <si>
    <t>CONSORCIO VYO 2022</t>
  </si>
  <si>
    <t>JORGE ISAAC VELASQUEZ VARGAS</t>
  </si>
  <si>
    <t>OBRAS Y PROYECTOS RP SAS</t>
  </si>
  <si>
    <t>Carrera 20B No. 75-20 OF 405</t>
  </si>
  <si>
    <t>comercialobrasyproyectos@gmail.com</t>
  </si>
  <si>
    <t>D&amp;B INGENIEROS CIVILES S.A.S.</t>
  </si>
  <si>
    <t>RODRIGO ALBERTO DIAZ BENJUMEA</t>
  </si>
  <si>
    <t>Carrera 15 a # 112 – 77</t>
  </si>
  <si>
    <t>dybingenierosciviles@gmail.com</t>
  </si>
  <si>
    <t>CONSORCIO INTERTRONCAL 2022</t>
  </si>
  <si>
    <t>JORGE ALVARO SANCHEZ BLANCO</t>
  </si>
  <si>
    <t>JASB PROYECTOS S.A.S</t>
  </si>
  <si>
    <t>ARM CONSULTING S.A.S.</t>
  </si>
  <si>
    <t>Transversal 55 A # 115 A - 06</t>
  </si>
  <si>
    <t>comercial@jasb.com.co</t>
  </si>
  <si>
    <t>HMV SERVICIOS S.A.S</t>
  </si>
  <si>
    <t>OSCAR JIMÉNEZ CELY</t>
  </si>
  <si>
    <t>+57(601) 6439500</t>
  </si>
  <si>
    <t>Calle 70 No. 7 – 30 Piso 4</t>
  </si>
  <si>
    <t>comercial2@h-mv.com;
agonzalez@h-mv.com;
ecristancho@h-mv.com</t>
  </si>
  <si>
    <t>CONSORCIO MALLA VIAL 2022</t>
  </si>
  <si>
    <t>OMAR ALEXANDER GARCIA C.</t>
  </si>
  <si>
    <t>FRONTERAS CONSTRUCTORA S.A.S.</t>
  </si>
  <si>
    <t>SIGT INGENIEROS Y CONSULTORES S.A.S.</t>
  </si>
  <si>
    <t>715 0016</t>
  </si>
  <si>
    <t>CARRERA 70D # 48 – 40</t>
  </si>
  <si>
    <t>LICITACIONES.FRONTERAS.ING@GMAIL.COM</t>
  </si>
  <si>
    <t>CONSORCIO INCOL-ALEPH</t>
  </si>
  <si>
    <t>HENRY SANCHEZ RODRÍGUEZ</t>
  </si>
  <si>
    <t>ALEPH INGENIERÍA Y CONSULTORÍA S.A.S.</t>
  </si>
  <si>
    <t>INGENIEROS CONSULTORES S.A.</t>
  </si>
  <si>
    <t>Calle 49Norte N° 8AN-100</t>
  </si>
  <si>
    <t>propuestas@diconsultoriaingenieros.com</t>
  </si>
  <si>
    <t>CONSULTORES DEL OCCIDENTE SAS</t>
  </si>
  <si>
    <t>GERMAN ADOLFO PERDOMO PACHON</t>
  </si>
  <si>
    <t>Avenida Carrera 15 N° 122 – 75 Oficina 211 – 212 Torre A</t>
  </si>
  <si>
    <t>consorciogap@hotmail.com</t>
  </si>
  <si>
    <t>CONSORCIO BOSA</t>
  </si>
  <si>
    <t>EDGAR A. SALAZAR B.</t>
  </si>
  <si>
    <t>TOTALL S.A.S</t>
  </si>
  <si>
    <t>INFRAOBRAS INGENIERIA S.A.S</t>
  </si>
  <si>
    <t>311 200 46 25</t>
  </si>
  <si>
    <t>Carrera 47 a No. 95-56 Oficina 406</t>
  </si>
  <si>
    <t>licitacionestotall@gmail.com</t>
  </si>
  <si>
    <t>CONSORCIO KALROY BOSA 04</t>
  </si>
  <si>
    <t>CESAR AUGUSTO CAMARGO CAMARGO,</t>
  </si>
  <si>
    <t>KALPA INGENIERIA SAS</t>
  </si>
  <si>
    <t>ROY INGENIERIA SAS</t>
  </si>
  <si>
    <t>CRA 15 A No 121-12 OFC 314</t>
  </si>
  <si>
    <t>kalpaingenieriasas@gmail.com</t>
  </si>
  <si>
    <t>UNIÓN TEMPORAL - RUTAS BOSA.</t>
  </si>
  <si>
    <t>NELCY PATRICIA MIRANDA OROZCO</t>
  </si>
  <si>
    <t>ALVARO GARCIA PARRA AGP S.A.S</t>
  </si>
  <si>
    <t>PROINVERCOL D&amp;R S.A.S</t>
  </si>
  <si>
    <t>CALLE 13Nº25-68 TORRE-1 OFI-1006</t>
  </si>
  <si>
    <t>ADMINISTRACION@PROINVERCOL.COM</t>
  </si>
  <si>
    <t>Bucaramanga</t>
  </si>
  <si>
    <t>CONSORCIO AV</t>
  </si>
  <si>
    <t>VICTOR GUILLERMO RODRIGUEZ RAMIREZ</t>
  </si>
  <si>
    <t>ASESORIAS TECNICAS LTDA "ASETEC"</t>
  </si>
  <si>
    <t>(8) 874448</t>
  </si>
  <si>
    <t>Carrera 7 No 16ª – 29 segundo Piso Quirinal</t>
  </si>
  <si>
    <t>victorgrr1@gmail.com</t>
  </si>
  <si>
    <t>Neiva- Huila</t>
  </si>
  <si>
    <t>CONSORCIO INGEVIAL</t>
  </si>
  <si>
    <t xml:space="preserve"> MARÍA ELENA VERGARA CARRASCAL</t>
  </si>
  <si>
    <t>LINO ANDRÉS
MENDOZA VELASQUEZ</t>
  </si>
  <si>
    <t>CONSTRUCTORA 
OCEANA S.A.S</t>
  </si>
  <si>
    <t xml:space="preserve"> Carrera 6 No. 65-24 oficina 323_x000D_</t>
  </si>
  <si>
    <t xml:space="preserve"> mariaelenavergara24@hotmail.com</t>
  </si>
  <si>
    <t>Monteria-Cordoba</t>
  </si>
  <si>
    <t>CONSORCIO INTERVENTORIA BOSA</t>
  </si>
  <si>
    <t>MARIA PATRICIA CALDERON QUINTERO</t>
  </si>
  <si>
    <t>TECAL INGENIERIA SAS</t>
  </si>
  <si>
    <t>TECNICONSULTA SAS</t>
  </si>
  <si>
    <t>Calle 116 # 23-06 Oficina 408 Business Center</t>
  </si>
  <si>
    <t>licitaciones.tecniconsulta@gmail.com</t>
  </si>
  <si>
    <t>Bogota D.C.</t>
  </si>
  <si>
    <t>CONSORCIO ING VIAL</t>
  </si>
  <si>
    <t>MARGOT YULIET SIERRA ECHAVARRIA</t>
  </si>
  <si>
    <t>INGECINCO LTDA</t>
  </si>
  <si>
    <t>GRUPO ASV SAS</t>
  </si>
  <si>
    <t>300 427 95 66_x000D_</t>
  </si>
  <si>
    <t xml:space="preserve"> +57 (1) 756 95 32</t>
  </si>
  <si>
    <t xml:space="preserve"> CRA 78 # 11C-58</t>
  </si>
  <si>
    <t>grupoasvsas@gmail.com</t>
  </si>
  <si>
    <t>CONSORCIO INTERVENTORES</t>
  </si>
  <si>
    <t>FABIAN ANDRES VALLEJO</t>
  </si>
  <si>
    <t>COMPAÑIA 
CONSULTORA  COLOMBIANA TRIPLE 
C SA</t>
  </si>
  <si>
    <t>VALLEJO H 
INGENIEROS 
CONSULTORES -
CONSTRUCTORES 
S.A.S_x000D_</t>
  </si>
  <si>
    <t>587901 -3112118551</t>
  </si>
  <si>
    <t>Transversal 24 No.59-07</t>
  </si>
  <si>
    <t>vallejohingenieros@gmail.com_x000D_</t>
  </si>
  <si>
    <t>INGENIERIA Y CONSULTORIA INGECON SAS</t>
  </si>
  <si>
    <t>ANGELA MARIA DAVILA MORALES</t>
  </si>
  <si>
    <t>INGENIERÍA Y CONSULTORÍA INGECON SAS</t>
  </si>
  <si>
    <t>Calle 148 # 7g-42</t>
  </si>
  <si>
    <t>propuestas@ingecon.com.co</t>
  </si>
  <si>
    <t xml:space="preserve">	INTERVENTORIA Y CONSTRUCIVILES SAS</t>
  </si>
  <si>
    <t>CARLOS ALBERTYO ARAMBULA CURREA</t>
  </si>
  <si>
    <t>INTERVENTORIA Y CONSTRUCIVILES S.A.S.</t>
  </si>
  <si>
    <t>CALLE 127 A # 07-19</t>
  </si>
  <si>
    <t>licitacionesintercon@gmail.com</t>
  </si>
  <si>
    <t>CONSORCIO INTERVIAS BOSA -22</t>
  </si>
  <si>
    <t>LUIS ALEXANDER SALAZAR GUTIERREZ</t>
  </si>
  <si>
    <t>INGECONA S.A.S</t>
  </si>
  <si>
    <t>C.I.O. COMPAÑIA SAS</t>
  </si>
  <si>
    <t>Carrera 82 No 25G-60 TORRE 5 OFI 501</t>
  </si>
  <si>
    <t>licitacionesproyectos@gmil.com</t>
  </si>
  <si>
    <t>AYM CONSULTORIA SAS</t>
  </si>
  <si>
    <t>MARÍA MARLENY FLOREZ ARENAS</t>
  </si>
  <si>
    <t>AYMCO SAS</t>
  </si>
  <si>
    <t xml:space="preserve">CRA 43B # 16-95 OFC 1701, EDIFICIO CCI </t>
  </si>
  <si>
    <t>aymco.sas@gmail.com_x000D_</t>
  </si>
  <si>
    <t>Medellin, Antioquia</t>
  </si>
  <si>
    <t>CONSORCIO NLA 2022</t>
  </si>
  <si>
    <t>JORGE HERNANDO BELTRAN CATUMBA</t>
  </si>
  <si>
    <t>NOGAALL SAS</t>
  </si>
  <si>
    <t>LITORAL CONSULTING SAS</t>
  </si>
  <si>
    <t>APP CONSULTORES &amp; ESTRUCTURADORES SAS</t>
  </si>
  <si>
    <t>Calle 59ª Bis # 05- 53 Oficina 704</t>
  </si>
  <si>
    <t>contratacion@nogaall.com</t>
  </si>
  <si>
    <t>CONSORCIO URBANO</t>
  </si>
  <si>
    <t>SANTIAGO PAEZ TALERO</t>
  </si>
  <si>
    <t>INGENIERÍA, CONSULTORÍA Y PLANEACIÓN SA</t>
  </si>
  <si>
    <t>PAVIMENTOS Y GEOTECNIA SAS_x000D_</t>
  </si>
  <si>
    <t>57-1 3215958</t>
  </si>
  <si>
    <t>Calle 70 BIS # 4-60 Bario Rosales</t>
  </si>
  <si>
    <t>licitaciones@incoplansa.com</t>
  </si>
  <si>
    <t>CONSORCIO INTERVIAL AB 004</t>
  </si>
  <si>
    <t>GUSTAVO PEREZ MARIÑO</t>
  </si>
  <si>
    <t>INTERESTUDIOS 
INGENIERIA S.A.S</t>
  </si>
  <si>
    <t>GUSTAVO PÉREZ MARIÑO</t>
  </si>
  <si>
    <t>3192368299 -
3002093989</t>
  </si>
  <si>
    <t xml:space="preserve"> Carrera 13 No. 93-67 oficina 301_x000D_</t>
  </si>
  <si>
    <t>licitaciones.interestudios@outlook.com</t>
  </si>
  <si>
    <t>CONSORCIO MALLA VIAL BOSA 22</t>
  </si>
  <si>
    <t>Rexon Elías Prada Carrillo</t>
  </si>
  <si>
    <t>DRC ASOCIADOS S.A.S</t>
  </si>
  <si>
    <t>S&amp;C INGENIERIA S.A.S</t>
  </si>
  <si>
    <t>316 529 20 34</t>
  </si>
  <si>
    <t>Calle 34 # 10 – 49, oficina 701</t>
  </si>
  <si>
    <t>gerenciadrcasociados@gmail.com_x000D_</t>
  </si>
  <si>
    <t>TERRA INGENIEROS CIVILES SAS</t>
  </si>
  <si>
    <t>JORGE HERNANDO FORERO FORERO</t>
  </si>
  <si>
    <t xml:space="preserve"> TERRA INGENIEROS CIVILES S.A.S</t>
  </si>
  <si>
    <t>314 3618503</t>
  </si>
  <si>
    <t xml:space="preserve">Avenida Carrera 15 # 100 ± 69 </t>
  </si>
  <si>
    <t>terra.licitaciones@gmail.com</t>
  </si>
  <si>
    <t>Martin Alejandro Restrepo Atuesta_x000D_</t>
  </si>
  <si>
    <t>GPR INGENIERIA DE PROYECTOS DE 
INFRAESTRUCTURA S.A.S._x000D_</t>
  </si>
  <si>
    <t>INFRAESTRUCTURAS E INGENIERIA GLOBAL S.A.S.</t>
  </si>
  <si>
    <t>715 00 16</t>
  </si>
  <si>
    <t xml:space="preserve"> Carrera 70D # 48 – 40 </t>
  </si>
  <si>
    <t xml:space="preserve"> licitacionesingeproyin@gmail.com_x000D_</t>
  </si>
  <si>
    <t>CONSORCIO VIAS URBANAS PCC</t>
  </si>
  <si>
    <t>PEDRO JOSE CORREDOR BECERRA</t>
  </si>
  <si>
    <t>PEDRO JOSÉ CORREDOR BECERRA</t>
  </si>
  <si>
    <t>JORGE WILLAN CORZO GARCIA</t>
  </si>
  <si>
    <t xml:space="preserve">GERMAN ALONSO PUENTES GORDO </t>
  </si>
  <si>
    <t>(608) 7651948</t>
  </si>
  <si>
    <t>Cra 15 No 16A - 14 Oficina 408</t>
  </si>
  <si>
    <t>licitaciones.incordispc@gmail.com - pedrocorredor.contabilidad@gmail.com</t>
  </si>
  <si>
    <t>Duitama (Boyacá)_x000D_</t>
  </si>
  <si>
    <t>CONSORCIO CONEXION VIAL BOSA</t>
  </si>
  <si>
    <t>CESAR ASHLEY MORA BARNEY</t>
  </si>
  <si>
    <t>2C INGENIEROS S.A.</t>
  </si>
  <si>
    <t>2CC INGENIEROS S.A.S.</t>
  </si>
  <si>
    <t>(1) 744 26 23</t>
  </si>
  <si>
    <t>Carrera 4 No. 58 – 59, oficina 301_x000D_</t>
  </si>
  <si>
    <t>2ccingenieros@gmail.com</t>
  </si>
  <si>
    <t>CONSORCIO INT. GQQI</t>
  </si>
  <si>
    <t>FABIAN VIVI MORALES</t>
  </si>
  <si>
    <t>GRUPO QUIMBAYA 
INGENIEROS S.A.S_x000D_</t>
  </si>
  <si>
    <t>GRUPO QUIMBAYA S.A.S</t>
  </si>
  <si>
    <t>BRASILIA NUEVA MZ 9 CS 16</t>
  </si>
  <si>
    <t>comercial@grupoquimbaya.com_x000D_</t>
  </si>
  <si>
    <t>Armenia (Quindío)_x000D_</t>
  </si>
  <si>
    <t>DAM SOLUCIONES E INGENIERIA SAS</t>
  </si>
  <si>
    <t>JOHANNA IVETTE LOPEZ TINOCO</t>
  </si>
  <si>
    <t>DAM SOLUCIONES E INGENIERIA S.A.S</t>
  </si>
  <si>
    <t>Diagonal 79a Bis #55B-35 Oficina 301</t>
  </si>
  <si>
    <t>gerencia@damsas.co</t>
  </si>
  <si>
    <t>DPC INGENIEROS SAS</t>
  </si>
  <si>
    <t>CARLOS ERNESTO PERDOMO</t>
  </si>
  <si>
    <t>DPC INGENIEROS
SAS</t>
  </si>
  <si>
    <t>CRA. 70 D No. 48-40</t>
  </si>
  <si>
    <t>dpcingenieros@gmail.com</t>
  </si>
  <si>
    <t>CONSORCIO INTERBOSA</t>
  </si>
  <si>
    <t>LUIGGI PUGLIESE MERCADO</t>
  </si>
  <si>
    <t>ECOVIAS S.A.S</t>
  </si>
  <si>
    <t>TRANSVIAS SAS TRANSPORTES Y VIAS</t>
  </si>
  <si>
    <t>CARRERA 45 N° 85-50</t>
  </si>
  <si>
    <t>gerenciacomercial@ecoviasas.com</t>
  </si>
  <si>
    <t>Barranquilla</t>
  </si>
  <si>
    <t>CELQO S.A.S.</t>
  </si>
  <si>
    <t>ALEJANDRO ALBERTO TAMAYO RAMIREZ</t>
  </si>
  <si>
    <t>CELQO S.A.S</t>
  </si>
  <si>
    <t>AK 7 # 156-80 OFC 1504</t>
  </si>
  <si>
    <t>PROYECTOS@CELQO.COM
AUXILIARLICITACIONESCELQO@GMAIL.COM</t>
  </si>
  <si>
    <t>CIVILE AMC-INTERVENTORÍAS</t>
  </si>
  <si>
    <t>CARLOS FERNANDO LÓPEZ GARCÍA</t>
  </si>
  <si>
    <t>CIVILE SAS</t>
  </si>
  <si>
    <t>ARNOLD MURCIA CHARRY</t>
  </si>
  <si>
    <t>Carrera 28B No. 78-19 Barrio Santa Sofía, Bogotá.</t>
  </si>
  <si>
    <t>proyectos@civile.co</t>
  </si>
  <si>
    <t>INTERSA S.A.</t>
  </si>
  <si>
    <t>ISABEL VICTORIA LEON REYES</t>
  </si>
  <si>
    <t>Av. 15 # 124-29 Ofi. 601</t>
  </si>
  <si>
    <t>licitaciones@intersaingenieria.com</t>
  </si>
  <si>
    <t>OBJETO: REALIZAR LA INTERVENTORÍA TÉCNICA, ADMINISTRATIVA, FINANCIERA, JURÍDICA, SOCIAL, AMBIENTAL Y SST AL CONTRATO DE OBRA PÚBLICA QUE TENDRÁ POR OBJETO CONTRAC-TUAL EJECUTAR POR EL SISTEMA DE PRECIOS UNITARIOS FIJOS SIN FORMULA DE REAJUSTE Y A MONTO AGOTABLE LAS ACTIVIDADES NECESARIAS PARA LA EJECUCIÓN DE LAS OBRAS DE CONSTRUCCIÓN DE MALLA VIAL Y ESPACIO PUBLICO ASOCIADO DE LA LOCALIDAD DE BOSA, DE ACUERDO CON LA DESCRIPCIÓN, ESPECIFICACIONES, ESTUDIOS, DISEÑOS Y DEMÁS CONDICIONES ESTABLECIDAS EN E ANEXO TECNICO</t>
  </si>
  <si>
    <t>LISTA DE CHEQUEO</t>
  </si>
  <si>
    <t>Carta de presentación</t>
  </si>
  <si>
    <t xml:space="preserve">Conformación de proponente plural </t>
  </si>
  <si>
    <t>Experiencia</t>
  </si>
  <si>
    <t>Puntaje de Industria Nacional</t>
  </si>
  <si>
    <t>ACEPTACIÓN Y CUMPLIMIENTO DE LA FORMACIÓN Y EXPERIENCIA DEL PERSONAL
CLAVE_x000D_</t>
  </si>
  <si>
    <t>PERSONAS DISCAPACIDAD</t>
  </si>
  <si>
    <t>EXPERIENCIA ADICIONAL DEL PERSONAL CLAVE EVALUABLE</t>
  </si>
  <si>
    <t xml:space="preserve"> Factores de desempate</t>
  </si>
  <si>
    <t>PROPUESTA ECONOMICA</t>
  </si>
  <si>
    <t>PROPONENTE</t>
  </si>
  <si>
    <t>FORMATO 1</t>
  </si>
  <si>
    <t>FORMATO 2A   Consorcios</t>
  </si>
  <si>
    <t>FORMATO 2B   U.T.</t>
  </si>
  <si>
    <t>FORMATO 3</t>
  </si>
  <si>
    <t>FORMATO 7</t>
  </si>
  <si>
    <t>FORMATO 8</t>
  </si>
  <si>
    <t>FORMATO 6</t>
  </si>
  <si>
    <t>FORMATO 9</t>
  </si>
  <si>
    <t>FORMATO 10 A</t>
  </si>
  <si>
    <t>FORMATO 10 B</t>
  </si>
  <si>
    <t>FORMATO 10 C</t>
  </si>
  <si>
    <t xml:space="preserve">Formulario 1 </t>
  </si>
  <si>
    <t>SI</t>
  </si>
  <si>
    <t>N/A</t>
  </si>
  <si>
    <t xml:space="preserve">NO </t>
  </si>
  <si>
    <t>SUBSANAR</t>
  </si>
  <si>
    <t>Aporta formato 10G acreditación mipyme</t>
  </si>
  <si>
    <t>Presenta Formato 10G  y 10 H</t>
  </si>
  <si>
    <t>ANEXA FORMATO 10G -  ACREDITACIÓN MIPYME</t>
  </si>
  <si>
    <t>Anexo formatos 10B, 10D  Y 10G</t>
  </si>
  <si>
    <t>Anexa Formato 10C, Formato 10D, Formato 10G, Formato 10H</t>
  </si>
  <si>
    <t xml:space="preserve">No anexa factores de desempate </t>
  </si>
  <si>
    <t xml:space="preserve">Anexa Formato 10B, 10G Y 10H </t>
  </si>
  <si>
    <t>Anexa Formato 10B</t>
  </si>
  <si>
    <t>Anexa formato 10 G</t>
  </si>
  <si>
    <t>Anexa formato 10 B Y 10G</t>
  </si>
  <si>
    <t>Anexa formato 10B Y 10 G</t>
  </si>
  <si>
    <t>Aporta el formatos 10G</t>
  </si>
  <si>
    <t>SMMLV</t>
  </si>
  <si>
    <t xml:space="preserve">Clasificación UNSPSC </t>
  </si>
  <si>
    <t>Presupuesto Oficial en $</t>
  </si>
  <si>
    <t>Presupuesto Oficial en SMMLV</t>
  </si>
  <si>
    <t>1 vez el  POE</t>
  </si>
  <si>
    <t>1 vez del  POE</t>
  </si>
  <si>
    <t>CUMPLE</t>
  </si>
  <si>
    <t>NO CUMPLE</t>
  </si>
  <si>
    <t>NO</t>
  </si>
  <si>
    <t>Fecha de cierre del proceso</t>
  </si>
  <si>
    <t>20% POE</t>
  </si>
  <si>
    <t>HÁBIL</t>
  </si>
  <si>
    <t xml:space="preserve">NO HÁBIL </t>
  </si>
  <si>
    <t>EXPERIENCIA SOLICITADA GENERAL Y ESPECIFICA DEL PROPONENTE (Formato No. 3)</t>
  </si>
  <si>
    <t>GENERAL</t>
  </si>
  <si>
    <t>INTERVENTORÍA A PROYECTOS DE: CONSTRUCCIÓN O REHABILITACIÓN O MEJORAMIENTO O REPAVIMENTACIÓN O PAVIMENTACIÓN DE INFRAESTRUCTURA VIAL PARA TRÁFICO VEHICULAR DE VÍAS URBANAS O VÍAS PRIMARIAS O SECUNDARIAS</t>
  </si>
  <si>
    <t>Nota 1</t>
  </si>
  <si>
    <t>Nota1: No se aceptará experiencia en contratos cuyo objeto o alcance sea exclusivamente en cualquiera de las siguientes actividades de obra a las cuales se realizó la interventoría: componentes de seguridad vial o semaforización o puentes.</t>
  </si>
  <si>
    <t>Nota 2</t>
  </si>
  <si>
    <t>Nota 2: No se aceptará experiencia cuya interventoría sea exclusivamente en afirmado.</t>
  </si>
  <si>
    <t>ESPECIFICA</t>
  </si>
  <si>
    <t>Por lo menos uno (1) de los contratos válidos aportados como experiencia general debe acreditar la interventoría a la intervención de la estructura de pavimento (asfáltico o hidráulico o articulado(adoquinado))</t>
  </si>
  <si>
    <t xml:space="preserve">Adicionalmente, a través de uno (1) de los contratos válidos aportados como experiencia general debe acreditar la interventoría a la intervención de redes de servicios públicos.  </t>
  </si>
  <si>
    <t>PROMEDIO</t>
  </si>
  <si>
    <t>EXPERIENCIA HABILITANTE Y PONDERABLE</t>
  </si>
  <si>
    <t xml:space="preserve">CONTRATO </t>
  </si>
  <si>
    <t>NUMERO CONSECUTIVO DE  CONTRATO APORTADO EN RUP</t>
  </si>
  <si>
    <t xml:space="preserve">EXPERIENCIA REQUERIDA </t>
  </si>
  <si>
    <t>ENTIDAD CONTRATANTE</t>
  </si>
  <si>
    <t>FORMA DE EJECUCIÓN</t>
  </si>
  <si>
    <t>INTEGRANTE QUE APORTA LA EXPERIENCIA</t>
  </si>
  <si>
    <t>FECHA DE INICIO
(DIA/MES/AÑO)</t>
  </si>
  <si>
    <t>FECHA DE TERMINACIÓN
(DIA/MES/AÑO)</t>
  </si>
  <si>
    <t>VALOR DEL CONTRATO APORTADO
COP</t>
  </si>
  <si>
    <t>VALOR DEL CONTRATO APORTADO
SMMLV</t>
  </si>
  <si>
    <t>CONTRATO  EJECUTADO  IDENTIFICADO  CON  EL  UNSPSC</t>
  </si>
  <si>
    <t>CRITERIO EXPERIENCIA 
CE-1</t>
  </si>
  <si>
    <t>CRITERIO EXPERIENCIA 
CE-2</t>
  </si>
  <si>
    <t>CRITERIO EXPERIENCIA 
CE-3</t>
  </si>
  <si>
    <t>VALOR VERIFICADO 
SMMLV CONTRATO APORTADO</t>
  </si>
  <si>
    <t>EXPERIENCIA GENERAL Y ESPECIFICA</t>
  </si>
  <si>
    <t>CRITERIO EXPERIENCIA 
CE-4</t>
  </si>
  <si>
    <t>CRITERIO EXPERIENCIA 
CE-5</t>
  </si>
  <si>
    <t>CRITERIO EXPERIENCIA 
CE-6</t>
  </si>
  <si>
    <t>PERSONAL CLAVE</t>
  </si>
  <si>
    <t>Objeto</t>
  </si>
  <si>
    <t>I - C - UT</t>
  </si>
  <si>
    <t>% PARTICIP</t>
  </si>
  <si>
    <t>CLASIFICACIÓN UNSPSC</t>
  </si>
  <si>
    <t>Experiencia general requerida
(10.1 Pliego de condiciones)</t>
  </si>
  <si>
    <t>NUMERAL 1 ( estructura de pavimentos)</t>
  </si>
  <si>
    <t>NUMERAL 2 ( redes Servicios publicos)</t>
  </si>
  <si>
    <t>VALOR DEL CONTRATO EN SMMLV DEL RUP AFECTADO POR PARTICIPACION</t>
  </si>
  <si>
    <t>VALOR CERTIFICADO (%) DEL POE 
SMMLV</t>
  </si>
  <si>
    <t xml:space="preserve">FECHA DE TERMINACIÓN </t>
  </si>
  <si>
    <t>50% MINIMO EXPERIENCIA
PROPONENTE PLURAL</t>
  </si>
  <si>
    <t>FORMATO 8 -Aceptación y cumplimiento de la formación y experiencia del personal clave</t>
  </si>
  <si>
    <t xml:space="preserve">VERIFICACIÓN </t>
  </si>
  <si>
    <t>CONTRATO 1</t>
  </si>
  <si>
    <t>GENERAL Y 
ESPECIFICA</t>
  </si>
  <si>
    <t>MUNICIPIO DE 
LA JAGUA DE 
IBIRICO</t>
  </si>
  <si>
    <t>331 DE 2014</t>
  </si>
  <si>
    <t xml:space="preserve">INTERVENTORIA TECNICA, ADMINISTRATIVA Y FINANCIERA AMBIENTAL 
PARA EL PROYECTO: PLAN MAESTRO DE VIAS URBANAS FASE 1 
PAVIMENTO RIGIDO LA JAGUA DE IBIRICO CESAR, DEPARTAMENTO DEL 
CESAR EN EL MUNICIPIO DE LA JAGUA DE IBIRICO, CESAR. </t>
  </si>
  <si>
    <t>C</t>
  </si>
  <si>
    <t>CONTRATO 2</t>
  </si>
  <si>
    <t>CONTRATO 3</t>
  </si>
  <si>
    <t>CONTRATO 4</t>
  </si>
  <si>
    <t>CONTRATO 5</t>
  </si>
  <si>
    <t>CONTRATO 6</t>
  </si>
  <si>
    <t>CONTRATOS</t>
  </si>
  <si>
    <t>Dirección General 
de Carreteras del 
Estado - 
Ministerio de 
Fomento</t>
  </si>
  <si>
    <t>Trabajos de control y vigilancia de la 
obra clave 20-CO-3140 
"Acondicionamiento N-432 de Bajadoz 
a Granada, p.k. 238,1 al 245,2. Tramo: 
Cuesta de Matanzas - Cerro Muriano. 
Provincia de Córdoba"_x000D_</t>
  </si>
  <si>
    <t>c</t>
  </si>
  <si>
    <t>PROES INGENIERIA</t>
  </si>
  <si>
    <t>nstituto Nacional 
de Vías - INVIAS</t>
  </si>
  <si>
    <t>1739 - 
2015</t>
  </si>
  <si>
    <t>Interventoría para el mejoramiento, 
gestión predial, social y ambiental de la 
vía Quibdó - Medellín sector Quibdó - El 
Dieciocho para el programa "Vías para 
la Equidad"</t>
  </si>
  <si>
    <t>Secretaría de 
Obras Públicas de 
Bogotá</t>
  </si>
  <si>
    <t>1-061/95</t>
  </si>
  <si>
    <t>Interventoría y diseños para la construcción vías
en pavimento flexible</t>
  </si>
  <si>
    <t>I</t>
  </si>
  <si>
    <t>Instituto de 
Desarrollo Urbano -
IDU_x0002_</t>
  </si>
  <si>
    <t>034/96</t>
  </si>
  <si>
    <t>Interventoría Técnica y Administrativa para la construcción de las vías de acceso a barrios en la Localidad de Usme, así: Acceso UE-3 (Barrios El Virrey y Los Comuneros), Acceso UE-5 (Barrios Alfonso López, La Reforma, La Alborada y El
Progreso), Acceso UE-6 (Barrios Serranías, Lorenzo Alcantuz y Antonio José de Sucre) y Acceso UE-8 (Barrios El Danubio y La Fiscala), en Bogotá</t>
  </si>
  <si>
    <t>315/99</t>
  </si>
  <si>
    <t>Interventoría técnica y administrativa para el
contrato de construcción, a precio global fijo
sin reajustes de la Carrera 39 entre Avenida de
Los Comuneros y Calle 13, en Bogotá.</t>
  </si>
  <si>
    <t>CAJA DE VIVIENDA
POPULAR</t>
  </si>
  <si>
    <t>707 DE 2017</t>
  </si>
  <si>
    <t>INTERVENTORIA TECNICA, ADMINISTRATIVA, FINANCIERA, SOCIAL,
JURIDICA, AMBIENTAL Y SSTMA PARA LAS OBRAS DE INTERVENCION
FISICA A ESCALA BARRIAL CONSISTENTES EN LA CONSTRUCCION DE LOS
TRAMOS VIALES UBICADOS EN LA CIUDAD DE BOGOTA D.C.</t>
  </si>
  <si>
    <t>JASEN CONSULTORES</t>
  </si>
  <si>
    <t>IDEA</t>
  </si>
  <si>
    <t>0741 DE 2011</t>
  </si>
  <si>
    <t>INTERVENTORIA TECNICA, ADMINISTRATIVA, FINANCIERA Y AMBIENTAL
AL CONTRATO DE OBRA CONSTRUCCION Y PAVIMENTACION DE LA
CARRETERA BADILLO (CESAR) ‐ SAN JUAN DE CESAR (GUAJIRA), SECTOR
PR38+250 ‐ PR52+674, RUTA 49</t>
  </si>
  <si>
    <t>GOBERNACION
DE SANTANDER</t>
  </si>
  <si>
    <t>2025 DE 2009</t>
  </si>
  <si>
    <t>INTERVENTORIA A LA REHABILITACION DE LA VIA LA RENTA‐SAN VICENTE
SECTOR K26+000 AL K44+000, DEL MUNICIPIO DE SAN VICENTE DE
CHUCURI, DEPARTAMENTO DE SANTANDER</t>
  </si>
  <si>
    <t xml:space="preserve">
RUP 218 INP 
SAS; RUP 21 
INGECO</t>
  </si>
  <si>
    <t>FONDO DE 
DESARROLLO 
LOCAL DE 
BOSA</t>
  </si>
  <si>
    <t>No. 044 de 
2014</t>
  </si>
  <si>
    <t>REALIZAR LA INTERVENTORIA TECNICA, ADMINISTRATIVA,
FINANCIERA, SOCIAL Y AMBIENTAL DEL CONTRATO OBRA
PUBLICA No. 034-2014, PRODUCTO DE LA LICITACIÓN
PÚBLICA No. FDLB-LCP-036-2014, QUE ADELANTO EL
FONDO DE DESARROLLO LOCAL DE BOSA, SUSCRITO CON
LA FIRMA CONSULTORIA Y CONSTRUCCIÓN LTDA
CON&amp;CON LTDA Y CUYO OBJETO ES: REALIZAR POR EL
SISTEMA DE PRECIOS UNITARIOS FIJOS SIN FORMULA DE
AJUSTE, INTERVENCIONES INTEGRALES DE LA MALLA VIAL
LOCAL E INTERMEDIA CON EL EMPLEO DE BASES
ESTABILIZADAS CON ADITIVOS QUIMICOS, MEDIANTE EL
DIANÓSTICO, MANTENIMINETO Y REHABILITACIÓN DE LAS
VÍAS CONSTRUIDAS EN CARPETAS FLEXIBLES, RÍGIDAS O
ARTICULADAS, INTERVENCIONES PUNTUALES Y PARA LA
CONSTRUCCIÓN DE VÍAS LOCALES A PARTIR DE DISEÑOS
SUMINISTRADOS POR LA ENTIDAD (GRUPO 2 DE LA
LICITACIÓN)</t>
  </si>
  <si>
    <t>(INGENIERIA 
DE 
PROYECTOS 
50% - INGECO 
50%)</t>
  </si>
  <si>
    <t>INSTITUTO DE 
DESARROLLO 
URBANO - IDU</t>
  </si>
  <si>
    <t>542-02 Y 
SU 
OTROSI 
No. 1</t>
  </si>
  <si>
    <t>NTERVENTORÍA TÉCNICA, ADMINISTRATIVA, FINANCIERA Y
AMBIENTAL PARA LA CONSTRUCCIÓN DE ACCESOS A
BARRIOS Y PAVIMENTOS LOCALES VÍAS GRUPO 2 EN
BOGOTÁ D.C</t>
  </si>
  <si>
    <t>INGENIERIA DE PROYECTOS SAS</t>
  </si>
  <si>
    <t>NSTITUTO NACIONAL 
DE VÍAS-INVIAS</t>
  </si>
  <si>
    <t>1460 DE 2009</t>
  </si>
  <si>
    <t>Interventoría técnica, legal, financiera, administrativa,
ambiental, predial y social del proyecto estudios y diseños,
gestión predial social y ambiental y mejoramiento del
proyecto Troncal Central del Norte</t>
  </si>
  <si>
    <t>CGR SAS</t>
  </si>
  <si>
    <t>4105 DE 2013</t>
  </si>
  <si>
    <t>Interventoría para la rehabilitación y mejoramiento de la
vía Duitama-Limite Santander (Charala-san Gil), con una
longitud de 54 KM . Departamento de Boyacá</t>
  </si>
  <si>
    <t>INSTITUTO DE 
INFRAESTRUCTURA Y 
CONCESIONES DE 
CUNDINAMARCA</t>
  </si>
  <si>
    <t>ICCU-438 DE 
2015</t>
  </si>
  <si>
    <t>Interventoría técnica, administrativa, financiera y legal para
mejoramiento y pavimentación de la Troncal del Carbón,
sector K0+000 al K2+860 (k0+000 localizado en
Tierranegra, municipio de Tausa, departamento de
Cundinamarca) -SGR.</t>
  </si>
  <si>
    <t>INSTITUTO DE 
DESARROLLO 
URBANO-IDU</t>
  </si>
  <si>
    <t>BM 197 DE 
2004</t>
  </si>
  <si>
    <t>Interventoría técnica, administrativa, financiera, social y
ambiental para la construcción, rehabilitación y conservación de accesos a barrios y pavimentos locales_x0002_programa de mejoramiento integral de barrios, Grupo 8,
Localidad de Usme, en Bogotá D.C.</t>
  </si>
  <si>
    <t>574 de 2010</t>
  </si>
  <si>
    <t xml:space="preserve">
Interventoría para el mejoramiento y mantenimiento de las
carreteras Puente Real PR40+0500, Ruta 40CNB, paso
por Chipaque, Ruta 40CNA y El Portal-El Antojo, Ruta
40CN01, Departamento de Cundinamarca, Modulo 1_x000D_</t>
  </si>
  <si>
    <t>INSTITUTO DE 
INFRAESTRUCTURA Y 
CONCESIONES DE
CUNDINAMARCA</t>
  </si>
  <si>
    <t>705 - 2019</t>
  </si>
  <si>
    <t>Ejecutar la interventoría técnica, administrativa, financiera,
y legal para el mejoramiento de la vía departamental La
Victoria (El Colegio) - San Gabriel (Viotá), tramo La
Victoria - Alto de La Mula, departamento de Cundinamarca_x000D_</t>
  </si>
  <si>
    <t>EXPERIENCIA 
GENERAL Y 
EXPERIENCIA 
ESPECÍFICA</t>
  </si>
  <si>
    <t>INSTITUTO 
DE 
DESARROLL
O URBANO</t>
  </si>
  <si>
    <t>034-2003</t>
  </si>
  <si>
    <t>INTERVENTORIA TECNICA, ADMINISTRATIVA, FINANCIERA Y 
AMBIENTAL PARA LA CONSTRUCCION DE LAS OBRAS 
FALTANTES DE LA AVENIDA JOSE CELESTINO MUTIS SECTOR AV. 
BOYACA - AVENIDA CIUDAD DE CALI (PREDIOS FALTANTES) EN BOGOTA 
D.C._x000D_</t>
  </si>
  <si>
    <t>GRUPO 
METRO 
COLOMBIA 
S.A.S</t>
  </si>
  <si>
    <t>UEL-19-
486-2001</t>
  </si>
  <si>
    <t>INTERVENTORIA TECNICA, 
ADMINISTRATIVA, FINANCIERA Y 
AMBIENTAL PARA EL ESTUDIO, 
DISEÑO Y CONSTRUCCIÓN DE VIAS 
EN LA LOCALIDAD DE CIUDAD 
BOLIVAR EN BOGOTA D.C._x000D_</t>
  </si>
  <si>
    <t>41/4</t>
  </si>
  <si>
    <t>196-2006</t>
  </si>
  <si>
    <t>INTERVENTORIA TECNICA, ADMINISTRATIVA, FINANCIERA Y 
AMBIENTAL PARA LA CONSTRUCCION Y REHABILITACION 
DE VIAS EN VARIAS LOCALIDADES, EN BOGOTÁ D.C. GRUPO 1 
LOCALIDADES DE USAQUEN, TEUSAQUILLO, BARRIOS UNIDOS, 
ANTONIO NARIÑO Y ENGATIVA.</t>
  </si>
  <si>
    <t>90% GRUPO 
METRO 
COLOMBIA 
S.A.S y 10% 
MONTOYA 
CASTRO</t>
  </si>
  <si>
    <t>211-2005</t>
  </si>
  <si>
    <t>INTERVENTORIA TECNICA, ADMINISTRATIVA, FINANCIERA Y AMBIENTAL PARA LA 
CONSTRUCCION Y REHABILITACION DE RUTAS ALIMENTADORAS DEL SISTEMA TRANSMILENIO, ZONA 7, GRUPO 3 EN BOGOTA D.C., CON 
FINANCIACION DEL BANCO MUNDIAL 
EN BOGOTÁ D.C.</t>
  </si>
  <si>
    <t>404-99</t>
  </si>
  <si>
    <t>EJERCER LA INTERVENTORIA TÉCNICA Y ADMINISTRATIVA A PRECIO GLOBAL FIJO, AL CONTRATO DE ESTUDIOS, DISEÑOS Y CONSTRUCCIÓN DE PAVIMENTOS 
LOCALES Y ACCESOS A BARRIOS DEL PROGRAMA DE DESMARGINALIZACIÓN MEDIANO PLAZO DE INVERSIÓN EN LA LOCALIDAD DE USME SECTOR 
DANUBIO AZUL</t>
  </si>
  <si>
    <t>1552-
2017</t>
  </si>
  <si>
    <t>INTERVENTORIA PARA LOSESTUDIOS, DISEÑOS Y CONSTRUCCIÓN DEL PASO A NIVEL EN LA AVENIDA LUIS CARLOS GALÁN POR CARRERA 66 Y DE LOS ANDENES DE LA CARRERA 93 ENTRE LA CALLE 129B BIS Y LA CALLE 131, EN CUMPLIMIENTO DE LOS FALLOS EN SEGUNDA INSTANCIA DE LAS ACCIONES
POPULARES 2007-00243Y 2010- 00148</t>
  </si>
  <si>
    <t>INVIAS</t>
  </si>
  <si>
    <t>623-2012</t>
  </si>
  <si>
    <t>INTERVENTORIA INTEGRAL QUE INCLUYE PERO NO SE LIMITA A LA INTERVENTORIA TECNICA, FINANCIERA, ADMINISTRATIVA, JURIDICA, GESTION SOCIAL, PREDIAL Y AMBIENTAL PARA EL MEJORAMIENTO DEL
PROYECTO TRANSVERSAL DEL CUSIANA FASE 2 EN ELPROGRAMA DE COREDORES PRIORITARIOS PARA LA PROSPERIDAD.</t>
  </si>
  <si>
    <t>CONCIC SAS</t>
  </si>
  <si>
    <t>ALCALDIA 
MUNICIPIO
RIONEGRO</t>
  </si>
  <si>
    <t>270-2017</t>
  </si>
  <si>
    <t>INTERVENTORÍA DE LA CONSTRUCCION, AMPLIACION, 
REHABOILITACION DE VIAS Y OBRAS COMPLEMENTARIAS PARA LOS TRAMOS DE VIAS: LINDA GRANJA- COMANDO DE POLICIA EL PORVENIR
TANQUE (TRAMO 11) Y COMANDO DE POLICIA 
PORVENIR- ÉXITO (TRAMO 50 )_x000D_</t>
  </si>
  <si>
    <t>MUNICIPIO DE 
PALMIRA</t>
  </si>
  <si>
    <t>1553-2018</t>
  </si>
  <si>
    <t>INTERVENTORIA TECNICA, ADMINSITRATIVA, FINANCIERA, JURIDICA, AMBIENTAL Y SOCIAL AL CONRATO CUYO OBJETO ES LA CONSTRUCCION PAVIMENTO VIAS PLAN VIAL DE LA CARRERRA 19 ENTRE CALLES 44 A 65; CALLE 47 ENTRE CARRERAS 19 A 23; CARRERA 34 ENTRE CALLES 54 A 65 Y BOX COULVERT ZANJON MIRRÑAO DE LA CARRERA 19: CONSTRUCCION PAVIMENTO CARRERA 35 ENTRE CALLES 47 - AVENIDA LA CARBONERA Y BOX COULVERT ZANJON MIRRIÑAO CARRERA 35; CONSTRUCCION DE PAVIMENTOS EN ZONA URBANA Y 
RURAL DEL MUNICIPIO DE PALMIRA VALLE DEL CAUCA</t>
  </si>
  <si>
    <t>EXPERIENCIA 
GENERAL</t>
  </si>
  <si>
    <t>ALCALDIA LOCAL
DE BOS</t>
  </si>
  <si>
    <t>073-2010</t>
  </si>
  <si>
    <t>INTERVENTORIA TECNICA, ADMINSITRATIVA Y FINANCIERA DEL CONVENIO INTERADMINISTRATIVO DE COOPERACION 031 DE 2009 CELEBRADO ENTRE EL
FONDO DE DESARROLLO LOCAL DE BOSA Y LA UNIDAD ADMINISTRATIVA ESPECIAL DE REHABILITACION Y MANTENIMIENTO VIAL UAERMV</t>
  </si>
  <si>
    <t>76/57</t>
  </si>
  <si>
    <t>NSTITUTO DE 
DESARROLLO 
URBANO-IDU</t>
  </si>
  <si>
    <t>1888 de 2014</t>
  </si>
  <si>
    <t>INTERVENTORIA TECNICA ADMINISTRATIVA 
FINANCIERA LEGAL, SOCIAL AMBIENTAL Y SISO PARA 
COMPLEMENTACION DE ESTUDIOS, DISEÑOS Y OBRAS 
DE CONSERVACION ADECUACIÓN Y MEJORAMIENTOS 
GEOMETRICOS DE LA INFRAESTRUCTURA VIAL EN 
BOGOTA DC</t>
  </si>
  <si>
    <t>GERMAN BALLESTAS BERDEJO/GAB INGENIERIA SAS</t>
  </si>
  <si>
    <t>FONDO 
FINANCIERO DE 
PROYECTOS DE 
DESARROLLO_x0002_FONA</t>
  </si>
  <si>
    <t xml:space="preserve">2082366-2008
</t>
  </si>
  <si>
    <t>INTERVENTORIA TECNICA ADMINISTRATIVA Y 
FINANCIERA A LA REHABILITACION Y MEJORAMIENTO 
DE LA CARRETERA SAN ROQUE DE LA PAZ DEL PR 
39+000 AL PR 42+500 Y OBRAS COMPLEMENTARIAS 
SECTOR: PASO NACIONAL POR EL MUNICIPIO DE LA 
JAGUA DE IBIRICO</t>
  </si>
  <si>
    <t>GERMAN BALLESTAS BERDEJO</t>
  </si>
  <si>
    <t>404/99</t>
  </si>
  <si>
    <t>INTERVENTORIA TÉCNICA, ADMINISTRATIVA A PRECIO 
GLOBAL FIJO, AL CONTRATO DE ESTUDIOS, DISEÑOS Y 
CONSTRUCCIÓN DE PAVIMENTOS LOCALES Y ACCESOS 
A BARRIOS DEL PROGRAMA DE DES MARGINALIZACIÓN 
MEDIANO PLAZO DE INVERSIÓN EN LA LOCALIDAD DE 
USME SECTOR DANUBIO AZUL._x000D_</t>
  </si>
  <si>
    <t>927-2013</t>
  </si>
  <si>
    <t>INTERVENTORIA PARA EL MEJORAMIENTO Y 
MANTENIMIENTO DE LA CARRETERA AGUA CLARA 
OCAÑA Y PASO POR OCAÑA RUTA 70 TRAMO 07 
MODULO 1_x000D_</t>
  </si>
  <si>
    <t>MUNINIPIO DE PEREIRA</t>
  </si>
  <si>
    <t>2012 del 2015</t>
  </si>
  <si>
    <t>INTERVENTORÍA TÉCNICA, ADMINISTRATIVA, FINANCIERA, LEGAL Y AMBIENTAL AL CONTRATO PARA LA CONSTRUCCIÓN CALZADA SUR DE LA AVENIDA LA INDEPENDENCIA ENTRE LA INTERSECCIÓN DEL CRUCERO HASTA LA CARRERA 25 C.</t>
  </si>
  <si>
    <t>INGENIERIA MASTER S.A.S</t>
  </si>
  <si>
    <t>INSTITUTO DE DESARROLLO URBANO - 
IDU</t>
  </si>
  <si>
    <t>1613-2019</t>
  </si>
  <si>
    <t>INTERVENTORÍA A LA BRIGADA DE REACCIÓN VIAL PARA EJECUTAR ACTIVIDADES PUNTUALES A PRECIOS UNITARIOS Y A MONTO AGOTABLE EN LA MALLA VIAL QUE SOPORTA RUTAS DEL SISTEMA DE INTEGRADO DE TRANPORTE 
PÚBLICO SITP</t>
  </si>
  <si>
    <t>FONDO DE DESARROLLO DE PROYECTOS 
DE CUNDINAMARCA - FONDECUN</t>
  </si>
  <si>
    <t>006 de 2013</t>
  </si>
  <si>
    <t>INTERVENTORIA TECNICA, ADMINISTRATIVA Y DE CONTROL PRESUPUESTAL PARA EL MANTENIMIENTO DE LA VÍA UBATE - LENGUAZAQUE, DEPARTAMENTO DE CUNDINAMARCA</t>
  </si>
  <si>
    <t>"EXPERIENCIA 
GENERAL Y 
EXPERIENCIA 
ESPECÍFICA"</t>
  </si>
  <si>
    <t>INSTITUTO DE 
DESARROLLO 
URBANO
IDU</t>
  </si>
  <si>
    <t>BM-236-
2004</t>
  </si>
  <si>
    <t>INTERVENTORÍA TÉCNICA, ADMINISTRATIVA,
FINANCIERA, SOCIAL Y AMBIENTAL PARA LA CONSTRUCCIÓN, REHABILITACIÓN Y CONSERVACIÓN DE VÍAS PARA RUTAS ALIMENTADORAS DEL SISTEMA
TRANSMILENIO ZONA 4, GRUPO 2 EN BOGOTÁ, D.C.</t>
  </si>
  <si>
    <t xml:space="preserve">VELNEC S.A. </t>
  </si>
  <si>
    <t xml:space="preserve">"EXPERIENCIA 
GENERAL </t>
  </si>
  <si>
    <t>DEPARTAMENT
O DE 
CUNDINAMARC
A</t>
  </si>
  <si>
    <t>SOP-V_x0002_333,99</t>
  </si>
  <si>
    <t>NTERVENTORÍA DE LA VÍA BOGOTÁ CHOACHI -
EL EMPALME-FOMEQUE, EL EMPALME -
UBAQUE - CAQUEZA - FOSCA</t>
  </si>
  <si>
    <t>INSTITUTO 
NACIONAL DE 
VIAS
INVIAS</t>
  </si>
  <si>
    <t>3645-
2008</t>
  </si>
  <si>
    <t>INTERVENTORÍA PARA EL MEJORAMIENTO Y
MANTENIMIENTO DE LA CARRETERA
BARBOSA - CISNEROS (TRAMO 6205) Y
CISNEROS - PUERTO BERRÍO PUENTE
SOBRE EL RÍO MAGDALENA (TRAMO 6206)</t>
  </si>
  <si>
    <t>FONDO DE 
PROGRAMAS 
ESPECIALES 
PARA LA PA</t>
  </si>
  <si>
    <t>069 DE 
2014</t>
  </si>
  <si>
    <t>INTERVENTORÍA TÉCNICA, ADMINISTRATIVA,
FINANCIERA Y AMBIENTAL PARA LAS OBRAS DE MEJORAMIENTO, REHABILITACIÓN Y RECUPERACIÓN DE LA VÍA QUE DEL MUNICIPIO DE ATACO CONDUCE AL MUNICIPIO DE PLANADAS EN EL SECTOR EL K13+000 AL K13+800, EN EL SUR DEL DEPARTAMENTO DEL TOLIMA.</t>
  </si>
  <si>
    <t>1261-2006</t>
  </si>
  <si>
    <t>Interventoría Para El Mejoramiento Y Mantenimiento Del
Sector Montería – Cereté – Lorica, Ruta 21 Tramo 2103</t>
  </si>
  <si>
    <t>CPT S.A.</t>
  </si>
  <si>
    <t>1103 DE 2018</t>
  </si>
  <si>
    <t>Interventoría técnica, administrativa, financiera y
ambiental para el mejoramiento de la vía entre los
Municipios de Puerto Libertador y montelibano, en el
Departamento de Cordoba</t>
  </si>
  <si>
    <t>1542-2012</t>
  </si>
  <si>
    <t>Interventoria para el mejoramiento y mantenimiento de
la carretera Puente Nacional -Bucaramanga</t>
  </si>
  <si>
    <t>IDU</t>
  </si>
  <si>
    <t>IDU-075-2009</t>
  </si>
  <si>
    <t>INTERVENTORÍA TÉCNICA, ADMINISTRATIVA, FINANCIERA, LEGAL, SOCIAL Y AMBIENTAL PARA LA CONSTRUCCIÓN DE LAS SIGUIENTES OBRAS DEL
ACUERDO 180 DEL 2005 DE VALORIZACIÓN, EN BOGOTÁ D.C., A LA INTERSECCIÓN DE LA AVENIDA PASEO COUNTRY (CARRERA 15), CON LA AVENIDA CARLOS LLERAS RESTREPO (CALLE 100) PROYECTO CÓDIGO DE OBRA 160 B INTERSECCIÓN A DESNIVEL DE AV GERMAN ARCINIEGAS (CARRERA 11) POR AV LAUREANO GOMEZ (CARRERA 9 PROYECTO CODIGO DE OBRA 102 C. AVENIDA GERMAN ARCINIEGAS (CARRERA 11) DESDE CALLE 106 HASTA AV
LAUREANO GOMEZ (CARRERA 9) PROYECTO CÓDIGO DE OBRA 103_x000D_</t>
  </si>
  <si>
    <t>AGENCIA NACIONAL DE INFRAESTRUCTURA</t>
  </si>
  <si>
    <t>020 DEL 27 ABRIL DE 2009</t>
  </si>
  <si>
    <t>INTERVENTORÍA TÉCNICA, ADMINISTRATIVA, LEGAL, FINANCIERA, PREDIAL, SOCIAL Y AMBIENTAL AL CONTRATO DE CONCESIÓN NO. GG-040-2004, CELEBRADO ENTRE EL INSTITUTO NACIONAL DE CONCESIONES Y LA SOCIEDAD AUTOPISTA BOGOTÁ - GIRARDOT S.A:  A) CONCESIÓN VIAL BOSA - GIRARDOT</t>
  </si>
  <si>
    <t>B&amp;C S.A.</t>
  </si>
  <si>
    <t>INSTITUTO NACIONAL DE VIAS</t>
  </si>
  <si>
    <t>2593 DE 2005</t>
  </si>
  <si>
    <t>INTERVENTORÍA DE LOS ESTUDIOS Y DISEÑOS, PAVIMENTACIÓN Y/O REPAVIMENTACIÓN DE LAS VÍAS INCLUIDAS DENTRO DEL PROGRAMA DE PAVIMENTACIÓN DE INFRAESTRUCTURA VIAL DE INTEGRACIÓN Y DESARROLLO GRUPO 8 VÍA NECOCLÍ - TURBO EN EL DEPARTAMENTO DE ANTIOQUIA.</t>
  </si>
  <si>
    <t>INSTITUTO DE INFRAESTRUCTURA DE CUNDINAMARCA</t>
  </si>
  <si>
    <t>420 DE 2016</t>
  </si>
  <si>
    <t>EJECUTAR ÑA INTERVENTORÍA TÉCNICA, ADMINISTRATIVA, FINANCIERA Y LEGAL PARA EL MEJORAMIENTO Y REHABILITACIÓN DE LA VÍA TABIO - CHIA DEL K0+000 AL K1+800</t>
  </si>
  <si>
    <t>MSING S.A.S</t>
  </si>
  <si>
    <t>ALCALDIA DE GIRON - SANTANDER</t>
  </si>
  <si>
    <t>856 DE 2017</t>
  </si>
  <si>
    <t>INTERVENTORIA TÉCNICA, ADMINISTRATIVA, FINANCIERA Y AMBIENTAL A LOS ESTUDIOS,
DISEÑOS, MEJORAMIENTO Y PAVIMENTACION DE LAS VIAS DEL BARRIO MIRADOR DE SAN JUAN Y SUS SECTORES ALEDAÑOS, MUNICIPIO DE GIRON — DEPARTAMENTO DE SANTANDER"</t>
  </si>
  <si>
    <t>FONDO DESARROLLO LOCAL DE 
CHAPINERO</t>
  </si>
  <si>
    <t>146 DE 2019</t>
  </si>
  <si>
    <t>INTERVENTORIA TECNICA, ADMINISTRATIVA, FINANCIERA. SOCIAL, 
AMBIENTAL Y SISTEMA DE SEGURIDAD Y SALUD EN EL TRABAJO DEL 
CONTRATO DE OBRA QUE SE DERIVE DE LA LICITACION PUBLICA QUE 
TIENE POR OBJETO: EJECUTAR A MONTO AGOTABLE, POR PRECIOS 
UNITARIOS FIJOS SIN FORMULA DE REAJUSTE, OBRAS Y ACTIVIDADES 
PARA LA CONSERVACION DE LA INFRAESTRUCTURA VIAL URBANA Y 
RURAL DE LA LOCALIDAD DE CHAPINERO EN BOGOTA D.C."</t>
  </si>
  <si>
    <t>JMELO INGENIERIA DE 
PROYECTOS SAS</t>
  </si>
  <si>
    <t>ICCU</t>
  </si>
  <si>
    <t>EJECUTAR LA INTERVENTORIA, TECNICA, ADMINISTRATIVA, 
FINANCIERA Y LEGAL, PARA LA REHABILITACION Y CARACTERIZACION 
DE LA CARRETERA - VIA CLUB EL BOSQUE - TIBACUY - CUMACA DEL 
DEPARTAMENTO DE CUNDINAMARCA</t>
  </si>
  <si>
    <t>2209-2012</t>
  </si>
  <si>
    <t>INTERVENTORIA PARA EL MANTENIMINETO Y REHABILITACION DE LAS 
CARRETERAS LORICA - CHINU RUTA 78 TRAMO 780 LORICA SAN 
ONOFRE SECTOR LORICA COVEÑAS TOLU TOLUVIEJO RUTA 90 TRAMO 
904 DEPARTAMENTO DE CORDOBA Y SUCRE MODULO 3</t>
  </si>
  <si>
    <t>JOSE MANUEL GUARDO 
POLO</t>
  </si>
  <si>
    <t>1312/2012</t>
  </si>
  <si>
    <t>AREA METROPOLITANA DE 
BARRANQUILLA</t>
  </si>
  <si>
    <t>003-96</t>
  </si>
  <si>
    <t>INTERVENTORIQA DE LA REHABILITACION DE LA AVENIDA 
CIRCUNVALAR EN UNA EXTENSIÓN DE 19 KMS COMPRENDIDOS ENTRE 
LA VIA 40 Y LA CALLE 30 DE BARRANQUILLA</t>
  </si>
  <si>
    <t>2210-2012</t>
  </si>
  <si>
    <t>INTERVENTORIA PARA EL MANTENIMIENTO Y REHABILITACION DE LA 
CARRETERA BARBOSA-CISNEROS - PUERTO BERRIO- CRUCE RUTA 45 
RUTA 62 TRAMO 6205 Y 6206 DEPARTAMENTO DE ANTIOQUIA Y 
SANTANDER</t>
  </si>
  <si>
    <t>EXPERIENCIA GENERAL</t>
  </si>
  <si>
    <t>IDU - INSTITUTO DE 
DESARROLLO 
URBANO</t>
  </si>
  <si>
    <t>IDU-UEL-735-
00-99</t>
  </si>
  <si>
    <t>Realizar a precio global fijo el diseño y la interventoria 
técnica, administrativa y financiera para la construcción de las 
obras de ampliacion, mejoramiento y mantenimiento de las 
vias en San Juan, Nazareth y Betania, Localidad de 
Sumapaz, en Bogotá D.C.</t>
  </si>
  <si>
    <t>PIV Ingeniería S.A.S.</t>
  </si>
  <si>
    <t xml:space="preserve">Instituto Nacional de 
Vías </t>
  </si>
  <si>
    <t>2186 DE 2005</t>
  </si>
  <si>
    <t>Interventoría de los estudios y diseños, pavimentación y/o 
repavimentación de las vias incluidas dentro del programa de 
pavimentación de infraestructura vial de integración y 
desarrollo grupo 29 via Trinidad-Bocas del Pauto con una 
longitud de 35 Km en el Dpto de Casanare.</t>
  </si>
  <si>
    <t>IDU-126-2000</t>
  </si>
  <si>
    <t>nterventoria tecnica y administrativa para la evaluacion y 
complementacion de los disenos, rehabilitacion de las 
calzadas de trafico mixto y adecuacion para la operación de 
transmilenio de la troncal Caracas desde la Cl 6 hasta la Cl 
80.</t>
  </si>
  <si>
    <t>OJ-555</t>
  </si>
  <si>
    <t>Interventoría técnica y administrativa para la construcción del 
acceso Norte a la ciudad de Neiva que comprende el tramo 
de la carrera 7w entre la call 21 y su intersecc. con la vía a 
Santa Fé de Bogotá. Localizac. topografica de predios y 
redes de infra.</t>
  </si>
  <si>
    <t>UT</t>
  </si>
  <si>
    <t>2217 DE 2012</t>
  </si>
  <si>
    <t>Interventoría para el mantenimiento y rehabilitación de las 
carreteras San Juan de Pasto-Mojarras, ruta 25 tramo 2502 y 
Cebadal-Sandona-Pasto. Sector La Florida-Pasto Ruta 
2501B. Departamento de Nariño módulo 1</t>
  </si>
  <si>
    <t>IDU 084 2009</t>
  </si>
  <si>
    <t xml:space="preserve">INTERVENTORIA TECNICA, ADMINISTRATIVA, FINANCIERA, LEGAL, 
AMBIENTAL Y SOCIAL DEL MANTENIMIENTO CORRECTIVO, RUTINARIO Y 
PREVENTIVO DE LAS TRONCALES EJE AMBIENTAL AVENIDA JIMENEZ Y 
CALLE 13 AMERICAS ENTRE EL PARQUE GERMANIA Y EL PORTAL 
AMERICAS Y LAS TRONCALES NQS ENTRE LA CALLE 92 Y EL LIMITE CON 
SOACHA Y SUBA ENTRE EL INTERVEMBIADOR DE LA CALLE 80 Y LA 
AVENIDA CIUDAD DE CALI EN BOGOTA D.C. </t>
  </si>
  <si>
    <t>PROMACO</t>
  </si>
  <si>
    <t>IDU-UEL-4-3-
5-090 de 
2008</t>
  </si>
  <si>
    <t>EL INTERVENTOR SE COMPROMETE PARA CON EL IDU,A LA 
REALIZACIÓN DE LA INTERVENTORÍA TÉCNICA,  ADMINISTRATIVA, FINANCIERA, LEGAL, SOCIAL Y AMBIENTAL PARA LA CONSTRUCCIÓN Y/O REHABILITACIÓN 
DE VÍAS EN VARIAS LOCALIDADES DE BOGOTÁ D.C. GRUPO 2 LOCALIDADES DE USME, SANTAFÉ Y SAN CRISTÓBAL DE ACUERDO CON LA DESCRIPCIÓN, ESPECIFICACIONES Y DEMÁS CONDICIONES ESTABLECIDAS EN EL PLIEGO DE
CONDICIONES, EN ESPECIAL LO DISPUESTO EN EL CAPÍTULO CUARTO (4) ANEXO TÉCNICO , LA PROPUESTA PRESENTADA EL 10 DE DICIEMBRE DE 2008 Y 
LOS APÉNDICES, LOS CUALES HACEN PARTE INTEGRAL DE  ESTE CONTRATO</t>
  </si>
  <si>
    <t>MSC INGENIERIA SAS</t>
  </si>
  <si>
    <t>IDU-BM-230-
2004</t>
  </si>
  <si>
    <t>Interventoría Técnica, Administrativa, Financiera, Social
y Ambiental para la construcción, rehabilitación y conservación 
para vías de Rutas Alimentadoras del Sistema Transmilenio, 
Zona 1 Grupo 1, en Bogotá D.C._x000D_</t>
  </si>
  <si>
    <t>INFICALDAS</t>
  </si>
  <si>
    <t>PV-04-
2012</t>
  </si>
  <si>
    <t>INTERVENTORÍA TECNICA, ADMINISTRATIVA Y AMBIENTAL 
DEL CONTRATO DE OBRA PÚBLICA PARA LA 
RECONSTRUCCION, PAVIMENTACION Y/O 
REPAVIMENTACION EN EL TRAMO SAMANÁ CAÑAVERAL 
INCLUIDO EN EL PROGRAMA DE PAVIMENTACION DE LA 
GOBERNACION DE CALDAS</t>
  </si>
  <si>
    <t>ARG SAS</t>
  </si>
  <si>
    <t>2418 DE 
2007</t>
  </si>
  <si>
    <t>INTERVENTORÍA PARA EL MEJORAMIENTO Y 
MANTENIMIENTO DE LA CARRETERA CHOCONTÁ - 
GUATEQUE SECTOR K10+100 AL K13+500 RUTA 56 TRAMO 
5607</t>
  </si>
  <si>
    <t>0175 DE 
2015</t>
  </si>
  <si>
    <t>interventoria de la construccion de la via, redes de servicios 
publicos, obras de urbanismo y complementarias para lotes del 
proyecto parque manantiales</t>
  </si>
  <si>
    <t xml:space="preserve">I </t>
  </si>
  <si>
    <t>Area Metropolitana de Barranquilla</t>
  </si>
  <si>
    <t>AMB-CM-001 de 2011</t>
  </si>
  <si>
    <t>Interventoría a la Construcción del Mejoramiento de la Vía Circunvalar - Juan Mina - Los Pocitos - Ye de Guaimaral, Sector K0+000 a K2+000, Departamento del Atlántico</t>
  </si>
  <si>
    <t>Edubar</t>
  </si>
  <si>
    <t>VAL-INT-07-009</t>
  </si>
  <si>
    <t>Interventoría Tecnica, Administrativa y Ambiental de la Construccion de la Segunda Calzada de la Avenida Circunvalar Sector comprendido entre la calle 51B y la Cordialidad en la Ciudad de Barranquilla</t>
  </si>
  <si>
    <t>Alcaldia de Barranquilla</t>
  </si>
  <si>
    <t>0112-2013-000053</t>
  </si>
  <si>
    <t>Interventoría Técnica, Administrativa, Ambiental y Financiera de la Ampliación de la Calle 79 Entre la Carrera 52 y la Carrera 60 en el Distrito de Barranquilla, Enmarcado dentro del Programa de Obras por Valorización por Beneficio General 2012.</t>
  </si>
  <si>
    <t xml:space="preserve">1428 de 2011 </t>
  </si>
  <si>
    <t>INTERV ENTORÍA DE LAS OBRAS DE
MEJORAMIENTO Y MANTENIMIENTO DE LA
CARRETERA FRESNO – HONDA RUTA 5007, 
DEPARTAMENTO DE TOLIMA</t>
  </si>
  <si>
    <t>DEP SANTANDER</t>
  </si>
  <si>
    <t>Contrato N° 1903 DE 2010</t>
  </si>
  <si>
    <t xml:space="preserve">
INTERVENTORÍA. MEJORAMIENTO Y
PAVIMENTACION DE LA VIA 
BARRANCABERMEJA – PUERTO WILCHES,
SECTOR PUENTE SOGAMOSO – EL OCHO, 
DEPARTAMENTO DE SANTANDER</t>
  </si>
  <si>
    <t xml:space="preserve">Contrato N° 3606 de 2008
</t>
  </si>
  <si>
    <t>Interventoría para el mantenimiento de las 
carreteras Mediacanoa - Ansermanuevo - La
Virginia, Miranda - Río Desbaratado - 
Pradera - Palmira</t>
  </si>
  <si>
    <t xml:space="preserve">Contrato N° 246 de 2004
</t>
  </si>
  <si>
    <t>Interventoría a la construcción, rehabilitación 
y mantenimiento de accesos a barrios y
pavimentos locales - Programa Pavimentos 
Locales, Grupo 3; localidades de Antonio
Nariño, Barrios Unidos, Candelaria, Martires, 
Rafael Uribe Uribe, Santafé, Teusaquillo y
Tunjuelito en Bogotá D.C.</t>
  </si>
  <si>
    <t>GOB CUNDINAMARCA</t>
  </si>
  <si>
    <t>SOP-V-237-99</t>
  </si>
  <si>
    <t>Interventoría técnica, administrativa y
financiera para el diseño, construcción, 
mejoramiento y pavimentación de la vía
Venecia - Cabrera</t>
  </si>
  <si>
    <t xml:space="preserve">Contrato N° 1101-1
</t>
  </si>
  <si>
    <t>Interventoría técnica en su etapa de construcción de la concesión de la
carretera Santafé de Bogotá - Gachetá, sector Patios - La Calera - Guasca y el
sector Briceño - Sopó - El Salitre en el departamento de Cundinamarca</t>
  </si>
  <si>
    <t>AMVA</t>
  </si>
  <si>
    <t>1259-18</t>
  </si>
  <si>
    <t>VIA DISTRIBUIDORA - INTERVENTORÍA TÉCNICA, ADMINISTRATIVA, JURÍDICA, AMBIENTAL Y CONTABLE PARA LA CONSTRUCCIÓN DE LA ETAPA I DE LA VÍA DISTRIBUIDORA PARALELA A LA VÍA REGIONAL SUR, EN LA JURISDICCIÓN DE LOS MUNICIPIOS DE ENVIGADO Y SABANETA - DEPARTAMENTO DE ANTIOQUIA</t>
  </si>
  <si>
    <t>ESTRUCTURADOR COLOMBIA SAS</t>
  </si>
  <si>
    <t>063-18</t>
  </si>
  <si>
    <t>ECARBÓN - INTERVENTORÍA TÉCNICA, ADMINISTRATIVA, FINANCIERA Y LEGAL PARA EL PROYECTO MEJORAMIENTO, REHABILITACIÓN Y MANTENIMIENTO DE LA VÍA TRONCAL DEL CARBÓN SECTOR RABANAL, MUNICIPIO DE GUACHETA DEPARTAMENTO DE CUNDINAMARCA</t>
  </si>
  <si>
    <t>CALDAS</t>
  </si>
  <si>
    <t>23112015-0738</t>
  </si>
  <si>
    <t>ECOPLAN - INTERVENTORIA TECNICA, ADMINISTRATIVA Y FINANCIERA A LAS OBRAS DE REHABILITACION Y PAVIMENTACION DE VIAS INCLUIDAS EN EL PLAN VIAL ETAPA 3 TRAMO VIAL SALAMINA - SAN FELIX</t>
  </si>
  <si>
    <t>1228-17</t>
  </si>
  <si>
    <t>ECOSARAVENA - INTERVENTORÍA TÉCNICA, FINANCIERA, ADMINISTRATIVA, JURÍDICA, GESTIÓN SOCIAL, PREDIAL Y AMBIENTAL PARA EL MEJORAMIENTO Y MANTENIMIENTO DE LA CARRETERA DE LA SOBERANÍA TRAMO LA LEJÍA - SARAVENA RUTA 66 TRAMO 04</t>
  </si>
  <si>
    <t>Experiencia General y Especifica</t>
  </si>
  <si>
    <t>013 DE
1995</t>
  </si>
  <si>
    <t>INTERVENTORIA DEL DISEÑO Y CONSTRUCCION DE LA INTERSECCION AVENIDA BOYACA POR AVENIDA EL DORADO</t>
  </si>
  <si>
    <t>SALGADO MELÉNDEZ Y ASOCIADOS INGENIEROS CONSULTORES
S.A.S</t>
  </si>
  <si>
    <t>Experiencia General</t>
  </si>
  <si>
    <t>026-95</t>
  </si>
  <si>
    <t>INTERVENTORIA DEL DISEÑO Y CONSTRUCCION DE LA INTERSECCION AVENIDA LUIS CARLOS GALAN POR AVENIDA BOYACA</t>
  </si>
  <si>
    <t>SALGADO MELÉNDEZ Y ASOCIADOS INGENIEROS CONSULTORES S.A.S</t>
  </si>
  <si>
    <t>MEGABUS S.A.</t>
  </si>
  <si>
    <t>01 de
2004</t>
  </si>
  <si>
    <t>ASESORÍA E INTERVENTORÍA TÉCNICA, ADMINISTRATIVA Y FINANCIERA PARA LA CONSTRUCCIÓN DE UN TRAMO DE CORREDOR PARA EL SISTEMA INTEGRADO DE TRANSPORTE MASIVO MEGABUS, COMPRENDIDO ENTRE LA CARRERA 7ª ENTRE CALLES 24 Y 45 (SECTOR TURÍN) EN EL MUNICIPIO DE PEREIRA</t>
  </si>
  <si>
    <t>EMPRESA DE DESARROLLO URBANO - EDU</t>
  </si>
  <si>
    <t>139 DE 2014</t>
  </si>
  <si>
    <t>INTERVENTORÍA TÉCNICA, ADMINISTRATIVA,
FINANCIERA, LEGAL Y AMBIENTAL PARA LA CONSTRUCCIÓN DE LAS OBRAS RELACIONADAS CON LA ADECUACIÓN Y MEJORAMIENTO DEL ESPACIO PÚBLICO PASEO URBANO VILLATINA, PASEO URBANO DE LA UVA, PASEO URBANO DE TRES ESQUINAS Y PLAZOLETA DEL TRECE DE NOVIEMBRE EN LA CIUDAD DE MEDELLÍN.</t>
  </si>
  <si>
    <t>INGEOCILCON S.A.S</t>
  </si>
  <si>
    <t>CORVIDE</t>
  </si>
  <si>
    <t>SGP0200174</t>
  </si>
  <si>
    <t>INTERVENTORIA TECNICA Y ADMINISTYRATIVA PARA LA CONSTRUCCION DE LA SEGUNDA ETAPA DE LA URBANIZACION MIRADOR DE CALASANZ, CONSISTENTE EN UN PROYECTO MULTIFAMILIAR  DE 288 VIVIENDAS DE INTERES SOCIAL, LOCALIZADO EN LA CRA 88 ENTRE LAS CALLES 56 Y 58 DEL MUNICIPIO DE MEDELLIN.</t>
  </si>
  <si>
    <t>EDU</t>
  </si>
  <si>
    <t>399 de 2009</t>
  </si>
  <si>
    <t>INTERVENTORÍA TÉCNICA, ADMINISTRATIVA, FINANCIERA Y AMBIENTAL A LA
CONSTRUCCIÓN DE LA INFRAESTRUCTURA VIAL, REDES DE SERVICIOS Y
OBRAS COMPLEMENTARIAS PARA LA VILLA OLÍMPICA JUEGOS
SURAMERICANOS UBICADA EN EL PLAN PARCIAL PAJARITO DE LA CIUDAD DE
MEDELLÍN.</t>
  </si>
  <si>
    <t xml:space="preserve">C </t>
  </si>
  <si>
    <t>GNG</t>
  </si>
  <si>
    <t>GOBERNACION DE
CASANARE</t>
  </si>
  <si>
    <t xml:space="preserve">2334 de 2012
</t>
  </si>
  <si>
    <t>INTERVENTORÍA TÉCNICA, ADMINISTRATIVA, FINANCIERA, LEGAL Y AMBIENTAL
PARA LA PAVIMENTACION DE LA VÍA YOPAL, EL ALGARROBO, OROCUE
SECTOR LA TURUPA, QUEBRADASECA (KO+000 AL K16+000) DEL MUNICIPIO DE
YOPAL DEPARTAMENTO DEL CASANARE</t>
  </si>
  <si>
    <t>5 DE 2013</t>
  </si>
  <si>
    <t>INTERVENTORÍA TÉCNICA, ADMINISTRATIVA, LEGAL, FINANCIERA, SOCIAL,
AMBIENTAL Y S&amp;SO PARA LA CONSTRUCCIÓN DE LA AVENIDA GERMÁN
ARCINIEGAS (CARRERA 11), ENTRE LA AVENIDA CARLOS LLERAS RESTREPO
(CALLE 100) Y LA CALLE 106, EN BOGOTÁ D. C.</t>
  </si>
  <si>
    <t>701 de 05-022013</t>
  </si>
  <si>
    <t>INTERVENTORIA TECNCIA , AMBIENTAL, ADMINISTRATIVA, FINANCIERA,
CONTABLE, Y JURIDICA PAR ALAPAVIMENTACION EN CONCRETO ASFALTICO
DE VIAS URBANAS EN EL MUNICIPIO DE VILLANUEVA, DEPARTAMENTO DE
CASANARE.</t>
  </si>
  <si>
    <t>ALCALDIA MUNICIPAL
DE RECETOR</t>
  </si>
  <si>
    <t>SPO-INT-0682013</t>
  </si>
  <si>
    <t>NTERVENTORÍA TECNICA, ADMINISTRATIVA, FINANCIERA, LEGAL Y AMBIENTAL
PARA LA CONSTRUCCIÓN PAVIMENTO DE LA VÍA SAN BENITO- RECETORCHÁMEZA EN LAS ABSCISAS APROXIMADAS (K 2+100 AL K3+950) Y (K18+000 AL K26+190), DEPARTAMENTO DE CASANARE.</t>
  </si>
  <si>
    <t>ALCALDIA LOCAL DE
CHAPINERO</t>
  </si>
  <si>
    <t>87 de 2015</t>
  </si>
  <si>
    <t>INTERVENTORÍA TÉCNICA, ADMINISTRATIVA, FINANCIERA, SOCIAL, AMBIENTAL
Y SISO DEL CONTRATO DE OBRA QUE SE DERIVE DE LA LICITACIÓN PUBLICA
FDLCH LP 007 DE 2015 O LA QUE HAGA SUS VECES, QUE REFIERE A
“CONTRATAR A PRECIO GLOBAL FIJO EL DIAGNÓSTICO, ESTUDIOS Y DISEÑOS
A MONTO AGOTABLE POR PRECIOS UNITARIOS FIJOS, SIN FORMULA DE
REAJUSTE, EL MANTENIMIENTO, REHABILITACIÓN Y CONSTRUCCIÓN DE LA
INFRAESTRUCTURA DE LA MALLA VIAL LOCAL Y ESPACIO PÚBLICO DE LA
LOCALIDAD DE CHAPINERO, EN BOGOTÁ, D.C., CONFORME A LOS
SEGMENTOS PRIORIZADOS EN LOS CABILDOS PARTICIPATIVOS REALIZADOS
Y/O OTROS SEGMENTOS VIALES DE LA LOCALIDAD.</t>
  </si>
  <si>
    <t>ALCALDÍA DE COTA</t>
  </si>
  <si>
    <t>368 DE 2011</t>
  </si>
  <si>
    <t>INTERVENTORÍA TÉCNICA, ADMINISTRATIVA, FINANCIERA Y AMBIENTAL PARA (i) RE-CONSTRUCCIÓN INFRAESTRUCTURA VIAL Y CONSTRUCCIÓN RED ALCANTARILLADO PLUVIAL, CALLE 14 ENTRE CARRERA 5a Y VIA PIEDEMONTE INTERSECCIÓN UBAMUX, Y CONSTRUCCIÓN INFRAESTRUCTURA VIAL CALLE 16 ENTRE CARRERAS 2ª Y Sª, (ii) CONSTRUCCIÓN INFRAESTRUCTURA VIAL CALLE 7a. A ENTRE CARRERAS 2a. Y 2B (PROYECTADA), REPARCHEO INTEGRAL VÍAS URBANAS, (iii) CONSTRUCCIÓN DE LA INFRAESTRUCTURA VIAL SECTOR EL RESBALÓN - K0+206, VEREDA PARCELAS, MUNICIPIO DE COTA (CUNDINAMARCA) - CONVENIO No. 335 GOBERNACIÓN DE CUNDINAMARCA, MUNICIPIO DE COTA CUNDINAMARCA</t>
  </si>
  <si>
    <t>SOLUCIONES PARA LA INGENIERÍA S.A.S.</t>
  </si>
  <si>
    <t>Experiencia General y
Experiencia Especifica</t>
  </si>
  <si>
    <t>MUNICIPIO DE MEDELLÍN</t>
  </si>
  <si>
    <t>4600053592
DE 2014</t>
  </si>
  <si>
    <t>INTERVENTORÍA PARA LA CONSTRUCCIÓN DEL PASO A DESNIVEL EN EL CRUCE DE TRANSVERSAL INFERIOR (CARRERA 32) CON LA LOMA DE LOS BALSOS (CALLE 9 SUR) INCLUIDO LA CONSTRUCCIÓN DEL CRUCE SEMAFÓRICO EN LA VÍA LINARES (CARRERA 29) CON LA LOMA DE LOS GONZÁLEZ (CALLE 5 SUR) Y OBRAS COMPLEMENTARIAS.</t>
  </si>
  <si>
    <t>SOLUCIONES PARA LA INGENIERIA S.A.S.</t>
  </si>
  <si>
    <t>FONDO DE DESARROLLO LOCAL DE RAFAEL URIBE URIBE</t>
  </si>
  <si>
    <t>266-2018</t>
  </si>
  <si>
    <t>“REALIZAR LA INTERVENTORÍA TÉCNICA, ADMINISTRATIVA, LEGAL, FINANCIERA, SOCIAL, AMBIENTAL Y DE SEGURIDAD Y SALUD EN EL TRABAJO (SST), DEL CONTRATO DE OBRA PÚBLICA QUE TIENE POR OBJETO: “CONTRATAR LAS OBRAS Y ACTIVIDADES PARA LA CONSERVACION DE LA MALLA VIAL Y ESPACIO PUBLICO DE LA LOCALIDAD DE RAFAEL URIBE URIBE A PRECIOS UNITARIOS FIJOS Y MONTO AGOTABLE” DERIVADO DEL PROCESO DE LA LICITACION PUBLICA No. FDLRUU-LP-196-2018</t>
  </si>
  <si>
    <t>CONTRUCCION VIAS URBANAS</t>
  </si>
  <si>
    <t>OSPINAS SA</t>
  </si>
  <si>
    <t>VC-002-2011</t>
  </si>
  <si>
    <t>Interventoría  Técnica,  Administrativa,  Social  y  Ambiental
para la Construcción de los Tramos I, II, III, IV, V y VI de las obras de Cargas Urbanas del Centro Comercial Titán Plaza, en la ciudad de Bogotá .D.C.</t>
  </si>
  <si>
    <t>2015-C-PCO-1-
1031</t>
  </si>
  <si>
    <t>Interventoría  Técnica,  Administrativa,  Social  y  Ambiental para la Construcción de las Obras de Cargas  Urbanas para el Centro Comercial Plaza Central, en Bogotá, D.C.</t>
  </si>
  <si>
    <t>EXPERIENCIA GENERAL - COSNTRUCCION DE
VIAS URBANAS</t>
  </si>
  <si>
    <t>IDU-UEL-4-213- 2001</t>
  </si>
  <si>
    <t>REALIZAR POR EL SISTEMA DE PRECIO GLOBAL  FIJO LA INTERVENTORIA  TECNICA,  ADMINISTRATIVA,  FINANCIERA Y   AMBIENTAL   A   LA   CONSTRUCCION   DE   VIAS   EN   LA
LOCALIDAD DE SAN CRISTOBAL EN BOGOTA D.C.</t>
  </si>
  <si>
    <t>RAUL ORLANDO DELGADO</t>
  </si>
  <si>
    <t>EXPERIENCIA GENERAL - COSNTRUCCION DE VIAS URBANAS</t>
  </si>
  <si>
    <t>IDU-540-2002</t>
  </si>
  <si>
    <t>REALIZAR POR EL SISTEMA DE PRECIO GLOBAL  FIJO LA
INTERVENTORIA  TECNICA,  ADMINISTRATIVA,  FINANCIERA Y     AMBIENTAL     A     LA     CONSTRUCCION     DE     VIAS PERIMETRALES  EN  PAVIMENTO  ASFALTICO,  AL  PARQUE
DE LA VIRGEN DEL BARRIO BILBAO EN BOGOTA D.C.</t>
  </si>
  <si>
    <t>ontrato No.
291 de 2000</t>
  </si>
  <si>
    <t>Interventoría técnica, administrativa y financiera a precio global
fijo del estudio, diseño y construcción de pavimentos locales y
accesos a barrios en la localidad de Kennedy, en Bogotá D.C.</t>
  </si>
  <si>
    <t>INGECOM</t>
  </si>
  <si>
    <t>Contrato No.
398 de 2000</t>
  </si>
  <si>
    <t>Interventoría técnica, administrativa y financiera a precio global
fijo del estudio, diseño y construcción de pavimentos locales y
accesos a barrios en la localidad de Bosa, en Bogotá D.C.</t>
  </si>
  <si>
    <t>Contrato No.
834 de 2004</t>
  </si>
  <si>
    <t>nterventoría de las obras de mejoramiento del sector
PR63+0300 - PR61+0300 de la carretera Cebadal - Consaca 
Sandona -Pasto, ruta 2501B</t>
  </si>
  <si>
    <t>GOBER HUILA</t>
  </si>
  <si>
    <t>Contrato No.
449 de 2010</t>
  </si>
  <si>
    <t>Interventoría técnica a la construcción de 4.9 km en pavimento
flexible de la vía Pitalito - Acevedo del PR14+400 al
PR19+300, municipios de Pitalito y Acevedo. Departamento
del Huila</t>
  </si>
  <si>
    <t>EDUBAR</t>
  </si>
  <si>
    <t>Contrato No. 
EDU-0250-2016</t>
  </si>
  <si>
    <t>Interventoría Técnica, Administrativa, Ambiental y Financiera
para la Construcción del Malecón, Corredor Verde y Avenida
del Río en la Ribera del Río Magdalena desde Siape hasta la
Isla de La Loma en el Distrito de Barranquilla – Unidad
Funcional I</t>
  </si>
  <si>
    <t>Contrato No.
1531 de 2015</t>
  </si>
  <si>
    <t>Interventoría para el mejoramiento, gestión predial, social y
ambiental de la carretera Surata - California en el
Deparatamento de Santander para el programa “Vías para la
Equidad” - Módulo 2</t>
  </si>
  <si>
    <t>GENERAL Y ESPECIFICA</t>
  </si>
  <si>
    <t>INSTITUTO DE DESARROLLO URBANO - IDU</t>
  </si>
  <si>
    <t>398 de 2000</t>
  </si>
  <si>
    <t>EJERCER LA INTERVENTORÍA TÉCNICA, ADMINISTRATIVA Y FINANCIERA A PRECIO GLOBAL FIJO, PARA EL ESTUDIO, DISEÑO Y CONSTRUCCIÓN DE PAVIMENTOS LOCALES Y ACCESOS A BARRIOS EN LA LOCALIDAD DE BOSA, EN BOGOTÁ D.C.</t>
  </si>
  <si>
    <t>INSTITUTO NACIONAL DE VIAS - INVIAS</t>
  </si>
  <si>
    <t>1956 de 2008</t>
  </si>
  <si>
    <t>INTERVENTORÍA  PARA  EL  MEJORAMIENTO  Y  MANTENIMIENTO  DE   LAS  CARRETERAS CARRETO - CALAMAR - PONEDERA - PALMAR DE VARELA, CÓDIGO 2515 Y 2516, SABANA LARGA  -  BARRANQUILLA,  CÓDIGO  9006  Y  CARMEN  DE  BOLÍVAR  -  ZAMBRANO  -  PLATO- PUEBLO NUEVO - BOSCONIA, CÓDIGOS 8001 Y 8002 Y 8003, MODULO NO. 5.</t>
  </si>
  <si>
    <t>INSTITUTO NACIONAL DE VIAS (INVIAS)</t>
  </si>
  <si>
    <t>2341 de 2009</t>
  </si>
  <si>
    <t>“INTERVENTORIA  TÉCNICA,  ADMINISTRATIVA  Y  FINANCIERA  PARA  LA  RECONSTRUCCIÓN, PAVIMENTACIÓN Y/O REPAVIMENTACIÓN DE LAS VÍAS INCLUIDAS DENTRO DEL PLAN 2500 EN EL DEPARTAMENTO DE BOYACÁ PARA LAS VÍAS: TRAMO 1 SOGAMOSO – FIRAVITOBA – IZA CON UNA LONGITUD DE 3.14 KM. TRAMO 2 TENZA – LA CAPILLA CON UNA LONGITUD DE
3.80  KM.  TRAMO  3  GARAGOA  –  LAS  JUNTAS  CON  UNA  LONGITUD  DE  0.91  KM.  TRAMO 4 MONIQUIRA – SANTA SOFÍA CON UNA LONGITUD DE 3.00 KM.”</t>
  </si>
  <si>
    <t>El contrato aportado acredita la “experiencia general” y “experiencia específica”</t>
  </si>
  <si>
    <t>Fondo de Desarrollo Local de la Candelaria</t>
  </si>
  <si>
    <t>154 de 2014</t>
  </si>
  <si>
    <t>Ejercer  la  interventoría  tecnica,  administrativafinancierasocial  y ambiental a  los  contratos  que  surgan de  los procesos  de licitacion FDLC-   2014-073-LP   convocados   por   la   Alcaldía   Local   de   la Candelaria</t>
  </si>
  <si>
    <t>SHM INGENIERIA SAS</t>
  </si>
  <si>
    <t>Contrato de Interventoría No. 8182006</t>
  </si>
  <si>
    <t>ADMINISTRACION VIAL E INTERVENTORÍA EN VÍAS A CARGO DE LA TERRITORIAL ANTIOQUIA, PROCESO AMV 04  –  GRUPO  04  CÓDIGO 6205 VÍA
HATILLO –  CISNEROS: SECTOR BARBOSA –  CISNEROS PR 9+000 – PR  54+1158;  CÓDIGO  6206  VÍA  CISNEROS  –  CRUCE  RUTA  45, SECTOR CISNEROS – PUERTO BERRIO, INCLUIDO PUENTE SOBRE EL RIO MAGDALENA, PR 0+000  –  PR 97+1261, EN UNA LONGITUD DE 143,59 KMS.</t>
  </si>
  <si>
    <t>CARLOS HERNANDEZ SOLER</t>
  </si>
  <si>
    <t>RUP Codipro
Contrato No. 108</t>
  </si>
  <si>
    <t>Experiencia
General y
Específica</t>
  </si>
  <si>
    <t>INSTITUTO
NACIONAL DE VIAS -
INVIAS</t>
  </si>
  <si>
    <t>1541 de 2015</t>
  </si>
  <si>
    <t>INTERVENTORÍA PARA EL MEJORAMIENTO, GESTIÓN PREDIAL, SOCIAL Y
AMBIENTAL DE LA VÍA ASTILLEROS-TIBU EN EL DEPARTAMENTO DE NORTE DE
SANTANDER PARA EL PROGRAMA "VÍAS PARA LA EQUIDAD" MODULO 3</t>
  </si>
  <si>
    <t xml:space="preserve">CODIPRO
INGENIERÍA LTDA. </t>
  </si>
  <si>
    <t>RUP Codipro
Contrato No. 72</t>
  </si>
  <si>
    <t>INTERVENTORIA TECNICA, LEGAL, FINANCIERA, ADMINISTRAVIA, AMBIENTAL,
PREDIAL Y SOCIAL DEL PROYECTO ESTUDIOS Y DISEÑOS, GESTION PREDIAL
SOCIAL Y AMBIENTAL Y MEJORAMIENTO DEL PROYECTO TRONCAL CENTRAL DEL
NORTE</t>
  </si>
  <si>
    <t xml:space="preserve">CODIPRO
INGENIERIA LTDA </t>
  </si>
  <si>
    <t>RUP Codipro
Contrato No. 81</t>
  </si>
  <si>
    <t xml:space="preserve">1726 DE 2013 </t>
  </si>
  <si>
    <t xml:space="preserve">INTERVENTORIA A LAS OBRAS DE MEJORAMIENTO Y MANTENIMIENTO DE LA
CARRETERA CERRITOS - CAUYA INCLUYE PASO POR LA VIRGINIA, RUTA 2507. </t>
  </si>
  <si>
    <t xml:space="preserve">INGENIERÍA LTDA. CODIPRO </t>
  </si>
  <si>
    <t>RUP Codipro
Contrato No. 74</t>
  </si>
  <si>
    <t>INSTITUTO DE
DESARROLLO
URBANO IDU</t>
  </si>
  <si>
    <t>081 de 2012</t>
  </si>
  <si>
    <t>INTERVENTORIA TECNICA, ADMINISTRATIVA, FINANCIERA, LEGAL, SOCIAL Y
AMBIENTAL PARA LA CONSERVACION DE LA INFRAESTRUCTURA DEL SISTEMA
INTEGRADO DE TRANSPORTE PÚBLICO: TRONCALES DEL SISTEMA TRANSMILENIO Y RUTAS AUXILIARES, ALIMENTADORAS, COMPLEMENTARIAS Y ESPECIALES: GRUPO 1: TRONCAL AUTOPISTA NORTE, COMPRENDIDA ENTRE LOS HEROES Y LA CALLE 183 Y RUTAS AUXILIARES, ALIMENTADORAS, COMPLEMENTARIAS Y ESPECIALES LOCALIDAD DE USAQUEN Y CHAPINERO</t>
  </si>
  <si>
    <t>RUP Codipro
Contrato No. 64</t>
  </si>
  <si>
    <t xml:space="preserve">ALCALDIA DE
CHIQUINQUIRÁ </t>
  </si>
  <si>
    <t>036 de 2006</t>
  </si>
  <si>
    <t>INTERVENTORIA TECNICA, ADMINISTRATIVA Y FINANCIERA DE LAS OBRAS DE LA
RENOVACIÓN VIAL, ACCESIBILIDAD Y MEJORAMIENTO DE LA MOVILIDAD DEL
CENTRO DE LA CIUDAD, ENFATIZADO EN EL CAMBIO DE ALGUNAS VIAS, EL
REEMPLAZO DE REDES DE ACUEDUCTO, ALCANTARILLADO, ENERGIA Y
TELEFONIA Y LA IMPLEMENTACIÓN DE MOBILIARIO URBANO DEL MUNICIPIO DE
CHIQUINQUIRÁ.</t>
  </si>
  <si>
    <t>“experiencia general” o
“experiencia específica</t>
  </si>
  <si>
    <t>FONDO DE DESARROLLO DE
PROYECTOS DE
CUNDINAMARCA</t>
  </si>
  <si>
    <t>737 DE 2015</t>
  </si>
  <si>
    <t>INTERVENTORIA TECNICA, JURIDICA, FINANCIERA Y DE CONTROL
PRESUPUESTAL DE LA CONSTRUCCION DE PAVIMENTO EN LAS MANZANAS
K5 A J1, G4 A F1, K1 Y J5 DEL BARRIO VILLACATALINA EN EL MUNICIPIO DE
EL ESPINAL‐TOLIMA</t>
  </si>
  <si>
    <t xml:space="preserve">CONSULTORES
DONOVAN SAS </t>
  </si>
  <si>
    <t>739 DE
2015</t>
  </si>
  <si>
    <t>INTERVENTORIA TECNICA, JURIDICA, FINANCIERA Y DE CONTROL
PRESUPUESTAL DEL MEJORAMIENTO Y REHABILITACION DE LA CALLE 1D
ENTRE TRANSVERSAL 13 Y 14" BARRIO LOS OLIVOS I COMUNA 3 EN EL
MUNICIPIO DE SOACHA EN EL DEPARTAMENTO DE CUNDINAMARCA
GRUPO 3"</t>
  </si>
  <si>
    <t>741 DE
2015</t>
  </si>
  <si>
    <t>INTERVENTORIA TECNICA, JURIDICA, FINACNIERA Y DE CONTROL
PRESUPUESTAL DE LAS OBRAS COMPLEMENTARIAS PAVIMENTOS,
ANDENES Y ESTRUCTURAS DE BASE (AFIRMADO, BASE, SUB‐BASE) DE LA
CARRERA 12 ENTRE CALLES 6 Y 7, CALLE 7 ENTRE CARRERAS 12 Y 13,
CARRERA 13 ENTRE CALLE 7 Y 10 Y CARRERA 14 ENTRE CALLES 16 Y 20 DEL
MUNICIPIO DE SANTA ROSA DE CABAL EN EL DEPARTAMENTO DE
RISARALDA, GRUPO 3.</t>
  </si>
  <si>
    <t>801 DE
2015</t>
  </si>
  <si>
    <t>INTERVENTORIA TECNICA, JURIDICA, FINANCIERA Y DE CONTROL
PRESUPUESTAL DE LA CONSTRUCCION DEL CORREDOR PAISAJISTICO,
AMBIENTAL Y CULTURAL "PUERTA DEL SOL" (CONSTRUCCION DE VIAS
URBANAS, CICLO RUTAS Y ANDENES PEATONALES) DEL MUNICIPIO DE
APARTADO‐ANTIOQUIA, UNIDAD Y GETION PARA LA PROSPERIDAD</t>
  </si>
  <si>
    <t>FONDO DE
DESARROLLO DE
PROYECTOS DE
CUNDINAMARCA</t>
  </si>
  <si>
    <t>763 DE
2015</t>
  </si>
  <si>
    <t>INTERVENTORIA TECNICA, JURIDICA, FINANCIERA Y DE
CONTROL PRESUPUESTAL DE LA CONSTRUCCION EN
PAVIMENTO RIGIDO, SISTEMA DE AGUAS LLUVIAS, ANDENES
PEATONALES, SEÑALIZACION Y SILVICULTURA URBANA PARA
MEJORAR LA MOVILIDAD DEL MUNICIPIO DE SAN PEDRO DE
URABA ANTIOQUIA</t>
  </si>
  <si>
    <t>AGENCIA NACIONAL DE
INFRAESTRUCTURA</t>
  </si>
  <si>
    <t>015 del
año
2015</t>
  </si>
  <si>
    <t>seguimiento, control, supervisión y verificación del cumplimiento de las
normas e indicadores de todas las actividades que involucran la Etapa
Preoperativa (Fase de
Preconstrucción y Fase de Construcción) del Contrato de Concesión No. 009
de 2014 correspondiente al corredor
denominado "CONCESION AUTOPISTA CONEXION NORTE"</t>
  </si>
  <si>
    <t xml:space="preserve">EXPERIENCIA GENERAL Y
EXPERIENCIA ESPECIFICA </t>
  </si>
  <si>
    <t xml:space="preserve">IDU </t>
  </si>
  <si>
    <t>086-2008</t>
  </si>
  <si>
    <t>“INTERVENTORÍA TÉCNICA, ADMINISTRATIVA, FINANCIERA, LEGAL,
SOCIAL Y AMBIENTAL PARA LOS ESTUDIOS, DISEÑOS,
CONSTRUCCIÓN Y REHABILITACIÓN DE VÍAS LOCALES, PROGRAMA
ADOQUINA TU CUADRA, EN VARIAS LOCALIDADES EN BOGOTÁ. D.C
GRUPO 1 LOCALIDADES DE BOSA, KENNEDY, FONTIBÓN, SUBA,
USAQUÉN, CHAPINERO, TEUSAQUILLO Y BARRIOS UNIDOS</t>
  </si>
  <si>
    <t xml:space="preserve">MAB INGENIERIA DE
VALOR S.A. </t>
  </si>
  <si>
    <t xml:space="preserve">METROVIVIENDA </t>
  </si>
  <si>
    <t>CDTO-212-09</t>
  </si>
  <si>
    <t xml:space="preserve">INTERVENTORÍA TÉCNICA, ADMINISTRATIVA Y FINANCIERA DE LA
CONSTRUCCIÓN DE UN TRAMO DE LA AVENIDA PRIMERO DE MAYO Y
CONSTRUCCIÓN DE LA VÍA PEATONAL CALLE 49 SUR, INCLUIDAS SUS
OBRAS DE URBANISMO Y COMPLEMENTARIAS </t>
  </si>
  <si>
    <t xml:space="preserve">MAB INGENIERIA DE VALOR S.A. </t>
  </si>
  <si>
    <t>Experiencia General y Específica</t>
  </si>
  <si>
    <t>2584 de 2012</t>
  </si>
  <si>
    <t>Interventoría para el mantenimiento y rehabilitación de la carretera la Mansa-Primavera Sector Ciudad Bolívar-Camilo C., Ruta 60 Tramo 6003, Departamento de Antioquia, Modulo 5.</t>
  </si>
  <si>
    <t>GIS-EAP S.A.S.</t>
  </si>
  <si>
    <t>2583 de 2012</t>
  </si>
  <si>
    <t>Interventoría para el mantenimiento y rehabilitación de la carretera la Puerta de Hierro Magangué - Yati, Ruta 78 Tramo 7802, Departamento de Bolívar, Modulo 4.</t>
  </si>
  <si>
    <t>1727 de 2014</t>
  </si>
  <si>
    <t>Interventoría técnica, administrativa, financiera, social, ambiental y de seguridad y salud en el trabajo para complementación o actualización o ajustes o diseños y construcción de la Avenida el Rincón (KR 91 y AC 131A) desde carrera 91 hasta Avenida la Conejera (TV 97) y la Avenida Tabor desde Avenida la Conejera hasta Av. Ciudad de Cali en la ciudad Bogotá D.C. del acuerdo 527 de 2013.</t>
  </si>
  <si>
    <t>MUNICIPIO DE FLORIDABLANCA</t>
  </si>
  <si>
    <t>FLO-CM-SINF- 002-2013</t>
  </si>
  <si>
    <t>INTERVENTORIA TECNICA, ADMINISTRATIVA, FINANCIERA Y AMBIENTAL AL DISEÑO. CONSTRUCCION REHABILITACION Y MANTENIMIENTO DE SUS EJES VIALES: PARALELAS AUTOPISTA A BUCARAMANGA, LAGOS CALLE 30, VERSALLES, MOLINOS BAJOS, ACCESO SUR CAÑAVERAL Y TRANSVERSAL ORIENTAL DEL MUNICIPIO DE FLORIDABLANCA.</t>
  </si>
  <si>
    <t>MUNICIPIO DE BUCARAMANGA</t>
  </si>
  <si>
    <t>771 DE 2010</t>
  </si>
  <si>
    <t>INTERVENTORIA PARA EL MANTENIMIENTO, REPARACIONES Y MEJORAMIENTO DE LAS VIAS URBANAS DEL MUNICIPIO DE BUCARAMANGA, EN LOS SECTORES INDICADOS POR LA SECRETARIA DE INFRAESTRUCTURA Y REHABILITACION DE VIA DE ACCESO PRINCIPAL AL BARRIO CAFÉ MADRID (CRA 8B - CALLE 33 - CRA 8 ) DEL MUNICIPIO DE BUCARAMANGA.</t>
  </si>
  <si>
    <t>GOBERNACION DE LA GUAJIRA</t>
  </si>
  <si>
    <t>197-2013</t>
  </si>
  <si>
    <t>INTERVENTORIA TECNICA, ADMINISTRATIVA, FINANCIERA, AMBIENTAL Y SOCIAL AL CONTRATO DE OBRA PUBLICA  No. 382 DE 2012, CUYO OBJETO ES LA CONSTRUCCION DE LA PRIMERA ETAPA DE LAS VIAS PRIORIZADAS EN EL PLAN VIAL DEL DEPARTAMENTO DE LA GUAJIRA.</t>
  </si>
  <si>
    <t>ROCCIA S.A.S</t>
  </si>
  <si>
    <t>Teniendo en cuneta que el proponente no aportó el RUP dentro del proceso, no es posible verificar los códigos de los contratos ejecutados identificados con el UNSPSC. Por tanto el PROPONENTE se considera como NO HABILITADO TÉCNICAMENTE</t>
  </si>
  <si>
    <t>DEPARTAMENTO DEL CESAR</t>
  </si>
  <si>
    <t>2018 02 1859</t>
  </si>
  <si>
    <t>INTERVENTORIA TECNICA, ADMINISTRATIVA, FINANCIERA Y AMBIENTAL PARA LA CONSTRUCCION DE PAVIMENTO EN CONCRETO RIGIDO, OBRAS DE URBANISMO Y COMPLEMENTARIAS DE LA AVENIDA ADALBERTO OVALLE, EN EL TRAMO COMPRENDIDO ENTRE LA VIA VALLEDUDUPAR - BOSCONIA Y LA AVENIDA 450 AÑOS DE LA CIUDAD DE VALLEDUPAR,DEPARTAMENTO DEL CESAR</t>
  </si>
  <si>
    <t>CAYENA CONSULTORES E INTERVENTORES S.A.S</t>
  </si>
  <si>
    <t>15. 08</t>
  </si>
  <si>
    <t>GOBERNACION DEL MAGDALENA</t>
  </si>
  <si>
    <t>0025 DE 31 DE ENERO DE 2019</t>
  </si>
  <si>
    <t>INTERVENTORIA TECNICA, ADMINISTRATIVA Y FINANCIERA AL CONTRATO DE OBRA PUBLICA SUSCRITO POR EL DEPARTAMENTO PARA EL MEJORAMIENTO DE LA VIA LOMA DEL BALSAMO ALGARROBO - SI DIOS QUIERE (CRUCE  RUTA 45 PUEBLO NUEVO CODIGO 4314), EN PAVIMENTO FLEXIBLE IV ENTRE K7+800 AL K11+600 EN EL DEPARTAMENTO DEL MAGDALENA</t>
  </si>
  <si>
    <t>ROCCIA S.A.S CAYENA CONSULTORES E
INTERVENTORES S.A.S</t>
  </si>
  <si>
    <t>[EXPERIENCIA GENERAL] (EXPERIENCIA ESPECIFICA)</t>
  </si>
  <si>
    <t>FONDO DE DESARROLLO LOCAL DE KENNEDY</t>
  </si>
  <si>
    <t>CIN 189 DE 2013</t>
  </si>
  <si>
    <t>REALIZAR LA INTERVENTORÍA TÉCNICA, ADMINISTRATIVA, FINANCIERA, CONTABLE AMBIENTAL, SOCIAL Y JURÍDICA (GRUPO 1) AL CONTRATO DE OBRA QUE SE DERIVE DEL PROCESO DE SELECCIÓN CUYO OBJETO ES “REHABILITACIÓN Y RECONSTRUCCIÓN DE LA MALLA VIAL PRIORIZADA EN LA JORNADA 72K EN LA LOCALIDAD DE KENNEDY Y MANTENIMIENTO DE ANDENES, GRUPO 1</t>
  </si>
  <si>
    <t>Gustavo Roso Gómez</t>
  </si>
  <si>
    <t>[EXPERIENCIA GENERAL]</t>
  </si>
  <si>
    <t>MUNICIPIO DE BARRANCABERMEJA</t>
  </si>
  <si>
    <t>1269 DE 2009</t>
  </si>
  <si>
    <t>INTERVENTORIAPARA LA RECUPERACION DE LA VIA Y MANEJO DE AGUAS LLUVIAS DE LA CARRERA 64 ENTRE CALEES 40A Y AUTOPISTA A BUCARAMANGA DEL MUNICIPIO DE BARRANCABERMEJA, SANTANDER</t>
  </si>
  <si>
    <t>EXPERIENCIA GENERAL  Y ESPECIFICA</t>
  </si>
  <si>
    <t>PV-20- 2010</t>
  </si>
  <si>
    <t>INTERVENTORÍA    PARA    LA     RECONSTRUCCIÓN,    PAVIMENTAIÓN    Y/O
REPAVIMENTACIÓN EN EL TRAMO VIAL MANIZALES - NEIRA. DEPARTAMENTO DE CALDAS</t>
  </si>
  <si>
    <t>INSTITUTO DE DERRALLO URBANO - IDU</t>
  </si>
  <si>
    <t>IDU-191- 2006</t>
  </si>
  <si>
    <t>INTERVENTORÍA  TÉCNICA,  ADMINISTRATIVA,  FINANCIERA,  AMBIENTAL  Y SOCIAL PARA LA REHABILITACIÓN DE LOS TRAMOS ROJOS DE LAS VÍAS DE LA     MALLA     VIAL     ARTERIAL     PRINCIPAL     Y     COMPLEMENTARIA CORRESPONDIENTE AL GRUPO 3 EN BOGOTÁ D.C.</t>
  </si>
  <si>
    <t>INSTITUTO DE DESARROLLO URBANO</t>
  </si>
  <si>
    <t>IDU-033- 2005</t>
  </si>
  <si>
    <t>INTERVENTORÍA TÉCNICA, ADMINISTRATIVA, FINANCIERA Y AMBIENTAL PARA LA CULMINACIÓN DE LA TOTALIDAD DE LAS OBRAS DE CONSTRUCCIÓN DE ACCESOS  A BARRIOS  Y  PAVIMENTOS  LOCALES  - PROGRAMA DE  GESTIÓN COMPARTIDA  -  EJECUTADAS  BAJO  EL  CONTRATO  IDU-209-03,  BARRIO JERUSALÉN EN LA LOCALIDAD DE CIUDAD BOLIVAR, EN BOGOTÁ D.C.</t>
  </si>
  <si>
    <t>INTITUTO NACIONAL DE VIAS</t>
  </si>
  <si>
    <t>2618 de
2012</t>
  </si>
  <si>
    <t>INTERVENTORÍA  PARA  EL  MEJORAMIENTO  Y  MANTENIMIENTO  DEL  SECTR ALTAMIRA - GUADALUPE DE LA CARRETERA ALTAMIRA - FLORENCIA. RUTA 20 TRAMO 2003. DEPARTAMENTO DEL HUILA</t>
  </si>
  <si>
    <t>ALCALDIA DE CHAPINERO</t>
  </si>
  <si>
    <t>148 DE
2018</t>
  </si>
  <si>
    <t>INTERVENTORIA  TECNICA,  ADMINISTRATIVA,  LEGAL,  FINANCIERA,  SOCIAL, AMBIENTAL , Y SISTEMA DE SEGURIDAD Y SALUD EN EL TRABAJO - SG-SST. DE LA CONSTRUCCION DE DOS PUENTES VEHICULARES LOCALIZADOS EN LA VEREDA  DEL  VERJON  SOBRE  LA  QUEBRADA  EL  CORAL  Y  EN EL  BARRIO BOSQUE CALDERON BRE LA QUEBRADA LAS DELICIAS EN LA LOCALIDAD DE CHAPINERO D.C.</t>
  </si>
  <si>
    <t>OPH INGENIEROS ASOCIADOS SA.S.</t>
  </si>
  <si>
    <t>077-2014</t>
  </si>
  <si>
    <t>INTERVENTORÍA TÉCNICA, ADMINISTRATIVA, FINANCIERA, LEGAL, SOCIAL Y AMBIENTAL  PARA  LA  CONSERVACION  DE   LA  INFRAESTRUCTURA   DEL SISTEMA INTEGRADO DE TRANSPORTE PÚBLICO: TRONCALES DEL SISTEMA TRANSMILENIO Y RUTAS AUXILIARES, ALIMENTADORAS, COMPLEMENTARIAS Y ESPECIALES: GRUPO2: TRONCAL CALLE 80 COMPRENDIDAENTRE EL RIO BOGOTA   Y   LOS   HEROES   Y   RUTAS   AUXILIARES   ,   ALIMENTADORAS; COMPLEMENTARIAS  Y  ESPECIALES  LOCALIDAD  DE  ENGATIVA  Y  BARRIOS UNIDOS, EN BOGOTA D.C.</t>
  </si>
  <si>
    <t>ALCALDIA MUNICIPAL DE CHIQUINQUIRÁ</t>
  </si>
  <si>
    <t>Consultoría para la interventoría técnica, administrativa y financiera a las obras para la construcción, restauración, mantenimiento y mejoramiento de las diferentes vías y espacios públicos de Chiquinquirá - Boyacá.</t>
  </si>
  <si>
    <t>VALOR DEL CONTRATO EN SMMLV DEL RUP AFECTADO CON PARTICIPACION</t>
  </si>
  <si>
    <t>MUNICIPIO DE PLANETA RICA</t>
  </si>
  <si>
    <t>074 DE 2013</t>
  </si>
  <si>
    <t>INTERVENTORIA TÉCNICA, ADMINISTRATIVA,
FINANCIERA Y JURÍDICA PARA EL PROYECTO QUE
TIENE POR OBJETO LA PAVIMENTACIÓN EN CONCRETO
RÍGIDO DEL ANILLO VIAL DEL SUR DEL MUNICIPIO DE
PLANETA DE RICA - DEPARTAMENTO DE CÓRDOBA.</t>
  </si>
  <si>
    <t>HERNAN VELASQUEZ</t>
  </si>
  <si>
    <t>MUNICIPIO DE MONTERIA</t>
  </si>
  <si>
    <t>826-2019</t>
  </si>
  <si>
    <t xml:space="preserve">INTERVENTORIA TÉCNICA, ADMINISTRATIVA,
FINANCIERA, CONTABLE Y JURIDICA A LA
CONSTRUCCIÓN DE PAVIMENTO EN CONCRETO
HIDRAULICO EN LOS BARRIOS LA GRANJA, SAN
MARTIN Y EL DORADO EN EL MUNICIPIO DE MONTERIA </t>
  </si>
  <si>
    <t>630-2019</t>
  </si>
  <si>
    <t>INTERVENTORIA TÉCNICA, ADMINISTRATIVA,
FINANCIERA, CONTABLE Y JURIDICA AL
MEJORAMIENTO Y MANTENIMIENTO DE LOS BARRIOS
RANCHOS DE INAT Y SAN JOSE EN EL MUNICIPIO DE
MONTERÍA, DEPARTAMENTO DE CÓRDOBA</t>
  </si>
  <si>
    <t>842-2019</t>
  </si>
  <si>
    <t>INTERVENTORIA TÉCNICA, ADMINISTRATIVA,
FINANCIERA, CONTABLE Y JURIDICA A LA
CONSTRUCCIÓN DE PAVIMENTOS EN CONCRETO
HIDRAULICO EN LOS BARRIOS EDMUNDO LOPEZ I
ANDALUCIA, EDMUNDO LOPEZ II Y LA CASTELLANA EN
EL MUNIICPIO DE MONTERÍA</t>
  </si>
  <si>
    <t>GOBERNACION DEL CESAR</t>
  </si>
  <si>
    <t>2020-05-0010_x000D_</t>
  </si>
  <si>
    <t>"INTERVENTORIA TECNICA,ADMNISTRATIVA,
FINANCIERA Y AMBIENTAL PARA CONSTRUCCION DE
PAVIMENTO EN CONCRETO RÍGIDO Y OBRAS
COMPLEMENTARIAS EN LA ZONA NORTE DEL AREA
URBANA DEL MUNICIPIO DE VALLEDUPAR,
DEPARTAMENTO DEL CESAR."_x000D_</t>
  </si>
  <si>
    <t>El proponente no subsana requisitos habilitantes de índole técnico dentro del término de traslado del informe de evaluación, por lo que incurre en la causal de rechazo "E. Cuando al proponente se le haya requerido con el propósito de subsanar o aclarar o aportar un documento de la propuesta y no lo efectúe dentro del plazo indicado o no lo realice correctamente o de acuerdo con lo solicitado, siempre que la subsanación, aclaración o aporte requerido sea necesario para cumplir un requisito habilitante en los términos establecidos en la sección 1.6"</t>
  </si>
  <si>
    <t>2015-02-0508</t>
  </si>
  <si>
    <t>INTERVENTORIA TECNICA, ADMINISTRATIVA,
FINANCIERA Y AMBIENTAL PARA LA CONSTRUCCION
DE PAVIMENTO Y ANDENES EN CONCRETO RIGIDO DE
VIAS URBANAS EN DIFERENTES MUNICIPIOS DEL
DEPARTAMENTO DEL CESAR</t>
  </si>
  <si>
    <t>DEPARTAMENTO DEL CASANARE</t>
  </si>
  <si>
    <t>0572 de 2015</t>
  </si>
  <si>
    <t xml:space="preserve">INTERVENTORÍA TÉCNICA, AMBIENTAL, ADMINISTRATIVA, FINANCIERA, CONTABLE Y JURÍDICA AL MEJORAMIENTO DE NIVEL DE PAVIMENTO FLEXIBLE DE LA VÍA MARGINAL DE LA SELVA - EL VERDE - EL BANCO - MATALARGA DEL K0+000 AL K15+400, MUNICIPIO DE PORE, DEPARTEMENTO DE CASANARE </t>
  </si>
  <si>
    <t>CONSEINT SAS</t>
  </si>
  <si>
    <t>MUNICIPIO DE TULUÁ</t>
  </si>
  <si>
    <t>330015005023
del 24/04/2014</t>
  </si>
  <si>
    <t>INTERVENTORÍA TÉCNICA, ADMINISTRATIVA, FINANCIERA Y LEGAL DE LA CONSTRUCCIÓN, PAVIMENTACIÓN DE LA TRANSVERSAL DOCE ENTRE EL PUENTE SOBRE EL RIO MORALES Y LA DOBLE CALZADA DE BUGA TULUA LA PAILA, INCLUYENDO EL PUENTE SOBRE LA DOBLE CALZADA.</t>
  </si>
  <si>
    <t>PUENTE SOBRE LA DOBLE CALZADA.</t>
  </si>
  <si>
    <t>INSTITUTO
DESARROLLO URBANO</t>
  </si>
  <si>
    <t>197-2006</t>
  </si>
  <si>
    <t>INTERVENTORIA TECNICA, ADMINISTRATIVA,
FINANCIERA Y SOCIO AMBIENTAL PARA LA
CONSTRUCCION Y REHABILITACION DE VIAS EN
VARIAS LOCALIDADES EN BOGOTA D.C., GRUPO 2:
LOCALIDADES DE SANTA FE, USME, MARTIRES Y
RAFAEL URIBE URIBE.</t>
  </si>
  <si>
    <t>GOBERNACIÓN DEL CESAR</t>
  </si>
  <si>
    <t>INTERVENTORIA TECNICA, ADMINISTRATIVA, FINANCIERA, Y AMBIENTAL PARA LA CONSTRUCCION DE PAVIMENTO EN CONCRETO RIGIDO , OBRAS DE URBANISMOS Y COMPLEMENTARIAS DE LA AVENIDAD ADALBERTO
OVALLE , EN EL TRAMO COMPRENDIDO ENTRE LA VIA VALLEDUPAR- BOSCONIA Y LA AVENIDA 450 AÑOS DE LA CIUDAD DE VALLEDUPAR , DEPARTAMENTO DEL CESAR.</t>
  </si>
  <si>
    <t>COMPAÑÍA DE
INTERVENTORIAS Y
CONSULTORIAS DE LA
COSTA S.A.S</t>
  </si>
  <si>
    <t>GOBERNACIÓN DE BOLIVAR</t>
  </si>
  <si>
    <t>CMA-SI-1876-
14 AGO
2017</t>
  </si>
  <si>
    <t xml:space="preserve">INTERVENTORIA TECNICA ADMINISTRATIVA, FINANCIERA, JURIDICA, SOCIAL, AMBIENTAL Y SISO DE LAS SIGUIENTES OBRAS: GRUPO II MEJORAMIENTO
Y MANTENIMIENTO DE LA VIA EN PAVIMENTOS ASFALTICO DEL K0 + 000 AL K18 +430 , ENTRE LOS MUNICIPIO DE MAHATES Y ARROYO HONDO DEPARTAMENTO DE BOLIVAR </t>
  </si>
  <si>
    <t>CONSORCIO
URBANISTICO
VALDEBERNARDO
PAU-4</t>
  </si>
  <si>
    <t>SE</t>
  </si>
  <si>
    <t>ESTUDIOS Y DISEÑOS DEL PLAN ESPECIAL NORTE DE
VALDEBERNARDO</t>
  </si>
  <si>
    <t>El contrato No.1, con cosecutivo en el RUP 1, no se valida, toda vez que incluye actividadedes de estudios y diseños y ejecucion de via cicloruta, lo cual no se encuenta contemplado dentro de la experiencia general y especifica exigida para el presente proceso de selección.  
                 Contrato no valido.</t>
  </si>
  <si>
    <t xml:space="preserve">PARQUE CIENTIFICO TECNOLOGICO DE LA UNIVERSIDAD DE ALCALA DE HENARES (PCTUA TECNOALCALA) </t>
  </si>
  <si>
    <t>DIRECCIÓN FACULTATIVA DE LAS OBRAS DE URBANIZACIÓN DEL
PARQUE CIENTÍFICO TECNOLÓGICO DEL CAMPUS DE LA
UNIVERSIDAD DE ALCALÁ DE HENARES -SUBFASE IIB, ALCALÁ DE
HENARES. MADRID</t>
  </si>
  <si>
    <t xml:space="preserve">I  </t>
  </si>
  <si>
    <t>DIRECCIÓN FACULTATIVA DE LAS OBRAS DE URBANIZACIÓN DEL
PARQUE CIENTÍFICO TECNOLÓGICO DEL CAMPUS DE LA
UNIVERSIDAD DE ALCALÁ DE HENARES -SUBFASE IIA, ALCALÁ DE
HENARES. MADRID</t>
  </si>
  <si>
    <t>TRANSFEDERAL</t>
  </si>
  <si>
    <t>149-2018</t>
  </si>
  <si>
    <t>INTERVENTORÍA, TÉCNICA, ADMINISTRATIVA, JURÍDICA, FINANCIERA Y
SOCIO AMBIENTAL AL CONTRATO DE OBRA PÚBLICA CUYO OBJETO ES
LA “REHABILITACIÓN DE VÍAS, RENOVACIÓN DE ANDENES Y OBRAS
COMPLEMENTARIAS - FASE VII, EN EL MARCO DE LA IMPLEMENTACIÓN
DEL SISTEMA ESTRATÉGICO DE TRANSPORTE PÚBLICO DE LA CIUDAD
DE NEIVA"</t>
  </si>
  <si>
    <t>ALMA (Socio INGENIERÍA DEL
FUTURO S.A.S)</t>
  </si>
  <si>
    <t>INSTUTITO DE DESARROLLO MUNICIPAL DOSQUEBRADAS</t>
  </si>
  <si>
    <t>123 DE 2019</t>
  </si>
  <si>
    <t>INTERVENTORIA TÉCNICA, JURÍDICA, ADMINISTRATIVA, FINANCIERA Y
AMBIENTAL AL CONTRATO DE OBRA PARA LA CONSTRUCCIÓN DE LA
SOLUCIÓN VIAL QUEBRADA LA VÍBORA – MOLIVENTO FASE I, DENTRO
DEL PLAN DE MOVILIDAD DE DOSQUEBRADAS</t>
  </si>
  <si>
    <t>MUNICIPIO DE BARRANCAS - LA GUAJIRA</t>
  </si>
  <si>
    <t>030 DE 2010</t>
  </si>
  <si>
    <t>INTERVENTORÍATÉCNICA,FINANCIERAYADMINISTRATIVAALOSPROYECTOSYPROGRAMASFINANCIADOSCONRECURSOSDEREGALÍASVIGENCIAFISCAL2010YADICIONADOSEN2011,DEL MUNICIPIO DE BARRANCAS, LA GUAJIRA</t>
  </si>
  <si>
    <t>WILMER GOMEZ</t>
  </si>
  <si>
    <t>005 DE 2013</t>
  </si>
  <si>
    <t>INTERVENTORIAINTEGRALPARAELCONTRATO,CUYOOBJETOES"INTERVENCIONMALLAVIAL,MEDIANTEPAVIMENTACIONENCONCRETORIGIDODE3000PSI,ESPESOR0,15MCABECERAMUNICIPALYCORREGIMENTALDEPAPAYAL,EN EL MUNICIPIO DE BARRANCAS, GUAJIRA"</t>
  </si>
  <si>
    <t>110 DE 2014</t>
  </si>
  <si>
    <t>INTERVENTORIATECNICA,ADMINISTRATIVA,JURIDICA,FINANCIERAYCONTABLEALOSCONTRATOSDEOBRASPÚBLICASEJECUTADOSCONRECURSODEREGALÍASVIGENCIA2014</t>
  </si>
  <si>
    <t>4007-2002</t>
  </si>
  <si>
    <t>Consultoría para la interventoría de obras correspondientes a las contrataciones directas CD-832, CD-833, CD-836, CD-837</t>
  </si>
  <si>
    <t>GOBERNACIÓN DE ANTIOQUIA</t>
  </si>
  <si>
    <t>4600005566 DE 2016</t>
  </si>
  <si>
    <t>Interventoría Técnica, Administrativa, Ambiental, Financiera Y Legal Para El Mejoramiento, Rehabilitación Y Mantenimiento De Las Vías En Las Subregiones Nordeste Y Magdalena Medio Del Departamento De Antioquia</t>
  </si>
  <si>
    <t>2017-SS-20-0001</t>
  </si>
  <si>
    <t>Interventoría Técnica, Ambiental, Administrativa, Financiera Y Legal Para El Mantenimiento Rutinario Y Mejoramiento De La Infraestructura Del Proyecto De Comunicación Vial Entre Los Valles De Aburra Y Del Rio Cauca (Antigua Vía Al Mar) Y Mantenimiento Rutinario En El Tramo De La Conexión Guillermo Gaviria Correa A Cargo Del Proyecto.</t>
  </si>
  <si>
    <t>902 - 2017</t>
  </si>
  <si>
    <t>Interventoría Para El Mantenimiento Y Rehabilitación De La Vía 4001 Buenaventura - Loboguerrero Del PR 0+0800 (Sector F8) Al PR15+000(Sector Citronela Municipio De Buenaventura En El Departamento Del Valle Del Cauca</t>
  </si>
  <si>
    <t>ALCALDÍA DE GIRÓN</t>
  </si>
  <si>
    <t>856-2017</t>
  </si>
  <si>
    <t>INTERVENTORIA TECNICA ADMINISTRATIVA, FINANCIERA Y AMBIENTAL A LOS ESTUDIOS DISEÑOS, MEJORAMIENTO Y PAVIMENTACION DE LAS VIAS DEL BARRIO MIRADOR DE SAN JUAN Y SUS SECTORES ALEAÑOS, MUNICIPIO DE GIRON - DEPARTAMENTO DE SANTANDER.</t>
  </si>
  <si>
    <t>2414-2005</t>
  </si>
  <si>
    <t>INTERVENTORIA DE LOS ESTUDIOS Y DISEÑOS Y/O REPAVIMENTACION DE LAS VIAS INCLUIDAS DENTRO DEL PROGRAMA DE PAVIMENTACION DE INFRAESTRUCTURA VIAL DE INTEGRACION Y DESARROLLO GRUPO 56 TRAMO 1 VIA PALERMO - SANTA MARIA CON UNA LONGITUD DE 6.55 KILOMETROS EN EL DEPARTAMENTO DEL HUILA</t>
  </si>
  <si>
    <t>543-2001</t>
  </si>
  <si>
    <t>EJECER LA INTERVENTORIA TECNICA ADMINISTRATIVA FINANCIRA Y AMBIENTAL PARA EL MANTENIMIENTO DE LA VIA USME</t>
  </si>
  <si>
    <t>RB-059-1999</t>
  </si>
  <si>
    <t>INTERVENTORIA PARA LA REHABILITACION Y MANTENIMIENTO DE LA CARRETERABRICEÑO - CHOCONTA - TUNJA - DUITAMA</t>
  </si>
  <si>
    <t>3393-2009</t>
  </si>
  <si>
    <t>INTERVENTORIA PARA EL MANTENIMIENTO Y MEJORAMIENTO DE LA CARRETERA SAN GIL -BARICHARA-GUANE SANTANDER RUTA 64 TRAMO 6402 Y 664 STO2 MODULO 2</t>
  </si>
  <si>
    <t>2772 DE 2005</t>
  </si>
  <si>
    <t>INTERVENTORÍADELOSESTUDIOSYDISEÑOS,PAVIMENTOSY/OREPAVIMENTACIÓNDELASVÍASINCLUIDASDENTRODELPROGRAMADEPAVIMENTACIÓNDEINFRAESTRUCTURAVIALDEINTEGRACIÓNYDESARROLLOGRUPO5ACCESOAMARINILLAAVDA28CONUNALONGITUDDE2.40KILÓMETROS;VÍALACEJA-ABEJORRALCONUNALONGITUDDE20.000KILÓMETROSENELDEPARTAMENTO DE ANTIOQUIA.</t>
  </si>
  <si>
    <t>JPS INGENIERIA</t>
  </si>
  <si>
    <t>2007 - CC - 20 - 371 DE 2007</t>
  </si>
  <si>
    <t>INTERVENTORÍATÉCNICA,ADMINISTRATIVA,CONTABLEYAMBIENTALDELACONSTRUCCIÓNDEPASOSPEATONALESADESNIVEL,OBRASPARAESTABILIZACIÓNDETALUDES,OBRASPARAADECUACIÓNDEDEPOSITOS,CANALES,OBRASDEDRENAJEYOBRASPARAADECUACIÓNDEACCESOSVIALESENLACONEXIÓNVIALGUILLERMOGAVIRIACORREA</t>
  </si>
  <si>
    <t>MEGABUS</t>
  </si>
  <si>
    <t>124 DE 2009</t>
  </si>
  <si>
    <t>ASESORÍAEINTERVENTORÍATÉCNICAADMINISTRATIVAYFINANCIERAPARALACONSTRUCCIÓNDECORREDORESDELSISTEMADETRANSPORTEMASIVOMEGABUS,CONSTRUCCIÓNAVENIDASANMATEO.INTERSECCIÓNAV.SANMATEO-AVENIDADELASAMERICASFASE1ENELMUNICIPIO DE PEREIRA.</t>
  </si>
  <si>
    <t>973 DE 2018</t>
  </si>
  <si>
    <t>INTERVENTORIATECNICA,ADMINISTRATIVA,FINANCIERAYAMBIENTALPARALAREHABILITACIÓNDELAVIAVADOHONDO-LABRANZAGRANDE,DEPARTAMENTO DE BOYACA</t>
  </si>
  <si>
    <t>1582-2005</t>
  </si>
  <si>
    <t>INTERVENTORIA PARA EL MEJORAMIENTO Y MANTENIMIENTO DE LA 
CARRETERA SARAVENA - BOJABA RUTA 66 TRAMO 6604</t>
  </si>
  <si>
    <t>2656-2006</t>
  </si>
  <si>
    <t>INTERVENTORIA. AMPLIACION A DOS CALZADAS EN PAVIMENTO 
FLEXIBLE DE LA VIA TRANSVERSAL GUATIGUARA MUNICIPIO DE 
PIEDECUESTA, DEPARTAMENTO DE SANTANDER MUNICIPIO DE 
PAZ DE ARIPORO. DEPARTAMENTO DE CASANARE.</t>
  </si>
  <si>
    <t>ALCALDIA DE FUNZA</t>
  </si>
  <si>
    <t>0456-2015</t>
  </si>
  <si>
    <t>"INTERVENTORIA TECNICA ADMINISTRATIVA Y FINANCIERA Y PARA LA 
CONSTRUCCION Y ADECUACION DE ANDENES, MEJORAMIENTO VIAS 
CRA 27 CON CALLES 12 Y 12ª, CON CALLES 7 Y 9, CARRERA 10 BIS CON 
CALLE 11 Y 12, CARRERA 10 CON CALLES 14 Y 15, CALLE 10 CON 
CARRERA 18 Y 19 Y CALLE 14 CON CARRERAS 4 Y 5 Y MANTENIMIENTO 
ADECUACION Y CONSTRUCCION DE VIAS EN CONCRETO Y PAVIMENTO 
FLEXIBLE EN LAS DIFERENTES VIAS URBANAS DEL MUNICIPIO DE 
FUNZA CUNDINAMARCA EN CUMPLIMIENTO AL PLAN DE DESARROLLO 
FUNZA AVANZA CON GARANTIA DE CIUDAD 2012 - 2015</t>
  </si>
  <si>
    <t>ALCALDIA DE BARRANQUILLA</t>
  </si>
  <si>
    <t>0112-2013-
000030 
DE 2013</t>
  </si>
  <si>
    <t>NTERVENTORIA TECNICA, ADMINISTRATIVA, AMBIENTAL Y FINANCIERA DE LA AMPLIACION DE LA CARRERA 54 ENTRE CALLE 53 Y LA CALLE 48 EN EL DISTRITO DE BARRANQUILLA</t>
  </si>
  <si>
    <t>1711 DE 
2014</t>
  </si>
  <si>
    <t>INTERVENTORIA TECNICA, ADMINISTRATIVA, FINANCIERA, LEGAL, SOCIAL Y SEGURIDAD INDUSTRIAL, SALUD MEDIO AMBIENTE DE LAS OBRAS Y ACTIVIDADES PARA LA CONSERVACION DE LA MALLA VIAL
ARTERIAL TRONCAL Y MALLA VIAL INTERMEDIA QUE SOPORTA LAS RUTAS DEL
SISTEMA INTEGRADO DE TRANSPORTESITP- GRUPO 6 TRONCAL AMERICAS</t>
  </si>
  <si>
    <t>BATEMAN INGENIERIA SAS</t>
  </si>
  <si>
    <t>1670 DE 
2015</t>
  </si>
  <si>
    <t>INTERVENTORIA TECNICA, ADMINISTRATIVA, LEGAL, FINANCIERA, SOCIAL, AMBIENTAL Y SST PARA LOS ESTUDIOS, DISEÑOS Y
CONSTRUCCION DE OBRAS DE MANTENIMIENTO Y CONSERVACION EN
PUENTES VEHICULARES AÑO 2015 DE BOGOTA D.C, INCLUYE SUPERESTRUCTURA Y ACCESOS</t>
  </si>
  <si>
    <t>192-2000</t>
  </si>
  <si>
    <t>INTERVENTORIA TECNICA, ADMINISTRATIVA Y FINANCIERA A PRECIO GLOBAL FIJO DE LA CONSTRUCCION DE LA AVENIDA BOYACA
ENTRE CALLE 138 Y LA AVENIDA SAN JOSE</t>
  </si>
  <si>
    <t xml:space="preserve"> 150-2006</t>
  </si>
  <si>
    <t>INTERVENTORÍA TÉCNICA, ADMINISTRATIVA, FINANCIERA Y SOCIO AMBIENTAL PARA LA CONSTRUCCIÓN DE ACCESOS A BARRIOS Y
PAVIMENTOS LOCALES, PROGRAMA DE PAVIMENTOS LOCALES GRUPO IV:
LOCALIDADES DE BOSA RAFAEL URIBE URIBE Y KENNEDY, EN BOGOTÁ D.C.</t>
  </si>
  <si>
    <t>4
65</t>
  </si>
  <si>
    <t>GOBERNACI
ON DE 
ANTIOQUIA</t>
  </si>
  <si>
    <t>46000069
05 DE 
2017</t>
  </si>
  <si>
    <t>INTERVENTORIA TECNICA, ADMINISTRATIVA,
AMBIENTAL, FINANCIERA Y LEGAL PARA EL
MANTENIMIENTO, REHABILITACION Y
CONSTRUCCION DE OBRAS
COMPLEMENTARIAS SOBRE EL CORREDOR
VIAL CONCEPCION - ALEJANDRIA (CODIGO
62AN19-1) Y EL CORREDOR VIAL
CONCEPCION - BARBOSA (CODIGO 62AN19)
ETAPA I. DE LA SUBREGION ORIENTE DEL
DEPARTAMENTO DE ANTIOQUIA.</t>
  </si>
  <si>
    <t>ALCALDIA 
LOCAL DE 
SUBA</t>
  </si>
  <si>
    <t>033 DE 
2012</t>
  </si>
  <si>
    <t>INTERVENTORIA TECNICA, ADMINISTRATIVA,
FINANCIERA Y AMBIENTAL A LA EJECUCIÓN
DEL MEJORAMIENTO INTEGRAL DE LA MALLA
VIAL INTERMEDIA Y LOCAL DE LA LOCALIDAD
DE SUBA, EN LA CIUDAD DE BOGOTÁ D.C</t>
  </si>
  <si>
    <t>FONDO DE DESARROLL O LOCAL DE SUBA</t>
  </si>
  <si>
    <t>239 DE 
2016_x000D_</t>
  </si>
  <si>
    <t>DESARROLLAR LA INTERVENTORÍA TÉCNICA,
ADMINISTRATIVA, FINANCIERA, AMBIENTAL,
JURIDICA, LEGAL Y SOCIAL AL CONTRATO DE
OBRA PRODUCTO DEL PROCESO
LICITATORIO LP 003-2016 CUYO OBJETO ES
“EJECUTAR LAS ACTIVIDADES DE
MANTENIMIENTO, REHABILITACIÓN,
RECONSTRUCCION Y DEMAS ACCIONES DE
MOVILIDAD REQUERIDAS PARA LA MALLA
VIAL Y ESPACIO PÚBLICO DE LA LOCALIDAD
DE SUBA</t>
  </si>
  <si>
    <t>INSTITUTO DE DESARROLL O URBANO</t>
  </si>
  <si>
    <t>INTERVENTORIA TECNICA, ADMINISTRATIVA,
FINANCIERA, LEGAL, SOCIAL Y SEGURIDAD
INDUSTRIAL, SALUD MEDIO AMBIENTE DE
LAS OBRAS Y ACTIVIDADES PARA LA
CONSERVACION DE LA MALLA VIAL ARTERIAL
TRONCAL Y MALLA VIAL INTERMEDIA QUE
SOPORTA LAS RUTAS DEL SISTEMA
INTEGRADO DE TRANSPORTE- SITP- GRUPO
6 TRONCAL AMERICAS</t>
  </si>
  <si>
    <t>INTERVENTORIA TECNICA, ADMINISTRATIVA, LEGAL, FINANCIERA, SOCIAL, AMBIENTAL Y SST PARA LOS ESTUDIOS, DISEÑOS Y CONSTRUCCION DE OBRAS DE MANTENIMIENTO Y CONSERVACION EN PUENTES VEHICULARES AÑO 2015 DE BOGOTA D.C, INCLUYE SUPERESTRUCTURA Y ACCESOS</t>
  </si>
  <si>
    <t>1623 de 
2007</t>
  </si>
  <si>
    <t>INTERVENTORIA PARA EL MEJORAMIENTO Y MANTENIMIENTO DE LA CARRETERA BELEN – SOCHA – SACAMA – LA CABUYA,  SECTOR PR.23+980 – PR.24+663, RUTA 64, TRAMO 6404</t>
  </si>
  <si>
    <t>GAVINCO INGENIEROS 
CONSULTORES S.A.S
(ESCISIÓN)_x000D_</t>
  </si>
  <si>
    <t>GOBERNACIÓN DE CORDOBA</t>
  </si>
  <si>
    <t>634 de 2011</t>
  </si>
  <si>
    <t>INTERVENTORÍA TÉCNICA, ADMINISTRATIVA Y DE CONTROL FINANCIERO A LAS OBRAS DE REHABILITACION, CONSTRUCCION, PAVIMENTACION, MEJORAMIENTO Y MANTENIMIENTO DE VIAS Y CALLES EN LOS MUNICIPIOS DE MONTERIA, CERETE, SAN ANTERO, TIERRALTA Y PUERTO ESCONDIDO EN EL  DEPARTAMENTO DE CORDOBA</t>
  </si>
  <si>
    <t>ALCALDÍA LOCAL DE BOSA</t>
  </si>
  <si>
    <t>135 DE 
2016_x000D_</t>
  </si>
  <si>
    <t>REALIZAR LA INTERVENTORIA TECNICA, ADMINISTRATIVA, LEGAL, CONTABLE, FINANCIERA, SOCIAL, AMBIENTAL Y DE SEGURIDAD Y SALUD EN EL TRABAJO, AL CONTRATO DE OBRA PÚBLICA PRODUCTO DE LA LICITACION PUBLICA FDLB-LP-009-2016, CONTRATAR, POR EL SISTEMA DE PRECIOS UNITARIOS FIJOS SIN FORMULA DE REAJUSTE, Y A MONTO AGOTABLE LAS INTERVENCIONES INTEGRALES DE MANTENIMIENTO Y/O REHABILITACIÓN DE LA MALLA VIAL INTERMEDIA Y  LOCAL DE LA LOCALIDAD DE BOSA</t>
  </si>
  <si>
    <t xml:space="preserve">GAVINCO INGENIEROS 
CONSULTORES S.A.S </t>
  </si>
  <si>
    <t>MOVILIDAD FUTURA S.A.S</t>
  </si>
  <si>
    <t>000086 DE 
2019_x000D_</t>
  </si>
  <si>
    <t>INTERVENTORIA TÉCNICA, ADMINISTRATIVA, FINANCIERA, CONTABLE Y AMBIENTAL AL CONTRATO DE OBRA PÚBLICA, CUYO OBJETO ES LA REHABILITACIÓN VIAL Y CONSTRUCCIÓN DEL ESPACIO PÚBLICO PARA EL SETP POPAYÁN DEL TRAMO 7A: CALLE 5 DESDE LA CARRERA 28 HACIA LA CARRERA 38, Y TRAMO 9: CARRERA 6A DESDE LA CALLE 2N HACIA LA CALLE 1N; CALLE 1N DESDE LA CARRERA 7 (INCLUYE GLORIETA) HACIA EL PUENTE VEHICULAR SOBRE EL RIO MOLINO; CARRERA 8 DESDE LA CALLE 1 HACIA LA CALLE 1N; CARRERA 9 DESDE LA CALLE 1 HACIA LA CALLE 1N; CARRERA 11 DESDE LA CALLE 1N HACIA EL PUENTE VEHICULAR SOBRE EL RIO MOLINO, DE LA CIUDAD DE POPAYÁN</t>
  </si>
  <si>
    <t>IDU-1864-
2014_x000D_</t>
  </si>
  <si>
    <t>INTERVENTORÍA, TÉCNICA, ADMINISTRATIVA, LEGAL, FINANCIERA, SOCIAL, AMBIENTAL Y DE SEGURIDAD Y SALUD EN EL TRABAJO PARA LA COMPLEMENTACIÓN O ACTUALIZACIÓN O AJUSTE A LOS ESTUDIOS Y DISEÑOS Y LA CONSTRUCCIÓN DE LA AVENIDA BOSA DESDE AVENIDA AGBERTO MEJIA (AK 80) HASTA AVENIDA CIUDAD DE CALI, EN LA CIUDAD DE BOGOTÁ D.C. ACUERDO 527 DE 2013</t>
  </si>
  <si>
    <t xml:space="preserve"> ING INGENIERIA S.A.S</t>
  </si>
  <si>
    <t>1652 DE 
2006</t>
  </si>
  <si>
    <t>INTERVENTORÍA PARA EL MEJORAMIENTO Y MANTENIMIENTO DE LA
CARRETERA GUACHUCAL – IPIALES RUTA 0801._x000D_</t>
  </si>
  <si>
    <t>GOBERNACION DE 
BOYACÁ</t>
  </si>
  <si>
    <t>001793-2015</t>
  </si>
  <si>
    <t>INTERVENTORÍA TÉCNICA, ADMINISTRATIVA, FINANCIERA Y AMBIENTAL AL CONTRATO 
CUYO OBJETO ES: “MEJORAMIENTO VÍA NOBSA - CHÁMEZA – NAZARETH –SOGAMOSO - 
PRIMERA ETAPA”</t>
  </si>
  <si>
    <t>PROYECTISTAS ASOCIADOS 
SAS</t>
  </si>
  <si>
    <t>EXPERIENCIA ESPECIFICA</t>
  </si>
  <si>
    <t>ALCALDIA LOCAL 
DE RAFAEL URIBE 
URIBE</t>
  </si>
  <si>
    <t>CI-092-2016</t>
  </si>
  <si>
    <t>REALIZAR LA INTERVENTORÍA TÉCNICA, ADMINISTRATIVA, SOCIAL, AMBIENTAL Y 
FINANCIERA DEL CONTRATO DE OBRA PÚBLICA PRODUCTO DE LA LICITACIÓN 
PUBLICA No. ALRUU-LP-071-2016, QUE ACTUALMENTE ADELANTA EL FDLRUU PARA CONTRATAR POR EL SISTEMA DE PRECIOS UNITARIOS FIJOS Y A MONTO AGOTABLE, LA REALIZACIÓN DE OBRAS DE, REHABILITACIÓN Y/O MANTENIMIENTO DE SEGMENTOS DE LA MALLA VIAL LOCAL Y/O ANDENES - ESPACIO PÚBLICO DE LA LOCALIDAD DE RAFAEL URIBE URIBE</t>
  </si>
  <si>
    <t>2369-2015</t>
  </si>
  <si>
    <t>INTERVENTORÍA TÉCNICA, ADMINISTRATIVA, FINANCIERA Y AMBIENTAL PARA EL 
MEJORAMIENTO, REHABILITACIÓN Y MANTENIMIENTO DE LA VÍA NACIONAL RUTA 60, TRAMO RANCHO GRANDE – PAEZ (INCLUYE PASO URBANO MUNICIPIO DE MIRAFLORES), Y VÍAS DEPARTAMENTALES (60BY19, RUTA 50434 Y RUTA D 1509002) DE ACCESO A LOS MUNICIPIOS DE BERBEO, RONDON Y ZETAQUIRA EN EL DEPARTAMENTO DE BOYACÁ”.</t>
  </si>
  <si>
    <t>FONDECUN</t>
  </si>
  <si>
    <t>341 DE 2017</t>
  </si>
  <si>
    <t>REALIZAR LA INTERVENTORIA TECNICA, FINANCIERA, ADMINISTRATIVA Y DE 
CONTROL PRESUPUESTAL A LA CONSTRUCCIÓN DE PÁVIMENTO EN CONCRETO 
RÍGIDO DE 4000 PSI PARA LAS DIFERENTES CALLES Y CARRERAS DE LOS BARRIOS NUBIA CORREA DE LUNA, 19 DE ABRIL, 20 DE ENERO, CASCAJILLO Y LOMA FRESCA, DEL CASCO URBANO DEL MUNICIPIO DE SAN SEBASTIÁN DE BUENA VISTA MAGDALENA - GRUPO 2</t>
  </si>
  <si>
    <t>EMPRESA DE ACUEDUCTO Y ALCANTARILLADO DE BOGOTA - ESP</t>
  </si>
  <si>
    <t>2-15-34300-770-
2007</t>
  </si>
  <si>
    <t>Interventoría durante el diseño y construcción de la
rehabilitación del alcantarillado sanitario y pluvial barrio 
san Jorge de la localidad de Rafael Uribe Uribe</t>
  </si>
  <si>
    <t>1-15-32100-
0108-2020</t>
  </si>
  <si>
    <t>INTERVENTORÍA PARA PICCE JUAN AMARILLO EN EL
ÁREA DE COBERTURA DE LA ZONA 2 
(Acción Popular/sentencia Rio Bogotá 479-01-2014)._x000D_</t>
  </si>
  <si>
    <t xml:space="preserve">EXPERIENCIA GENERAL </t>
  </si>
  <si>
    <t>544 DE 2002</t>
  </si>
  <si>
    <t>Interventoría técnica, administrativa, financiera y ambiental para la construcción de accesos a barrios y pavimentos locales vías grupo 1 en Bogotá D.C.</t>
  </si>
  <si>
    <t>28-abr.-03</t>
  </si>
  <si>
    <t>2001 de 2005</t>
  </si>
  <si>
    <t>Interventoría de los estudios y diseños, pavimentación y/o repavimentación de las vías incluidas dentro del programa de pavimentación de infraestructura vial de integración y desarrollo Grupo 49 vía Pacho - Zipaquirá con una longitud de 29,00 Km en el Departamento de Cundinamarca</t>
  </si>
  <si>
    <t>1-dic.-2005</t>
  </si>
  <si>
    <t>EXPERIENCIA GENERAL Y EXPERIENCIA ESPECIFICA</t>
  </si>
  <si>
    <t>174 de 2007</t>
  </si>
  <si>
    <t>Interventoría técnica, administrativa, legal, financiera, ambiental  y social para la ejecución de las obras de construcción y todas las actividades necesarias para la adecuación de la Calle 26 (Avenida Jorge Eliécer Gaitán) y de la Carrera 10ª (Avenida Fernando Mazuera), al Sistema Transmilenio, en el tramo 3 comprendido entre la Transversal 76 y la Carrera 42 B y el tramo 4 comprendido entre la Carrera 42 B y Carrera 19, grupo 4 de la Licitación Publica IDU-LP-DG-022-2007 en Bogotá, D.C.</t>
  </si>
  <si>
    <t>16-jun.-08</t>
  </si>
  <si>
    <t>INSTITUTO
NACIONAL DE VIAS</t>
  </si>
  <si>
    <t>01587
DE 2016</t>
  </si>
  <si>
    <t>INTERVENTORIA PARA EL MEJORAMIENTO Y REHABILITACIÓN DE LAS
CARRETERAS COVEÑAS - SABANETA RUTA 90SCO2 EN EL
DEPARTAMENTO DE SUCRE Y SABANETA - MOMIL EN EL
DEPARTAMENTO DE CÓRDOBA</t>
  </si>
  <si>
    <t>SEG GEOTECNIA Y
CONTROL DE
CALIDAD SAS</t>
  </si>
  <si>
    <t>AYUNTAMIENTO DE
IRÚN</t>
  </si>
  <si>
    <t>2006ZZAA0030</t>
  </si>
  <si>
    <t>ASISTENCIA TÉCNICA DE LA REURBANIZACIÓN DEL PASEO DE ARTIGA.</t>
  </si>
  <si>
    <t>PEYCO,
PROYECTOS,
ESTUDIOS Y
CONSTRUCCIONES
SAS</t>
  </si>
  <si>
    <t xml:space="preserve">2538,00	</t>
  </si>
  <si>
    <t>MINISTERIO DE
FOMENTO</t>
  </si>
  <si>
    <t>12-P-2980</t>
  </si>
  <si>
    <t>CONTROL Y VIGILANCIA DE LAS OBRAS: A-67. AUTOVÍA CANTABRIAMESETA.
TRAMO: PUEBLA DE SAN VICENTE - AGUILAR DE CAMPOO.
PROVINCIA DE PALENCIA.</t>
  </si>
  <si>
    <t>PEYCO COLOMBIA</t>
  </si>
  <si>
    <t>GOBIERNO DE
EXTREMADURA</t>
  </si>
  <si>
    <t>Dirección, Control Y Vigilancia de las obras de Ampliación y Mejora de la
Carretera C-524 de Plasencia a Zorita. Tramo: N-V (Trujillo) - C-401 (Zorita).</t>
  </si>
  <si>
    <t>IDU-871-2013</t>
  </si>
  <si>
    <t>INTERVENTORÍA TÉCNICA, ADMINISTRATIVA, LEGAL, FINANCIERA, SOCIAL, AMBIENTAL Y S&amp;SO PARA LA CONSTRUCCIÓN DE LAS OBRAS FALTANTES DE LA AVENIDA SANTA LUCIA DESDE LA AVENIDA JORGE GAITÁN CORTES HASTA LA AVENIDA GENERAL SANTANDER- PROYECTO 170 DEL GRUPO 1 DEL ACUERDO DE VALORIZACIÓN 180 DE 2005 EN BOGOTÁ DC.</t>
  </si>
  <si>
    <t>R&amp;M CONSTRUCCIONES E
INTERVENTORIAS SAS</t>
  </si>
  <si>
    <t>GOBERNACIÓN DE SUCRE</t>
  </si>
  <si>
    <t>CM 020 - 2014</t>
  </si>
  <si>
    <t>INTERVENTORIA TECNICA, ADMINISTRATIVA, FINANCIERA Y AMBIENTAL PARA EL MEJORAMIENTO EN PAVIMENTO ASFALTICO DE LA VIA SAN ANTONIO DE PALMITO LIMITES CON CORDOBA, MUNICIPIO DE SAN ANTONIO DE PALMITO, DEPARTAMENTO DE SUCRE</t>
  </si>
  <si>
    <t>INGENIERIA MONCADA GUERRERO S.A. (IMG S.A.)</t>
  </si>
  <si>
    <t>IDU - 039 - 2006</t>
  </si>
  <si>
    <t xml:space="preserve">CONTINUACION  DE LA INTERVENTORIA  TECNICA, ADMINISTRATIVA, FINANCIERA Y AMBIENTAL PARA LA CULMINACION DE LA TOTALIDAD DE LAS OBRAS DE CONSTRUCCION Y REHABILITACION DE ACCESOS Y BARRIOS Y PAVIMENTOS LOCALES, EJECUTADAS BAJO EL CONTRATO IDU-226-04, GRUPO 2. </t>
  </si>
  <si>
    <t>GRUPO POSSO SAS (Antes LGCA sas)</t>
  </si>
  <si>
    <t>IDU - 027 - 1995</t>
  </si>
  <si>
    <t xml:space="preserve"> EJERCER LA INTERVENTORIA PARA LA TERMINACIÓN DE LA CONSTRUCCION AVENIDA LUIS CARLOS GALAN  PRIMERA ETAPA DE CRA 81 A HASTA CRA 97 PRIMERA ETAPA Y SEGUNDA ETAPA INCLUYE  REDES DE ACUEDUCTO Y ALCANTARILLADO</t>
  </si>
  <si>
    <t>IDU - 082 - 1994</t>
  </si>
  <si>
    <t>EJERCER LA INTERVENTORIA A PRECIO GLOBAL DE LA CONSTRUCCION AVENIDA LUIS CARLOS GALAN ( PRIMERA ETAPA DE CRA 81 A HASTA CRA 97 PRIMERA ETAPA Y SEGUNDA ETAPA INCLUYE  REDES DE ACUEDUCTO Y ALCANTARILLADO</t>
  </si>
  <si>
    <t>ANI</t>
  </si>
  <si>
    <t>010 DE 2008</t>
  </si>
  <si>
    <t>INTERVENTORIA TECNICA, FINANCIERA, OPERATIVA, PREDIAL, SOCIOAMBIENTAL Y LEGAL DEL PROYECTO DE CONCESION MALLA VIAL DEL VALLE DEL CAUCA Y CAUCA - MVVCC, EN EL MARCO DEL CONTRATO DE CONCESION 005 DE 1999, CUYO OBJETO ES EL DE REVISAR VERIFICAR, ANALIZAR Y CONCEPTUAR, PERMANENTEMENTE SOBRE TODO LOS ASPECTOS TECNICOS ,</t>
  </si>
  <si>
    <t>PI S.A.S.</t>
  </si>
  <si>
    <t>836-2012</t>
  </si>
  <si>
    <t>INTERVENTORIA PARA EL MEJORAMIENTO Y MANTENIMIENTO DE LA
CARRETERA SAN ROQUE - LA PAZ, SECTOR SAN ROQUE A PR13+000, RUTA
4901 EN EL DEPARTAMENTO DEL CESAR, MODULO 4</t>
  </si>
  <si>
    <t>INESAS S.A.S.</t>
  </si>
  <si>
    <t>626-2010</t>
  </si>
  <si>
    <t>INTERVENTORIA PARA EL MANTENIMIENTO CARRETERA PRESIDENTEPAMPLONA,
SECTOR PR3+0340 AL PR6+0700, RUTA 55 TRAMO 5505</t>
  </si>
  <si>
    <t>2577 DE
2007</t>
  </si>
  <si>
    <t>INTERVENTORIA PARA EL MEJORAMIENTO Y MANTENIMIENTO DE LA
CARRETERA CHOCONTA - GUATEQUE, SECTOR PR 16+000 - PR 35+000 Y PR
36+000 AL PR 40+000, RUTA 5607</t>
  </si>
  <si>
    <t>IDU-UEL-9-
881-00-99</t>
  </si>
  <si>
    <t>INTERVENTORIA TECNICA, ADMINISTRATIVA Y FINANCIERA PARA LA
EVALUACION Y REHABILITACION DE VIAS EN LA LOCALIDAD DE FONTIBON, EN
SANTAFE DE BOGOTA, D.C.</t>
  </si>
  <si>
    <t>GOBERNACIÓN DE CUNDINAMARCA</t>
  </si>
  <si>
    <t>OP-V-678
DE 2002</t>
  </si>
  <si>
    <t>INTERVENTORIA TECNICA, SOCIO - AMBIENTAL, ADMINISTRATIVA Y
FINANCIERA DEL PROYECTO: MEJORAMIENTO DE LAS VIAS: CASCAJAL –
NOCAIMA – VERGARA, PASO EL REJO – LA PEÑA, SAN FRANCISCO – SUPATA,
SASAIMA – LA VEGA</t>
  </si>
  <si>
    <t>ALCALDIA LOCAL DE CIUDAD
BOLIVAR</t>
  </si>
  <si>
    <t>407 de
2019</t>
  </si>
  <si>
    <t>REALIZAR LA INTERVENTORÍA TÉCNICA, ADMINISTRATIVA, FINANCIERA, JURÍDICA, SOCIAL, AMBIENTAL Y SST AL CONTRATO DE OBRA PUBLICA QUE TENDRÁ POR OBJETO: CONTRATAR A PRECIOS FIJOS Y A MONTO AGOTABLE LA
CONSERVACIÓN DE LA MALLA VIAL Y EL ESPACIO PÚBLICO, DE LA LOCALIDAD DE CIUDAD BOLÍVAR, EN BOGOTÁ D.C</t>
  </si>
  <si>
    <t>MIRS LATINOAMERICA
S.A.S.</t>
  </si>
  <si>
    <t>ALCALDIA DE MOSQUERA
CUNDINAMARCA</t>
  </si>
  <si>
    <t>CM-006-
2015</t>
  </si>
  <si>
    <t>INTERVENTORIA TECNiCA, ADMiNiSTRATIVA- FINANCIERA, LEGAL Y AMBIENTAL A LAS OBRAS DE CONSTRUCClON, RECONSTRUCCION ADECUACION DE VIAS ESPACIO PUBLiCO Y OBRAS COMPLEMENTARIAS DEL SiSTEMA VIAL DEL
MUNICIPIO DE MOSQUERA CUNDINAMARCA-VIAS EN MARCHA 2015 - FASE 3</t>
  </si>
  <si>
    <t>ALCALDIA LOCAL DE ENGATIVA</t>
  </si>
  <si>
    <t>241-2017</t>
  </si>
  <si>
    <t>INTERVENTORÍA TÉCNICA, ADMINISTRATIVA, LEGAL, FINANCIERA, SOCIAL, AMBIENTAL Y DE SEGURIDAD Y SALUD EN EL TRABAJO AL CONTRATO CUYO OBJETO ES: CONTRATAR BAJO LA MODALIDAD DE PRECIOS UNITARIOS FIJOS, Y A MONTO AGOTABLE, LAS OBRAS Y ACTIVIDADES PARA LA COMPLEMENTACIÓN Y/O ACTUALIZACIÓN Y/O AJUSTES A LOS ESTUDIOS Y DISEÑOS Y REHABILITACIÓN, RECONSTRUCCIÓN Y CONSTRUCCIÓN DE LA MALLA VIAL DE LA LOCALIDAD DE ENGATIVÁ Y SU ESPACIO PÚBLICO ASOCIADO"</t>
  </si>
  <si>
    <t>Instituto Nacional de Vías -INVIAS-</t>
  </si>
  <si>
    <t>2374 de 2012</t>
  </si>
  <si>
    <r>
      <t xml:space="preserve">INTERVENTORÍA PARA EL </t>
    </r>
    <r>
      <rPr>
        <b/>
        <u/>
        <sz val="10"/>
        <color rgb="FF000000"/>
        <rFont val="Arial"/>
        <family val="2"/>
      </rPr>
      <t>MANTENIMIENTO Y REHABILITACIÓN DE</t>
    </r>
    <r>
      <rPr>
        <b/>
        <sz val="10"/>
        <color rgb="FF000000"/>
        <rFont val="Arial"/>
        <family val="2"/>
      </rPr>
      <t xml:space="preserve"> LAS CARRETERAS: ALTAMIRA ORRAPIHUASI - DEPRESIÓN EL VERGEL - FLORENCIA RUTA 2003 Y 2003A PITALITO - GARZÓN RUTA 45 TRAMO 4504 Y VARIANTE DE GARZÓN RUTA 45HL, DEPARTAMENTOS DE CAQUETÁ Y HUILA MÓDULO 3.</t>
    </r>
  </si>
  <si>
    <t>TECNUMEC S.A.S.</t>
  </si>
  <si>
    <t>IDU - Instituto de Desarrollo Urbano</t>
  </si>
  <si>
    <t>IDU 1209 DE 2014</t>
  </si>
  <si>
    <r>
      <t>INTERVENTORÍA TÉCNICA, ADMMINISTRATIVA. LEGAL FINANCIERA, SOCIAL, AMBIENTAL Y DE SEGURIDAD Y DE SALUD EN EL TRABAJO PARA LA COMPLEMENTACIÓN Y/O ACTUALIZACIÓN DE DISEÑOS Y</t>
    </r>
    <r>
      <rPr>
        <b/>
        <u/>
        <sz val="10"/>
        <color rgb="FF000000"/>
        <rFont val="Arial"/>
        <family val="2"/>
      </rPr>
      <t xml:space="preserve"> CONSTRUCCIÓN Y/O REHABILITACIÓN </t>
    </r>
    <r>
      <rPr>
        <b/>
        <sz val="10"/>
        <color rgb="FF000000"/>
        <rFont val="Arial"/>
        <family val="2"/>
      </rPr>
      <t>DE ACCESOS A BARRIOS Y PAVIMENTOS LOCALES GRUPO 6 EN BOGOTÁ D.C.</t>
    </r>
  </si>
  <si>
    <t>MUNICIPIO DE MEDELLÍN - SECRETARIA DE INFRAESTRUCTURA FISICA</t>
  </si>
  <si>
    <t>4600053611 DE 2014</t>
  </si>
  <si>
    <t>INTERVENTORÍA PARA LA CONSTRUCCIÓN DE LOS PASOS A DESNIVEL EN EL CRUCE DE LA CALLE 10 CON LA TRANVERSAL INFERIOR - COMUNA 14.</t>
  </si>
  <si>
    <t>IDU-UEL-18-084-2008</t>
  </si>
  <si>
    <t xml:space="preserve">Interventoria tecnica, administrativa, legal, social y ambiental para la construcción y/o rehabilitación de vias en vartias localidad de Bogotá D.C., grupo 1 localidades de Rafael Uribe Uribe. </t>
  </si>
  <si>
    <t>2215
de 2012</t>
  </si>
  <si>
    <r>
      <t xml:space="preserve">Interventoría para el </t>
    </r>
    <r>
      <rPr>
        <b/>
        <u/>
        <sz val="10"/>
        <color rgb="FF000000"/>
        <rFont val="Arial"/>
        <family val="2"/>
      </rPr>
      <t>Mantenimiento y Rehabilitación</t>
    </r>
    <r>
      <rPr>
        <b/>
        <sz val="10"/>
        <color rgb="FF000000"/>
        <rFont val="Arial"/>
        <family val="2"/>
      </rPr>
      <t xml:space="preserve"> de las Carreteras Sincelejo – Calamar – Barranquilla, sector Carreto – Calamar – PR 54+000, Ruta 25 Tramo 2515 y 2516, Departamentos de Bolívar y Atlántico, Módulo 2.</t>
    </r>
  </si>
  <si>
    <t>FONDO DESARROLLO
LOCAL DE CIUDAD
BOLIVAR</t>
  </si>
  <si>
    <t>193 de 2017</t>
  </si>
  <si>
    <t>REALIZAR LA INTERVENTORÍA TÉCNICA, ADMINISTRATIVA, FINANCIERA, JURIDICA, SOCIAL, AMBIENTAL Y SST AL CONTRATO DE OBRA PUBLICA QUE TENDRÁ POR OBJETO: COMPLEMENTACIÓN Y/O ACTUALIZACIÓN Y/O AJUSTES DE DISEÑOS PARA LA CONSTRUCCIÓN Y/O RECONSTRUCCIÓN DE LA MALLA VIAL Y EL ESPACIO PÚBLICO ASOCIADO, DE LA LOCALIDAD DE CIUDAD BOLÍVAR, EN BOGOTÁ D.C</t>
  </si>
  <si>
    <t>i</t>
  </si>
  <si>
    <t>FONDO DESARROLLO
LOCAL DE SANTAFE</t>
  </si>
  <si>
    <t>112-2016</t>
  </si>
  <si>
    <t>REALIZAR LA INTERVENTORÍA TÉCNICA, ADMINISTRATIVA,
LEGAL, FINANCIERA, SOCIAL, AMBIENTAL Y S&amp;SO, A LOS
CONTRATOS DE OBRA PÚBLICA DERIVADOS DE LA LICITACIÓN
No. FDLSF-LP-004-2016, CONVOCADA POR LA ALCALDÍA LOCAL
– FONDO DE DESARROLLO LOCAL DE SANTA FÉ</t>
  </si>
  <si>
    <t>SANDRA CARDOZO ROJAS</t>
  </si>
  <si>
    <t>FONDO DESARROLLO
LOCAL DE USAQUEN</t>
  </si>
  <si>
    <t>065-2014</t>
  </si>
  <si>
    <t>Interventoría técnica, Administariva, Legal, Financiera, social,
ambiental y siso, a los dos contratos de obra pública derivados
dela licitación pública Nº FDLUSA-LP-007-2014, convocada por la
alcaldía Local-FDLU</t>
  </si>
  <si>
    <t>3421-2005</t>
  </si>
  <si>
    <t>INTERVENTORIA DE LOS ESTUDIOS Y DISEÑOS PAVIMENTACION Y/O REPAVIMENTACION DE LAS VIAS INCLUIDAS DENTRO DEL PROGRAMA DE PAVIMENTACION DE INFRAESTRUCTURA VIAL DE INTEGRACION Y DESARROLLO GRUPO 5 VIA CALI-CANDELARIA (SECTOR CALI-JUANCHITO-CRUCE CANDELARIA) CON LA LONGITUD DE 10.8O KILOMETROS; VIA EL DOVIO-QUEBRADA GRANDE, CON UNA  LONGITUD DE 2,80 KILOMETROS, EN EL DEPARTAMENTO DEL VALLE DEL CAUCA.</t>
  </si>
  <si>
    <t>004-2013</t>
  </si>
  <si>
    <t>INTERVENTORIA TECNICA, ADMINISTRATIVA, LEGAL, FINANCIERA, SOCIAL, AMBIENTAL Y S&amp;SO PARA LA CONSTRUCCION DE LAS OBRAS DE LA CALZADA OCCIDENTAL DEL PAR VIAL DE LA AVENIDA GONZALO ARIZA ENTRE LA CALLE 72 Y SU EMPALME CON LA CARRERA 111C EN BOGOTA D.C</t>
  </si>
  <si>
    <t>058-2007</t>
  </si>
  <si>
    <t>INTERVENTORIA, TECNICA, ADMINISTRATIVA, FINANCIERA Y AMBIENTAL Y SOCIAL PARA LA REHABILITACION DE LOS TRAMOS ROJOS DE LAS VIAS DE MALLA VIAL ARTERIAL PRINCIPAL Y COMPLEMENTARIA CORRESPONDIENTE AL GRUPO VIII EN BOGOTA D.C.</t>
  </si>
  <si>
    <t>622-2012</t>
  </si>
  <si>
    <t>INTERVENTORÍA INTEGRAL QUE INCLUYE PERO NO SE LIMITA A LA INTERVENTORÍA TÉCNICA, FINANCIERA, ADMINISTRATIVA, JURÍDICA, GESTIÓN SOCIAL, PREDIAL Y AMBIENTAL PARA EL MEJORAMIENTO DEL PROYECTO CORREDOR HONDA MANIZALES FASE 2 EN EL PROGRAMA DE CORREDORES PRIORITARIOS PARA LA PROSPERIDAD.</t>
  </si>
  <si>
    <t>D&amp;B INGENIEROS CIVILES SAS</t>
  </si>
  <si>
    <t>BOGOTÁ D.C.- ALCALDÍA
LOCAL DE KENNEDY</t>
  </si>
  <si>
    <t>CIN - 205-2011</t>
  </si>
  <si>
    <t>DESARROLLAR LA INTERVENTORÍA TÉCNICA, ADMINISTRATIVA, AMBIENTAL, SOCIAL, JURÍDICA Y FINANCIERA A CONTRATOS DE OBRA PÚBLICA
RESULTADO DE LAS LICITACIONES FDLK-LP-05-2011 Y FDLK-LP-07-2011</t>
  </si>
  <si>
    <t>JASB PROYECTOS S.A.S.</t>
  </si>
  <si>
    <t>BOGOTÁ D.C. - ALCALDIA
LOCAL LA CANDELARIA</t>
  </si>
  <si>
    <t>CIN-118-2013</t>
  </si>
  <si>
    <t>TRABAJOS DE TERMINACIÓN DE RECONSTRUCCIÓN DE ESPACIO PÚBLICO (ANDENES) DEL BARRIO EGIPTO ALTO Y DE DIAGNÓSTICO, MANTENIMIENTO Y/O, ADECUACIÓN Y DE LOS ESPACIOS PÚBLICOS (ANDENES) DE LOCALIDAD DE LA CANDELARIA, DE ACUERDO CON LA DESCRIPCIÓN, ESPECIFICACIONES Y DEMÁS CONDICIONES ESTABLECIDAS EN LOS ESTUDIOS PREVIOS Y PLIEGOS DE CONDICIONES¿ Y REALIZAR A MONTO AGOTABLE Y SIN FORMULA DE REAJUSTE TRABAJOS DE DIAGNOSTICO, MANTENIMIENTO Y/O, REHABILITACIÓN Y/O RECONSTRUCCIÓN Y/O ADECUACIÓN DE LA MALLA VIAL LOCAL, DE ACUERDO CON LA DESCRIPCIÓN, ESPECIFICACIONES Y DEMÁS CONDICIONES ESTABLECIDAS EN LOS ESTUDIOS PREVIOS Y PLIEGOS DE CONDICIONES¿ DERIVADOS DE LOS PROCESOS DE SELECCIÓN EN CURSO O POR ABRIR EN LA PRESENTE VIGENCIA</t>
  </si>
  <si>
    <t>MUNICIPIO DE GUAMAL</t>
  </si>
  <si>
    <t>116-2013</t>
  </si>
  <si>
    <t>INTERVENTORÍA TÉCNICA, ADMINISTRATIVA Y FINANCIERA DE LA CONSTRUCCIÓN DE LA PRIMERA FASE PARA EL MEJORAMIENTO Y RENOVACIÓN
URBANA DE LA CALLE 12 ENTRE CARRERA 3A Y LÍMITE URBANO EN EL BARRIO JULIO MAYORGA DEL MUNICIPIO DE GUAMAL - META</t>
  </si>
  <si>
    <t>ARM CONSULTING SAS</t>
  </si>
  <si>
    <t>AIM</t>
  </si>
  <si>
    <t>400-2009</t>
  </si>
  <si>
    <t>INTERVENTORÍA TÉCNICA, ADMINISTRATIVA, FINANCIERA Y PRESUPUESTAL AL SEGUNDO SEGMENTO DE OBRAS CONTRATADAS Y POR CONTRATAR POR PARTE DEL INSTITUTO DE DESARROLLO DEL META</t>
  </si>
  <si>
    <t>MUNICIPIO DE TENJO</t>
  </si>
  <si>
    <t>233-2013</t>
  </si>
  <si>
    <t>INTERVENTORIA TÉCNICA PARA LA CONSTRUCCIÓN EN PAVIMENTO FLEXIBLE DE LA CALLE 8ª ENTRE CARRERA 2ª Y 3ª, Y LA CARRERA 3ª ENTRE CALLE 8ª Y 9ª DEL MUNICIPIO DE TENJO CUNDINAMARCA</t>
  </si>
  <si>
    <t>430 DE 2005</t>
  </si>
  <si>
    <t>Interventoria para la construccion y pavimentacion de la via
Alterna al puerto de Santa Marta, sector Mamatoco - Terminal
Maritimo.</t>
  </si>
  <si>
    <t>1216 de 2011</t>
  </si>
  <si>
    <t>Interventoría para la atención de las obras de Emergencia en
la Carretera Barbosa - Cisneros (Hatillo - Cisneros) Ruta 6205
y Cisneros - Cruce Ruta 45 Puerto Olaya (Medellín - Puerto
Berrio) Ruta 6206, en el Departamento de Antioquia.</t>
  </si>
  <si>
    <t>INSTITUTO DE
DESARROLLO
URBANO I.D.U</t>
  </si>
  <si>
    <t>IDU -189-2006</t>
  </si>
  <si>
    <t>Interventoría técnica, administrativa, financiera, ambiental y
social para la rehabilitación de tramos rojos de las vías de la
malla vial arterial principal y complementaria correspondiente
al Grupo 1 en Bogotá D.C</t>
  </si>
  <si>
    <t>MOVIPLO SL</t>
  </si>
  <si>
    <t>2013-/01-1</t>
  </si>
  <si>
    <t>ASISTENCIA TECNICA Y DIRECCION DE LAS OBRAS DE LA URBANIZACION DEL PAI
"ELS POETS SECTOR I, II, III Y IV</t>
  </si>
  <si>
    <t>SIGT INGENIEROS Y
CONSULTORES SAS</t>
  </si>
  <si>
    <t>4258-2013</t>
  </si>
  <si>
    <t>INTERVENTORIA DE LAS OBRAS DE MEJORAMIENTO Y MANTENIMIENTO DEL
SECTOR PR 32+0500 AL PR 36+0000 DE LA CARRETERA PASTO MOJARRAS RUTA
2502 DEPARTAMENTO DE NARIÑO</t>
  </si>
  <si>
    <t>4099-2013</t>
  </si>
  <si>
    <t>INTERVENTORIA DE LAS OBRAS DE MEJORAMIENTO Y MANTENIMIENTO
CARRETERAS CEBADAL - CONSACA -SANDONA PASTO RUTA 2501, DEPATAMENTO
DE NARIÑO</t>
  </si>
  <si>
    <t>1229-2020</t>
  </si>
  <si>
    <t>“INTERVENTORÍA PARA MEJORAMIENTO Y MANTENIMIENTO DE LAS CARRETERAS
PUERTA DE HIERRO – YATI RUTA 78-02, MOMPOS-GUAMAL RUTA 78-04
DEPARTAMENTO DE BOLÍVAR Y 78-05 GUAMAL - EL BANCO DEPARTAMENTO DE
MAGDALENA"</t>
  </si>
  <si>
    <t>FRONTERAS
CONSTRUCTORA SAS</t>
  </si>
  <si>
    <t>MUNICIPIO DE CALI</t>
  </si>
  <si>
    <t>4151.O.26.1.335-
2011</t>
  </si>
  <si>
    <t>INTERVENTORIA TECNICA, ADMINISTRATIVA Y FINANCIERA PARA LA
PAVIMENTACION DE LA CARRERA 70 ENTRE CALLES 2C OESTE Y 5 EN
LA COMUNA 18 DEL MUNICIPIO DE SANTIAGO DE CALI</t>
  </si>
  <si>
    <t>Aleph Ingeniería y Consultoría
SAS a traves de Diconsultoria
S.A.</t>
  </si>
  <si>
    <t>780-99</t>
  </si>
  <si>
    <t>INTERVENTORIA PARA LA CONSTRUCCION Y PAVIMENTACION
CIRCUNVALAR DE PROVIDENCIA</t>
  </si>
  <si>
    <t>INGENIEROS CONSULTORES
S.A.</t>
  </si>
  <si>
    <t>0314/98</t>
  </si>
  <si>
    <t>INTERVENTORIA DE LA CONSTRUCCION DE LA CARRETERA
PLATANILLAL - BALSILLAS - SAN VICENTE, SECTOR QUEBRADA
PERLAS III - LAS MORRAS.</t>
  </si>
  <si>
    <t>SIVV-SSM-OP
02-98</t>
  </si>
  <si>
    <t>Interventoría con control de calidad de la construcción de un tramo de la
Av.Ciudad de Cali (calle 73) entre Cras.3a.y 8a. que comprende la
construcción de las 2 calzadas principales , diseño y construcción de 4
puentes vehículares a nivel sobre el canal oriental y un (1)puente
peatonal;construccion de un(1) puente vehicular a nivel sobre la carretera</t>
  </si>
  <si>
    <t>SIVV-VA-29-97</t>
  </si>
  <si>
    <t>Interventoría con control de calidad para la construcción de la calle
70(autopista Oriental) entre el Río Cali y la carrera 1 y demas obras
complementarias.</t>
  </si>
  <si>
    <t>ALCALDÍA DE IBAGUÉ -
SECRETARÍA DE APOYO A
LA GESTIÓN DIRECCIÓN
CONTRACTUAL</t>
  </si>
  <si>
    <t>1775 DEL 20
DE JUNIO
DE 2018</t>
  </si>
  <si>
    <t>INTERVENTORÍA TÉCNICA, ADMINISTRATIVA, AMBIENTAL, JURÍDICA
Y FINANCIERA, DE LA SEGUNDA PARTE DE LA PAVIMENTACIÓN
INTEGRAL DE LA MALLA VIAL DEL MUNICIPIO DE IBAGUÉ</t>
  </si>
  <si>
    <t>CONSULTORES DEL
OCCIDENTE SAS</t>
  </si>
  <si>
    <t>GOBERNACIÓN DEL
CHOCÓ</t>
  </si>
  <si>
    <t>003 DEL 8
DE ABRIL
DE 2014</t>
  </si>
  <si>
    <t>INTERVENTORÍA TÉCNICA ADMINISTRATIVA Y FINANCIERA PARA LAS
OBRAS DE MEJORAMIENTO, PAVIMENTACIÓN Y GESTIÓN
SOCIOAMBIENTAL DE LA CARRETERA QUIBDÓ - ÁNIMAS - NÓVITA,
SUB SECTOR ISTMINA - CONDOTO, 9.0 KM DEL K17+300 AL K26+300 -
DEPARTAMENTO DEL CHOCÓ</t>
  </si>
  <si>
    <t>77-2302</t>
  </si>
  <si>
    <t>INTERVENTORÍA TÉCNICA, ADMINISTRATIVA Y FINANCIERA AL
CONTRATO DE PAVIMENTACIÓN Y MANTENIMIENTO DE VÍAS CON
REPOSICIÓN DE REDES DE ACUEDUCTO Y ALCANTARILLADO Y
OBRAS COMPLEMENTARIAS DE LA CALLE 12 ENTRE CRAS 4 Y 5,
CALLE 13 ENTRE CRAS 2 Y 3, CALLE 13 ENTRE 3 Y 4, CALLE 6 ENTRE
CRA 7 Y 11, CALLE 7 ENTRE 2 Y 3, CALLE 7 ENTRE CRAS 3 Y 4, CALLE
9 ENTRE CRAS 1 Y 2, Y CALLE 14 ENTRE CRAS 1 Y 2, CALLE 17 CRAS
2 Y 3, CALLE 18 ENTRE CRAS 2 Y 3, CALLE 21 ENTRE CRAS 3 Y 4,
CALLE 23 ENTRE CRAS 5 Y 6 Y CARRERA 5A ENTRE CALLES 23 Y 25
DEL MUNICIPIO DE IBAGUÉ</t>
  </si>
  <si>
    <t>3324 de 2006</t>
  </si>
  <si>
    <t>INTERVENTORÍA DE LA CONSTRUCCIÓN DE LA AVENIDA
CUNDINAMARCA VÍA PERIMETRAL DE LA SABANA EN
SANTA FE DE BOGOTÁ, SECTOR COMPRENDIDO ENTRE
CANOAS Y EL RIO BOGOTÁ</t>
  </si>
  <si>
    <t>DEPARTAMENTO
DEL VALLE DDEL
CAUCA</t>
  </si>
  <si>
    <t>829 de 2011</t>
  </si>
  <si>
    <t>INTERVENTORIA TECNICA ADMINISTRATIVA Y FINANCIERA DEL PROYECTO DE REHABILITACION VIAL DEL DEPARTAMENTO DEL VALLE DEL CAUCA APROBADOS POR COLOMBIA HUMANITARIA QUE COMPRENDE LAS SIGUIENTES OBRAS: BUGA, JAMUNDI, YOTOCO, VIJES, CALIMA- DARIEL, OBANDO,
CAICEDONIA, ZARZAL, TORO, AGUILA, CERRITO,  INEBRA, VERSALLES, PALMIRA, TULUA, DAGUA, EL DOVIO, PRADERA, BOLIVAR, BUENAVENTURA, BUGALAGRANDE, ARGELIA, SEVILLA, RESTREPO, ALCALA, FLORIDA, LA VICTORIA, CALI, ELCAIRO Y CALDELARIA.</t>
  </si>
  <si>
    <t>INSTITUTO DE
DESARROLLO
URBANO -IDU</t>
  </si>
  <si>
    <t>IDU-UEL-134-
2001</t>
  </si>
  <si>
    <t>INTERVENTORÌA TÈCNICA, ADMINISTRATIVA,
FINANCIERA Y AMBIENTAL A PRECIO GLOBAL FIJO,
PARA LA EVALUACIÒN Y REHABILITACIÒN DE VÌAS EN
LA LOCALIDAD DE KENNEDY EN BOGOTÀ D.C.</t>
  </si>
  <si>
    <t>ALCALDIA
MUNICIPIO DE
ENCINO</t>
  </si>
  <si>
    <t>004-2015</t>
  </si>
  <si>
    <t>INTERVENTORIA TECNICA, ADMINISTRATIVA, FINANCIERA Y CONTABLE
PARA EL PROYECTO CONSTRUCCION Y REHABILITACION DE VIAS
URBANAS DEL MUNICIPIO DE ENCINO, DEPARTAMENTO DE
SANTANDER</t>
  </si>
  <si>
    <t>KALPA INGENIERIA
SAS</t>
  </si>
  <si>
    <t>GOBERNACION DE
ANTIOQUIA</t>
  </si>
  <si>
    <t>2018-SS-20-
0003</t>
  </si>
  <si>
    <t>INTERVENTORIA TECNICA, ADMINISTRATIVA, AMBIENTAL, FINANCIERA
Y LEGAL PARA EL MEJORAMIENTO, REHABILITACIÓN Y
MANTENIMIENTO DE LAS VÍAS DE LA SUBREGION DEL SUROESTE DEL
DEPARTAMENTO DE ANTIOQUIA</t>
  </si>
  <si>
    <t>ALCALDIA
MUNICIPAL DE
PURIFICACION</t>
  </si>
  <si>
    <t>261 DE
2014</t>
  </si>
  <si>
    <t>INTERVENTORIA TECNICA, ADMINISTRATIVA, FINANCIERA, CONTABLE
Y JURIDICA AL CONTRATO DE OBRA QUE TIENE COMO OBJETO
?CONSTRUCCION, AMPLIACION Y ADECUACION DE LA VIA SIETE
ESQUINAS EN EL MUNICIPIO DE PURIFICACION TOLIMA.</t>
  </si>
  <si>
    <t>298 DE
2014</t>
  </si>
  <si>
    <t>INTERVENTORIA TECNICA, ADMINISTRATIVA, FINANCIERA, CONTABLE Y
JURIDICA AL CONTRATO DE OBRA QUE TIENE COMO OBJETO:
REHABILITACION DE CINCO TRAMOS DE VIAS EN PAVIMENTO FLEXIBLE
DEL MUNICIPIO DE PURIFICACION TOLIMA</t>
  </si>
  <si>
    <t>302 DE
2014</t>
  </si>
  <si>
    <t>INTERVENTORIA TECNICA, ADMINISTRATIVA, FINANCIERA, CONTABLE Y
JURIDICA AL CONTRATO DE OBRA QUE TIENE COMO OBJETO:
REPOSICION RED DE ALCANTARILLADO, REHABILITACION Y
PAVIMENTACION DE LA CARRERA QUINTA, ENTRE CALLE PRIMERA Y
CALLE TERCERA Y PAVIMENTACION DE LA CALLE PRIMERA DEL
BARRIO MODELO DEL MUNICIPIO DE PURIFICACION TOLIMA.</t>
  </si>
  <si>
    <t>INSTITUTO DE
DESARROLLO
URBANO</t>
  </si>
  <si>
    <t>BM-033-200
5</t>
  </si>
  <si>
    <t>INTERVENTORIA TECNICA, ADMINISTRATIVA, FINANCIERA Y AMBIENTAL
PARA LA CULMINACION DE LA TOTALIDAD DE LAS OBRAS DE
CONSTRUCCION DE ACCESOS A BARRIOS Y PAVIMENTOS LOCALES -
PROGRAMA DE GESTION COMPARTIDA, - EJECUTADAS BAJO EL
CONTRATO IDU-209-03 BARRIO JER...</t>
  </si>
  <si>
    <t>ALCALDÍA DE BUCARAMANGA</t>
  </si>
  <si>
    <t>271 DEL 31 DE JULIO DE 2019</t>
  </si>
  <si>
    <t>INTERVENTORIA AL MANTENIMIENTO Y MEJORAMIENTO DE LA MALLA VIAL URBANA DEL MUNICIPIO DE BUCARAMANGA</t>
  </si>
  <si>
    <t>GOBERNACION DEL HUILA</t>
  </si>
  <si>
    <t>360-2010</t>
  </si>
  <si>
    <t>INTERVENTORIA TECNICA A LOS ESTUDIOS, DISEÑOS Y CONSTRUCCION DE 7,60 KMS DE VIA EN PAVIMENTO FLEXIBLE DE LA VIA LA ARGENTINA - GALLEGO DELPR3+000 AL PR10+600 DELMUNICIPIO DE LA ARGENTINA Y LA PLATA DEPARTAMENTO DEL HUILA.</t>
  </si>
  <si>
    <t>SISTEMA ESTRATEGICO DE 
TRANSPORTE 
PUBLICO DE NEIVA - 
SETP</t>
  </si>
  <si>
    <t>016-2016</t>
  </si>
  <si>
    <t>INTERVENTORIA TECNICA, ADMINISTRATIA, FINANCIERA Y AMBIENTAL AL CONTRATO DE OBRA PUBLICA " CONSTRUCCION INTERCAMBIADOR VIAL DE LA USCO, EN EL MARCO DE LA IMPLEMENTACION DEL SISTEMA ESTRATEGICO DE TRANSPORTE PUBLICO DE LA CIUDAD DE NEIVA</t>
  </si>
  <si>
    <t>FONADE</t>
  </si>
  <si>
    <t>EJECUTAR FABRICAS No 5 (REGION 5) DE INTERVENTORIA DE OBRA Y DISEÑOS Y ESTUDIOS TECNICOS REQUERIDOS POR  FONADE EN DESARROLLO DE SUS PROYECTOS DE INFRAESTRUCTURA</t>
  </si>
  <si>
    <t>LINO ANDRES MENDOZA VELASQUEZ</t>
  </si>
  <si>
    <t>DEPARTAMENTO DE CORDOBA</t>
  </si>
  <si>
    <t>1232-2019</t>
  </si>
  <si>
    <t>INTERVENTORIA TECNICA ADMINISTRATIVA, FINANCIERA, CONTABLE Y JURIDICA A LA EJECUCION DEL CONTRATO DE OBRA QUE TIENE POR OBJETO: REHABILITACIÓN DE LA ESTRUCTURA DE PAVIMENTO DE LA VIA LA CEIBA (CRUCE VÍA MONTERÍA - PUERTO REY) - CANALETE EN EL DEPARTAMENTO DE CÓRDOBA” (Supervisión al Contrato de obra No. 1192 – 2019</t>
  </si>
  <si>
    <t>MUNICIPIO DE LA JAGUA DEL IBRICO</t>
  </si>
  <si>
    <t>141 DE 2015</t>
  </si>
  <si>
    <t>INTERVENTORIA PARA LA EJECUCIÓN DEL PLAN MAESTRO DE VIAS 
URBANAS FASE II PAVIMENTO RIGIDO LA JAGUA DE IBIRICO CESAR</t>
  </si>
  <si>
    <t>TECNICONSULTA S.A.S</t>
  </si>
  <si>
    <t>75-2016</t>
  </si>
  <si>
    <t>INTERVENTORIA TECNICA, JURIDICA, FINANCIERA Y DE CONTROL 
PRESUPUESTAL DEL PROYECTO: CONSTRUCCIÓN DE PAVIMENTO EN 
CONCRETO RÍGIDO DE 3000 PSI EN LA ZONA URBANA DE. MUNICIPIO 
DE FONSECA LA GUAJIRA – GRUPO 2</t>
  </si>
  <si>
    <t xml:space="preserve">
INTERVENTORIA TECNICA, ADMINISTRATIVA, FINANCIERA, AMBIENTAL 
Y SOCIAL A LA CONSTRUCCION DE LA PRIMERA ETAPA DE LAS VIAS 
PRIORIZADAS EN EL PLAN VIAL DEL DEPARTAMENTO DE LA GUAJIRA</t>
  </si>
  <si>
    <t>GOBERNACION DE BOLIVAR</t>
  </si>
  <si>
    <t>SI-2453-2015</t>
  </si>
  <si>
    <t>INTERVENTORIA TECNICA, ADMINISTRATIVA, AMBIENTAL Y 
FINANCIERA A LA REHABILITACION Y MANTENIMIENTO DE 23,5 DE LA 
VIA LA LINEA: CRUCE 90 (CARRETERA LA CORDIALIDAD) SANTA ROSA 
DE LIMA - VILLANUEVA- SAN ENTANISLAO DEPARTAMENTO DE 
BOLIVAR</t>
  </si>
  <si>
    <t>AGENCIA PARA LA INFRAESTRUCTURA DEL META-AIM</t>
  </si>
  <si>
    <t>170-2015</t>
  </si>
  <si>
    <t xml:space="preserve">INTERVENTORIA TECNICA, LEGAL,ADMINISTRATIVA, FINANCIERA Y 
AMBIENTAL A LA CONSTRUCCION DE INFRAESTRUCTURA VIAL EN 
LOS MUNICIPIOS DE ACACIAS, EL CALVARIO, GRANADA, PUERTO 
LOPEZ Y VILLAVICENCIO </t>
  </si>
  <si>
    <t>GOBERNACION DE CASANARE</t>
  </si>
  <si>
    <t>2032 DE 2014</t>
  </si>
  <si>
    <t>INTERVENTORIA TECNICA, AMBINETAL, AMINISTRATIVA, FINANCIERA, CONTABLE Y JURIDICA PARA LA PAVIMENTACIÓN DE LAS VIAS URBANAS EN EL MUNICIPIO DE YOPAL I ETAPA, DEPARTAMENTO DE CASANARE</t>
  </si>
  <si>
    <t xml:space="preserve">MUNICIPO DE VILLAVICENCIO </t>
  </si>
  <si>
    <t>964 DE 2011</t>
  </si>
  <si>
    <t>INTERVENTORIA TECNICIA, FINANCIERA Y ADMINISTRATIVA A LOS ESTUDIOS, DISEÑOS, REHABILITACION Y CONSTRUCCION DE VIAS URBANAS EN EL MUNICIPIO DE VILLAVICENCIO</t>
  </si>
  <si>
    <t>U</t>
  </si>
  <si>
    <t xml:space="preserve">ALCALDIA MUNICIPAL DE MONTERREY </t>
  </si>
  <si>
    <t>000164/2013</t>
  </si>
  <si>
    <t>INTERVENTORIA TECNICA, ADMINISTRATIVA, AMBIENTAL Y FINANCIERA DE LA CONSTRUCCION ESTRUCTURA EN PAVIMENTO RIGIDO, ANDENES  ERIMETRALES Y MOBILIARIO URBANO EN LOS BARRIOS DEL CASCO URBANO DEL MUNICIPIO DE MONTERREY CASANARE y CONSTRUCCION Y MEJORAMIENTO DE LA VIA MONTERREY - TAURAMENA  TRAMO (VEREDA BUENA VISTA) DEL KO+OOO AL K10+621 EN EL DEPARTAMENTO DE CASANARE)</t>
  </si>
  <si>
    <t>1673 DE 2015</t>
  </si>
  <si>
    <t>INTERVENTORIA TECNICIA, ADMINISTRAIVA, FINANCIERA, LEGAL Y AMBIENTAL PARA LA CONSTRUCCION DEL PAVIMENTACION DE VIAS URBANAS ETAPA 2 DEL MUNICIPIO DE VILLANUEVA CASANARE</t>
  </si>
  <si>
    <t>MUNICIPIO DE VILLAVICENCIO</t>
  </si>
  <si>
    <t>1605-CM-005-2018</t>
  </si>
  <si>
    <t>INTERVENTORIA TECNICIA, FINANCIERA Y ADMINISTRATIVA LOS ESTUDIOS, DISEÑOS Y REHABILITACIÓN DE LAS INTERSECCIONES DE LA AVENIDA 40, CARRERA 40, CARRERA 43 CON LA CALLE 15, AVENIDA 40 ENTRE CALLE11
Y CALLE 7 (COSTADO OCCIDENTAL) Y CALLE 11 ENTRE AVENIDA 40 Y CARRERA 40 EN EL MUNICIÍO DE VILLAVICENCIO DEL META</t>
  </si>
  <si>
    <t>44 VALLEJO H INGENIEROS 
CONSULTORES CONSTRUCTORES SAS -- 
168 COMPAÑÍA CONSULTORA 
COLOMBIANA TRIPLE C SAS</t>
  </si>
  <si>
    <t>1024 DE 2016</t>
  </si>
  <si>
    <t xml:space="preserve">
Interventoría para el mejoramiento y mantenimiento de la carretera
Bucaramanga – San Alberto ruta 45 A, tramo 08, sector Rionegro –
San Alberto. Departamento de Santander</t>
  </si>
  <si>
    <t xml:space="preserve">44 VALLEJO H INGENIEROS 
CONSULTORES CONSTRUCTORES SAS (30%)
-- 168 COMPAÑÍA CONSULTORA 
COLOMBIANA TRIPLE C SAS (70%)
</t>
  </si>
  <si>
    <t>IDU-2254 DE 20013</t>
  </si>
  <si>
    <t>Interventoría técnica para las vías intermedias y locales que
ejecutan los urbanizadores y/o terceros en Bogotá D.C.</t>
  </si>
  <si>
    <t>COMPAÑÍA CONSULTORA COLOMBIANA TRIPLE C SAS</t>
  </si>
  <si>
    <t>052 DE 2014</t>
  </si>
  <si>
    <t>Interventoría técnica, administrativa, financiera, legal y ambiental
para la construcción de obras de urbanismo, repavimentación de la
vía, reposición de redes de servicios públicos, obras de paisajismo
y obras complementarias para la vía calle 2 sur entre la autopista
sur y la carrera 52, ubicado en la ciudad de Medellín</t>
  </si>
  <si>
    <t xml:space="preserve"> COMPAÑÍA CONSULTORA 
COLOMBIANA TRIPLE C SAS</t>
  </si>
  <si>
    <t>IDU-37-2004</t>
  </si>
  <si>
    <t>Interventoría técnica, adminsitrativa, financiera y ambiental para la construcción y conservación de accesos a barrios y pavimentos locales, programa de mejoramiento integral de barrios en la localidad de Bosa, Grupo 2. en Bogotá D.C.</t>
  </si>
  <si>
    <t>ingeniería y 
Consultoría 
Ingecon SAS</t>
  </si>
  <si>
    <t>579 DE 2019</t>
  </si>
  <si>
    <t xml:space="preserve"> INTERVENTORÍA PARA EL MEJORAMIENTO DE LA VÍA K15- TIERRA ALTA, DEPARTAMENTO DE CÓRDOBA</t>
  </si>
  <si>
    <t>1583 DE 2015</t>
  </si>
  <si>
    <t>Interventoría para el mantenimiento y rehabilitación del corredor vial Facatativá - El Rosal, en el Departamento de Cundinamarca para el Programa "Vías para la Equidad",
Mòdulo 2</t>
  </si>
  <si>
    <t>ALCALDIA LOCAL DE BARRIOS UNIDOS</t>
  </si>
  <si>
    <t>092-2016</t>
  </si>
  <si>
    <t>EJECUTAR LA INTERVENTORIA TECNICA, ADMINISTRATIVA, FINANCIERA, AMBIENTAL Y SOCIAL AL CONTRATO DE OBRA PUBLICA No. 075
DE 2016 CUYO OBJETO ES: "REALIZAR LAS OBRAS PUBLICAS REQUERIDAS PARA MEJORAMIENTO, MANTENIMIENTO, REHABILITACION Y/O
RECONSTRUCCION DE LA MALLA VIAL Y EL ESPACIO PUBLICO DE LA LICALIDAD DE BARRIOS UNIDOS</t>
  </si>
  <si>
    <t>INTERVENTORIA Y 
CONSTRUCIVILES S.A.S._x000D_</t>
  </si>
  <si>
    <t>ALCALDIA MUNICIPAL DE LA MESA</t>
  </si>
  <si>
    <t>052 DE 2012</t>
  </si>
  <si>
    <t>INTERVENTORIA TÉCNICA, ADMINISTRATIVA Y FINANCIERA AL CONTRATO DE OBRA PUBLICA DE 201, CUYO OBJETO ES EL MANTENIMIENTO DE LA VIA
DE LA MESA - SAN JOAQUIN - LA MESA SAN JAVIER, MUNICIPIO DE LA MESA DEPARTAMENTO DE CUNDINAMARCA</t>
  </si>
  <si>
    <t>INGECONA SAS</t>
  </si>
  <si>
    <t>SISTEMA ESTRATEGICO 
DE TRANSPORTE 
PUBLICO DE SINCELEJO 
METRO SABANA SAS</t>
  </si>
  <si>
    <t>CM-01-2013</t>
  </si>
  <si>
    <t>INTERVENTORIA TECNICA, ADMINISTRATIVA Y FINANCIERA PARA LA RECONSTRUCCIÓN DE ANDENES, RECUPERACIÓN Y MANTENIMIENTO EN
CONCRETO RIGIDO DE LOS CORREDORES VIALES PERTENECIENTES A LAS
RUTAS SATELITE I, VILLA PAZ Y REHABILITACIÓN DEL  PUENTE PEATONAL CALLE 38 (TRONCAL DE OCCIDENTE) CON CARRERA 15 OBRAS PERTENECIENTE 
AL SISTEMA ESTRATEGICO DE TRANSPORTE PUBLICO DE PASAJEROS DE LA CIUDAD DE SINCELEJO</t>
  </si>
  <si>
    <t>CIO COMPAÑIA SAS</t>
  </si>
  <si>
    <t>ALCALDIA LOCAL DE USME</t>
  </si>
  <si>
    <t>094-FDLU-2014</t>
  </si>
  <si>
    <t xml:space="preserve">DERROLLAR LA INTERVENTORA TÉCNICA, ADMINISTRATIVA, FINANCIERA, CONTABLE Y JURÍDICA A LOS SIGUIENTES CONTRATOS DE OBRA PUBLICA CUYOS OBJETOS CONSISTEN EN: "LA CONSTRUCCION DE VIAS URBANAS CON ESPACIO PUBLICO, PRIORIZADAS EN CABILDOS CIUDADANOS EN LA LOCALIDAD DE USME DE LA CIUDAD DE BOGOTA D.C. INCLUYE CONSULTORIA PARA
COMPLEMENTACION DE ESTUDIOS, DISEÑOS Y PRESUPUESTO* Y REVISIÓN, ACTUALIZACIÓN, AJUSTES V/O COMPLEMENTACIÓN DE LOS ESTUDIOS Y DISEÑOS ENTREGADOS POR LA CAJA DE VIVIENDA POPULAR (CVP) Y EL INSTITUTO DISTRITAL DE LA PARTICIPACIÓN Y ACCIÓN COMUNAL (IDPAC) COMO
LA CONSTRUCCIÓN DE LAS OBRAS MENORES DE ESPACIO PUBLICO EN LOS BARRIOS FISCALA NORTE VILLA ANITA, Y LA AURORA DE LA LOCALIDAD DE USME </t>
  </si>
  <si>
    <t>ALCALDIA MAYOR DE TUNJA</t>
  </si>
  <si>
    <t>478 DE 2010</t>
  </si>
  <si>
    <t>INTERVENTORIA TECNICA ADMINISTRATIVA Y FINANCIERA DE DISEÑO, CONSTRUCCIÓN Y MEJORAMIENTO PLAN VIAL SECTOR 1 TRAMO 1 GRAN AVENIDA CENTRO -MEGA VÍA</t>
  </si>
  <si>
    <t>ESPECIFICO</t>
  </si>
  <si>
    <t>ADMINISTRACION 
COOPERATIVA DEL 
TERRITORIO
COLOMBIANO</t>
  </si>
  <si>
    <t>051 DE 2009</t>
  </si>
  <si>
    <t>INTERVENTORIA TECNICA PARA LAS VIAS INTERMEDIAS Y LOCALES QUE EJECUTAN LAS URBANIZACIONES EN EL MUNICIPIO DE AGUAZUL CASANARE</t>
  </si>
  <si>
    <t>VALOR. DPTO. 
ANTIOQUIA</t>
  </si>
  <si>
    <t>99-CL-21-028</t>
  </si>
  <si>
    <t xml:space="preserve">Interventoría Ampliación, Rectificación y Pavimentación
de la Carretera Puente Gavino - Gómez Plata - Carolina </t>
  </si>
  <si>
    <t>2000-CI-21-013</t>
  </si>
  <si>
    <t>Interventoría Ampliación, Rectificación y Pavimentación
de la Carretera Puente Gavino - Gómez Plata - Carolina</t>
  </si>
  <si>
    <t>13 DE 2012</t>
  </si>
  <si>
    <t>Interventoría para el mejoramiento y mantenimiento de la
carretera Malaga - Los Curos, Ruta 55ST02,
Departamento de Santander._x000D_</t>
  </si>
  <si>
    <t xml:space="preserve">MUNICIPIO DE BELLO </t>
  </si>
  <si>
    <t>049-2013</t>
  </si>
  <si>
    <t>Interventoría técnica, administrativa, legal y financiera para la construcción, rehabilitación
con mezcla asfáltica yconstrucción de obras deurbanismo de la malla vial del
municipio de bello,correspondientes a laslicitaciones públicas nº 11 y nº 13 de 2012, vigencias futuras.</t>
  </si>
  <si>
    <t>682-07</t>
  </si>
  <si>
    <t>Interventoría Técnica, Administrativa y Financiera para la Construcción de obras
de remodelación urbanística de vías, construcción alameda y diseños intercambio Vial
Solla</t>
  </si>
  <si>
    <t>MUNICPIO DE MEDELLIN</t>
  </si>
  <si>
    <t>46000062126 DE 2015</t>
  </si>
  <si>
    <t>Interventoria para las obras de ampliacion de la doble calzada
de la carrera 74 entre las calles 52 y 53 y obras complementarias</t>
  </si>
  <si>
    <t>IDU-PP_x0002_BMU_x0002_DTMV 005-
2005 BM 
197</t>
  </si>
  <si>
    <t>Interventoría tecnica, administrativa, financiera, social y ambiental para la construcción y
rehabilitación de rutas alimentadoras del sistema Transmilenio, zona 2, grupo
3, Bogotá, con financiación Banco Mundial. (BRT Bus Rapid Transit).</t>
  </si>
  <si>
    <t>INCONPLAN</t>
  </si>
  <si>
    <t>VALLE DEL CAUCA-ALCALDIA MUNICIPIO DE CALI</t>
  </si>
  <si>
    <t>4151.0.26.1
.971 de 
2016_x000D_</t>
  </si>
  <si>
    <t>Interventoría técnica, administrativa y financiera para la pavimentación (mantenimiento) de vías comuna 1, 2, y 18 en Cali. Grupo 3</t>
  </si>
  <si>
    <t xml:space="preserve">ALCALDIA DE SOACHA </t>
  </si>
  <si>
    <t>489 DE 2013</t>
  </si>
  <si>
    <t xml:space="preserve">Consultoría para la Interventoría técnica para la rehabilitación y mejoramiento de la vía
Paralela (Transversal 8 y carrera 7) entre carreras 13 con autopista sur, Barrio la Despensa,hasta la calle 27 del centro, en el municipio de Soacha, Cundinamarca. </t>
  </si>
  <si>
    <t>VALLE DEL CAUCA- ALCALDIA MUNICIPIO DE CALI</t>
  </si>
  <si>
    <t>4151.0.26.1
.976 de 
2016_x000D_</t>
  </si>
  <si>
    <t>Interventoría técnica, administrativa y financiera para la pavimentación (mantenimiento) de vías comuna 8 y 11 en Cali. Grupo 7</t>
  </si>
  <si>
    <t>1046 DE 2020</t>
  </si>
  <si>
    <t>Interventoría para el mantenimiento de la carretera ruta 4803, Ansermanuevo - Cartago,
departamento del Valle del Cauca</t>
  </si>
  <si>
    <t>PYG</t>
  </si>
  <si>
    <t>2005 DE2005</t>
  </si>
  <si>
    <t>INTERVENTORIA DE LOS ESTUDIOS Y DISEÑOS, PAVIMENTACION Y/O 
REPAVIMENTACION DE LAS VIAS INCLUIDAS DENTRO DEL PROGRAMA DE 
PAVIMENTOS DE INFRAESTRUCTURA VIAL DE INTEGRACION Y DESARROLLO GRUPO 37 VIA LA MANSA - EL SIETE-EL CARMEN CON UNA LONGITUD DE 15.305 KILOMETROS EN EL DEPARTAMENTO DE CHOCO</t>
  </si>
  <si>
    <t>003-1998</t>
  </si>
  <si>
    <t>INTERVENTORIA TECNICA Y ADMINISTRATIVA PARA LAS OBRAS DE REHABILITACION Y MANTENIMIENTO DE LA AUTOPISTA SUR DESDE LA CALLE 8a SUR HASTA LA CALLE 13 DE BOSA</t>
  </si>
  <si>
    <t>394 DE 2001</t>
  </si>
  <si>
    <t xml:space="preserve"> EJERCER LA CONTINUACION DE LA INTERVENTORIA TECNICA, ADMINISTRATIVA, FINANCIERA Y AMBIENTAL A PRECIO GLOBAL Y FIJO, PARA LA CONSTRUCCION DE ACCESOS A LOS BARRIOS LISBOA Y SANTA CECILIA DE LA LOCALIDAD DE SUBA</t>
  </si>
  <si>
    <t>INTERESTUDIOS INGENIERIA SAS</t>
  </si>
  <si>
    <t>023 DE 27 
DE 
FEBRER
O DE 
2015</t>
  </si>
  <si>
    <t>INTERVENTORIA TECNICA,  ADMINISTRATIVA, FINANCIERA, LEGAL Y AMBIENTAL PARA LA  CONSTRUCCION DEL PARQUE  INTERCAMBIADOR VIAL AVENIDA 
QUEBRADASECA CON CARRERA 15  Y OBRAS COMPLEMENTARIAS EN EL 
MUNICIPIO DE BUCARAMANGA</t>
  </si>
  <si>
    <t xml:space="preserve">S&amp;C INGENIERIA 
S.A.S </t>
  </si>
  <si>
    <t>255 DE 1998</t>
  </si>
  <si>
    <t>INTERVENTORIA ADECUACIÓN Y MEJORAMIENTO VIAS LOCALIDADES 
CIUDAD BOLIVAR, SAN CRISTOBAL, RAFAEL URIBE Y SUMAPAZ</t>
  </si>
  <si>
    <t>TERRA INGENIEROS 
CIVILES SAS</t>
  </si>
  <si>
    <t>1095 DE 1995</t>
  </si>
  <si>
    <t>INTERVENTORIA TECNICA Y FINANCIERA EN SU ETAPA DE  CONSTRUCCION DE LA CONCESIÓN CARRETERAS VILLAVICENCIOGRANADA, VILLAVICENCIO-PUERTO LOPEZ, Y VILLAVICENCIO-RESTREPOCUMARAL, EN EL DEPTO DEL META. Long = 178 Km x 50% = 89 Km ( DENTRO DEL ALCANCE DEL PRESENTE CONTRATO SE EJECUTÓ LA INTERVENTORIA A LA CONSTRUCCION DEL PUENTE VEHICULAR SOBRE EL RIO GUATIQUIA, CON L= 420,00 m y DEL PUENTE SOBRE EL RIO GUAYURIBA, CON L= 234,58 m.) Incluye conteos de tráfico en las estaciones 
de peaje.</t>
  </si>
  <si>
    <t>027 DE 1997</t>
  </si>
  <si>
    <t>INTERVENTORIA PARA LA CONSTRUCCION DE LA AVENIDA LUIS CARLOS 
GALAN DE LA CRA 81 A A LA CARRERA 97. SEGUNDA ETAPA ( Long = 1,5 
km * 100%)</t>
  </si>
  <si>
    <t>SCV-0046 DE 1996</t>
  </si>
  <si>
    <t xml:space="preserve">
INTERVENTORIA PARA LA CONSERVACION Y MANTENIMIENTO DE LA 
CARRETERA SUPIA - LA PINTADA, EN EL DEPARTAMENTO DE CALDAS 
( Long = 60,0 km *100%)</t>
  </si>
  <si>
    <t>El contratista se obliga con FONADE a Ejecutar Fabricas No. 4 de intervenotria a oba y diseños y estudios tecnicos requeridos por FONADE, en el desarrollo de sus proyectos de infraestructura.</t>
  </si>
  <si>
    <t>Infraestructuras e 
Ingenieria Global SAS</t>
  </si>
  <si>
    <t>Municipio de Tauramena</t>
  </si>
  <si>
    <t>126 de 2006</t>
  </si>
  <si>
    <t>Interventoria técnica para la Construcción Vía Tauramena - Monterralo
Pavimentación Etapa 3 del Municipio de Tauramena</t>
  </si>
  <si>
    <t>GERMAN ALONSO PUENTES GORDO</t>
  </si>
  <si>
    <t>- 105 GERMAN ALONSO PUENTES GORDO
- 233 PEDRO JOSE CORREDOR BECERRA</t>
  </si>
  <si>
    <t>1969 de 2019</t>
  </si>
  <si>
    <t>INTERVENTORIA PARA EL MEJORAMIENTO, MANTENIMIENTO Y
REHABILITACION DE LA CARRETERA SOGAMOSO-EL CRUCEROAGUAZUL, RUTA 6211 Y 62BY05 DEL PR13+0000-PR14+1300, EN LOS DEPARTAMENTOS DE BOYACÁ Y CASANARE A CARGO INVIAS</t>
  </si>
  <si>
    <t>GERMAN ALONSO PUENTES GORDO (60%)
PEDRO JOSE CORREDIR BECERRA (20%)</t>
  </si>
  <si>
    <t>Municipio de Facatativa</t>
  </si>
  <si>
    <t>268 de 2010</t>
  </si>
  <si>
    <t>Interventoria técnica, administrativa y financiera para las obras de
mejoramiento de la calle 15 entre carrera 17 y la escuela de Mancilla del
Municipio de Facatativa y según convenio ECOPETROL No 180/09</t>
  </si>
  <si>
    <t xml:space="preserve">GERMAL ALONSO PUENTES GORDO </t>
  </si>
  <si>
    <t xml:space="preserve">25 JORGE CORZO 
215 PEDRO JOSE CORREDOR BECERRA
96 GERMAN ALONSO PUENTES GORDO </t>
  </si>
  <si>
    <t>0822 de 2018</t>
  </si>
  <si>
    <t xml:space="preserve">INTERVENTORIA PARA EL MEJORAMIENTO Y MANTENIMIENTO DE LA
CARRETERA BUCARAMANGA - SAN ALBERTO, RUTA 45A, TRAMO 08,
SECTOR RIONEGRO- SAN ALBERTOPR 18+000 - PR93+694, EN EL
DEPARTAMENTO DE SANTANDER </t>
  </si>
  <si>
    <t>JORGE CORZO (15%)
PEDRO JOSE CORREDOR BECERRA (15%)
GERMAL ALONSO PUENTES GORDO (60%)</t>
  </si>
  <si>
    <t xml:space="preserve"> 2C INGENIEROS SA - 48</t>
  </si>
  <si>
    <t>DEPARTAMENTO DEL TOLIMA - 
GOBERNACIÓN TOLIMA</t>
  </si>
  <si>
    <t>1228-10</t>
  </si>
  <si>
    <t>CONTRATAR LA INTERVENTORIA TÉCNICA, ADMINISTRATIVA, FINANCIERA Y AMBIENTAL PARA REALIZAR EL SEGUIMIENTO A LOS CONTRATOS DE OBRA CUYO OBJETO ES "MEJORAMIENTO, REHABILITACIÓN DE LAS VÍAS SECUNDARIAS DE RIOBLANCO-EL L1MON CHAPARRAL, CHICORAL-SAN FRANCISO, MELGAR-CARMEN DE APICALA, PURIFICACIÓNPRADO, SAN JERONIMO-CASABIANCA, SANTA ISABEL.JUNIN LA SIERRITA, GUAMO RINCÓN SANTO LA CHAMBA"</t>
  </si>
  <si>
    <t xml:space="preserve"> 2C INGENIEROS SA</t>
  </si>
  <si>
    <t xml:space="preserve"> 2CC INGENIEROS SAS - 53</t>
  </si>
  <si>
    <t>RED DE UNIVERSIDADES PUBLICAS 
DEL EJE CAFETERO PARA EL 
DESARROLLO REGIONAL - ALMA 
MATER</t>
  </si>
  <si>
    <t>252-08-02</t>
  </si>
  <si>
    <t>iNTERVENTORIA AL PROYECTO DE MEJORAMIENTO Y PAVIMENTACIÓN DE LA VÍA QUE CONDUCE EL CASCO URBANO HACIA SABANAS DEL ROSARIO EN EL MUNICIPIO DECASTILLA LA NUEVA- META EN EL DESARROLLO DEL PROYECTO 200851500014</t>
  </si>
  <si>
    <t xml:space="preserve"> 2CC INGENIEROS SAS</t>
  </si>
  <si>
    <t xml:space="preserve"> 2CC INGENIEROS SAS- 92</t>
  </si>
  <si>
    <t>ALCALDIA MUNICIPAL IBAGUE</t>
  </si>
  <si>
    <t xml:space="preserve">iNTERVENTORIA TECNICA, ADMINISTRATIVA Y FINANCIERA AL CONTRATO DE
MANTENIMIENTO DE LA VIA DE LA PAVIMENTACION Y PERCHEO CARRERA 1 ENTRE CALLE 19 HASTA LA 34 DEL MUNICIPIO DE IBAGUE. </t>
  </si>
  <si>
    <t>515 (513)</t>
  </si>
  <si>
    <t>DEPARTAMENTO DEL QUINDIO</t>
  </si>
  <si>
    <t>011-2010</t>
  </si>
  <si>
    <t xml:space="preserve">Interventoría Técnica y Administrativa, Financiera y  Ambiental para la Obra Pavimentación Vía Quimbaya -  Puerto Alejandría COD29BQN 06(NI-43) 2do. ORDEN 
Municipio de Quimbaya, Pavimentación Vía SalentoCocora COD 29QN 01-1(NI33) 2DO ORDEN Municipio de  Salento, Rehabilitación Hojas Anchas - Cristalina 
COD29QN03(NI33) 2DO Orden Municipio de Circasia,  Pavimentación Vía Córdoba- La Quiebra COD 40QNN09  (NI60) 2DO ORDEN Municipio de Córdoba - Pijao y 
Paviemntación Buenavista - La Mina COD 40QN06-1  (NI53) 2DO Orden Muncipio de Buenavista,  Departamento del Quindío </t>
  </si>
  <si>
    <t>GRUPO QUIMBAYA 
INGENIEROS S.A.S</t>
  </si>
  <si>
    <t>404(403)</t>
  </si>
  <si>
    <t>Instituto de 
Desarrollo Urbano 
y Valorización 
INDUVAL de 
Pereira</t>
  </si>
  <si>
    <t>008-1997</t>
  </si>
  <si>
    <t>Interventoría Técnica y Administrativa a los Constratos  Estatales de Obra Pública Correspondientes a los  Tramos I, II y III para la Ampliación, Construcción y 
Pavimentación, Obras Complementarias y  Amoblamiento de la Carrera Novena desde la Calle 14  Hasta el Cruce de la Calle 10 y la Calle 13</t>
  </si>
  <si>
    <t>Municipio de 
Cerrito Valle en 
Convenio con 
FINDETER</t>
  </si>
  <si>
    <t>039-2002</t>
  </si>
  <si>
    <t xml:space="preserve"> Interventoria a las obras realizadas por el municipio de El Cerrito Valle en convenio con FINDETER</t>
  </si>
  <si>
    <t>GRUPO QUIMBAYA S.A.S.</t>
  </si>
  <si>
    <t>EXPERIENCIA GENERAL Y
ESPECIFICA</t>
  </si>
  <si>
    <t>FONDO DE DESARROLLO LOCAL
DE TUNJUELITO</t>
  </si>
  <si>
    <t>149 DE 2019</t>
  </si>
  <si>
    <t>EJERCER LA INTERVENTORIA A LOS CONTRATOS DE OBRA PÚBLICA QUE SE SUSCRIBAN PARA EL MANTENIMIENTO DE LA MALLA VIAL LOCAL Y LA CONSTRUCCIÓN Y MANTENIMIENTO DEL ESPACIO PÚBLICO LOCAL PRODUCTO DEL PROCESO FDLT-LP-02-2019.</t>
  </si>
  <si>
    <t>DAM SOLUCIONES E
INGENIERIA S.A.S</t>
  </si>
  <si>
    <t>MUNICIPIO DE TUNUNGUÁ</t>
  </si>
  <si>
    <t>119/2019</t>
  </si>
  <si>
    <t>INTERVENTORÍA TÉCNICA, ADMINISTRATIVA Y FINANCIERA A ESTUDIOS, DISEÑOS, CALCULOS, MEJORAMIENTO, REHABILITACIÓN Y ESTABILIZACIÓN DE LA VIA TUNUNGUÁ- BRICEÑO CRUCE DE LA RUTA 6007 SECTOR PIEDRA GORDA - DEL K00+000 AL K01+500 TRAMO TUNUNGUÁ - BRICEÑO Y DEL K08+500 PUENTE GUAYABAL AL K11+500 TRAMO BRICEÑO - PIEDRA GORDA DEL DEPARTAMENTO DE BOYACÁ.</t>
  </si>
  <si>
    <t>EXPERIENCIA
GENERAL</t>
  </si>
  <si>
    <t>SOP-V-238-
2003</t>
  </si>
  <si>
    <t>INTERVENTORIA TECNICA, ADMINISTRATIVA, FINANCIERA Y AMBIENTAL, RELACIONADA CON EL SIGUIENTE PROYECTO: MEJORAMIENTO DE LA VIA PERIMETRAL A CAQUEZA (MATADERO) MUNICIPIO DE CAQUEZA DEPARTAMENTO DE CUNDINAMARCA</t>
  </si>
  <si>
    <t>1509 DE 2006</t>
  </si>
  <si>
    <t>INTERVENTORIA PARA EL MEJORAMIENTO Y MANTENIMIENTO DE LA CARRETERA SALAMINA - PALERMO RUTA 27 - TRAMO 2702.</t>
  </si>
  <si>
    <t>El proponente allega contrato No. 2013955 cuyo objeto es: "FABRICA DE INTERVENTORÍA A LOS CONTRATOS DE OBRA QUE CELEBREN LOS PATRIMONIOS AUTONOMOS QUE CONSTITUYA EL FIDEICOMISO - PROGRAMA DE VIVIENDA GRATUITA - FABRICA 5 " el cual no cumple con lo solicitado en los pliegos de condiciones numeral 10,1 para validar la experiencia general debe realizar  INTERVENTORÍA A PROYECTOS DE: CONSTRUCCIÓN O REHABILITACIÓN O MEJORAMIENTO O REPAVIMENTACIÓN O PAVIMENTACIÓN DE INFRAESTRUCTURA VIAL PARA TRÁFICO VEHICULAR DE VÍAS URBANAS O VÍAS PRIMARIAS O SECUNDARIAS, por lo tanto no se tiene en cuenta el presente contrato aportado.</t>
  </si>
  <si>
    <t>FABRICA DE INTERVENTORÍA A LOS CONTRATOS DE OBRA QUE CELEBREN LOS
PATRIMONIOS AUTONOMOS QUE CONSTITUYA EL FIDEICOMISO - PROGRAMA DE VIVIENDA GRATUITA - FABRICA 5</t>
  </si>
  <si>
    <t>420 DE 2015</t>
  </si>
  <si>
    <t>INTERVENTORÍA TÉCNICA, ADMINISTRATIVA, FINANCIERA Y LEGAL PARA EL
MEJORAMIENTO Y REHABILITACIÓN DE LA VÍA TABIO-CHIA DEL K 0+000 AL 1+800</t>
  </si>
  <si>
    <t>180.10.05.032-
2017</t>
  </si>
  <si>
    <t>INTERVENTORIA TECNICA, FINANCIERA, ADMINISTRATIVA, AMBIENTAL, JURIDICA Y CONTROL DE CALIDAD PARA LA REHABILITACION DE LA INFRAESTRUCTURA VIAL Y OBRAS COMPLEMENTARIAS EN LA ZONA URBANA DEL MUNICIPIO DE YUMBO</t>
  </si>
  <si>
    <t>482-2018</t>
  </si>
  <si>
    <t>INTERVENTORIA TECNICA, ADMINISTRATIVA, FINANCIERA Y LEGAL PARA LA
REHABILITACION Y MANTENIMIENTO DE LAS VIAS URBANAS EN EL MUNICIPIO DE FUSAGASUGA, SIMIJACA Y VILLAPINZON.</t>
  </si>
  <si>
    <t>GENERAL Y
ESPECIFICA</t>
  </si>
  <si>
    <t>EDUBAR S.A.</t>
  </si>
  <si>
    <t>VAL-INT-001-05</t>
  </si>
  <si>
    <t>INTERVENTORÍA PARA LOS TRABAJOS DE LA CONSTRUCCIÓN DE LA SEGUNDA CALZADA DE LA CIRCUNVALAR, SECTOR CALLE 45-CALLE 51B</t>
  </si>
  <si>
    <t>ECOVIAS S.A.S.</t>
  </si>
  <si>
    <t>MUNICIPIO DE
MALAMBO</t>
  </si>
  <si>
    <t>CM-004-2016-
MM</t>
  </si>
  <si>
    <t>Realizar la Interventoría Técnica, Administrativa, Financiera del proyecto cuyo objeto es mejoramiento, rehabilitación y construcción de VÍAS URBANAS en concreto rígido en la zona urbana del municipio de MALAMBO, departamento del Atlántico</t>
  </si>
  <si>
    <t>DEPARTAMENTO
DEL ATLÁNTICO</t>
  </si>
  <si>
    <t>014-FNC-CH</t>
  </si>
  <si>
    <t>INTERVENTORÍA DE LAS OBRAS DE CONSTRUCCIÓN PUENTE EL EMBRUJO Y OBRAS COMPLEMENTARIAS EN LA VÍA REPELÓN – VILLA ROSA Y REALCE DE LA VÍA CAMPO DE LA CRUZ – ALGODONAL – SANTA LUCIA.</t>
  </si>
  <si>
    <t>TRANSCARIBE S.A.</t>
  </si>
  <si>
    <t>CPI-TC-001-08</t>
  </si>
  <si>
    <t>ASESORIA E INTERVENTORIA TECNICA, ADMINISTRATIVA, FINANCIERA Y AMBIENTAL PARA LA CONSTRUCCIÓN DE TRAMO DE CORREDOR AMPARO- PÒRTAL DEL SISTEMA INTEGRADO DE TRANSPORTE MASIVO TRANSCARIBE SECTOR EL AMPARO - SECTOR BARRIO ANITA CARTAGEN A DE INDIAS.</t>
  </si>
  <si>
    <t>GENERAL ESPECIFICA</t>
  </si>
  <si>
    <t>INSTITUTO DE FINANCIAMIENTO PROMOCION Y DESARROLLO DE CALDAS INFICALDAS</t>
  </si>
  <si>
    <t>025 DE 2009</t>
  </si>
  <si>
    <t>INTERVENTORÍA PARA LA RECONSTRUCCIÓN, PAVIMENTACIÓN Y/O REPAVIMENTACIÓN DE 6 KM. EN LA VÍA NEIRA - ARANZAZU, SECTOR TAREAS - ARANZAZU EN EL MUNICIPIO DE ARANZAZU, INCLUIDOS EN EL PROGRAMA DE PAVIMENTACIÓN DE LA GOBERNACIÓN DE CALDAS</t>
  </si>
  <si>
    <t>2000 DEL 12 DE OCTUBRE DE 2005</t>
  </si>
  <si>
    <t>INTERVENTORÍA DE LOS ESTUDIOS Y DISEÑOS, PAVIMENTACIÓN Y/O REPARACIÓN DE LAS VÍAS INCLUIDAS DENTRO DEL PROGRAMA DE PAVIMENTACIÓN DE INFRAESTRUCTURA VIAL DE INTEGRACIÓN Y DESARROLLO GRUPO 26 VIA SANTIAGO - BERRIO - PERALES, CON UNA LONGITUD DE 16 KMS EN EL DEPARTAMENTO DE ANTIOQUIA; VÍA TRANSVERSAL BOYACA (DOS Y MEDIO - EL OASIS) (SEGMENTO) CON UNA LONGITUD DE 20 KMS EN EL DEPARTAMENTO DE BOYACÁ</t>
  </si>
  <si>
    <t>IDU-BM No. 203 DE 2004</t>
  </si>
  <si>
    <t>INTERVENTORÍA TÉCNICA, ADMINISTRATIVA , FINANCIERA, SOCIAL Y AMBIENTAL PARA LA CONSTRUCCIÓN, REHABILITACIÓN Y CONSERVACIÓN DE ACCESOS A BARRIOS Y PAVIMENTOS LOCALES, PROGRAMA DE MEJORAMIENTO INTEGRAL DE BARRIOS, GRUPO 11, EN LAS LOCALIDADES DE RAFAEL URIBE, SAN CRISTÓBALY SANTA FE, EN BOGOTÁ D.C.</t>
  </si>
  <si>
    <t>General y Especìfica</t>
  </si>
  <si>
    <t>IDU-076-2012</t>
  </si>
  <si>
    <t>Interventoría técnica, administrativa, financiera, legal, social y ambiental para la conservación de la infraestructura del sistema integrado de transporte público: troncales del sistema Transmilenio y rutas auxiliares, alimentadoras, complementarias y especiales: grupo 3: troncal avenida Suba, comprendida entre el intercambiador de la calle 80 y la avenida ciudad de Cali y rutas auxiliares, alimentadoras, complementarias y especiales localidad de Suba, en Bogotá D.C. INTERVENTORIA A LA CONSERVACION DE VIAS URBANAS</t>
  </si>
  <si>
    <t>1667/2014</t>
  </si>
  <si>
    <t>Interventoría técnica, administrativa, legal, financiera, social, ambiental y S&amp;So para la complementación y/o actualización y/o ajustes y/o diseños y construcción de la avenida la sirena (ac 153) desde avenida Laureano Gómez (ak 9) hasta la avenida Alberto Lleras Camargo (ak 7) en Bogotá D.C, acuerdo 523 de 2013. INTERVENTORIA A LA CONSTRUCCION DE VIAS URBANAS</t>
  </si>
  <si>
    <t>CVP</t>
  </si>
  <si>
    <t>CVP-609-2015</t>
  </si>
  <si>
    <t>Interventoría técnica, administrativa, financiera, social, ambiental y siso para la construcción, reparación y mantenimiento de las obras de intervención física a escala barrial ubicadas en Bogotá D.C. Grupo 2 INTERVENTORIA A LA CONSTRUCCION DE VIAS URBANAS</t>
  </si>
  <si>
    <t>ALCALDÍA LOCAL DE TEUSAQUILLO</t>
  </si>
  <si>
    <t>99-2017</t>
  </si>
  <si>
    <t>Interventoría técnica, administrativa, legal, financiera, social, ambiental y de seguridad y salud en el trabajo para la ejecución a monto agotable, de las obras y actividades necesarias para la conservación de la malla vial local e intermedia y espacio público de la localidad de Teusaquillo, en la ciudad de Bogotá D.C al contrato de obra pública que se derive del proceso licitatorio FDLT-LP-006-2017, de conformidad con los estudios previos, anexo técnico y apéndices INTERVENTORIA A LA CONSERVACION DE VIAS URBANAS</t>
  </si>
  <si>
    <t>MUNICIPO DE ROVIRA</t>
  </si>
  <si>
    <t>012-2017</t>
  </si>
  <si>
    <t>CONTRATAR LA INTERVENTORIA TECNICA, ADMINISTRATIVA Y FINANCIERA DEL PROCESO DE REHABILITACION DE LA VIA Y CONSTRUCCION DEL PUENTE EN EL CRUCE EL REAL - RIOMANSO EN EL MUNICIPIO DE ROVIRA TOLIMA</t>
  </si>
  <si>
    <t>ARNOLD MURCIA</t>
  </si>
  <si>
    <t>246-2004</t>
  </si>
  <si>
    <t>INTERVENTORIA TECNICA, ADMINISTRATIVA, FINANCIERA Y AMBIENTAL A LA CONSTRUCCION, REHABILITACION Y MANTENIMIENTO DE ACCESO A BARRIOS Y PAVIMENTOS LOCALESPROGRAMA PAVIMENTOS LOCALES GRUPO 3; LOCALIDADES DE ANTONIO NARIÑO, BARRIOS UNIDOS, CANDELARIA, MARTIRES, RAFAEL URIBE URIBE, SANTA FE, TEUSAQUILLO Y TUNJUELITO EN BOGOTA D.C</t>
  </si>
  <si>
    <t>INTERSA S.A</t>
  </si>
  <si>
    <t>BM-189-2005</t>
  </si>
  <si>
    <t>INTERVENTORIA TECNICA, ADMINISTRATIVA, FINANCIERA, SOCIAL Y AMBIENTAL PARA LA CONSTRUCCION Y REHABILITACION DE RUTAS ALIMENTADORAS DEL SISTEMA TRANSMILENIO, ZONA 1, GRUPO 2, EN BOGOTA D.C.</t>
  </si>
  <si>
    <t>METROLINEA</t>
  </si>
  <si>
    <t>002-2007</t>
  </si>
  <si>
    <t>INTERVENTORIA TECNICA, ADMINISTRATIVA, LEGAL, FINANCIERA Y AMBIENTAL DE LA CONSTRUCCION DE INFRAESTRUCTURA DEL SISTEMA INTEGRADO DE TRANSPORTE MASIVO PARA EL AREA METROPOLITANA DE BUCARAMANGA, SOBRE LA CARRETERA 27, ENTRE LA AVENIDA QUEBRADA SECA (K1+093) Y LA CALLE 55 A (K3+150) Y ENTRE LA CALLE 58 (K3+300) Y EL INTERCAMBIADOR DE LA PUERTA DEL SOL (K3+570).</t>
  </si>
  <si>
    <t>BM-185-2005</t>
  </si>
  <si>
    <t>INTERVENTORIA TECNICA, ADMINISTRATIVA, FINANCIERA, SOCIAL Y AMBIENTAL PARA LA CONSTRUCCION Y REHABILITACION DE RUTAS ALIMENTADORAS DEL SISTEMA TRANSMILENIO, ZONA 4, GRUPO 3, EN BOGOTA D.C.</t>
  </si>
  <si>
    <t>Valor estimado $ 800.053.615</t>
  </si>
  <si>
    <t>VERIFICACIÓN</t>
  </si>
  <si>
    <t>PRECIOS ARTIFICIALMENTE BAJOS</t>
  </si>
  <si>
    <t>VALOR  PROPUESTA 
(INCLUIDO IVA)</t>
  </si>
  <si>
    <t>FM</t>
  </si>
  <si>
    <t>factor multiplicador excede al estimado en el POE. El proponente no subsana lo solicitado en referencia a Factor Multiplicador, teniendo en cuenta lo establecido en respuesta publicada en plataforma secop II el día 11 de mayo de 2022</t>
  </si>
  <si>
    <t>El proponente no especifica factor multiplicador en el Formulario No.1 debe subsanar de acuerdo a lo estipulado (...) " El proponente deberá especificar el factor multiplicador por el cual afecto sus costos, a fin de no incurrir en la causal de rechazo contemplada en el pliego de condiciones en el literal O: "No afectar la oferta económica por el factor
multiplicador y no subsanar ese defecto."</t>
  </si>
  <si>
    <t>El proponente NO ALLEGA Formulario 1- propuesta economica, e incurre en la causal de rechazo del Numeral 1.15 del pliego de condiciones, literal S: " No presentar oferta económica y no subsanar su entrega, en los términos del numeral 1.6"</t>
  </si>
  <si>
    <t>MEDIANA</t>
  </si>
  <si>
    <t>DESVIACION ESTANDAR</t>
  </si>
  <si>
    <t>Precios artificialmente bajos</t>
  </si>
  <si>
    <t>REQUISITOS PUNTUABLES</t>
  </si>
  <si>
    <t>FORMATO 9 – Equipo de trabajo      (personal clave evaluable)</t>
  </si>
  <si>
    <t>Formato 7 - PUNTAJE A LA INDUSTRIA NACIONAL</t>
  </si>
  <si>
    <t>FORMATO 6 - DISCAPACIDAD</t>
  </si>
  <si>
    <t>PUNTAJE TOTAL POR CALIDAD</t>
  </si>
  <si>
    <t xml:space="preserve">OBSERVACIONES </t>
  </si>
  <si>
    <t>ACREDITA FORMATO Y CUMPLE</t>
  </si>
  <si>
    <t>PUNTAJE (puntos 10)</t>
  </si>
  <si>
    <t xml:space="preserve">ACREDITA APOYO A LA INDUSTRIA NACIONAL   </t>
  </si>
  <si>
    <t>PUNTAJE (20 PUNTOS)</t>
  </si>
  <si>
    <t xml:space="preserve">APORTA FORMATO DISCAPACIDAD </t>
  </si>
  <si>
    <t>NOMBRE DE LA EMPRESA QUE SOPORTA LA DISCAPACIDAD</t>
  </si>
  <si>
    <t>PUNTAJE</t>
  </si>
  <si>
    <t>SI/ NO</t>
  </si>
  <si>
    <t>SI/NO</t>
  </si>
  <si>
    <t>SI / NO</t>
  </si>
  <si>
    <t>MAX: 31 PTS</t>
  </si>
  <si>
    <t xml:space="preserve">No allega formato 6 vinculacion discapacidad
De igual manera el pliego de condiciones estable: "(...)Todos aquellos requisitos de la oferta que afecten la asignación de puntaje, incluyendo los necesarios para acreditar requisitos de desempate, no son subsanables, por lo que los mismos deben ser aportados por los proponentes desde la presentación de la oferta."	</t>
  </si>
  <si>
    <t xml:space="preserve">CB INGENIEROS SAS </t>
  </si>
  <si>
    <t xml:space="preserve">No allega formato del ministerio de trabajo
De igual manera el pliego de condiciones estable: "(...)Todos aquellos requisitos de la oferta que afecten la asignación de puntaje, incluyendo los necesarios para acreditar requisitos de desempate, no son subsanables, por lo que los mismos deben ser aportados por los proponentes desde la presentación de la oferta."	</t>
  </si>
  <si>
    <t xml:space="preserve">INGECO INGENIERIA DE CONSTRUCCIONES S.A.S </t>
  </si>
  <si>
    <t>GMC SAS</t>
  </si>
  <si>
    <t xml:space="preserve"> INGENIERIA MASTER S.A.S.</t>
  </si>
  <si>
    <t>COMPAÑIA DE PROYECTOS TECNICOS CPT S A</t>
  </si>
  <si>
    <t>B &amp; C S A</t>
  </si>
  <si>
    <t>JMELO INGENIERIA DE PROYECTOS SAS</t>
  </si>
  <si>
    <t xml:space="preserve"> PROYECTOS CONSTRUCCIONES CIVILES Y VIALES S.A.S</t>
  </si>
  <si>
    <t>PROMACO INGENIERIA SAS</t>
  </si>
  <si>
    <t>INGENIEROS CIVILES ESPECIALISTAS S.A.S</t>
  </si>
  <si>
    <t xml:space="preserve">No allega formato No. 6, ni la certificación del ministerio de trabajo
De igual manera el pliego de condiciones estable: "(...)Todos aquellos requisitos de la oferta que afecten la asignación de puntaje, incluyendo los necesarios para acreditar requisitos de desempate, no son subsanables, por lo que los mismos deben ser aportados por los proponentes desde la presentación de la oferta."	</t>
  </si>
  <si>
    <t>EL CERTIFICADO APORTADO DE DISCAPACIDAD TIENE FECHA: 14-SEPTIEMBRE-2021, POR TANTO NO SE ASIGNA PUNTAJE POR DISCAPACIDAD, TODA VEZ QUE LA VIGENCIA DE ESTE NO PUEDE SER SUPERIOR A 6 MESES, lo anterior de conformidad al pliego de condiciones numeral 4.4 VINCULACION DE PERSONAS CON DISCAPACIDAD "(...) ii) acreditar el número mínimo de personas con discapacidad en su planta de personal, de conformidad con lo señalado en el certificado expedido por el Ministerio de Trabajo, el cual deberá estar vigente a la fecha de cierre del proceso de selección.</t>
  </si>
  <si>
    <t>El proponente aporta un formato  de APOYO A LA INDUSTRIA NACIONAL, donde menciona lo siguinete:  “Para el cumplimiento de esta obligación, tendrá que verificarse la nacionalidad del personal, para lo que deberá presentarse alguno de los documentos previstos en el numeral 4.3.1.1 del documento base de las personas con las cuales se cumple el porcentaje de personal no inferior al 40%.”, teniendo en cuenta que dicho porcentaje debe ser mayor al 90 % segun lo indica el pliego de condiciones y el EstudioPrevio del proceso en cuestion, Por tanto no se le asigna puntaje por de APOYO A LA INDUSTRIA NACIONAL</t>
  </si>
  <si>
    <t xml:space="preserve">El proponente aporta dos formatos  de APOYO A LA INDUSTRIA NACIONAL, el formato válido para este consorcio es el que debe venir firmado por la  representante legal ANA ISABEL HENDE CARREÑO, quien dentro del formato allega un porcentaje de 0% del total del personal requerido para el cumplimiento del contrato. Por lo tanto no se asigna puntaje  para APOYO A LA INDUSTRI NACIONAL en aplicación del pliego de condiciones numeral  4.3.1.1. </t>
  </si>
  <si>
    <t>ARQING S.A.S</t>
  </si>
  <si>
    <t xml:space="preserve">El proponenete no allega el formato 6 vinculación de personal con discapacidad. De igual manera el pliego de condiciones estable: "(...)Todos aquellos requisitos de la oferta que afecten la asignación de puntaje, incluyendo los necesarios para acreditar requisitos de desempate, no son subsanables, por lo que los mismos deben ser aportados por los proponentes desde la presentación de la oferta."	</t>
  </si>
  <si>
    <t>HERNAN ALONSO VELASQUEZ</t>
  </si>
  <si>
    <t xml:space="preserve">El proponente no allega los requisitos (Formato 6 - Certificado vigente ministerio de trabajo)para obtener el puntaje por vinculación de personal con discapacidad. De igual manera el pliego de condiciones estable: "(...)Todos aquellos requisitos de la oferta que afecten la asignación de puntaje, incluyendo los necesarios para acreditar requisitos de desempate, no son subsanables, por lo que los mismos deben ser aportados por los proponentes desde la presentación de la oferta."	</t>
  </si>
  <si>
    <t>CGB S.A.S.</t>
  </si>
  <si>
    <t>Proponente no habilitado técnicamente, por lo tanto no obtiene puntos.</t>
  </si>
  <si>
    <t>PROYECTOS E INTERVENTORIAS S.A.S. “PI S.A.S.”</t>
  </si>
  <si>
    <t>CINCO SAS INENIEROS CONSULTORES</t>
  </si>
  <si>
    <t>ALMA INTERVENTORIA &amp; CONSTRUCCIONES SAS</t>
  </si>
  <si>
    <t>INFRALAR S.A.S.</t>
  </si>
  <si>
    <t>JPS INGENIERIA SAS</t>
  </si>
  <si>
    <t>ELSA MARIA RUEDA LANDINEZ INGENIERIA S.A.S.</t>
  </si>
  <si>
    <t>CAYCO</t>
  </si>
  <si>
    <t>MIRS LATINOAMERICA S A S</t>
  </si>
  <si>
    <t xml:space="preserve"> TECNOLOGIA DE NUEVAS MEDICIONES COLOMBIA S A S -TECNUMEC S A S</t>
  </si>
  <si>
    <t>ARM CONSULTING SAS,</t>
  </si>
  <si>
    <t>SIGT INGENIEROS Y CONSULTORES SAS_x000D_</t>
  </si>
  <si>
    <t>INGENIEROS CONSULTORES S A – Sigla INCOL S.A.</t>
  </si>
  <si>
    <t>TOTALL S.A.S.</t>
  </si>
  <si>
    <t>ALVARO GARCIA PARRA AGP</t>
  </si>
  <si>
    <t xml:space="preserve">No se evidencia formato No. 6 de viculacion de personal con discapacidad  por lo que no se otorga puntaje 
De igual manera el pliego de condiciones estable: "(...)Todos aquellos requisitos de la oferta que afecten la asignación de puntaje, incluyendo los necesarios para acreditar requisitos de desempate, no son subsanables, por lo que los mismos deben ser aportados por los proponentes desde la presentación de la oferta."	</t>
  </si>
  <si>
    <t>TECNICONSULTA S.A.</t>
  </si>
  <si>
    <t>COMPAÑIA CONSULTORA COLOMBIANA TRIPLE C S.A.S.-BIC
VALLEJO H. INGENIEROS CONSULTORES COSNTRUCTIRES S.A.S.</t>
  </si>
  <si>
    <t>INGECON SAS</t>
  </si>
  <si>
    <t xml:space="preserve">EL FORMATO APORTADO No. 7 INDUSTRIA NACIONAL NO SE PRESENTA ACORDE CON EL FORMATO REQUERIDO POR LA ENTIDAD POR  LO QUE NO SE OTORGA EL PUNTAJE 
De igual manera el pliego de condiciones estable: "(...)Todos aquellos requisitos de la oferta que afecten la asignación de puntaje, incluyendo los necesarios para acreditar requisitos de desempate, no son subsanables, por lo que los mismos deben ser aportados por los proponentes desde la presentación de la oferta."	</t>
  </si>
  <si>
    <t>INCOPLAN S.A.
PAVIMENTOS Y GEOTECNIA SAS</t>
  </si>
  <si>
    <t>GUSTAVO PEREZ MARIÑO
INTERESTUDIOS INGENIERIA SAS</t>
  </si>
  <si>
    <t>SERVICIOS Y CONSULTORIAS EN INGENIERIA SAS</t>
  </si>
  <si>
    <t xml:space="preserve">EL FORMATO APORTADO No. 7 INDUSTRIA NACIONAL NO CUMPLE EL MINIMO DE PERSONAL DEFINIDO EN EL NUMERAL 4.3.1. DE LOS PLIEGOS DE CONDICIONES POR LO QUE NO SE LE OTORGA PUNTAJE </t>
  </si>
  <si>
    <t>INFRAESTRUCTURAS E INGENIERIA GLOBAL SAS</t>
  </si>
  <si>
    <t>2C INGENIEROS SA</t>
  </si>
  <si>
    <t>GRUPO QUIMBAYA SAS</t>
  </si>
  <si>
    <t xml:space="preserve">El proponente presenta el formato 7 de apoyo a la industria nacional, no obstante no cumple con el porcentaje requerido por la entidad de prestación de servicios colombianos de minimo el 90% el proponente establecio en el formato 40% de prestación de servicios colombianos.
De igual manera el pliego de condiciones estable: ""Todos aquellos requisitos de la oferta que afecten la asignación de puntaje, incluyendo los necesarios para acreditar requisitos de desempate, no son subsanables, por lo que los mismos deben ser aportados por los proponentes desde la presentación de la oferta""."		</t>
  </si>
  <si>
    <t>CONSOLIDADO DE LA EVALUACIÓN FINAL - CRITERIOS HABILITANTES Y PUNTUABLES</t>
  </si>
  <si>
    <t>Orden de entrega  de la propuesta</t>
  </si>
  <si>
    <t>REQUISITOS HABILITANTES</t>
  </si>
  <si>
    <t>CRITERIOS PUNTUABLES</t>
  </si>
  <si>
    <t>ASPECTOS JURÍDICOS</t>
  </si>
  <si>
    <t>ÍNDICES FINANCIEROS</t>
  </si>
  <si>
    <t>EXPERIENCIA ESPECIFICA MÍNIMA</t>
  </si>
  <si>
    <t>EXPERIENCIA ESPECIFICA MÍNIMA / PROMEDIO</t>
  </si>
  <si>
    <t>CARTA DE COMPROMISO PERSONAL CLAVE</t>
  </si>
  <si>
    <t>CONSOLIDADO HABILITANTE GENERAL</t>
  </si>
  <si>
    <t>FACTOR ECONÓMICO                                (MAX 69 PUNTOS)</t>
  </si>
  <si>
    <t>FORMATO 9 – Equipo de trabajo ( personal clave evaluable)</t>
  </si>
  <si>
    <t xml:space="preserve">VERIFICACIÓN ART 58 LEY 2195 DE 18 DE ENERO DE 2022 REDUCCIÓN PORCENTAJE                                    (2)%
</t>
  </si>
  <si>
    <t>TOTAL PUNTAJE (MAX 100 PUNTOS)</t>
  </si>
  <si>
    <t>RECHAZADO</t>
  </si>
  <si>
    <t>El proponente no subsana requisitos de índole juridico dentro del término otorgado, por lo que incurre en la causal de rechazo: "E. Cuando al proponente se le haya requerido con el propósito de subsanar o aclarar o aportar un documento de la propuesta y no lo efectúe dentro del plazo indicado o no lo realice correctamente o de acuerdo con lo solicitado, siempre que la subsanación, aclaración o aporte requerido sea necesario para cumplir un requisito habilitante en los términos establecidos en la sección 1.6.".</t>
  </si>
  <si>
    <t>El proponente no subsana requisitos habilitantes de índole jurídico, financiero y técnico dentro del término de traslado del informe de evaluación, por lo que incurre en la causal de rechazo "E. Cuando al proponente se le haya requerido con el propósito de subsanar o aclarar o aportar un documento de la propuesta y no lo efectúe dentro del plazo indicado o no lo realice correctamente o de acuerdo con lo solicitado, siempre que la subsanación, aclaración o aporte requerido sea necesario para cumplir un requisito habilitante en los términos establecidos en la sección 1.6"</t>
  </si>
  <si>
    <t>El proponente no subsana requisitos habilitantes de índole jurídico y técnico dentro del término de traslado del informe de evaluación, por lo que incurre en la causal de rechazo "E. Cuando al proponente se le haya requerido con el propósito de subsanar o aclarar o aportar un documento de la propuesta y no lo efectúe dentro del plazo indicado o no lo realice correctamente o de acuerdo con lo solicitado, siempre que la subsanación, aclaración o aporte requerido sea necesario para cumplir un requisito habilitante en los términos establecidos en la sección 1.6"</t>
  </si>
  <si>
    <t>El proponente no subsana requisitos habilitantes de índole jurídico dentro del término de traslado del informe de evaluación, por lo que incurre en la causal de rechazo "E. Cuando al proponente se le haya requerido con el propósito de subsanar o aclarar o aportar un documento de la propuesta y no lo efectúe dentro del plazo indicado o no lo realice correctamente o de acuerdo con lo solicitado, siempre que la subsanación, aclaración o aporte requerido sea necesario para cumplir un requisito habilitante en los términos establecidos en la sección 1.6"</t>
  </si>
  <si>
    <t>El proponente no subsana lo solicitado en referencia a Factor Multiplicador, teniendo en cuenta lo establecido en respuesta publicada en plataforma secop II el día 11 de mayo de 2022:
"La entidad de permite indicar que el factor Multiplicador establecido por cada proponente será el resultado de la estimación de los costos indirectos que el proponente considere necesarios para dar cabal cumplimiento a las obligaciones exigidas para la ejecución de la interventoría, y este no podrá ser superior al Factor multiplicador aplicado por la entidad para la estimación del presupuesto oficial, es decir el Factor Multiplicador estimado por los proponentes podrá ser menor o igual al publicado por la entidad. El adjudicatario deberá sustentar los costos asociados al Factor Multiplicador y este no deberá superar el Factor Multiplicador usado por la entidad en la estimación del presupuesto oficial."
Teniendo en cuenta lo anterior el proponente incurre en la causal de rechazo del literal  "E. Cuando al proponente se le haya requerido con el propósito de subsanar o aclarar o aportar un documento de la propuesta y no lo efectúe dentro del plazo indicado o no lo realice correctamente o de acuerdo con lo solicitado, siempre que la subsanación, aclaración o aporte requerido sea necesario para cumplir un requisito habilitante en los términos establecidos en la sección 1.6"</t>
  </si>
  <si>
    <t>El proponente no subsana requisitos habilitantes de índole técnico dentro del término de traslado del informe de evaluación, por lo que incurre en la causal de rechazo "T. Cuando se determine que el valor total de la oferta es artificialmente bajo, de acuerdo con lo
establecido en la sección 5.2"</t>
  </si>
  <si>
    <t>ORIGINAL FIRMADO</t>
  </si>
  <si>
    <t>YINETH BOHÓRQUEZ PINTO</t>
  </si>
  <si>
    <t>JORGE ANDRES TAMAYO CASTAÑEDA</t>
  </si>
  <si>
    <t>DIEGO BARRETO</t>
  </si>
  <si>
    <t>SERGIO SANCHEZ</t>
  </si>
  <si>
    <t>WILMAR JOSE VALENCIA</t>
  </si>
  <si>
    <t>WILMAR  TINJACÁ PEDRAZA</t>
  </si>
  <si>
    <t>ROSA GÓMEZ CORREDOR</t>
  </si>
  <si>
    <t>EMMA BERMUDEZ</t>
  </si>
  <si>
    <t xml:space="preserve">LAURA  MUÑOZ VARGAS </t>
  </si>
  <si>
    <t>NELSON ARGÚELLEZ</t>
  </si>
  <si>
    <t>DIANA CAROLINA RUA RANGEL</t>
  </si>
  <si>
    <t>DIANA ALEJANDRA DELGADO</t>
  </si>
  <si>
    <t>OCTAVIO BONETT LÁZARO</t>
  </si>
  <si>
    <t>IRMA AMPARO GONZÁLEZ</t>
  </si>
  <si>
    <t>STEFANIA DURÁN PÉREZ</t>
  </si>
  <si>
    <t>EDWARD ALBERTO MORENO ARBELAEZ</t>
  </si>
  <si>
    <t>CRISTIAN LEANDRO CORTES</t>
  </si>
  <si>
    <t>MARIA CAROLINA CARDENAS RAMOS</t>
  </si>
  <si>
    <t>PUNTAJE PROCESO FDLBOSACM-004-2022(71937)</t>
  </si>
  <si>
    <t>Ranking</t>
  </si>
  <si>
    <t>OFERENTE</t>
  </si>
  <si>
    <t>CONSOLIDADO HABILITANTE</t>
  </si>
  <si>
    <t>PROMEDIO SMMLV DE CONTRATOS HABILITANTES POR PROPONENTE</t>
  </si>
  <si>
    <t>REDUCCIÓN DE PUNTAJE POR LEY 2195 DE 2022
(1 PUNTO)</t>
  </si>
  <si>
    <t>FACTOR 2 - EVALUACION ECONOMICA</t>
  </si>
  <si>
    <t>Total Puntaje</t>
  </si>
  <si>
    <t>observaciones</t>
  </si>
  <si>
    <t>TRM 17 DE MAYO DE 2022</t>
  </si>
  <si>
    <t>Valor mas  bajo</t>
  </si>
  <si>
    <t>Promedio</t>
  </si>
  <si>
    <t>Media aritmetica baja</t>
  </si>
  <si>
    <t>PROPUESTAS HABILITADAS</t>
  </si>
  <si>
    <t>Puntaje Maximo</t>
  </si>
  <si>
    <t>ORDEN DE ELEGIBILIDAD</t>
  </si>
  <si>
    <t>Puntaje</t>
  </si>
  <si>
    <t>EVALUACIÓN ECONÓMICA</t>
  </si>
  <si>
    <t>TRM</t>
  </si>
  <si>
    <t>METODO DE PONDERACION</t>
  </si>
  <si>
    <t>V.PO.</t>
  </si>
  <si>
    <t>PUNTAJE MAX( PUNTOS):</t>
  </si>
  <si>
    <t>ES OBJETO DE ESTUDIO ECONOMICO?</t>
  </si>
  <si>
    <t>VALOR PRESENTADO</t>
  </si>
  <si>
    <t>VALOR DE LA PROPUESTA</t>
  </si>
  <si>
    <t>VALOR PROPUESTAS HÁBILES</t>
  </si>
  <si>
    <t>EN LA PROPUESTA</t>
  </si>
  <si>
    <t>($)</t>
  </si>
  <si>
    <t>A LOS PUNTAJES NEGATIVOS , SE LES ASIGNARAN 0 PUNTOS</t>
  </si>
  <si>
    <t>El método de ponderación se determinará de acuerdo con los rangos del siguiente cuadro:</t>
  </si>
  <si>
    <t>ASIGNACION DE PUNTAJE SEGÚN EL MÉTODO RESPECTIVO</t>
  </si>
  <si>
    <t>Rango (inclusive)</t>
  </si>
  <si>
    <t>Número</t>
  </si>
  <si>
    <t>Método</t>
  </si>
  <si>
    <t>De 0.00 a 0.24</t>
  </si>
  <si>
    <t>Mediana con valor absoluto</t>
  </si>
  <si>
    <t>De 0.25 a 0.49</t>
  </si>
  <si>
    <t>Media geométrica</t>
  </si>
  <si>
    <t>De 0.50 a 0.74</t>
  </si>
  <si>
    <t>Media aritmética baja</t>
  </si>
  <si>
    <t>De 0.75 a 0.99</t>
  </si>
  <si>
    <t>Menor valor</t>
  </si>
  <si>
    <t>IMPAR</t>
  </si>
  <si>
    <t>PAR</t>
  </si>
  <si>
    <t>No. PROPUESTAS</t>
  </si>
  <si>
    <t>Vme</t>
  </si>
  <si>
    <t>MEDIA GEOMETRICA</t>
  </si>
  <si>
    <t>PROPUESTAS PUNTUABLES</t>
  </si>
  <si>
    <t>BRACO COMPANY S.A.S ZOMAC</t>
  </si>
  <si>
    <t>CONSORCIO TERRA-IN.</t>
  </si>
  <si>
    <t>UNION TEMPORAL RED VIAL</t>
  </si>
  <si>
    <t>CONSORCIO SICCORD</t>
  </si>
  <si>
    <t>Vmin</t>
  </si>
  <si>
    <t>Promedio (x)</t>
  </si>
  <si>
    <t>Xb</t>
  </si>
  <si>
    <t>#</t>
  </si>
  <si>
    <t xml:space="preserve">NOMBRE DEL PROPONENTE </t>
  </si>
  <si>
    <t>PUNTAJE TOTAL</t>
  </si>
  <si>
    <t>PROPONENTES HABILITADOS</t>
  </si>
  <si>
    <t>AÑO</t>
  </si>
  <si>
    <t>HABILITADO</t>
  </si>
  <si>
    <t>HABILITANTE</t>
  </si>
  <si>
    <t>NO HABILITADO</t>
  </si>
  <si>
    <t>PUNTUABLE</t>
  </si>
  <si>
    <t>EVALUACIÓN OFERTA ECONOMICA PROCESO</t>
  </si>
  <si>
    <t>Presupuesto</t>
  </si>
  <si>
    <t xml:space="preserve">TRM </t>
  </si>
  <si>
    <t>Valor Presentado En Oferta Economica</t>
  </si>
  <si>
    <t>Valor Verificado Comité</t>
  </si>
  <si>
    <t>Validación 1 - Verificación Precios Unitarios Vr Estudio de Mercado</t>
  </si>
  <si>
    <t>Validación de los valores unitarios ofertados y verificación que no superen los costos unitarios establecidos por el fondo.</t>
  </si>
  <si>
    <t>Validación 2 - Comparación valores oferta y calculo FDLB</t>
  </si>
  <si>
    <t>Validación que los valores finales coincidan con el calculo realizado por el fondo</t>
  </si>
  <si>
    <t>Resultado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</si>
</sst>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8">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 &quot;€&quot;_-;\-* #,##0.00\ &quot;€&quot;_-;_-* &quot;-&quot;??\ &quot;€&quot;_-;_-@_-"/>
    <numFmt numFmtId="165" formatCode="_-* #,##0.00\ _€_-;\-* #,##0.00\ _€_-;_-* &quot;-&quot;??\ _€_-;_-@_-"/>
    <numFmt numFmtId="166" formatCode="_(* #,##0.00_);_(* \(#,##0.00\);_(* &quot;-&quot;??_);_(@_)"/>
    <numFmt numFmtId="167" formatCode="_-\$* #,##0_-;&quot;-$&quot;* #,##0_-;_-\$* \-_-;_-@_-"/>
    <numFmt numFmtId="168" formatCode="_-* #,##0.00_-;\-* #,##0.00_-;_-* \-??_-;_-@_-"/>
    <numFmt numFmtId="169" formatCode="_-* #,##0.00_-;\-* #,##0.00_-;_-* &quot;-&quot;_-;_-@_-"/>
    <numFmt numFmtId="170" formatCode="_ * #,##0.00_ ;_ * \-#,##0.00_ ;_ * &quot;-&quot;??_ ;_ @_ "/>
    <numFmt numFmtId="171" formatCode="_-&quot;$&quot;\ * #,##0.00_-;\-&quot;$&quot;\ * #,##0.00_-;_-&quot;$&quot;\ * &quot;-&quot;_-;_-@_-"/>
    <numFmt numFmtId="172" formatCode="&quot;LICITACIÓN PÚBLICA No. &quot;@"/>
    <numFmt numFmtId="173" formatCode="d\-mmm\-yyyy"/>
    <numFmt numFmtId="174" formatCode="&quot;No. &quot;#,##0"/>
    <numFmt numFmtId="175" formatCode="_(&quot;$&quot;\ * #,##0_);_(&quot;$&quot;\ * \(#,##0\);_(&quot;$&quot;\ * &quot;-&quot;_);_(@_)"/>
    <numFmt numFmtId="176" formatCode="_(&quot;$&quot;\ * #,##0.00_);_(&quot;$&quot;\ * \(#,##0.00\);_(&quot;$&quot;\ * &quot;-&quot;??_);_(@_)"/>
    <numFmt numFmtId="177" formatCode="0.0"/>
    <numFmt numFmtId="178" formatCode="&quot;$&quot;#,##0"/>
    <numFmt numFmtId="179" formatCode="&quot;$&quot;\ #,##0"/>
    <numFmt numFmtId="180" formatCode="_-&quot;$&quot;* #,##0.00_-;\-&quot;$&quot;* #,##0.00_-;_-&quot;$&quot;* &quot;-&quot;??_-;_-@_-"/>
    <numFmt numFmtId="181" formatCode="_ &quot;$&quot;\ * #,##0.00_ ;_ &quot;$&quot;\ * \-#,##0.00_ ;_ &quot;$&quot;\ * &quot;-&quot;??_ ;_ @_ "/>
    <numFmt numFmtId="182" formatCode="_-* #,##0.00\ &quot;Pts&quot;_-;\-* #,##0.00\ &quot;Pts&quot;_-;_-* &quot;-&quot;??\ &quot;Pts&quot;_-;_-@_-"/>
    <numFmt numFmtId="183" formatCode="0.000000%"/>
    <numFmt numFmtId="184" formatCode="_-&quot;$&quot;\ * #,##0.0000_-;\-&quot;$&quot;\ * #,##0.0000_-;_-&quot;$&quot;\ * &quot;-&quot;_-;_-@_-"/>
    <numFmt numFmtId="185" formatCode="_-&quot;$&quot;\ * #,##0.00000_-;\-&quot;$&quot;\ * #,##0.00000_-;_-&quot;$&quot;\ * &quot;-&quot;_-;_-@_-"/>
    <numFmt numFmtId="186" formatCode="0.00000%"/>
    <numFmt numFmtId="187" formatCode="#,##0.0000000;\-#,##0.0000000"/>
    <numFmt numFmtId="188" formatCode="_-&quot;$&quot;\ * #,##0_-;\-&quot;$&quot;\ * #,##0_-;_-&quot;$&quot;\ * &quot;-&quot;??_-;_-@_-"/>
    <numFmt numFmtId="189" formatCode="_-[$$-240A]\ * #,##0.00_-;\-[$$-240A]\ * #,##0.00_-;_-[$$-240A]\ * &quot;-&quot;??_-;_-@_-"/>
    <numFmt numFmtId="190" formatCode="_-[$$-409]* #,##0.00_ ;_-[$$-409]* \-#,##0.00\ ;_-[$$-409]* &quot;-&quot;??_ ;_-@_ "/>
    <numFmt numFmtId="191" formatCode="0.0%"/>
    <numFmt numFmtId="192" formatCode="&quot;$&quot;\ #,##0.00"/>
    <numFmt numFmtId="193" formatCode="#,##0.0000"/>
    <numFmt numFmtId="194" formatCode="0.000"/>
    <numFmt numFmtId="195" formatCode="0.00000"/>
    <numFmt numFmtId="196" formatCode="_-* #,##0.000\ _€_-;\-* #,##0.000\ _€_-;_-* &quot;-&quot;??\ _€_-;_-@_-"/>
    <numFmt numFmtId="197" formatCode="0.0000"/>
  </numFmts>
  <fonts count="177" x14ac:knownFonts="1">
    <font>
      <sz val="11"/>
      <color rgb="FF000000"/>
      <name val="Calibri"/>
      <family val="2"/>
      <charset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charset val="1"/>
    </font>
    <font>
      <sz val="10"/>
      <name val="Arial"/>
      <family val="2"/>
    </font>
    <font>
      <sz val="11"/>
      <color indexed="8"/>
      <name val="Calibri"/>
      <family val="2"/>
    </font>
    <font>
      <sz val="11"/>
      <color theme="1"/>
      <name val="Calibri"/>
      <family val="2"/>
    </font>
    <font>
      <sz val="11"/>
      <color theme="1"/>
      <name val="Calibri"/>
      <family val="2"/>
    </font>
    <font>
      <b/>
      <sz val="11"/>
      <name val="Arial"/>
      <family val="2"/>
    </font>
    <font>
      <sz val="11"/>
      <name val="Arial"/>
      <family val="2"/>
    </font>
    <font>
      <sz val="11"/>
      <name val="Calibri"/>
      <family val="2"/>
      <scheme val="minor"/>
    </font>
    <font>
      <sz val="11"/>
      <color theme="1"/>
      <name val="Arial"/>
      <family val="2"/>
    </font>
    <font>
      <b/>
      <sz val="20"/>
      <name val="Arial"/>
      <family val="2"/>
    </font>
    <font>
      <b/>
      <sz val="10"/>
      <name val="Arial"/>
      <family val="2"/>
    </font>
    <font>
      <b/>
      <sz val="16"/>
      <name val="Arial"/>
      <family val="2"/>
    </font>
    <font>
      <b/>
      <sz val="10"/>
      <color indexed="10"/>
      <name val="Arial"/>
      <family val="2"/>
    </font>
    <font>
      <b/>
      <sz val="12"/>
      <name val="Arial"/>
      <family val="2"/>
    </font>
    <font>
      <sz val="4"/>
      <name val="Arial"/>
      <family val="2"/>
    </font>
    <font>
      <b/>
      <sz val="14"/>
      <name val="Arial"/>
      <family val="2"/>
    </font>
    <font>
      <b/>
      <sz val="9"/>
      <name val="Verdana"/>
      <family val="2"/>
    </font>
    <font>
      <sz val="9"/>
      <name val="Verdana"/>
      <family val="2"/>
    </font>
    <font>
      <sz val="10"/>
      <name val="Verdana"/>
      <family val="2"/>
    </font>
    <font>
      <sz val="8"/>
      <color theme="1"/>
      <name val="Arial"/>
      <family val="2"/>
    </font>
    <font>
      <sz val="10"/>
      <color theme="1"/>
      <name val="Arial"/>
      <family val="2"/>
    </font>
    <font>
      <u/>
      <sz val="10"/>
      <color indexed="12"/>
      <name val="Arial"/>
      <family val="2"/>
    </font>
    <font>
      <b/>
      <sz val="12"/>
      <color theme="1"/>
      <name val="Arial"/>
      <family val="2"/>
    </font>
    <font>
      <b/>
      <sz val="8"/>
      <color theme="1"/>
      <name val="Arial"/>
      <family val="2"/>
    </font>
    <font>
      <sz val="12"/>
      <color theme="1"/>
      <name val="Arial Narrow"/>
      <family val="2"/>
    </font>
    <font>
      <sz val="12"/>
      <color rgb="FF000000"/>
      <name val="Arial Narrow"/>
      <family val="2"/>
    </font>
    <font>
      <sz val="9"/>
      <color rgb="FFFF0000"/>
      <name val="Arial"/>
      <family val="2"/>
    </font>
    <font>
      <sz val="10"/>
      <color rgb="FFA6A6A6"/>
      <name val="Lucida Fax"/>
      <family val="1"/>
    </font>
    <font>
      <sz val="9"/>
      <color rgb="FF000000"/>
      <name val="Arial Narrow"/>
      <family val="2"/>
    </font>
    <font>
      <b/>
      <sz val="9"/>
      <color rgb="FF000000"/>
      <name val="Arial Narrow"/>
      <family val="2"/>
    </font>
    <font>
      <sz val="10"/>
      <name val="Arial Narrow"/>
      <family val="2"/>
    </font>
    <font>
      <b/>
      <sz val="12"/>
      <name val="Verdana"/>
      <family val="2"/>
    </font>
    <font>
      <b/>
      <sz val="10"/>
      <name val="Verdana"/>
      <family val="2"/>
    </font>
    <font>
      <sz val="12"/>
      <name val="Verdana"/>
      <family val="2"/>
    </font>
    <font>
      <sz val="12"/>
      <color rgb="FFFF0000"/>
      <name val="Verdana"/>
      <family val="2"/>
    </font>
    <font>
      <sz val="11"/>
      <color indexed="9"/>
      <name val="Arial"/>
      <family val="2"/>
    </font>
    <font>
      <b/>
      <sz val="10"/>
      <color theme="1"/>
      <name val="Arial"/>
      <family val="2"/>
    </font>
    <font>
      <b/>
      <sz val="11"/>
      <color rgb="FF000000"/>
      <name val="Calibri"/>
      <family val="2"/>
    </font>
    <font>
      <b/>
      <sz val="16"/>
      <color rgb="FF000000"/>
      <name val="Calibri"/>
      <family val="2"/>
    </font>
    <font>
      <sz val="9"/>
      <color theme="1"/>
      <name val="Arial"/>
      <family val="2"/>
    </font>
    <font>
      <sz val="14"/>
      <name val="Verdana"/>
      <family val="2"/>
    </font>
    <font>
      <sz val="14"/>
      <color rgb="FFFF0000"/>
      <name val="Verdana"/>
      <family val="2"/>
    </font>
    <font>
      <sz val="11"/>
      <name val="Arial Narrow"/>
      <family val="2"/>
    </font>
    <font>
      <sz val="10"/>
      <name val="Arial"/>
      <family val="2"/>
    </font>
    <font>
      <b/>
      <sz val="16"/>
      <name val="Arial Narrow"/>
      <family val="2"/>
    </font>
    <font>
      <u/>
      <sz val="11"/>
      <color theme="10"/>
      <name val="Calibri"/>
      <family val="2"/>
      <charset val="1"/>
    </font>
    <font>
      <b/>
      <sz val="9"/>
      <name val="Arial"/>
      <family val="2"/>
    </font>
    <font>
      <sz val="9"/>
      <name val="Arial"/>
      <family val="2"/>
    </font>
    <font>
      <sz val="10"/>
      <color theme="1"/>
      <name val="Arial Narrow"/>
      <family val="2"/>
    </font>
    <font>
      <b/>
      <sz val="11"/>
      <color theme="0"/>
      <name val="Calibri"/>
      <family val="2"/>
      <scheme val="minor"/>
    </font>
    <font>
      <sz val="11"/>
      <color theme="0"/>
      <name val="Calibri"/>
      <family val="2"/>
      <scheme val="minor"/>
    </font>
    <font>
      <sz val="22"/>
      <color theme="1"/>
      <name val="Calibri"/>
      <family val="2"/>
      <scheme val="minor"/>
    </font>
    <font>
      <sz val="10"/>
      <color indexed="64"/>
      <name val="Arial"/>
      <family val="2"/>
    </font>
    <font>
      <sz val="14"/>
      <color theme="1"/>
      <name val="Calibri"/>
      <family val="2"/>
      <scheme val="minor"/>
    </font>
    <font>
      <sz val="11"/>
      <color rgb="FF000000"/>
      <name val="Calibri"/>
      <family val="2"/>
    </font>
    <font>
      <sz val="9"/>
      <color theme="1"/>
      <name val="Arial"/>
    </font>
    <font>
      <sz val="10"/>
      <name val="Verdana"/>
    </font>
    <font>
      <b/>
      <sz val="9"/>
      <name val="Verdana"/>
    </font>
    <font>
      <sz val="10"/>
      <name val="Arial"/>
    </font>
    <font>
      <b/>
      <sz val="10"/>
      <name val="Arial"/>
    </font>
    <font>
      <b/>
      <sz val="9"/>
      <color rgb="FF000000"/>
      <name val="Arial Narrow"/>
    </font>
    <font>
      <sz val="9"/>
      <color rgb="FF000000"/>
      <name val="Arial"/>
      <family val="2"/>
    </font>
    <font>
      <b/>
      <sz val="16"/>
      <name val="Arial Narrow"/>
    </font>
    <font>
      <b/>
      <sz val="12"/>
      <color theme="0"/>
      <name val="Verdana"/>
      <family val="2"/>
    </font>
    <font>
      <b/>
      <sz val="22"/>
      <color theme="1"/>
      <name val="Arial"/>
      <family val="2"/>
    </font>
    <font>
      <b/>
      <sz val="14"/>
      <color theme="1"/>
      <name val="Arial"/>
      <family val="2"/>
    </font>
    <font>
      <b/>
      <sz val="16"/>
      <color theme="1"/>
      <name val="Arial"/>
      <family val="2"/>
    </font>
    <font>
      <b/>
      <sz val="14"/>
      <color rgb="FFFF0000"/>
      <name val="Arial"/>
      <family val="2"/>
    </font>
    <font>
      <b/>
      <sz val="10"/>
      <color rgb="FFFF0000"/>
      <name val="Arial"/>
      <family val="2"/>
    </font>
    <font>
      <b/>
      <sz val="14"/>
      <color theme="1"/>
      <name val="Verdana"/>
      <family val="2"/>
    </font>
    <font>
      <sz val="14"/>
      <color theme="1"/>
      <name val="Arial"/>
      <family val="2"/>
    </font>
    <font>
      <b/>
      <sz val="12"/>
      <color theme="1"/>
      <name val="Verdana"/>
      <family val="2"/>
    </font>
    <font>
      <b/>
      <sz val="10"/>
      <color theme="1"/>
      <name val="Verdana"/>
      <family val="2"/>
    </font>
    <font>
      <sz val="10"/>
      <color theme="1"/>
      <name val="Verdana"/>
      <family val="2"/>
    </font>
    <font>
      <sz val="8"/>
      <color theme="1"/>
      <name val="Verdana"/>
      <family val="2"/>
    </font>
    <font>
      <sz val="14"/>
      <color theme="1"/>
      <name val="Calibri"/>
      <family val="2"/>
    </font>
    <font>
      <b/>
      <sz val="9"/>
      <color theme="1"/>
      <name val="Verdana"/>
      <family val="2"/>
    </font>
    <font>
      <b/>
      <sz val="8"/>
      <color theme="1"/>
      <name val="Verdana"/>
      <family val="2"/>
    </font>
    <font>
      <sz val="7"/>
      <color theme="1"/>
      <name val="Arial"/>
      <family val="2"/>
    </font>
    <font>
      <b/>
      <sz val="9"/>
      <color theme="1"/>
      <name val="Arial"/>
      <family val="2"/>
    </font>
    <font>
      <sz val="10"/>
      <color theme="1"/>
      <name val="Calibri"/>
      <family val="2"/>
    </font>
    <font>
      <sz val="11"/>
      <color theme="1"/>
      <name val="Arial"/>
    </font>
    <font>
      <b/>
      <sz val="12"/>
      <color rgb="FFFFFFFF"/>
      <name val="Garamond"/>
      <family val="1"/>
    </font>
    <font>
      <sz val="12"/>
      <color theme="1"/>
      <name val="Garamond"/>
      <family val="1"/>
    </font>
    <font>
      <b/>
      <sz val="11"/>
      <color theme="1"/>
      <name val="Verdana"/>
      <family val="2"/>
    </font>
    <font>
      <sz val="11"/>
      <color rgb="FFFF0000"/>
      <name val="Arial"/>
      <family val="2"/>
    </font>
    <font>
      <b/>
      <sz val="11"/>
      <color rgb="FF000000"/>
      <name val="Arial"/>
      <family val="2"/>
    </font>
    <font>
      <b/>
      <sz val="14"/>
      <color theme="0"/>
      <name val="Arial"/>
      <family val="2"/>
    </font>
    <font>
      <sz val="14"/>
      <color rgb="FF000000"/>
      <name val="Calibri"/>
      <family val="2"/>
      <charset val="1"/>
    </font>
    <font>
      <b/>
      <sz val="14"/>
      <color rgb="FF000000"/>
      <name val="Calibri"/>
      <family val="2"/>
      <charset val="1"/>
    </font>
    <font>
      <b/>
      <sz val="16"/>
      <color rgb="FF000000"/>
      <name val="Calibri"/>
      <family val="2"/>
      <charset val="1"/>
    </font>
    <font>
      <b/>
      <sz val="20"/>
      <color theme="1"/>
      <name val="Arial"/>
      <family val="2"/>
    </font>
    <font>
      <sz val="11"/>
      <color rgb="FFFF0000"/>
      <name val="Calibri"/>
      <family val="2"/>
    </font>
    <font>
      <b/>
      <sz val="12"/>
      <name val="Arial Narrow"/>
      <family val="2"/>
    </font>
    <font>
      <sz val="11"/>
      <color rgb="FF000000"/>
      <name val="Garamond"/>
      <family val="1"/>
    </font>
    <font>
      <sz val="12"/>
      <name val="Arial"/>
      <family val="2"/>
    </font>
    <font>
      <sz val="8"/>
      <name val="Calibri"/>
      <family val="2"/>
      <charset val="1"/>
    </font>
    <font>
      <b/>
      <sz val="18"/>
      <name val="Verdana"/>
      <family val="2"/>
    </font>
    <font>
      <sz val="16"/>
      <color theme="1"/>
      <name val="Arial"/>
      <family val="2"/>
    </font>
    <font>
      <b/>
      <sz val="11"/>
      <color theme="1"/>
      <name val="Arial"/>
      <family val="2"/>
    </font>
    <font>
      <sz val="8"/>
      <name val="Arial"/>
      <family val="2"/>
    </font>
    <font>
      <b/>
      <sz val="8"/>
      <color theme="0"/>
      <name val="Arial"/>
      <family val="2"/>
    </font>
    <font>
      <sz val="14"/>
      <name val="Arial"/>
      <family val="2"/>
    </font>
    <font>
      <b/>
      <sz val="11"/>
      <name val="Arial Narrow"/>
      <family val="2"/>
    </font>
    <font>
      <sz val="12"/>
      <name val="Arial Narrow"/>
      <family val="2"/>
    </font>
    <font>
      <b/>
      <sz val="16"/>
      <color theme="0"/>
      <name val="Arial Narrow"/>
      <family val="2"/>
    </font>
    <font>
      <b/>
      <sz val="13"/>
      <color theme="1"/>
      <name val="Verdana"/>
      <family val="2"/>
    </font>
    <font>
      <b/>
      <sz val="13"/>
      <name val="Arial"/>
      <family val="2"/>
    </font>
    <font>
      <b/>
      <sz val="11"/>
      <color theme="1"/>
      <name val="Verdana"/>
    </font>
    <font>
      <sz val="9"/>
      <color rgb="FF000000"/>
      <name val="Arial"/>
    </font>
    <font>
      <b/>
      <sz val="9"/>
      <color theme="1"/>
      <name val="Arial"/>
    </font>
    <font>
      <b/>
      <sz val="12"/>
      <color rgb="FF000000"/>
      <name val="Arial Narrow"/>
      <family val="2"/>
    </font>
    <font>
      <b/>
      <sz val="12"/>
      <color theme="1"/>
      <name val="Verdana"/>
    </font>
    <font>
      <sz val="10"/>
      <color theme="1"/>
      <name val="Verdana"/>
    </font>
    <font>
      <b/>
      <sz val="10"/>
      <color theme="0"/>
      <name val="Arial"/>
    </font>
    <font>
      <sz val="11"/>
      <name val="Arial"/>
    </font>
    <font>
      <sz val="11"/>
      <color rgb="FF000000"/>
      <name val="Arial"/>
    </font>
    <font>
      <sz val="8"/>
      <color theme="1"/>
      <name val="Arial"/>
    </font>
    <font>
      <sz val="8"/>
      <name val="Arial"/>
    </font>
    <font>
      <sz val="8"/>
      <color rgb="FF000000"/>
      <name val="Arial"/>
    </font>
    <font>
      <b/>
      <sz val="10"/>
      <color theme="1"/>
      <name val="Verdana"/>
    </font>
    <font>
      <sz val="9"/>
      <color theme="1"/>
      <name val="Calibri"/>
      <family val="2"/>
    </font>
    <font>
      <b/>
      <sz val="11"/>
      <name val="Arial"/>
    </font>
    <font>
      <sz val="12"/>
      <name val="Arial Narrow"/>
    </font>
    <font>
      <u/>
      <sz val="10"/>
      <color theme="10"/>
      <name val="Calibri"/>
      <family val="2"/>
      <charset val="1"/>
    </font>
    <font>
      <b/>
      <sz val="12"/>
      <name val="Arial"/>
    </font>
    <font>
      <sz val="9"/>
      <color theme="1"/>
      <name val="Calibri"/>
      <family val="2"/>
      <charset val="1"/>
    </font>
    <font>
      <b/>
      <sz val="11"/>
      <color rgb="FFFF0000"/>
      <name val="Arial"/>
      <family val="2"/>
    </font>
    <font>
      <b/>
      <sz val="10"/>
      <color rgb="FF000000"/>
      <name val="Arial"/>
      <family val="2"/>
    </font>
    <font>
      <b/>
      <u/>
      <sz val="10"/>
      <color rgb="FF000000"/>
      <name val="Arial"/>
      <family val="2"/>
    </font>
    <font>
      <sz val="8"/>
      <name val="Arial Narrow"/>
      <family val="2"/>
    </font>
    <font>
      <b/>
      <sz val="8"/>
      <name val="Arial Narrow"/>
    </font>
    <font>
      <sz val="9"/>
      <color rgb="FF000000"/>
      <name val="Arial"/>
      <charset val="1"/>
    </font>
    <font>
      <b/>
      <sz val="11"/>
      <name val="Arial Narrow"/>
    </font>
    <font>
      <b/>
      <sz val="14"/>
      <name val="Arial"/>
    </font>
    <font>
      <b/>
      <sz val="14"/>
      <name val="Arial Narrow"/>
    </font>
    <font>
      <sz val="10"/>
      <name val="Arial Narrow"/>
    </font>
    <font>
      <b/>
      <sz val="10"/>
      <name val="Arial Narrow"/>
      <family val="2"/>
    </font>
    <font>
      <sz val="14"/>
      <name val="Arial"/>
    </font>
    <font>
      <sz val="9"/>
      <color rgb="FFFF0000"/>
      <name val="Calibri"/>
      <family val="2"/>
    </font>
    <font>
      <b/>
      <sz val="18"/>
      <color theme="1"/>
      <name val="Calibri"/>
      <family val="2"/>
      <scheme val="minor"/>
    </font>
    <font>
      <b/>
      <sz val="12"/>
      <color theme="0"/>
      <name val="Calibri"/>
      <family val="2"/>
      <scheme val="minor"/>
    </font>
    <font>
      <b/>
      <sz val="8"/>
      <color theme="0"/>
      <name val="Calibri"/>
      <family val="2"/>
      <scheme val="minor"/>
    </font>
    <font>
      <b/>
      <sz val="12"/>
      <color theme="1"/>
      <name val="Calibri"/>
      <family val="2"/>
      <scheme val="minor"/>
    </font>
    <font>
      <sz val="11"/>
      <color theme="1"/>
      <name val="Verdana"/>
      <family val="2"/>
    </font>
    <font>
      <sz val="16"/>
      <name val="Arial"/>
      <family val="2"/>
    </font>
    <font>
      <b/>
      <sz val="12"/>
      <name val="Arial Narrow"/>
    </font>
    <font>
      <sz val="12"/>
      <color theme="1"/>
      <name val="Calibri"/>
    </font>
    <font>
      <sz val="12"/>
      <color theme="1"/>
      <name val="Calibri"/>
      <family val="2"/>
      <scheme val="minor"/>
    </font>
    <font>
      <sz val="10"/>
      <color theme="1"/>
      <name val="Arial Narrow"/>
    </font>
    <font>
      <sz val="12"/>
      <name val="Arial"/>
    </font>
    <font>
      <b/>
      <sz val="10"/>
      <color theme="0"/>
      <name val="Calibri"/>
      <family val="2"/>
      <scheme val="minor"/>
    </font>
    <font>
      <b/>
      <sz val="11"/>
      <color rgb="FFFFFFFF"/>
      <name val="Arial"/>
      <family val="2"/>
    </font>
    <font>
      <sz val="10"/>
      <color rgb="FFFFFFFF"/>
      <name val="Arial"/>
      <family val="2"/>
    </font>
    <font>
      <sz val="11"/>
      <color rgb="FFFFFFFF"/>
      <name val="Arial"/>
      <family val="2"/>
    </font>
    <font>
      <sz val="8"/>
      <color rgb="FFFFFFFF"/>
      <name val="Arial"/>
      <family val="2"/>
    </font>
    <font>
      <b/>
      <sz val="10"/>
      <color rgb="FF000000"/>
      <name val="Arial Narrow"/>
      <family val="2"/>
    </font>
    <font>
      <sz val="14"/>
      <name val="Arial Narrow"/>
      <family val="2"/>
    </font>
    <font>
      <sz val="12"/>
      <color rgb="FF000000"/>
      <name val="Arial Narrow"/>
    </font>
    <font>
      <b/>
      <sz val="12"/>
      <color rgb="FF000000"/>
      <name val="Arial Narrow"/>
    </font>
    <font>
      <sz val="9"/>
      <color rgb="FF000000"/>
      <name val="Arial Narrow"/>
    </font>
  </fonts>
  <fills count="37">
    <fill>
      <patternFill patternType="none"/>
    </fill>
    <fill>
      <patternFill patternType="gray125"/>
    </fill>
    <fill>
      <patternFill patternType="solid">
        <fgColor theme="9" tint="0.59999389629810485"/>
        <bgColor indexed="64"/>
      </patternFill>
    </fill>
    <fill>
      <patternFill patternType="solid">
        <fgColor theme="0"/>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4" tint="0.59999389629810485"/>
        <bgColor indexed="64"/>
      </patternFill>
    </fill>
    <fill>
      <patternFill patternType="solid">
        <fgColor theme="7" tint="0.39997558519241921"/>
        <bgColor indexed="64"/>
      </patternFill>
    </fill>
    <fill>
      <patternFill patternType="solid">
        <fgColor theme="0" tint="-0.14999847407452621"/>
        <bgColor indexed="64"/>
      </patternFill>
    </fill>
    <fill>
      <patternFill patternType="solid">
        <fgColor rgb="FFFFFFFF"/>
        <bgColor rgb="FF000000"/>
      </patternFill>
    </fill>
    <fill>
      <patternFill patternType="solid">
        <fgColor theme="3" tint="0.39997558519241921"/>
        <bgColor indexed="64"/>
      </patternFill>
    </fill>
    <fill>
      <patternFill patternType="solid">
        <fgColor theme="9" tint="-0.249977111117893"/>
        <bgColor indexed="64"/>
      </patternFill>
    </fill>
    <fill>
      <patternFill patternType="solid">
        <fgColor rgb="FFD8D8D8"/>
        <bgColor rgb="FFD8D8D8"/>
      </patternFill>
    </fill>
    <fill>
      <patternFill patternType="solid">
        <fgColor theme="9" tint="0.79998168889431442"/>
        <bgColor indexed="64"/>
      </patternFill>
    </fill>
    <fill>
      <patternFill patternType="solid">
        <fgColor theme="9" tint="0.39997558519241921"/>
        <bgColor indexed="64"/>
      </patternFill>
    </fill>
    <fill>
      <patternFill patternType="solid">
        <fgColor rgb="FFC0C0C0"/>
        <bgColor rgb="FFC0C0C0"/>
      </patternFill>
    </fill>
    <fill>
      <patternFill patternType="solid">
        <fgColor theme="5" tint="0.59999389629810485"/>
        <bgColor indexed="64"/>
      </patternFill>
    </fill>
    <fill>
      <patternFill patternType="solid">
        <fgColor rgb="FF262626"/>
        <bgColor indexed="64"/>
      </patternFill>
    </fill>
    <fill>
      <patternFill patternType="solid">
        <fgColor theme="2" tint="-0.749992370372631"/>
        <bgColor indexed="64"/>
      </patternFill>
    </fill>
    <fill>
      <patternFill patternType="solid">
        <fgColor theme="5" tint="0.39997558519241921"/>
        <bgColor indexed="64"/>
      </patternFill>
    </fill>
    <fill>
      <patternFill patternType="solid">
        <fgColor rgb="FFFFC000"/>
        <bgColor rgb="FFC0C0C0"/>
      </patternFill>
    </fill>
    <fill>
      <patternFill patternType="solid">
        <fgColor rgb="FFB2A1C7"/>
        <bgColor rgb="FFB2A1C7"/>
      </patternFill>
    </fill>
    <fill>
      <patternFill patternType="solid">
        <fgColor rgb="FF92D050"/>
        <bgColor indexed="64"/>
      </patternFill>
    </fill>
    <fill>
      <patternFill patternType="solid">
        <fgColor theme="0" tint="-0.499984740745262"/>
        <bgColor indexed="64"/>
      </patternFill>
    </fill>
    <fill>
      <patternFill patternType="solid">
        <fgColor theme="5" tint="0.39997558519241921"/>
        <bgColor rgb="FFC0C0C0"/>
      </patternFill>
    </fill>
    <fill>
      <patternFill patternType="solid">
        <fgColor theme="8" tint="0.59999389629810485"/>
        <bgColor indexed="64"/>
      </patternFill>
    </fill>
    <fill>
      <patternFill patternType="solid">
        <fgColor theme="4" tint="-0.249977111117893"/>
        <bgColor indexed="64"/>
      </patternFill>
    </fill>
    <fill>
      <patternFill patternType="solid">
        <fgColor theme="4" tint="0.79998168889431442"/>
        <bgColor indexed="64"/>
      </patternFill>
    </fill>
    <fill>
      <patternFill patternType="solid">
        <fgColor theme="2" tint="-0.249977111117893"/>
        <bgColor rgb="FFFBD4B4"/>
      </patternFill>
    </fill>
    <fill>
      <patternFill patternType="solid">
        <fgColor rgb="FFFCE4D6"/>
        <bgColor indexed="64"/>
      </patternFill>
    </fill>
    <fill>
      <patternFill patternType="solid">
        <fgColor rgb="FFFF0000"/>
        <bgColor indexed="64"/>
      </patternFill>
    </fill>
    <fill>
      <patternFill patternType="solid">
        <fgColor rgb="FFFFC000"/>
        <bgColor indexed="64"/>
      </patternFill>
    </fill>
    <fill>
      <patternFill patternType="solid">
        <fgColor rgb="FFFFFFFF"/>
        <bgColor indexed="64"/>
      </patternFill>
    </fill>
    <fill>
      <patternFill patternType="solid">
        <fgColor rgb="FF8EA9DB"/>
        <bgColor indexed="64"/>
      </patternFill>
    </fill>
    <fill>
      <patternFill patternType="solid">
        <fgColor rgb="FFDDEBF7"/>
        <bgColor indexed="64"/>
      </patternFill>
    </fill>
    <fill>
      <patternFill patternType="solid">
        <fgColor rgb="FFF4B084"/>
        <bgColor indexed="64"/>
      </patternFill>
    </fill>
    <fill>
      <patternFill patternType="solid">
        <fgColor rgb="FFFF9979"/>
        <bgColor indexed="64"/>
      </patternFill>
    </fill>
  </fills>
  <borders count="7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medium">
        <color auto="1"/>
      </left>
      <right/>
      <top style="medium">
        <color auto="1"/>
      </top>
      <bottom/>
      <diagonal/>
    </border>
    <border>
      <left style="medium">
        <color auto="1"/>
      </left>
      <right/>
      <top/>
      <bottom/>
      <diagonal/>
    </border>
    <border>
      <left style="thin">
        <color auto="1"/>
      </left>
      <right style="thin">
        <color auto="1"/>
      </right>
      <top style="medium">
        <color indexed="64"/>
      </top>
      <bottom style="thin">
        <color auto="1"/>
      </bottom>
      <diagonal/>
    </border>
    <border>
      <left/>
      <right style="medium">
        <color indexed="64"/>
      </right>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medium">
        <color indexed="64"/>
      </top>
      <bottom/>
      <diagonal/>
    </border>
    <border>
      <left/>
      <right/>
      <top/>
      <bottom style="medium">
        <color auto="1"/>
      </bottom>
      <diagonal/>
    </border>
    <border>
      <left style="thin">
        <color auto="1"/>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right style="medium">
        <color indexed="64"/>
      </right>
      <top style="medium">
        <color indexed="64"/>
      </top>
      <bottom/>
      <diagonal/>
    </border>
    <border>
      <left style="medium">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right style="medium">
        <color indexed="64"/>
      </right>
      <top/>
      <bottom style="thin">
        <color auto="1"/>
      </bottom>
      <diagonal/>
    </border>
    <border>
      <left style="thin">
        <color auto="1"/>
      </left>
      <right style="medium">
        <color indexed="64"/>
      </right>
      <top/>
      <bottom style="thin">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right style="thin">
        <color rgb="FF000000"/>
      </right>
      <top style="thin">
        <color rgb="FF000000"/>
      </top>
      <bottom style="thin">
        <color rgb="FF000000"/>
      </bottom>
      <diagonal/>
    </border>
    <border>
      <left style="medium">
        <color rgb="FF000000"/>
      </left>
      <right/>
      <top/>
      <bottom/>
      <diagonal/>
    </border>
    <border>
      <left style="thin">
        <color auto="1"/>
      </left>
      <right/>
      <top style="medium">
        <color indexed="64"/>
      </top>
      <bottom style="thin">
        <color auto="1"/>
      </bottom>
      <diagonal/>
    </border>
    <border>
      <left style="medium">
        <color indexed="64"/>
      </left>
      <right style="thin">
        <color auto="1"/>
      </right>
      <top/>
      <bottom style="thin">
        <color auto="1"/>
      </bottom>
      <diagonal/>
    </border>
    <border>
      <left/>
      <right style="medium">
        <color rgb="FF000000"/>
      </right>
      <top style="medium">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top style="thin">
        <color rgb="FF000000"/>
      </top>
      <bottom/>
      <diagonal/>
    </border>
    <border>
      <left/>
      <right style="medium">
        <color indexed="64"/>
      </right>
      <top/>
      <bottom style="medium">
        <color indexed="64"/>
      </bottom>
      <diagonal/>
    </border>
    <border>
      <left style="medium">
        <color indexed="64"/>
      </left>
      <right style="thin">
        <color rgb="FF000000"/>
      </right>
      <top style="thin">
        <color rgb="FF000000"/>
      </top>
      <bottom/>
      <diagonal/>
    </border>
    <border>
      <left style="medium">
        <color indexed="64"/>
      </left>
      <right/>
      <top/>
      <bottom style="medium">
        <color indexed="64"/>
      </bottom>
      <diagonal/>
    </border>
    <border>
      <left/>
      <right/>
      <top style="thin">
        <color rgb="FF000000"/>
      </top>
      <bottom style="thin">
        <color rgb="FF000000"/>
      </bottom>
      <diagonal/>
    </border>
    <border>
      <left style="medium">
        <color rgb="FF000000"/>
      </left>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medium">
        <color indexed="64"/>
      </right>
      <top/>
      <bottom style="medium">
        <color indexed="64"/>
      </bottom>
      <diagonal/>
    </border>
    <border>
      <left/>
      <right style="thin">
        <color rgb="FF000000"/>
      </right>
      <top style="thin">
        <color rgb="FF000000"/>
      </top>
      <bottom/>
      <diagonal/>
    </border>
    <border>
      <left style="thin">
        <color auto="1"/>
      </left>
      <right style="medium">
        <color indexed="64"/>
      </right>
      <top style="thin">
        <color auto="1"/>
      </top>
      <bottom/>
      <diagonal/>
    </border>
    <border>
      <left style="medium">
        <color indexed="64"/>
      </left>
      <right style="thin">
        <color auto="1"/>
      </right>
      <top/>
      <bottom style="medium">
        <color indexed="64"/>
      </bottom>
      <diagonal/>
    </border>
    <border>
      <left style="thin">
        <color auto="1"/>
      </left>
      <right style="medium">
        <color indexed="64"/>
      </right>
      <top/>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style="thin">
        <color indexed="64"/>
      </right>
      <top style="dotted">
        <color indexed="64"/>
      </top>
      <bottom style="dotted">
        <color indexed="64"/>
      </bottom>
      <diagonal/>
    </border>
    <border>
      <left/>
      <right style="thin">
        <color indexed="64"/>
      </right>
      <top/>
      <bottom style="double">
        <color indexed="64"/>
      </bottom>
      <diagonal/>
    </border>
    <border>
      <left style="thin">
        <color indexed="64"/>
      </left>
      <right/>
      <top style="thin">
        <color auto="1"/>
      </top>
      <bottom/>
      <diagonal/>
    </border>
    <border>
      <left/>
      <right style="thin">
        <color indexed="64"/>
      </right>
      <top style="thin">
        <color auto="1"/>
      </top>
      <bottom/>
      <diagonal/>
    </border>
    <border>
      <left/>
      <right style="thin">
        <color indexed="64"/>
      </right>
      <top/>
      <bottom/>
      <diagonal/>
    </border>
    <border>
      <left/>
      <right style="medium">
        <color rgb="FF000000"/>
      </right>
      <top style="medium">
        <color indexed="64"/>
      </top>
      <bottom style="medium">
        <color indexed="64"/>
      </bottom>
      <diagonal/>
    </border>
    <border>
      <left style="thin">
        <color auto="1"/>
      </left>
      <right style="thin">
        <color auto="1"/>
      </right>
      <top/>
      <bottom style="medium">
        <color indexed="64"/>
      </bottom>
      <diagonal/>
    </border>
    <border>
      <left/>
      <right style="medium">
        <color indexed="64"/>
      </right>
      <top style="medium">
        <color indexed="64"/>
      </top>
      <bottom style="thin">
        <color auto="1"/>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right/>
      <top/>
      <bottom style="thin">
        <color auto="1"/>
      </bottom>
      <diagonal/>
    </border>
    <border>
      <left/>
      <right style="medium">
        <color rgb="FF000000"/>
      </right>
      <top style="thin">
        <color rgb="FF000000"/>
      </top>
      <bottom style="thin">
        <color rgb="FF000000"/>
      </bottom>
      <diagonal/>
    </border>
    <border>
      <left style="medium">
        <color rgb="FF000000"/>
      </left>
      <right/>
      <top style="medium">
        <color rgb="FF000000"/>
      </top>
      <bottom/>
      <diagonal/>
    </border>
    <border>
      <left/>
      <right/>
      <top style="medium">
        <color rgb="FF000000"/>
      </top>
      <bottom/>
      <diagonal/>
    </border>
    <border>
      <left style="thin">
        <color auto="1"/>
      </left>
      <right/>
      <top/>
      <bottom style="thin">
        <color auto="1"/>
      </bottom>
      <diagonal/>
    </border>
  </borders>
  <cellStyleXfs count="169">
    <xf numFmtId="0" fontId="0" fillId="0" borderId="0"/>
    <xf numFmtId="167" fontId="16" fillId="0" borderId="0" applyBorder="0" applyProtection="0"/>
    <xf numFmtId="164" fontId="17" fillId="0" borderId="0" applyBorder="0" applyAlignment="0" applyProtection="0"/>
    <xf numFmtId="168" fontId="16" fillId="0" borderId="0" applyBorder="0" applyProtection="0"/>
    <xf numFmtId="9" fontId="16" fillId="0" borderId="0" applyBorder="0" applyProtection="0"/>
    <xf numFmtId="0" fontId="17" fillId="0" borderId="0"/>
    <xf numFmtId="9" fontId="17" fillId="0" borderId="0" applyFont="0" applyFill="0" applyBorder="0" applyAlignment="0" applyProtection="0"/>
    <xf numFmtId="170" fontId="17" fillId="0" borderId="0" applyFont="0" applyFill="0" applyBorder="0" applyAlignment="0" applyProtection="0"/>
    <xf numFmtId="0" fontId="18" fillId="0" borderId="0" applyFill="0" applyProtection="0"/>
    <xf numFmtId="0" fontId="15" fillId="0" borderId="0"/>
    <xf numFmtId="0" fontId="19" fillId="0" borderId="0"/>
    <xf numFmtId="0" fontId="16" fillId="0" borderId="0"/>
    <xf numFmtId="42" fontId="16" fillId="0" borderId="0" applyFont="0" applyFill="0" applyBorder="0" applyAlignment="0" applyProtection="0"/>
    <xf numFmtId="167" fontId="16" fillId="0" borderId="0" applyBorder="0" applyProtection="0"/>
    <xf numFmtId="41" fontId="16" fillId="0" borderId="0" applyFont="0" applyFill="0" applyBorder="0" applyAlignment="0" applyProtection="0"/>
    <xf numFmtId="0" fontId="20" fillId="0" borderId="0"/>
    <xf numFmtId="41" fontId="16" fillId="0" borderId="0" applyFont="0" applyFill="0" applyBorder="0" applyAlignment="0" applyProtection="0"/>
    <xf numFmtId="0" fontId="14" fillId="0" borderId="0"/>
    <xf numFmtId="42" fontId="14" fillId="0" borderId="0" applyFont="0" applyFill="0" applyBorder="0" applyAlignment="0" applyProtection="0"/>
    <xf numFmtId="41" fontId="14" fillId="0" borderId="0" applyFont="0" applyFill="0" applyBorder="0" applyAlignment="0" applyProtection="0"/>
    <xf numFmtId="42" fontId="16" fillId="0" borderId="0" applyFont="0" applyFill="0" applyBorder="0" applyAlignment="0" applyProtection="0"/>
    <xf numFmtId="0" fontId="13" fillId="0" borderId="0"/>
    <xf numFmtId="42" fontId="16" fillId="0" borderId="0" applyFont="0" applyFill="0" applyBorder="0" applyAlignment="0" applyProtection="0"/>
    <xf numFmtId="41" fontId="16" fillId="0" borderId="0" applyFont="0" applyFill="0" applyBorder="0" applyAlignment="0" applyProtection="0"/>
    <xf numFmtId="0" fontId="19" fillId="0" borderId="0"/>
    <xf numFmtId="0" fontId="13" fillId="0" borderId="0"/>
    <xf numFmtId="42" fontId="13" fillId="0" borderId="0" applyFont="0" applyFill="0" applyBorder="0" applyAlignment="0" applyProtection="0"/>
    <xf numFmtId="41" fontId="13" fillId="0" borderId="0" applyFont="0" applyFill="0" applyBorder="0" applyAlignment="0" applyProtection="0"/>
    <xf numFmtId="42" fontId="16" fillId="0" borderId="0" applyFont="0" applyFill="0" applyBorder="0" applyAlignment="0" applyProtection="0"/>
    <xf numFmtId="0" fontId="13" fillId="0" borderId="0"/>
    <xf numFmtId="42" fontId="13" fillId="0" borderId="0" applyFont="0" applyFill="0" applyBorder="0" applyAlignment="0" applyProtection="0"/>
    <xf numFmtId="41" fontId="13" fillId="0" borderId="0" applyFont="0" applyFill="0" applyBorder="0" applyAlignment="0" applyProtection="0"/>
    <xf numFmtId="0" fontId="13" fillId="0" borderId="0"/>
    <xf numFmtId="44" fontId="16" fillId="0" borderId="0" applyFont="0" applyFill="0" applyBorder="0" applyAlignment="0" applyProtection="0"/>
    <xf numFmtId="42" fontId="16" fillId="0" borderId="0" applyFont="0" applyFill="0" applyBorder="0" applyAlignment="0" applyProtection="0"/>
    <xf numFmtId="0" fontId="12" fillId="0" borderId="0"/>
    <xf numFmtId="42"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0" fontId="12" fillId="0" borderId="0"/>
    <xf numFmtId="42" fontId="12" fillId="0" borderId="0" applyFont="0" applyFill="0" applyBorder="0" applyAlignment="0" applyProtection="0"/>
    <xf numFmtId="41" fontId="12" fillId="0" borderId="0" applyFont="0" applyFill="0" applyBorder="0" applyAlignment="0" applyProtection="0"/>
    <xf numFmtId="42" fontId="16" fillId="0" borderId="0" applyFont="0" applyFill="0" applyBorder="0" applyAlignment="0" applyProtection="0"/>
    <xf numFmtId="0" fontId="12" fillId="0" borderId="0"/>
    <xf numFmtId="42" fontId="16" fillId="0" borderId="0" applyFont="0" applyFill="0" applyBorder="0" applyAlignment="0" applyProtection="0"/>
    <xf numFmtId="41" fontId="16" fillId="0" borderId="0" applyFont="0" applyFill="0" applyBorder="0" applyAlignment="0" applyProtection="0"/>
    <xf numFmtId="0" fontId="12" fillId="0" borderId="0"/>
    <xf numFmtId="42" fontId="12" fillId="0" borderId="0" applyFont="0" applyFill="0" applyBorder="0" applyAlignment="0" applyProtection="0"/>
    <xf numFmtId="41" fontId="12" fillId="0" borderId="0" applyFont="0" applyFill="0" applyBorder="0" applyAlignment="0" applyProtection="0"/>
    <xf numFmtId="42" fontId="16" fillId="0" borderId="0" applyFont="0" applyFill="0" applyBorder="0" applyAlignment="0" applyProtection="0"/>
    <xf numFmtId="0" fontId="12" fillId="0" borderId="0"/>
    <xf numFmtId="42" fontId="12" fillId="0" borderId="0" applyFont="0" applyFill="0" applyBorder="0" applyAlignment="0" applyProtection="0"/>
    <xf numFmtId="41" fontId="12" fillId="0" borderId="0" applyFont="0" applyFill="0" applyBorder="0" applyAlignment="0" applyProtection="0"/>
    <xf numFmtId="0" fontId="12" fillId="0" borderId="0"/>
    <xf numFmtId="44" fontId="16" fillId="0" borderId="0" applyFont="0" applyFill="0" applyBorder="0" applyAlignment="0" applyProtection="0"/>
    <xf numFmtId="42" fontId="16" fillId="0" borderId="0" applyFont="0" applyFill="0" applyBorder="0" applyAlignment="0" applyProtection="0"/>
    <xf numFmtId="0" fontId="11" fillId="0" borderId="0"/>
    <xf numFmtId="0" fontId="11" fillId="0" borderId="0"/>
    <xf numFmtId="9" fontId="16" fillId="0" borderId="0" applyFont="0" applyFill="0" applyBorder="0" applyAlignment="0" applyProtection="0"/>
    <xf numFmtId="0" fontId="10" fillId="0" borderId="0"/>
    <xf numFmtId="0" fontId="10" fillId="0" borderId="0"/>
    <xf numFmtId="0" fontId="9" fillId="0" borderId="0"/>
    <xf numFmtId="0" fontId="9" fillId="0" borderId="0"/>
    <xf numFmtId="0" fontId="17" fillId="0" borderId="0"/>
    <xf numFmtId="0" fontId="8" fillId="0" borderId="0"/>
    <xf numFmtId="0" fontId="17" fillId="0" borderId="0"/>
    <xf numFmtId="0" fontId="37" fillId="0" borderId="0" applyNumberFormat="0" applyFill="0" applyBorder="0" applyAlignment="0" applyProtection="0">
      <alignment vertical="top"/>
      <protection locked="0"/>
    </xf>
    <xf numFmtId="166" fontId="8" fillId="0" borderId="0" applyFont="0" applyFill="0" applyBorder="0" applyAlignment="0" applyProtection="0"/>
    <xf numFmtId="9" fontId="8" fillId="0" borderId="0" applyFont="0" applyFill="0" applyBorder="0" applyAlignment="0" applyProtection="0"/>
    <xf numFmtId="0" fontId="17" fillId="0" borderId="0"/>
    <xf numFmtId="9" fontId="17" fillId="0" borderId="0" applyFont="0" applyFill="0" applyBorder="0" applyAlignment="0" applyProtection="0"/>
    <xf numFmtId="175" fontId="8" fillId="0" borderId="0" applyFont="0" applyFill="0" applyBorder="0" applyAlignment="0" applyProtection="0"/>
    <xf numFmtId="176" fontId="8" fillId="0" borderId="0" applyFont="0" applyFill="0" applyBorder="0" applyAlignment="0" applyProtection="0"/>
    <xf numFmtId="0" fontId="61" fillId="0" borderId="0" applyNumberFormat="0" applyFill="0" applyBorder="0" applyAlignment="0" applyProtection="0"/>
    <xf numFmtId="0" fontId="7" fillId="0" borderId="0"/>
    <xf numFmtId="0" fontId="6" fillId="0" borderId="0"/>
    <xf numFmtId="0" fontId="68" fillId="0" borderId="0"/>
    <xf numFmtId="0" fontId="5" fillId="0" borderId="0"/>
    <xf numFmtId="41" fontId="5" fillId="0" borderId="0" applyFont="0" applyFill="0" applyBorder="0" applyAlignment="0" applyProtection="0"/>
    <xf numFmtId="180" fontId="17" fillId="0" borderId="0" applyFont="0" applyFill="0" applyBorder="0" applyAlignment="0" applyProtection="0"/>
    <xf numFmtId="176" fontId="5" fillId="0" borderId="0" applyFont="0" applyFill="0" applyBorder="0" applyAlignment="0" applyProtection="0"/>
    <xf numFmtId="181" fontId="17" fillId="0" borderId="0" applyFont="0" applyFill="0" applyBorder="0" applyAlignment="0" applyProtection="0"/>
    <xf numFmtId="0" fontId="17" fillId="0" borderId="0"/>
    <xf numFmtId="0" fontId="17" fillId="0" borderId="0"/>
    <xf numFmtId="182" fontId="17" fillId="0" borderId="0" applyFont="0" applyFill="0" applyBorder="0" applyAlignment="0" applyProtection="0"/>
    <xf numFmtId="9" fontId="17" fillId="0" borderId="0" applyFont="0" applyFill="0" applyBorder="0" applyAlignment="0" applyProtection="0"/>
    <xf numFmtId="9" fontId="5" fillId="0" borderId="0" applyFont="0" applyFill="0" applyBorder="0" applyAlignment="0" applyProtection="0"/>
    <xf numFmtId="0" fontId="5" fillId="0" borderId="0"/>
    <xf numFmtId="0" fontId="4" fillId="0" borderId="0"/>
    <xf numFmtId="41" fontId="4" fillId="0" borderId="0" applyFont="0" applyFill="0" applyBorder="0" applyAlignment="0" applyProtection="0"/>
    <xf numFmtId="176" fontId="4" fillId="0" borderId="0" applyFont="0" applyFill="0" applyBorder="0" applyAlignment="0" applyProtection="0"/>
    <xf numFmtId="9" fontId="4" fillId="0" borderId="0" applyFont="0" applyFill="0" applyBorder="0" applyAlignment="0" applyProtection="0"/>
    <xf numFmtId="0" fontId="4" fillId="0" borderId="0"/>
    <xf numFmtId="0" fontId="3" fillId="0" borderId="0"/>
    <xf numFmtId="44" fontId="3" fillId="0" borderId="0" applyFont="0" applyFill="0" applyBorder="0" applyAlignment="0" applyProtection="0"/>
    <xf numFmtId="0" fontId="2" fillId="0" borderId="0"/>
    <xf numFmtId="42"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0" fontId="2" fillId="0" borderId="0"/>
    <xf numFmtId="42" fontId="2" fillId="0" borderId="0" applyFont="0" applyFill="0" applyBorder="0" applyAlignment="0" applyProtection="0"/>
    <xf numFmtId="41" fontId="2" fillId="0" borderId="0" applyFont="0" applyFill="0" applyBorder="0" applyAlignment="0" applyProtection="0"/>
    <xf numFmtId="42" fontId="16" fillId="0" borderId="0" applyFont="0" applyFill="0" applyBorder="0" applyAlignment="0" applyProtection="0"/>
    <xf numFmtId="0" fontId="2" fillId="0" borderId="0"/>
    <xf numFmtId="42" fontId="16" fillId="0" borderId="0" applyFont="0" applyFill="0" applyBorder="0" applyAlignment="0" applyProtection="0"/>
    <xf numFmtId="41" fontId="16" fillId="0" borderId="0" applyFont="0" applyFill="0" applyBorder="0" applyAlignment="0" applyProtection="0"/>
    <xf numFmtId="0" fontId="2" fillId="0" borderId="0"/>
    <xf numFmtId="42" fontId="2" fillId="0" borderId="0" applyFont="0" applyFill="0" applyBorder="0" applyAlignment="0" applyProtection="0"/>
    <xf numFmtId="41" fontId="2" fillId="0" borderId="0" applyFont="0" applyFill="0" applyBorder="0" applyAlignment="0" applyProtection="0"/>
    <xf numFmtId="42" fontId="16" fillId="0" borderId="0" applyFont="0" applyFill="0" applyBorder="0" applyAlignment="0" applyProtection="0"/>
    <xf numFmtId="0" fontId="2" fillId="0" borderId="0"/>
    <xf numFmtId="42" fontId="2" fillId="0" borderId="0" applyFont="0" applyFill="0" applyBorder="0" applyAlignment="0" applyProtection="0"/>
    <xf numFmtId="41" fontId="2" fillId="0" borderId="0" applyFont="0" applyFill="0" applyBorder="0" applyAlignment="0" applyProtection="0"/>
    <xf numFmtId="0" fontId="2" fillId="0" borderId="0"/>
    <xf numFmtId="44" fontId="16" fillId="0" borderId="0" applyFont="0" applyFill="0" applyBorder="0" applyAlignment="0" applyProtection="0"/>
    <xf numFmtId="42" fontId="16" fillId="0" borderId="0" applyFont="0" applyFill="0" applyBorder="0" applyAlignment="0" applyProtection="0"/>
    <xf numFmtId="0" fontId="2" fillId="0" borderId="0"/>
    <xf numFmtId="42"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0" fontId="2" fillId="0" borderId="0"/>
    <xf numFmtId="42" fontId="2" fillId="0" borderId="0" applyFont="0" applyFill="0" applyBorder="0" applyAlignment="0" applyProtection="0"/>
    <xf numFmtId="41" fontId="2" fillId="0" borderId="0" applyFont="0" applyFill="0" applyBorder="0" applyAlignment="0" applyProtection="0"/>
    <xf numFmtId="42" fontId="16" fillId="0" borderId="0" applyFont="0" applyFill="0" applyBorder="0" applyAlignment="0" applyProtection="0"/>
    <xf numFmtId="0" fontId="2" fillId="0" borderId="0"/>
    <xf numFmtId="42" fontId="16" fillId="0" borderId="0" applyFont="0" applyFill="0" applyBorder="0" applyAlignment="0" applyProtection="0"/>
    <xf numFmtId="41" fontId="16" fillId="0" borderId="0" applyFont="0" applyFill="0" applyBorder="0" applyAlignment="0" applyProtection="0"/>
    <xf numFmtId="0" fontId="2" fillId="0" borderId="0"/>
    <xf numFmtId="42" fontId="2" fillId="0" borderId="0" applyFont="0" applyFill="0" applyBorder="0" applyAlignment="0" applyProtection="0"/>
    <xf numFmtId="41" fontId="2" fillId="0" borderId="0" applyFont="0" applyFill="0" applyBorder="0" applyAlignment="0" applyProtection="0"/>
    <xf numFmtId="42" fontId="16" fillId="0" borderId="0" applyFont="0" applyFill="0" applyBorder="0" applyAlignment="0" applyProtection="0"/>
    <xf numFmtId="0" fontId="2" fillId="0" borderId="0"/>
    <xf numFmtId="42" fontId="2" fillId="0" borderId="0" applyFont="0" applyFill="0" applyBorder="0" applyAlignment="0" applyProtection="0"/>
    <xf numFmtId="41" fontId="2" fillId="0" borderId="0" applyFont="0" applyFill="0" applyBorder="0" applyAlignment="0" applyProtection="0"/>
    <xf numFmtId="0" fontId="2" fillId="0" borderId="0"/>
    <xf numFmtId="44" fontId="16" fillId="0" borderId="0" applyFont="0" applyFill="0" applyBorder="0" applyAlignment="0" applyProtection="0"/>
    <xf numFmtId="42" fontId="16" fillId="0" borderId="0" applyFont="0" applyFill="0" applyBorder="0" applyAlignment="0" applyProtection="0"/>
    <xf numFmtId="0" fontId="2" fillId="0" borderId="0"/>
    <xf numFmtId="0" fontId="2" fillId="0" borderId="0"/>
    <xf numFmtId="43" fontId="1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175" fontId="2" fillId="0" borderId="0" applyFont="0" applyFill="0" applyBorder="0" applyAlignment="0" applyProtection="0"/>
    <xf numFmtId="176" fontId="2" fillId="0" borderId="0" applyFont="0" applyFill="0" applyBorder="0" applyAlignment="0" applyProtection="0"/>
    <xf numFmtId="0" fontId="2" fillId="0" borderId="0"/>
    <xf numFmtId="44" fontId="16" fillId="0" borderId="0" applyFont="0" applyFill="0" applyBorder="0" applyAlignment="0" applyProtection="0"/>
    <xf numFmtId="0" fontId="2" fillId="0" borderId="0"/>
    <xf numFmtId="0" fontId="2" fillId="0" borderId="0"/>
    <xf numFmtId="41" fontId="2" fillId="0" borderId="0" applyFont="0" applyFill="0" applyBorder="0" applyAlignment="0" applyProtection="0"/>
    <xf numFmtId="176"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1" fontId="2" fillId="0" borderId="0" applyFont="0" applyFill="0" applyBorder="0" applyAlignment="0" applyProtection="0"/>
    <xf numFmtId="176"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4" fillId="0" borderId="0"/>
    <xf numFmtId="9" fontId="24" fillId="0" borderId="0" applyFont="0" applyFill="0" applyBorder="0" applyAlignment="0" applyProtection="0"/>
    <xf numFmtId="44" fontId="24" fillId="0" borderId="0" applyFont="0" applyFill="0" applyBorder="0" applyAlignment="0" applyProtection="0"/>
    <xf numFmtId="42" fontId="24" fillId="0" borderId="0" applyFont="0" applyFill="0" applyBorder="0" applyAlignment="0" applyProtection="0"/>
    <xf numFmtId="0" fontId="97" fillId="0" borderId="0"/>
  </cellStyleXfs>
  <cellXfs count="813">
    <xf numFmtId="0" fontId="0" fillId="0" borderId="0" xfId="0"/>
    <xf numFmtId="0" fontId="17" fillId="0" borderId="0" xfId="63"/>
    <xf numFmtId="1" fontId="26" fillId="0" borderId="0" xfId="63" applyNumberFormat="1" applyFont="1" applyAlignment="1">
      <alignment vertical="center" wrapText="1"/>
    </xf>
    <xf numFmtId="1" fontId="28" fillId="0" borderId="0" xfId="63" applyNumberFormat="1" applyFont="1" applyAlignment="1">
      <alignment vertical="center" wrapText="1"/>
    </xf>
    <xf numFmtId="0" fontId="17" fillId="0" borderId="0" xfId="5" applyAlignment="1">
      <alignment horizontal="center" vertical="center"/>
    </xf>
    <xf numFmtId="1" fontId="26" fillId="0" borderId="0" xfId="5" applyNumberFormat="1" applyFont="1" applyAlignment="1">
      <alignment horizontal="centerContinuous" vertical="center" wrapText="1"/>
    </xf>
    <xf numFmtId="0" fontId="17" fillId="0" borderId="0" xfId="5" applyAlignment="1">
      <alignment horizontal="centerContinuous"/>
    </xf>
    <xf numFmtId="0" fontId="17" fillId="0" borderId="0" xfId="5"/>
    <xf numFmtId="0" fontId="30" fillId="0" borderId="0" xfId="5" applyFont="1" applyAlignment="1">
      <alignment horizontal="center" vertical="center"/>
    </xf>
    <xf numFmtId="0" fontId="33" fillId="0" borderId="0" xfId="64" applyFont="1" applyAlignment="1">
      <alignment horizontal="center" vertical="center" wrapText="1"/>
    </xf>
    <xf numFmtId="0" fontId="33" fillId="0" borderId="0" xfId="64" applyFont="1" applyAlignment="1">
      <alignment vertical="center"/>
    </xf>
    <xf numFmtId="0" fontId="34" fillId="7" borderId="1" xfId="64" applyFont="1" applyFill="1" applyBorder="1" applyAlignment="1">
      <alignment horizontal="center" vertical="center" wrapText="1"/>
    </xf>
    <xf numFmtId="9" fontId="34" fillId="2" borderId="1" xfId="64" applyNumberFormat="1" applyFont="1" applyFill="1" applyBorder="1" applyAlignment="1">
      <alignment horizontal="center" vertical="center" wrapText="1"/>
    </xf>
    <xf numFmtId="0" fontId="34" fillId="0" borderId="0" xfId="64" applyFont="1" applyAlignment="1">
      <alignment horizontal="center" vertical="center" wrapText="1"/>
    </xf>
    <xf numFmtId="0" fontId="34" fillId="0" borderId="0" xfId="64" applyFont="1"/>
    <xf numFmtId="0" fontId="32" fillId="6" borderId="1" xfId="64" applyFont="1" applyFill="1" applyBorder="1" applyAlignment="1">
      <alignment horizontal="center" vertical="center" wrapText="1"/>
    </xf>
    <xf numFmtId="0" fontId="24" fillId="0" borderId="0" xfId="63" applyFont="1" applyAlignment="1">
      <alignment wrapText="1"/>
    </xf>
    <xf numFmtId="9" fontId="38" fillId="0" borderId="0" xfId="63" applyNumberFormat="1" applyFont="1" applyAlignment="1">
      <alignment horizontal="center" vertical="center" wrapText="1"/>
    </xf>
    <xf numFmtId="0" fontId="40" fillId="5" borderId="19" xfId="63" applyFont="1" applyFill="1" applyBorder="1" applyAlignment="1">
      <alignment horizontal="center" vertical="center" wrapText="1"/>
    </xf>
    <xf numFmtId="0" fontId="35" fillId="0" borderId="0" xfId="63" applyFont="1" applyAlignment="1">
      <alignment horizontal="left" vertical="center" wrapText="1"/>
    </xf>
    <xf numFmtId="0" fontId="42" fillId="0" borderId="0" xfId="63" applyFont="1" applyAlignment="1">
      <alignment horizontal="center" vertical="top" wrapText="1"/>
    </xf>
    <xf numFmtId="0" fontId="46" fillId="0" borderId="0" xfId="5" applyFont="1"/>
    <xf numFmtId="0" fontId="46" fillId="0" borderId="0" xfId="5" applyFont="1" applyAlignment="1">
      <alignment horizontal="center" vertical="center"/>
    </xf>
    <xf numFmtId="0" fontId="48" fillId="0" borderId="1" xfId="65" applyFont="1" applyBorder="1" applyAlignment="1">
      <alignment horizontal="center" vertical="center" wrapText="1"/>
    </xf>
    <xf numFmtId="0" fontId="48" fillId="0" borderId="14" xfId="65" applyFont="1" applyBorder="1" applyAlignment="1">
      <alignment horizontal="center" vertical="center" wrapText="1"/>
    </xf>
    <xf numFmtId="0" fontId="34" fillId="0" borderId="14" xfId="65" applyFont="1" applyBorder="1" applyAlignment="1">
      <alignment horizontal="left" vertical="center" wrapText="1"/>
    </xf>
    <xf numFmtId="0" fontId="34" fillId="0" borderId="14" xfId="65" applyFont="1" applyBorder="1" applyAlignment="1">
      <alignment horizontal="left" wrapText="1"/>
    </xf>
    <xf numFmtId="14" fontId="46" fillId="0" borderId="0" xfId="5" applyNumberFormat="1" applyFont="1"/>
    <xf numFmtId="0" fontId="34" fillId="0" borderId="0" xfId="65" applyFont="1" applyAlignment="1">
      <alignment horizontal="left" wrapText="1"/>
    </xf>
    <xf numFmtId="173" fontId="50" fillId="0" borderId="0" xfId="65" applyNumberFormat="1" applyFont="1" applyAlignment="1">
      <alignment horizontal="center" vertical="center" wrapText="1"/>
    </xf>
    <xf numFmtId="0" fontId="17" fillId="0" borderId="0" xfId="5" applyAlignment="1">
      <alignment vertical="center"/>
    </xf>
    <xf numFmtId="39" fontId="56" fillId="2" borderId="1" xfId="65" applyNumberFormat="1" applyFont="1" applyFill="1" applyBorder="1" applyAlignment="1">
      <alignment horizontal="center" vertical="center" wrapText="1"/>
    </xf>
    <xf numFmtId="2" fontId="56" fillId="0" borderId="1" xfId="68" applyNumberFormat="1" applyFont="1" applyBorder="1" applyAlignment="1">
      <alignment horizontal="center" vertical="center"/>
    </xf>
    <xf numFmtId="173" fontId="57" fillId="0" borderId="1" xfId="65" applyNumberFormat="1" applyFont="1" applyBorder="1" applyAlignment="1">
      <alignment horizontal="center" vertical="center" wrapText="1"/>
    </xf>
    <xf numFmtId="14" fontId="59" fillId="0" borderId="0" xfId="5" applyNumberFormat="1" applyFont="1"/>
    <xf numFmtId="0" fontId="62" fillId="0" borderId="0" xfId="5" applyFont="1" applyAlignment="1">
      <alignment horizontal="centerContinuous" vertical="center" wrapText="1"/>
    </xf>
    <xf numFmtId="0" fontId="62" fillId="6" borderId="1" xfId="64" applyFont="1" applyFill="1" applyBorder="1" applyAlignment="1">
      <alignment horizontal="center" vertical="center" wrapText="1"/>
    </xf>
    <xf numFmtId="0" fontId="63" fillId="0" borderId="0" xfId="64" applyFont="1"/>
    <xf numFmtId="0" fontId="17" fillId="0" borderId="0" xfId="5" applyAlignment="1">
      <alignment vertical="center" wrapText="1"/>
    </xf>
    <xf numFmtId="0" fontId="34" fillId="0" borderId="0" xfId="64" applyFont="1" applyAlignment="1">
      <alignment horizontal="center" vertical="center"/>
    </xf>
    <xf numFmtId="0" fontId="63" fillId="0" borderId="0" xfId="64" applyFont="1" applyAlignment="1">
      <alignment horizontal="center" vertical="center"/>
    </xf>
    <xf numFmtId="0" fontId="61" fillId="0" borderId="1" xfId="73" applyBorder="1" applyAlignment="1" applyProtection="1">
      <alignment horizontal="center" vertical="center" wrapText="1"/>
    </xf>
    <xf numFmtId="0" fontId="61" fillId="0" borderId="1" xfId="73" applyBorder="1" applyAlignment="1">
      <alignment horizontal="center" vertical="center" wrapText="1"/>
    </xf>
    <xf numFmtId="37" fontId="64" fillId="0" borderId="20" xfId="67" applyNumberFormat="1" applyFont="1" applyBorder="1" applyAlignment="1">
      <alignment horizontal="center" vertical="center" wrapText="1"/>
    </xf>
    <xf numFmtId="0" fontId="43" fillId="0" borderId="0" xfId="64" applyFont="1" applyAlignment="1">
      <alignment wrapText="1"/>
    </xf>
    <xf numFmtId="0" fontId="43" fillId="0" borderId="0" xfId="64" applyFont="1" applyAlignment="1">
      <alignment horizontal="center" wrapText="1"/>
    </xf>
    <xf numFmtId="0" fontId="45" fillId="0" borderId="0" xfId="64" applyFont="1" applyAlignment="1">
      <alignment horizontal="center" vertical="center"/>
    </xf>
    <xf numFmtId="0" fontId="44" fillId="0" borderId="0" xfId="64" applyFont="1" applyAlignment="1">
      <alignment horizontal="center"/>
    </xf>
    <xf numFmtId="0" fontId="44" fillId="0" borderId="0" xfId="64" applyFont="1" applyAlignment="1">
      <alignment wrapText="1"/>
    </xf>
    <xf numFmtId="0" fontId="44" fillId="0" borderId="0" xfId="64" applyFont="1" applyAlignment="1">
      <alignment horizontal="center" wrapText="1"/>
    </xf>
    <xf numFmtId="0" fontId="45" fillId="0" borderId="0" xfId="64" applyFont="1" applyAlignment="1">
      <alignment horizontal="center"/>
    </xf>
    <xf numFmtId="0" fontId="43" fillId="0" borderId="30" xfId="64" applyFont="1" applyBorder="1" applyAlignment="1">
      <alignment horizontal="center" wrapText="1"/>
    </xf>
    <xf numFmtId="0" fontId="3" fillId="0" borderId="0" xfId="93"/>
    <xf numFmtId="0" fontId="66" fillId="10" borderId="17" xfId="93" applyFont="1" applyFill="1" applyBorder="1"/>
    <xf numFmtId="3" fontId="3" fillId="0" borderId="18" xfId="93" applyNumberFormat="1" applyBorder="1"/>
    <xf numFmtId="0" fontId="66" fillId="10" borderId="26" xfId="93" applyFont="1" applyFill="1" applyBorder="1"/>
    <xf numFmtId="0" fontId="3" fillId="0" borderId="27" xfId="93" applyBorder="1"/>
    <xf numFmtId="0" fontId="65" fillId="10" borderId="1" xfId="93" applyFont="1" applyFill="1" applyBorder="1" applyAlignment="1">
      <alignment horizontal="center" vertical="center"/>
    </xf>
    <xf numFmtId="0" fontId="65" fillId="10" borderId="1" xfId="93" applyFont="1" applyFill="1" applyBorder="1" applyAlignment="1">
      <alignment horizontal="center" vertical="center" wrapText="1"/>
    </xf>
    <xf numFmtId="0" fontId="3" fillId="0" borderId="1" xfId="93" applyBorder="1" applyAlignment="1">
      <alignment vertical="center"/>
    </xf>
    <xf numFmtId="179" fontId="23" fillId="0" borderId="1" xfId="94" applyNumberFormat="1" applyFont="1" applyFill="1" applyBorder="1" applyAlignment="1">
      <alignment vertical="center"/>
    </xf>
    <xf numFmtId="0" fontId="3" fillId="0" borderId="1" xfId="93" applyBorder="1" applyAlignment="1">
      <alignment vertical="center" wrapText="1"/>
    </xf>
    <xf numFmtId="0" fontId="0" fillId="0" borderId="1" xfId="94" applyNumberFormat="1" applyFont="1" applyBorder="1" applyAlignment="1">
      <alignment vertical="center" wrapText="1"/>
    </xf>
    <xf numFmtId="0" fontId="3" fillId="0" borderId="0" xfId="93" applyAlignment="1">
      <alignment vertical="center"/>
    </xf>
    <xf numFmtId="0" fontId="69" fillId="0" borderId="0" xfId="93" applyFont="1" applyAlignment="1">
      <alignment vertical="center"/>
    </xf>
    <xf numFmtId="0" fontId="69" fillId="0" borderId="0" xfId="93" applyFont="1"/>
    <xf numFmtId="0" fontId="3" fillId="0" borderId="1" xfId="93" applyBorder="1" applyAlignment="1">
      <alignment horizontal="center" vertical="center"/>
    </xf>
    <xf numFmtId="0" fontId="3" fillId="0" borderId="1" xfId="93" applyBorder="1" applyAlignment="1">
      <alignment horizontal="center" vertical="center" wrapText="1"/>
    </xf>
    <xf numFmtId="179" fontId="70" fillId="0" borderId="1" xfId="94" applyNumberFormat="1" applyFont="1" applyFill="1" applyBorder="1" applyAlignment="1">
      <alignment vertical="center"/>
    </xf>
    <xf numFmtId="14" fontId="17" fillId="0" borderId="0" xfId="5" applyNumberFormat="1"/>
    <xf numFmtId="0" fontId="34" fillId="0" borderId="1" xfId="64" applyFont="1" applyBorder="1" applyAlignment="1">
      <alignment horizontal="center" vertical="center" wrapText="1"/>
    </xf>
    <xf numFmtId="0" fontId="71" fillId="3" borderId="1" xfId="65" applyFont="1" applyFill="1" applyBorder="1" applyAlignment="1">
      <alignment horizontal="center" vertical="center" wrapText="1"/>
    </xf>
    <xf numFmtId="0" fontId="72" fillId="0" borderId="0" xfId="64" applyFont="1" applyAlignment="1">
      <alignment vertical="center"/>
    </xf>
    <xf numFmtId="0" fontId="74" fillId="0" borderId="0" xfId="5" applyFont="1" applyAlignment="1">
      <alignment vertical="center" wrapText="1"/>
    </xf>
    <xf numFmtId="0" fontId="75" fillId="0" borderId="0" xfId="5" applyFont="1" applyAlignment="1">
      <alignment vertical="center" wrapText="1"/>
    </xf>
    <xf numFmtId="0" fontId="72" fillId="0" borderId="0" xfId="64" applyFont="1"/>
    <xf numFmtId="0" fontId="76" fillId="0" borderId="0" xfId="64" applyFont="1" applyAlignment="1">
      <alignment horizontal="center"/>
    </xf>
    <xf numFmtId="0" fontId="76" fillId="0" borderId="0" xfId="64" applyFont="1" applyAlignment="1">
      <alignment horizontal="left"/>
    </xf>
    <xf numFmtId="0" fontId="71" fillId="3" borderId="1" xfId="64" applyFont="1" applyFill="1" applyBorder="1" applyAlignment="1">
      <alignment horizontal="center" vertical="center" wrapText="1"/>
    </xf>
    <xf numFmtId="0" fontId="73" fillId="6" borderId="1" xfId="64" applyFont="1" applyFill="1" applyBorder="1" applyAlignment="1">
      <alignment horizontal="center" vertical="center" wrapText="1"/>
    </xf>
    <xf numFmtId="0" fontId="55" fillId="3" borderId="1" xfId="64" applyFont="1" applyFill="1" applyBorder="1" applyAlignment="1">
      <alignment horizontal="center" vertical="center" wrapText="1"/>
    </xf>
    <xf numFmtId="0" fontId="55" fillId="3" borderId="1" xfId="65" applyFont="1" applyFill="1" applyBorder="1" applyAlignment="1">
      <alignment horizontal="center" vertical="center" wrapText="1"/>
    </xf>
    <xf numFmtId="0" fontId="24" fillId="0" borderId="0" xfId="164"/>
    <xf numFmtId="183" fontId="81" fillId="0" borderId="0" xfId="165" applyNumberFormat="1" applyFont="1" applyAlignment="1">
      <alignment vertical="center" wrapText="1"/>
    </xf>
    <xf numFmtId="1" fontId="52" fillId="0" borderId="0" xfId="164" applyNumberFormat="1" applyFont="1" applyAlignment="1">
      <alignment vertical="center" wrapText="1"/>
    </xf>
    <xf numFmtId="0" fontId="36" fillId="0" borderId="0" xfId="164" applyFont="1"/>
    <xf numFmtId="183" fontId="83" fillId="0" borderId="0" xfId="165" applyNumberFormat="1" applyFont="1" applyAlignment="1">
      <alignment vertical="center" wrapText="1"/>
    </xf>
    <xf numFmtId="1" fontId="84" fillId="0" borderId="0" xfId="164" applyNumberFormat="1" applyFont="1" applyAlignment="1">
      <alignment vertical="center" wrapText="1"/>
    </xf>
    <xf numFmtId="0" fontId="86" fillId="0" borderId="0" xfId="164" applyFont="1" applyAlignment="1">
      <alignment vertical="center"/>
    </xf>
    <xf numFmtId="183" fontId="86" fillId="0" borderId="0" xfId="165" applyNumberFormat="1" applyFont="1" applyAlignment="1"/>
    <xf numFmtId="2" fontId="87" fillId="0" borderId="1" xfId="164" applyNumberFormat="1" applyFont="1" applyBorder="1" applyAlignment="1">
      <alignment vertical="center" wrapText="1"/>
    </xf>
    <xf numFmtId="44" fontId="87" fillId="0" borderId="1" xfId="166" applyFont="1" applyBorder="1" applyAlignment="1">
      <alignment vertical="center" wrapText="1"/>
    </xf>
    <xf numFmtId="2" fontId="87" fillId="13" borderId="1" xfId="164" applyNumberFormat="1" applyFont="1" applyFill="1" applyBorder="1" applyAlignment="1">
      <alignment vertical="center" wrapText="1"/>
    </xf>
    <xf numFmtId="2" fontId="88" fillId="13" borderId="1" xfId="164" applyNumberFormat="1" applyFont="1" applyFill="1" applyBorder="1" applyAlignment="1">
      <alignment vertical="center" wrapText="1"/>
    </xf>
    <xf numFmtId="0" fontId="87" fillId="13" borderId="1" xfId="164" applyFont="1" applyFill="1" applyBorder="1" applyAlignment="1">
      <alignment horizontal="center" vertical="center" wrapText="1"/>
    </xf>
    <xf numFmtId="2" fontId="87" fillId="0" borderId="0" xfId="164" applyNumberFormat="1" applyFont="1" applyAlignment="1">
      <alignment vertical="center" wrapText="1"/>
    </xf>
    <xf numFmtId="2" fontId="87" fillId="0" borderId="0" xfId="164" applyNumberFormat="1" applyFont="1" applyAlignment="1">
      <alignment horizontal="center" vertical="center" wrapText="1"/>
    </xf>
    <xf numFmtId="2" fontId="87" fillId="0" borderId="0" xfId="164" applyNumberFormat="1" applyFont="1" applyAlignment="1">
      <alignment horizontal="right" vertical="center" wrapText="1"/>
    </xf>
    <xf numFmtId="0" fontId="89" fillId="0" borderId="32" xfId="164" applyFont="1" applyBorder="1"/>
    <xf numFmtId="184" fontId="89" fillId="0" borderId="0" xfId="167" applyNumberFormat="1" applyFont="1"/>
    <xf numFmtId="0" fontId="89" fillId="0" borderId="0" xfId="164" applyFont="1"/>
    <xf numFmtId="0" fontId="90" fillId="0" borderId="0" xfId="164" applyFont="1"/>
    <xf numFmtId="42" fontId="89" fillId="0" borderId="0" xfId="167" applyFont="1"/>
    <xf numFmtId="0" fontId="89" fillId="14" borderId="0" xfId="164" applyFont="1" applyFill="1" applyAlignment="1">
      <alignment horizontal="center" vertical="center" wrapText="1"/>
    </xf>
    <xf numFmtId="0" fontId="91" fillId="14" borderId="0" xfId="164" applyFont="1" applyFill="1" applyAlignment="1">
      <alignment horizontal="center" vertical="center"/>
    </xf>
    <xf numFmtId="0" fontId="89" fillId="0" borderId="0" xfId="164" applyFont="1" applyAlignment="1">
      <alignment horizontal="right"/>
    </xf>
    <xf numFmtId="0" fontId="92" fillId="15" borderId="1" xfId="164" applyFont="1" applyFill="1" applyBorder="1" applyAlignment="1">
      <alignment horizontal="center" vertical="center" wrapText="1"/>
    </xf>
    <xf numFmtId="42" fontId="92" fillId="15" borderId="1" xfId="167" applyFont="1" applyFill="1" applyBorder="1" applyAlignment="1">
      <alignment horizontal="center" vertical="center" wrapText="1"/>
    </xf>
    <xf numFmtId="0" fontId="93" fillId="15" borderId="1" xfId="164" applyFont="1" applyFill="1" applyBorder="1" applyAlignment="1">
      <alignment horizontal="center" vertical="center" wrapText="1"/>
    </xf>
    <xf numFmtId="0" fontId="89" fillId="0" borderId="1" xfId="164" applyFont="1" applyBorder="1" applyAlignment="1">
      <alignment horizontal="center" vertical="center" wrapText="1"/>
    </xf>
    <xf numFmtId="184" fontId="35" fillId="0" borderId="1" xfId="167" applyNumberFormat="1" applyFont="1" applyFill="1" applyBorder="1" applyAlignment="1">
      <alignment horizontal="center" vertical="center" wrapText="1"/>
    </xf>
    <xf numFmtId="39" fontId="35" fillId="2" borderId="1" xfId="164" applyNumberFormat="1" applyFont="1" applyFill="1" applyBorder="1" applyAlignment="1">
      <alignment horizontal="center" vertical="center" wrapText="1"/>
    </xf>
    <xf numFmtId="176" fontId="35" fillId="0" borderId="1" xfId="164" applyNumberFormat="1" applyFont="1" applyBorder="1" applyAlignment="1">
      <alignment horizontal="center" vertical="center" wrapText="1"/>
    </xf>
    <xf numFmtId="171" fontId="35" fillId="0" borderId="1" xfId="167" applyNumberFormat="1" applyFont="1" applyFill="1" applyBorder="1" applyAlignment="1">
      <alignment horizontal="center" vertical="center" wrapText="1"/>
    </xf>
    <xf numFmtId="0" fontId="95" fillId="0" borderId="1" xfId="167" applyNumberFormat="1" applyFont="1" applyFill="1" applyBorder="1" applyAlignment="1">
      <alignment horizontal="center" vertical="center" wrapText="1"/>
    </xf>
    <xf numFmtId="0" fontId="19" fillId="0" borderId="0" xfId="164" applyFont="1"/>
    <xf numFmtId="0" fontId="94" fillId="2" borderId="1" xfId="164" applyFont="1" applyFill="1" applyBorder="1" applyAlignment="1">
      <alignment horizontal="center" vertical="center" wrapText="1"/>
    </xf>
    <xf numFmtId="0" fontId="96" fillId="0" borderId="0" xfId="164" applyFont="1" applyAlignment="1">
      <alignment vertical="top" wrapText="1"/>
    </xf>
    <xf numFmtId="184" fontId="0" fillId="0" borderId="0" xfId="167" applyNumberFormat="1" applyFont="1" applyAlignment="1"/>
    <xf numFmtId="0" fontId="35" fillId="0" borderId="0" xfId="164" applyFont="1"/>
    <xf numFmtId="42" fontId="0" fillId="0" borderId="0" xfId="167" applyFont="1" applyAlignment="1"/>
    <xf numFmtId="185" fontId="35" fillId="8" borderId="12" xfId="167" applyNumberFormat="1" applyFont="1" applyFill="1" applyBorder="1" applyAlignment="1">
      <alignment horizontal="center" vertical="center" wrapText="1"/>
    </xf>
    <xf numFmtId="186" fontId="0" fillId="0" borderId="0" xfId="165" applyNumberFormat="1" applyFont="1" applyAlignment="1"/>
    <xf numFmtId="0" fontId="98" fillId="17" borderId="1" xfId="168" applyFont="1" applyFill="1" applyBorder="1" applyAlignment="1">
      <alignment horizontal="center" vertical="center" wrapText="1"/>
    </xf>
    <xf numFmtId="0" fontId="99" fillId="0" borderId="1" xfId="168" applyFont="1" applyBorder="1" applyAlignment="1">
      <alignment horizontal="center" vertical="center" wrapText="1"/>
    </xf>
    <xf numFmtId="42" fontId="0" fillId="0" borderId="0" xfId="167" applyFont="1" applyAlignment="1">
      <alignment horizontal="right"/>
    </xf>
    <xf numFmtId="0" fontId="0" fillId="0" borderId="0" xfId="167" applyNumberFormat="1" applyFont="1" applyAlignment="1"/>
    <xf numFmtId="0" fontId="24" fillId="0" borderId="11" xfId="164" applyBorder="1"/>
    <xf numFmtId="184" fontId="0" fillId="0" borderId="0" xfId="167" applyNumberFormat="1" applyFont="1" applyBorder="1" applyAlignment="1"/>
    <xf numFmtId="42" fontId="0" fillId="0" borderId="0" xfId="167" applyFont="1" applyBorder="1" applyAlignment="1"/>
    <xf numFmtId="0" fontId="24" fillId="0" borderId="0" xfId="164" applyAlignment="1">
      <alignment horizontal="center"/>
    </xf>
    <xf numFmtId="0" fontId="92" fillId="0" borderId="0" xfId="164" applyFont="1" applyAlignment="1">
      <alignment horizontal="center" vertical="center" wrapText="1"/>
    </xf>
    <xf numFmtId="184" fontId="92" fillId="0" borderId="0" xfId="167" applyNumberFormat="1" applyFont="1" applyFill="1" applyBorder="1" applyAlignment="1">
      <alignment horizontal="center" vertical="center" wrapText="1"/>
    </xf>
    <xf numFmtId="42" fontId="92" fillId="0" borderId="0" xfId="164" applyNumberFormat="1" applyFont="1" applyAlignment="1">
      <alignment horizontal="center" vertical="center" wrapText="1"/>
    </xf>
    <xf numFmtId="42" fontId="32" fillId="0" borderId="0" xfId="164" applyNumberFormat="1" applyFont="1" applyAlignment="1">
      <alignment horizontal="center" vertical="center" wrapText="1"/>
    </xf>
    <xf numFmtId="0" fontId="36" fillId="0" borderId="0" xfId="164" applyFont="1" applyAlignment="1">
      <alignment horizontal="center"/>
    </xf>
    <xf numFmtId="183" fontId="86" fillId="0" borderId="0" xfId="165" applyNumberFormat="1" applyFont="1" applyAlignment="1">
      <alignment horizontal="center"/>
    </xf>
    <xf numFmtId="184" fontId="0" fillId="0" borderId="0" xfId="167" applyNumberFormat="1" applyFont="1" applyFill="1" applyBorder="1" applyAlignment="1"/>
    <xf numFmtId="42" fontId="92" fillId="0" borderId="0" xfId="164" applyNumberFormat="1" applyFont="1" applyAlignment="1">
      <alignment vertical="center" wrapText="1"/>
    </xf>
    <xf numFmtId="42" fontId="24" fillId="0" borderId="0" xfId="167" applyFont="1" applyBorder="1" applyAlignment="1"/>
    <xf numFmtId="0" fontId="24" fillId="0" borderId="0" xfId="164" applyAlignment="1">
      <alignment horizontal="right"/>
    </xf>
    <xf numFmtId="42" fontId="55" fillId="0" borderId="0" xfId="164" applyNumberFormat="1" applyFont="1"/>
    <xf numFmtId="0" fontId="95" fillId="0" borderId="0" xfId="164" applyFont="1" applyAlignment="1">
      <alignment horizontal="center"/>
    </xf>
    <xf numFmtId="0" fontId="92" fillId="0" borderId="0" xfId="164" applyFont="1" applyAlignment="1">
      <alignment vertical="center" wrapText="1"/>
    </xf>
    <xf numFmtId="184" fontId="92" fillId="15" borderId="41" xfId="167" applyNumberFormat="1" applyFont="1" applyFill="1" applyBorder="1" applyAlignment="1">
      <alignment horizontal="center" vertical="center" wrapText="1"/>
    </xf>
    <xf numFmtId="0" fontId="32" fillId="0" borderId="0" xfId="164" applyFont="1" applyAlignment="1">
      <alignment horizontal="center" vertical="center" wrapText="1"/>
    </xf>
    <xf numFmtId="42" fontId="22" fillId="0" borderId="0" xfId="164" applyNumberFormat="1" applyFont="1" applyAlignment="1">
      <alignment horizontal="center" wrapText="1"/>
    </xf>
    <xf numFmtId="42" fontId="0" fillId="0" borderId="0" xfId="167" applyFont="1" applyBorder="1" applyAlignment="1">
      <alignment horizontal="center"/>
    </xf>
    <xf numFmtId="42" fontId="0" fillId="0" borderId="0" xfId="167" applyFont="1" applyAlignment="1">
      <alignment horizontal="center"/>
    </xf>
    <xf numFmtId="39" fontId="22" fillId="0" borderId="0" xfId="164" applyNumberFormat="1" applyFont="1" applyAlignment="1">
      <alignment horizontal="center"/>
    </xf>
    <xf numFmtId="42" fontId="22" fillId="0" borderId="0" xfId="164" applyNumberFormat="1" applyFont="1"/>
    <xf numFmtId="42" fontId="22" fillId="0" borderId="0" xfId="167" applyFont="1" applyFill="1" applyBorder="1" applyAlignment="1"/>
    <xf numFmtId="184" fontId="100" fillId="15" borderId="41" xfId="167" applyNumberFormat="1" applyFont="1" applyFill="1" applyBorder="1" applyAlignment="1">
      <alignment horizontal="center" vertical="center" wrapText="1"/>
    </xf>
    <xf numFmtId="0" fontId="24" fillId="0" borderId="0" xfId="164" applyAlignment="1">
      <alignment horizontal="center" vertical="center"/>
    </xf>
    <xf numFmtId="42" fontId="24" fillId="0" borderId="0" xfId="164" applyNumberFormat="1" applyAlignment="1">
      <alignment horizontal="center" vertical="center" wrapText="1"/>
    </xf>
    <xf numFmtId="42" fontId="24" fillId="0" borderId="0" xfId="167" applyFont="1" applyBorder="1" applyAlignment="1">
      <alignment horizontal="center" vertical="center"/>
    </xf>
    <xf numFmtId="183" fontId="24" fillId="0" borderId="0" xfId="165" applyNumberFormat="1" applyFont="1" applyAlignment="1">
      <alignment horizontal="center" vertical="center"/>
    </xf>
    <xf numFmtId="171" fontId="35" fillId="0" borderId="0" xfId="164" applyNumberFormat="1" applyFont="1"/>
    <xf numFmtId="0" fontId="0" fillId="0" borderId="0" xfId="167" applyNumberFormat="1" applyFont="1" applyBorder="1" applyAlignment="1"/>
    <xf numFmtId="0" fontId="17" fillId="0" borderId="0" xfId="168" applyFont="1"/>
    <xf numFmtId="42" fontId="39" fillId="0" borderId="0" xfId="164" applyNumberFormat="1" applyFont="1" applyAlignment="1">
      <alignment horizontal="center" vertical="center" wrapText="1"/>
    </xf>
    <xf numFmtId="39" fontId="24" fillId="0" borderId="0" xfId="164" applyNumberFormat="1" applyAlignment="1">
      <alignment horizontal="center"/>
    </xf>
    <xf numFmtId="184" fontId="101" fillId="0" borderId="0" xfId="167" applyNumberFormat="1" applyFont="1" applyAlignment="1"/>
    <xf numFmtId="42" fontId="24" fillId="0" borderId="0" xfId="20" applyFont="1"/>
    <xf numFmtId="0" fontId="24" fillId="5" borderId="0" xfId="164" applyFill="1" applyAlignment="1">
      <alignment horizontal="right"/>
    </xf>
    <xf numFmtId="0" fontId="102" fillId="0" borderId="0" xfId="0" applyFont="1" applyAlignment="1">
      <alignment horizontal="center" vertical="center"/>
    </xf>
    <xf numFmtId="0" fontId="53" fillId="2" borderId="1" xfId="0" applyFont="1" applyFill="1" applyBorder="1"/>
    <xf numFmtId="0" fontId="0" fillId="0" borderId="1" xfId="0" applyBorder="1"/>
    <xf numFmtId="0" fontId="53" fillId="0" borderId="14" xfId="0" applyFont="1" applyBorder="1"/>
    <xf numFmtId="0" fontId="102" fillId="0" borderId="8" xfId="0" applyFont="1" applyBorder="1"/>
    <xf numFmtId="0" fontId="102" fillId="0" borderId="34" xfId="0" applyFont="1" applyBorder="1"/>
    <xf numFmtId="0" fontId="0" fillId="0" borderId="6" xfId="0" applyBorder="1"/>
    <xf numFmtId="0" fontId="53" fillId="2" borderId="19" xfId="0" applyFont="1" applyFill="1" applyBorder="1"/>
    <xf numFmtId="0" fontId="0" fillId="0" borderId="19" xfId="0" applyBorder="1"/>
    <xf numFmtId="0" fontId="24" fillId="5" borderId="0" xfId="164" applyFill="1"/>
    <xf numFmtId="171" fontId="35" fillId="5" borderId="0" xfId="164" applyNumberFormat="1" applyFont="1" applyFill="1"/>
    <xf numFmtId="0" fontId="34" fillId="0" borderId="0" xfId="164" applyFont="1" applyAlignment="1">
      <alignment horizontal="center" vertical="center" wrapText="1"/>
    </xf>
    <xf numFmtId="188" fontId="36" fillId="5" borderId="0" xfId="166" applyNumberFormat="1" applyFont="1" applyFill="1" applyBorder="1"/>
    <xf numFmtId="42" fontId="0" fillId="0" borderId="1" xfId="167" applyFont="1" applyBorder="1" applyAlignment="1"/>
    <xf numFmtId="0" fontId="0" fillId="0" borderId="1" xfId="167" applyNumberFormat="1" applyFont="1" applyBorder="1" applyAlignment="1">
      <alignment horizontal="center" vertical="center" wrapText="1"/>
    </xf>
    <xf numFmtId="0" fontId="24" fillId="0" borderId="1" xfId="164" applyBorder="1" applyAlignment="1">
      <alignment horizontal="center" vertical="center" wrapText="1"/>
    </xf>
    <xf numFmtId="42" fontId="0" fillId="0" borderId="1" xfId="167" applyFont="1" applyBorder="1" applyAlignment="1">
      <alignment horizontal="right"/>
    </xf>
    <xf numFmtId="0" fontId="0" fillId="0" borderId="1" xfId="167" applyNumberFormat="1" applyFont="1" applyBorder="1" applyAlignment="1"/>
    <xf numFmtId="0" fontId="24" fillId="0" borderId="1" xfId="164" applyBorder="1"/>
    <xf numFmtId="0" fontId="36" fillId="0" borderId="1" xfId="164" applyFont="1" applyBorder="1"/>
    <xf numFmtId="0" fontId="86" fillId="19" borderId="23" xfId="164" applyFont="1" applyFill="1" applyBorder="1"/>
    <xf numFmtId="184" fontId="104" fillId="19" borderId="24" xfId="167" applyNumberFormat="1" applyFont="1" applyFill="1" applyBorder="1" applyAlignment="1"/>
    <xf numFmtId="0" fontId="81" fillId="19" borderId="23" xfId="164" applyFont="1" applyFill="1" applyBorder="1"/>
    <xf numFmtId="184" fontId="105" fillId="19" borderId="24" xfId="167" applyNumberFormat="1" applyFont="1" applyFill="1" applyBorder="1" applyAlignment="1"/>
    <xf numFmtId="0" fontId="24" fillId="0" borderId="9" xfId="164" applyBorder="1"/>
    <xf numFmtId="0" fontId="35" fillId="0" borderId="9" xfId="164" applyFont="1" applyBorder="1"/>
    <xf numFmtId="42" fontId="0" fillId="0" borderId="9" xfId="167" applyFont="1" applyBorder="1" applyAlignment="1"/>
    <xf numFmtId="0" fontId="24" fillId="0" borderId="16" xfId="164" applyBorder="1"/>
    <xf numFmtId="0" fontId="24" fillId="0" borderId="4" xfId="164" applyBorder="1"/>
    <xf numFmtId="0" fontId="24" fillId="0" borderId="6" xfId="164" applyBorder="1"/>
    <xf numFmtId="0" fontId="92" fillId="15" borderId="43" xfId="164" applyFont="1" applyFill="1" applyBorder="1" applyAlignment="1">
      <alignment horizontal="center" vertical="center" wrapText="1"/>
    </xf>
    <xf numFmtId="0" fontId="24" fillId="0" borderId="44" xfId="164" applyBorder="1"/>
    <xf numFmtId="184" fontId="0" fillId="0" borderId="10" xfId="167" applyNumberFormat="1" applyFont="1" applyBorder="1" applyAlignment="1"/>
    <xf numFmtId="0" fontId="24" fillId="0" borderId="10" xfId="164" applyBorder="1"/>
    <xf numFmtId="0" fontId="35" fillId="0" borderId="10" xfId="164" applyFont="1" applyBorder="1"/>
    <xf numFmtId="42" fontId="0" fillId="0" borderId="10" xfId="167" applyFont="1" applyBorder="1" applyAlignment="1"/>
    <xf numFmtId="0" fontId="24" fillId="0" borderId="42" xfId="164" applyBorder="1"/>
    <xf numFmtId="0" fontId="100" fillId="15" borderId="43" xfId="164" applyFont="1" applyFill="1" applyBorder="1" applyAlignment="1">
      <alignment horizontal="center" vertical="center" wrapText="1"/>
    </xf>
    <xf numFmtId="0" fontId="24" fillId="0" borderId="6" xfId="164" applyBorder="1" applyAlignment="1">
      <alignment horizontal="center" vertical="center"/>
    </xf>
    <xf numFmtId="42" fontId="0" fillId="0" borderId="9" xfId="167" applyFont="1" applyBorder="1" applyAlignment="1">
      <alignment horizontal="center"/>
    </xf>
    <xf numFmtId="0" fontId="24" fillId="0" borderId="6" xfId="164" applyBorder="1" applyAlignment="1">
      <alignment horizontal="center"/>
    </xf>
    <xf numFmtId="42" fontId="0" fillId="0" borderId="0" xfId="167" applyFont="1" applyBorder="1" applyAlignment="1">
      <alignment horizontal="right"/>
    </xf>
    <xf numFmtId="0" fontId="24" fillId="0" borderId="3" xfId="164" applyBorder="1"/>
    <xf numFmtId="184" fontId="0" fillId="0" borderId="9" xfId="167" applyNumberFormat="1" applyFont="1" applyBorder="1" applyAlignment="1"/>
    <xf numFmtId="0" fontId="24" fillId="0" borderId="4" xfId="164" applyBorder="1" applyAlignment="1">
      <alignment horizontal="center"/>
    </xf>
    <xf numFmtId="0" fontId="24" fillId="0" borderId="10" xfId="164" applyBorder="1" applyAlignment="1">
      <alignment horizontal="center"/>
    </xf>
    <xf numFmtId="0" fontId="82" fillId="19" borderId="23" xfId="164" applyFont="1" applyFill="1" applyBorder="1"/>
    <xf numFmtId="184" fontId="106" fillId="19" borderId="24" xfId="167" applyNumberFormat="1" applyFont="1" applyFill="1" applyBorder="1" applyAlignment="1"/>
    <xf numFmtId="1" fontId="52" fillId="0" borderId="0" xfId="168" applyNumberFormat="1" applyFont="1" applyAlignment="1">
      <alignment vertical="center" wrapText="1"/>
    </xf>
    <xf numFmtId="0" fontId="36" fillId="0" borderId="0" xfId="168" applyFont="1"/>
    <xf numFmtId="0" fontId="97" fillId="0" borderId="0" xfId="168"/>
    <xf numFmtId="172" fontId="82" fillId="0" borderId="0" xfId="168" applyNumberFormat="1" applyFont="1" applyAlignment="1">
      <alignment vertical="center" wrapText="1"/>
    </xf>
    <xf numFmtId="1" fontId="38" fillId="0" borderId="0" xfId="168" applyNumberFormat="1" applyFont="1" applyAlignment="1">
      <alignment vertical="center" wrapText="1"/>
    </xf>
    <xf numFmtId="0" fontId="36" fillId="0" borderId="0" xfId="168" applyFont="1" applyAlignment="1">
      <alignment horizontal="center" vertical="center"/>
    </xf>
    <xf numFmtId="1" fontId="52" fillId="0" borderId="0" xfId="168" applyNumberFormat="1" applyFont="1" applyAlignment="1">
      <alignment horizontal="center" vertical="center" wrapText="1"/>
    </xf>
    <xf numFmtId="0" fontId="52" fillId="0" borderId="0" xfId="168" applyFont="1" applyAlignment="1">
      <alignment horizontal="center" vertical="center" wrapText="1"/>
    </xf>
    <xf numFmtId="0" fontId="36" fillId="0" borderId="0" xfId="168" applyFont="1" applyAlignment="1">
      <alignment horizontal="center" vertical="center" wrapText="1"/>
    </xf>
    <xf numFmtId="0" fontId="36" fillId="0" borderId="0" xfId="168" applyFont="1" applyAlignment="1">
      <alignment horizontal="center"/>
    </xf>
    <xf numFmtId="0" fontId="55" fillId="0" borderId="38" xfId="168" applyFont="1" applyBorder="1" applyAlignment="1">
      <alignment horizontal="center" vertical="center" wrapText="1"/>
    </xf>
    <xf numFmtId="0" fontId="19" fillId="0" borderId="38" xfId="168" applyFont="1" applyBorder="1" applyAlignment="1">
      <alignment horizontal="center" vertical="center"/>
    </xf>
    <xf numFmtId="0" fontId="19" fillId="0" borderId="0" xfId="168" applyFont="1" applyAlignment="1">
      <alignment horizontal="center" vertical="center"/>
    </xf>
    <xf numFmtId="0" fontId="92" fillId="15" borderId="47" xfId="168" applyFont="1" applyFill="1" applyBorder="1" applyAlignment="1">
      <alignment horizontal="center" vertical="center" wrapText="1"/>
    </xf>
    <xf numFmtId="0" fontId="92" fillId="15" borderId="48" xfId="168" applyFont="1" applyFill="1" applyBorder="1" applyAlignment="1">
      <alignment horizontal="center" vertical="center" wrapText="1"/>
    </xf>
    <xf numFmtId="0" fontId="92" fillId="15" borderId="29" xfId="168" applyFont="1" applyFill="1" applyBorder="1" applyAlignment="1">
      <alignment horizontal="center" vertical="center" wrapText="1"/>
    </xf>
    <xf numFmtId="0" fontId="97" fillId="0" borderId="0" xfId="168" applyAlignment="1">
      <alignment vertical="center"/>
    </xf>
    <xf numFmtId="0" fontId="89" fillId="21" borderId="39" xfId="168" applyFont="1" applyFill="1" applyBorder="1" applyAlignment="1">
      <alignment horizontal="center" vertical="center" wrapText="1"/>
    </xf>
    <xf numFmtId="0" fontId="53" fillId="5" borderId="12" xfId="0" applyFont="1" applyFill="1" applyBorder="1"/>
    <xf numFmtId="0" fontId="67" fillId="0" borderId="0" xfId="93" applyFont="1"/>
    <xf numFmtId="0" fontId="89" fillId="21" borderId="39" xfId="164" applyFont="1" applyFill="1" applyBorder="1" applyAlignment="1">
      <alignment horizontal="center" vertical="center" wrapText="1"/>
    </xf>
    <xf numFmtId="0" fontId="19" fillId="0" borderId="0" xfId="164" applyFont="1" applyAlignment="1">
      <alignment horizontal="center"/>
    </xf>
    <xf numFmtId="0" fontId="24" fillId="0" borderId="0" xfId="164" applyAlignment="1">
      <alignment horizontal="left"/>
    </xf>
    <xf numFmtId="0" fontId="88" fillId="0" borderId="29" xfId="164" applyFont="1" applyBorder="1" applyAlignment="1">
      <alignment horizontal="center" vertical="center" wrapText="1"/>
    </xf>
    <xf numFmtId="0" fontId="89" fillId="0" borderId="29" xfId="164" applyFont="1" applyBorder="1" applyAlignment="1">
      <alignment horizontal="center" vertical="center"/>
    </xf>
    <xf numFmtId="178" fontId="89" fillId="0" borderId="29" xfId="164" applyNumberFormat="1" applyFont="1" applyBorder="1" applyAlignment="1">
      <alignment horizontal="center" vertical="center"/>
    </xf>
    <xf numFmtId="0" fontId="24" fillId="0" borderId="0" xfId="164" applyAlignment="1">
      <alignment wrapText="1"/>
    </xf>
    <xf numFmtId="2" fontId="89" fillId="0" borderId="29" xfId="164" applyNumberFormat="1" applyFont="1" applyBorder="1" applyAlignment="1">
      <alignment horizontal="center" vertical="center"/>
    </xf>
    <xf numFmtId="2" fontId="36" fillId="0" borderId="0" xfId="164" applyNumberFormat="1" applyFont="1"/>
    <xf numFmtId="178" fontId="36" fillId="0" borderId="0" xfId="164" applyNumberFormat="1" applyFont="1"/>
    <xf numFmtId="0" fontId="36" fillId="0" borderId="29" xfId="164" applyFont="1" applyBorder="1" applyAlignment="1">
      <alignment horizontal="center" vertical="center"/>
    </xf>
    <xf numFmtId="0" fontId="89" fillId="0" borderId="29" xfId="164" applyFont="1" applyBorder="1" applyAlignment="1">
      <alignment horizontal="center" vertical="center" wrapText="1"/>
    </xf>
    <xf numFmtId="39" fontId="89" fillId="0" borderId="48" xfId="164" applyNumberFormat="1" applyFont="1" applyBorder="1" applyAlignment="1">
      <alignment horizontal="center" vertical="center" wrapText="1"/>
    </xf>
    <xf numFmtId="166" fontId="19" fillId="0" borderId="0" xfId="164" applyNumberFormat="1" applyFont="1"/>
    <xf numFmtId="166" fontId="36" fillId="0" borderId="0" xfId="164" applyNumberFormat="1" applyFont="1"/>
    <xf numFmtId="0" fontId="89" fillId="0" borderId="32" xfId="164" applyFont="1" applyBorder="1" applyAlignment="1">
      <alignment horizontal="center" vertical="center"/>
    </xf>
    <xf numFmtId="0" fontId="89" fillId="0" borderId="0" xfId="164" applyFont="1" applyAlignment="1">
      <alignment horizontal="center" vertical="center"/>
    </xf>
    <xf numFmtId="176" fontId="35" fillId="4" borderId="1" xfId="164" applyNumberFormat="1" applyFont="1" applyFill="1" applyBorder="1" applyAlignment="1">
      <alignment horizontal="center" vertical="center" wrapText="1"/>
    </xf>
    <xf numFmtId="0" fontId="110" fillId="0" borderId="1" xfId="0" applyFont="1" applyBorder="1" applyAlignment="1">
      <alignment horizontal="center" vertical="center" wrapText="1"/>
    </xf>
    <xf numFmtId="0" fontId="111" fillId="0" borderId="0" xfId="5" applyFont="1" applyAlignment="1">
      <alignment horizontal="center" vertical="center"/>
    </xf>
    <xf numFmtId="0" fontId="111" fillId="0" borderId="0" xfId="5" applyFont="1" applyAlignment="1">
      <alignment vertical="top" wrapText="1"/>
    </xf>
    <xf numFmtId="0" fontId="111" fillId="0" borderId="0" xfId="5" applyFont="1" applyAlignment="1">
      <alignment horizontal="left" vertical="top" wrapText="1"/>
    </xf>
    <xf numFmtId="0" fontId="111" fillId="0" borderId="0" xfId="5" applyFont="1"/>
    <xf numFmtId="0" fontId="111" fillId="0" borderId="0" xfId="5" applyFont="1" applyAlignment="1">
      <alignment horizontal="center" vertical="center" wrapText="1"/>
    </xf>
    <xf numFmtId="173" fontId="56" fillId="2" borderId="1" xfId="65" applyNumberFormat="1" applyFont="1" applyFill="1" applyBorder="1" applyAlignment="1">
      <alignment horizontal="center" vertical="center" wrapText="1"/>
    </xf>
    <xf numFmtId="0" fontId="36" fillId="25" borderId="1" xfId="65" applyFont="1" applyFill="1" applyBorder="1" applyAlignment="1">
      <alignment horizontal="center" vertical="center" wrapText="1"/>
    </xf>
    <xf numFmtId="0" fontId="92" fillId="15" borderId="52" xfId="168" applyFont="1" applyFill="1" applyBorder="1" applyAlignment="1">
      <alignment horizontal="center" vertical="center" wrapText="1"/>
    </xf>
    <xf numFmtId="0" fontId="92" fillId="20" borderId="52" xfId="168" applyFont="1" applyFill="1" applyBorder="1" applyAlignment="1">
      <alignment horizontal="center" vertical="center" wrapText="1"/>
    </xf>
    <xf numFmtId="0" fontId="92" fillId="24" borderId="52" xfId="168" applyFont="1" applyFill="1" applyBorder="1" applyAlignment="1">
      <alignment horizontal="center" vertical="center" wrapText="1"/>
    </xf>
    <xf numFmtId="0" fontId="93" fillId="15" borderId="19" xfId="164" applyFont="1" applyFill="1" applyBorder="1" applyAlignment="1">
      <alignment horizontal="center" vertical="center" wrapText="1"/>
    </xf>
    <xf numFmtId="0" fontId="93" fillId="15" borderId="20" xfId="164" applyFont="1" applyFill="1" applyBorder="1" applyAlignment="1">
      <alignment horizontal="center" vertical="center" wrapText="1"/>
    </xf>
    <xf numFmtId="0" fontId="55" fillId="0" borderId="0" xfId="168" applyFont="1"/>
    <xf numFmtId="0" fontId="116" fillId="0" borderId="20" xfId="164" applyFont="1" applyBorder="1"/>
    <xf numFmtId="0" fontId="117" fillId="23" borderId="14" xfId="164" applyFont="1" applyFill="1" applyBorder="1" applyAlignment="1">
      <alignment horizontal="center" vertical="center"/>
    </xf>
    <xf numFmtId="0" fontId="118" fillId="0" borderId="5" xfId="5" applyFont="1" applyBorder="1" applyAlignment="1">
      <alignment horizontal="center" vertical="center"/>
    </xf>
    <xf numFmtId="0" fontId="118" fillId="0" borderId="1" xfId="5" applyFont="1" applyBorder="1" applyAlignment="1">
      <alignment horizontal="center" vertical="center"/>
    </xf>
    <xf numFmtId="0" fontId="118" fillId="0" borderId="28" xfId="5" applyFont="1" applyBorder="1" applyAlignment="1">
      <alignment horizontal="center" vertical="center"/>
    </xf>
    <xf numFmtId="0" fontId="118" fillId="0" borderId="5" xfId="5" applyFont="1" applyBorder="1" applyAlignment="1">
      <alignment horizontal="center" vertical="center" wrapText="1"/>
    </xf>
    <xf numFmtId="0" fontId="118" fillId="0" borderId="28" xfId="5" applyFont="1" applyBorder="1" applyAlignment="1">
      <alignment horizontal="center" vertical="center" wrapText="1"/>
    </xf>
    <xf numFmtId="0" fontId="109" fillId="0" borderId="0" xfId="5" applyFont="1"/>
    <xf numFmtId="0" fontId="100" fillId="0" borderId="1" xfId="168" applyFont="1" applyBorder="1" applyAlignment="1">
      <alignment horizontal="center" vertical="center"/>
    </xf>
    <xf numFmtId="0" fontId="46" fillId="0" borderId="0" xfId="69" applyFont="1"/>
    <xf numFmtId="0" fontId="21" fillId="0" borderId="24" xfId="69" applyFont="1" applyBorder="1" applyAlignment="1">
      <alignment vertical="center" wrapText="1"/>
    </xf>
    <xf numFmtId="0" fontId="51" fillId="0" borderId="6" xfId="69" applyFont="1" applyBorder="1"/>
    <xf numFmtId="0" fontId="115" fillId="3" borderId="1" xfId="69" applyFont="1" applyFill="1" applyBorder="1" applyAlignment="1">
      <alignment horizontal="center" vertical="center" wrapText="1"/>
    </xf>
    <xf numFmtId="0" fontId="115" fillId="3" borderId="14" xfId="69" applyFont="1" applyFill="1" applyBorder="1" applyAlignment="1">
      <alignment horizontal="center" vertical="center"/>
    </xf>
    <xf numFmtId="0" fontId="115" fillId="3" borderId="12" xfId="69" applyFont="1" applyFill="1" applyBorder="1" applyAlignment="1">
      <alignment horizontal="center" vertical="center" wrapText="1"/>
    </xf>
    <xf numFmtId="0" fontId="115" fillId="3" borderId="14" xfId="69" applyFont="1" applyFill="1" applyBorder="1" applyAlignment="1">
      <alignment horizontal="center" vertical="center" wrapText="1"/>
    </xf>
    <xf numFmtId="0" fontId="115" fillId="3" borderId="2" xfId="69" applyFont="1" applyFill="1" applyBorder="1" applyAlignment="1">
      <alignment horizontal="center" vertical="center" wrapText="1"/>
    </xf>
    <xf numFmtId="0" fontId="115" fillId="3" borderId="1" xfId="69" applyFont="1" applyFill="1" applyBorder="1" applyAlignment="1">
      <alignment horizontal="center" vertical="center"/>
    </xf>
    <xf numFmtId="0" fontId="115" fillId="3" borderId="48" xfId="69" applyFont="1" applyFill="1" applyBorder="1" applyAlignment="1">
      <alignment horizontal="center" vertical="center" wrapText="1"/>
    </xf>
    <xf numFmtId="0" fontId="21" fillId="0" borderId="1" xfId="69" applyFont="1" applyBorder="1" applyAlignment="1">
      <alignment horizontal="center" vertical="center" wrapText="1"/>
    </xf>
    <xf numFmtId="0" fontId="22" fillId="3" borderId="19" xfId="69" applyFont="1" applyFill="1" applyBorder="1" applyAlignment="1">
      <alignment horizontal="center" vertical="center"/>
    </xf>
    <xf numFmtId="0" fontId="22" fillId="0" borderId="1" xfId="69" applyFont="1" applyBorder="1" applyAlignment="1">
      <alignment horizontal="center" vertical="center"/>
    </xf>
    <xf numFmtId="0" fontId="22" fillId="3" borderId="1" xfId="69" applyFont="1" applyFill="1" applyBorder="1" applyAlignment="1">
      <alignment horizontal="center" vertical="center" wrapText="1"/>
    </xf>
    <xf numFmtId="0" fontId="22" fillId="0" borderId="1" xfId="69" applyFont="1" applyBorder="1" applyAlignment="1">
      <alignment horizontal="center" vertical="center" wrapText="1"/>
    </xf>
    <xf numFmtId="0" fontId="21" fillId="0" borderId="14" xfId="69" applyFont="1" applyBorder="1" applyAlignment="1">
      <alignment horizontal="center" vertical="center" wrapText="1"/>
    </xf>
    <xf numFmtId="9" fontId="21" fillId="0" borderId="14" xfId="58" applyFont="1" applyFill="1" applyBorder="1" applyAlignment="1">
      <alignment horizontal="center" vertical="center" wrapText="1"/>
    </xf>
    <xf numFmtId="15" fontId="21" fillId="0" borderId="14" xfId="69" applyNumberFormat="1" applyFont="1" applyBorder="1" applyAlignment="1">
      <alignment horizontal="center" vertical="center" wrapText="1"/>
    </xf>
    <xf numFmtId="189" fontId="21" fillId="0" borderId="14" xfId="69" applyNumberFormat="1" applyFont="1" applyBorder="1" applyAlignment="1">
      <alignment horizontal="center" vertical="center" wrapText="1"/>
    </xf>
    <xf numFmtId="4" fontId="21" fillId="0" borderId="14" xfId="69" applyNumberFormat="1" applyFont="1" applyBorder="1" applyAlignment="1">
      <alignment horizontal="center" vertical="center" wrapText="1"/>
    </xf>
    <xf numFmtId="0" fontId="22" fillId="0" borderId="20" xfId="69" applyFont="1" applyBorder="1" applyAlignment="1">
      <alignment vertical="center" wrapText="1"/>
    </xf>
    <xf numFmtId="0" fontId="22" fillId="0" borderId="20" xfId="69" applyFont="1" applyBorder="1" applyAlignment="1">
      <alignment horizontal="center" vertical="center" wrapText="1"/>
    </xf>
    <xf numFmtId="0" fontId="22" fillId="3" borderId="1" xfId="69" applyFont="1" applyFill="1" applyBorder="1" applyAlignment="1">
      <alignment horizontal="center" vertical="center"/>
    </xf>
    <xf numFmtId="0" fontId="21" fillId="0" borderId="14" xfId="69" applyFont="1" applyBorder="1" applyAlignment="1">
      <alignment horizontal="justify" vertical="top" wrapText="1"/>
    </xf>
    <xf numFmtId="9" fontId="21" fillId="0" borderId="14" xfId="58" applyFont="1" applyBorder="1" applyAlignment="1">
      <alignment horizontal="center" vertical="center" wrapText="1"/>
    </xf>
    <xf numFmtId="189" fontId="21" fillId="0" borderId="14" xfId="69" applyNumberFormat="1" applyFont="1" applyBorder="1" applyAlignment="1">
      <alignment horizontal="justify" vertical="top" wrapText="1"/>
    </xf>
    <xf numFmtId="0" fontId="22" fillId="0" borderId="44" xfId="69" applyFont="1" applyBorder="1"/>
    <xf numFmtId="0" fontId="22" fillId="0" borderId="10" xfId="69" applyFont="1" applyBorder="1"/>
    <xf numFmtId="0" fontId="22" fillId="0" borderId="10" xfId="69" applyFont="1" applyBorder="1" applyAlignment="1">
      <alignment horizontal="center" vertical="center"/>
    </xf>
    <xf numFmtId="0" fontId="21" fillId="0" borderId="28" xfId="69" applyFont="1" applyBorder="1" applyAlignment="1">
      <alignment horizontal="center" vertical="center"/>
    </xf>
    <xf numFmtId="0" fontId="22" fillId="0" borderId="42" xfId="69" applyFont="1" applyBorder="1"/>
    <xf numFmtId="0" fontId="109" fillId="0" borderId="23" xfId="69" applyFont="1" applyBorder="1" applyAlignment="1">
      <alignment horizontal="center" vertical="center"/>
    </xf>
    <xf numFmtId="174" fontId="21" fillId="0" borderId="0" xfId="69" applyNumberFormat="1" applyFont="1" applyAlignment="1">
      <alignment horizontal="center" wrapText="1"/>
    </xf>
    <xf numFmtId="0" fontId="21" fillId="0" borderId="0" xfId="69" applyFont="1" applyAlignment="1">
      <alignment horizontal="centerContinuous" vertical="center" wrapText="1"/>
    </xf>
    <xf numFmtId="0" fontId="21" fillId="0" borderId="0" xfId="69" applyFont="1" applyAlignment="1">
      <alignment horizontal="center" vertical="center" wrapText="1"/>
    </xf>
    <xf numFmtId="0" fontId="21" fillId="0" borderId="20" xfId="69" applyFont="1" applyBorder="1" applyAlignment="1">
      <alignment vertical="center" wrapText="1"/>
    </xf>
    <xf numFmtId="165" fontId="21" fillId="0" borderId="28" xfId="69" applyNumberFormat="1" applyFont="1" applyBorder="1" applyAlignment="1">
      <alignment vertical="center" wrapText="1"/>
    </xf>
    <xf numFmtId="0" fontId="122" fillId="0" borderId="14" xfId="168" applyFont="1" applyBorder="1" applyAlignment="1">
      <alignment horizontal="center" vertical="center"/>
    </xf>
    <xf numFmtId="0" fontId="123" fillId="0" borderId="24" xfId="69" applyFont="1" applyBorder="1" applyAlignment="1">
      <alignment horizontal="center" vertical="center" wrapText="1"/>
    </xf>
    <xf numFmtId="9" fontId="120" fillId="0" borderId="1" xfId="5" applyNumberFormat="1" applyFont="1" applyBorder="1" applyAlignment="1">
      <alignment horizontal="center" vertical="center"/>
    </xf>
    <xf numFmtId="169" fontId="120" fillId="0" borderId="1" xfId="16" applyNumberFormat="1" applyFont="1" applyBorder="1" applyAlignment="1">
      <alignment horizontal="center" vertical="center"/>
    </xf>
    <xf numFmtId="165" fontId="120" fillId="0" borderId="1" xfId="5" applyNumberFormat="1" applyFont="1" applyBorder="1" applyAlignment="1">
      <alignment horizontal="center" vertical="center"/>
    </xf>
    <xf numFmtId="189" fontId="113" fillId="2" borderId="1" xfId="65" applyNumberFormat="1" applyFont="1" applyFill="1" applyBorder="1" applyAlignment="1">
      <alignment horizontal="center" vertical="center" wrapText="1"/>
    </xf>
    <xf numFmtId="0" fontId="36" fillId="19" borderId="1" xfId="65" applyFont="1" applyFill="1" applyBorder="1" applyAlignment="1">
      <alignment horizontal="center" vertical="center" wrapText="1"/>
    </xf>
    <xf numFmtId="0" fontId="36" fillId="7" borderId="1" xfId="65" applyFont="1" applyFill="1" applyBorder="1" applyAlignment="1">
      <alignment horizontal="center" vertical="center" wrapText="1"/>
    </xf>
    <xf numFmtId="0" fontId="36" fillId="8" borderId="1" xfId="65" applyFont="1" applyFill="1" applyBorder="1" applyAlignment="1">
      <alignment horizontal="center" vertical="center" wrapText="1"/>
    </xf>
    <xf numFmtId="0" fontId="36" fillId="22" borderId="1" xfId="65" applyFont="1" applyFill="1" applyBorder="1" applyAlignment="1">
      <alignment horizontal="center" vertical="center" wrapText="1"/>
    </xf>
    <xf numFmtId="0" fontId="55" fillId="19" borderId="1" xfId="65" applyFont="1" applyFill="1" applyBorder="1" applyAlignment="1">
      <alignment horizontal="center" vertical="center" wrapText="1"/>
    </xf>
    <xf numFmtId="0" fontId="55" fillId="25" borderId="1" xfId="65" applyFont="1" applyFill="1" applyBorder="1" applyAlignment="1">
      <alignment horizontal="center" vertical="center" wrapText="1"/>
    </xf>
    <xf numFmtId="0" fontId="55" fillId="16" borderId="1" xfId="65" applyFont="1" applyFill="1" applyBorder="1" applyAlignment="1">
      <alignment horizontal="center" vertical="center" wrapText="1"/>
    </xf>
    <xf numFmtId="0" fontId="55" fillId="7" borderId="1" xfId="65" applyFont="1" applyFill="1" applyBorder="1" applyAlignment="1">
      <alignment horizontal="center" vertical="center" wrapText="1"/>
    </xf>
    <xf numFmtId="0" fontId="55" fillId="8" borderId="1" xfId="65" applyFont="1" applyFill="1" applyBorder="1" applyAlignment="1">
      <alignment horizontal="center" vertical="center" wrapText="1"/>
    </xf>
    <xf numFmtId="0" fontId="55" fillId="22" borderId="1" xfId="65" applyFont="1" applyFill="1" applyBorder="1" applyAlignment="1">
      <alignment horizontal="center" vertical="center" wrapText="1"/>
    </xf>
    <xf numFmtId="0" fontId="119" fillId="0" borderId="54" xfId="5" applyFont="1" applyBorder="1" applyAlignment="1">
      <alignment horizontal="center"/>
    </xf>
    <xf numFmtId="0" fontId="0" fillId="0" borderId="1" xfId="0" applyBorder="1" applyAlignment="1">
      <alignment horizontal="center"/>
    </xf>
    <xf numFmtId="42" fontId="0" fillId="0" borderId="1" xfId="20" applyFont="1" applyBorder="1" applyAlignment="1">
      <alignment horizontal="center"/>
    </xf>
    <xf numFmtId="42" fontId="0" fillId="0" borderId="1" xfId="20" applyFont="1" applyFill="1" applyBorder="1" applyAlignment="1">
      <alignment horizontal="center"/>
    </xf>
    <xf numFmtId="165" fontId="120" fillId="0" borderId="51" xfId="5" applyNumberFormat="1" applyFont="1" applyBorder="1" applyAlignment="1">
      <alignment horizontal="center" vertical="center"/>
    </xf>
    <xf numFmtId="165" fontId="29" fillId="0" borderId="1" xfId="69" applyNumberFormat="1" applyFont="1" applyBorder="1" applyAlignment="1">
      <alignment vertical="center" wrapText="1"/>
    </xf>
    <xf numFmtId="165" fontId="29" fillId="0" borderId="28" xfId="69" applyNumberFormat="1" applyFont="1" applyBorder="1" applyAlignment="1">
      <alignment vertical="center" wrapText="1"/>
    </xf>
    <xf numFmtId="0" fontId="36" fillId="29" borderId="1" xfId="65" applyFont="1" applyFill="1" applyBorder="1" applyAlignment="1">
      <alignment horizontal="center" vertical="center" wrapText="1"/>
    </xf>
    <xf numFmtId="0" fontId="124" fillId="0" borderId="1" xfId="168" applyFont="1" applyBorder="1" applyAlignment="1">
      <alignment horizontal="center" vertical="center"/>
    </xf>
    <xf numFmtId="0" fontId="55" fillId="0" borderId="1" xfId="65" applyFont="1" applyBorder="1" applyAlignment="1">
      <alignment horizontal="center" vertical="center" wrapText="1"/>
    </xf>
    <xf numFmtId="0" fontId="77" fillId="0" borderId="1" xfId="0" applyFont="1" applyBorder="1" applyAlignment="1">
      <alignment horizontal="center" vertical="center" wrapText="1"/>
    </xf>
    <xf numFmtId="0" fontId="126" fillId="0" borderId="19" xfId="164" applyFont="1" applyBorder="1" applyAlignment="1">
      <alignment horizontal="center" vertical="center" wrapText="1"/>
    </xf>
    <xf numFmtId="0" fontId="125" fillId="0" borderId="19" xfId="164" applyFont="1" applyBorder="1" applyAlignment="1">
      <alignment horizontal="center" vertical="center"/>
    </xf>
    <xf numFmtId="0" fontId="126" fillId="4" borderId="1" xfId="164" applyFont="1" applyFill="1" applyBorder="1" applyAlignment="1">
      <alignment horizontal="center" vertical="center"/>
    </xf>
    <xf numFmtId="2" fontId="126" fillId="28" borderId="14" xfId="164" applyNumberFormat="1" applyFont="1" applyFill="1" applyBorder="1" applyAlignment="1">
      <alignment horizontal="center" vertical="center" wrapText="1"/>
    </xf>
    <xf numFmtId="0" fontId="130" fillId="26" borderId="2" xfId="69" applyFont="1" applyFill="1" applyBorder="1" applyAlignment="1">
      <alignment horizontal="center" vertical="center" wrapText="1"/>
    </xf>
    <xf numFmtId="0" fontId="0" fillId="0" borderId="29" xfId="0" applyBorder="1" applyAlignment="1">
      <alignment horizontal="center" vertical="center"/>
    </xf>
    <xf numFmtId="0" fontId="0" fillId="0" borderId="29" xfId="0" applyBorder="1" applyAlignment="1">
      <alignment horizontal="center" vertical="center" wrapText="1"/>
    </xf>
    <xf numFmtId="0" fontId="22" fillId="0" borderId="14" xfId="69" applyFont="1" applyBorder="1" applyAlignment="1">
      <alignment horizontal="center" vertical="center" wrapText="1"/>
    </xf>
    <xf numFmtId="190" fontId="0" fillId="0" borderId="29" xfId="0" applyNumberFormat="1" applyBorder="1" applyAlignment="1">
      <alignment horizontal="center" vertical="center"/>
    </xf>
    <xf numFmtId="0" fontId="131" fillId="3" borderId="1" xfId="69" applyFont="1" applyFill="1" applyBorder="1" applyAlignment="1">
      <alignment horizontal="center" vertical="center" wrapText="1"/>
    </xf>
    <xf numFmtId="0" fontId="22" fillId="3" borderId="12" xfId="69" applyFont="1" applyFill="1" applyBorder="1" applyAlignment="1">
      <alignment horizontal="center" vertical="center" wrapText="1"/>
    </xf>
    <xf numFmtId="0" fontId="115" fillId="3" borderId="2" xfId="69" applyFont="1" applyFill="1" applyBorder="1" applyAlignment="1">
      <alignment horizontal="center" vertical="center"/>
    </xf>
    <xf numFmtId="0" fontId="21" fillId="0" borderId="8" xfId="69" applyFont="1" applyBorder="1" applyAlignment="1">
      <alignment horizontal="center" vertical="center" wrapText="1"/>
    </xf>
    <xf numFmtId="0" fontId="132" fillId="0" borderId="29" xfId="0" applyFont="1" applyBorder="1" applyAlignment="1">
      <alignment horizontal="center" vertical="center" wrapText="1"/>
    </xf>
    <xf numFmtId="0" fontId="22" fillId="0" borderId="8" xfId="69" applyFont="1" applyBorder="1" applyAlignment="1">
      <alignment horizontal="center" vertical="center" wrapText="1"/>
    </xf>
    <xf numFmtId="0" fontId="133" fillId="0" borderId="1" xfId="65" applyFont="1" applyBorder="1" applyAlignment="1">
      <alignment horizontal="center" vertical="center" wrapText="1"/>
    </xf>
    <xf numFmtId="9" fontId="134" fillId="0" borderId="1" xfId="64" applyNumberFormat="1" applyFont="1" applyBorder="1" applyAlignment="1">
      <alignment horizontal="center" vertical="center" wrapText="1"/>
    </xf>
    <xf numFmtId="0" fontId="133" fillId="0" borderId="1" xfId="64" applyFont="1" applyBorder="1" applyAlignment="1">
      <alignment horizontal="center" vertical="center" wrapText="1"/>
    </xf>
    <xf numFmtId="0" fontId="133" fillId="3" borderId="1" xfId="64" applyFont="1" applyFill="1" applyBorder="1" applyAlignment="1">
      <alignment horizontal="center" vertical="center" wrapText="1"/>
    </xf>
    <xf numFmtId="0" fontId="133" fillId="3" borderId="1" xfId="64" applyFont="1" applyFill="1" applyBorder="1" applyAlignment="1">
      <alignment horizontal="center" vertical="center"/>
    </xf>
    <xf numFmtId="0" fontId="133" fillId="3" borderId="1" xfId="65" applyFont="1" applyFill="1" applyBorder="1" applyAlignment="1">
      <alignment horizontal="center" vertical="center" wrapText="1"/>
    </xf>
    <xf numFmtId="9" fontId="134" fillId="0" borderId="1" xfId="0" applyNumberFormat="1" applyFont="1" applyBorder="1" applyAlignment="1">
      <alignment horizontal="center" vertical="center" wrapText="1"/>
    </xf>
    <xf numFmtId="9" fontId="134" fillId="0" borderId="14" xfId="0" applyNumberFormat="1" applyFont="1" applyBorder="1" applyAlignment="1">
      <alignment horizontal="center" vertical="center" wrapText="1"/>
    </xf>
    <xf numFmtId="0" fontId="135" fillId="0" borderId="1" xfId="0" applyFont="1" applyBorder="1" applyAlignment="1">
      <alignment horizontal="center" vertical="center" wrapText="1"/>
    </xf>
    <xf numFmtId="0" fontId="135" fillId="0" borderId="1" xfId="164" applyFont="1" applyBorder="1" applyAlignment="1">
      <alignment horizontal="center" vertical="center" wrapText="1"/>
    </xf>
    <xf numFmtId="0" fontId="116" fillId="2" borderId="15" xfId="64" applyFont="1" applyFill="1" applyBorder="1" applyAlignment="1">
      <alignment horizontal="center" vertical="center" wrapText="1"/>
    </xf>
    <xf numFmtId="0" fontId="133" fillId="19" borderId="1" xfId="65" applyFont="1" applyFill="1" applyBorder="1" applyAlignment="1">
      <alignment horizontal="center" vertical="center" wrapText="1"/>
    </xf>
    <xf numFmtId="0" fontId="133" fillId="25" borderId="1" xfId="65" applyFont="1" applyFill="1" applyBorder="1" applyAlignment="1">
      <alignment horizontal="center" vertical="center" wrapText="1"/>
    </xf>
    <xf numFmtId="0" fontId="133" fillId="16" borderId="1" xfId="65" applyFont="1" applyFill="1" applyBorder="1" applyAlignment="1">
      <alignment horizontal="center" vertical="center" wrapText="1"/>
    </xf>
    <xf numFmtId="0" fontId="133" fillId="7" borderId="1" xfId="65" applyFont="1" applyFill="1" applyBorder="1" applyAlignment="1">
      <alignment horizontal="center" vertical="center" wrapText="1"/>
    </xf>
    <xf numFmtId="0" fontId="133" fillId="8" borderId="1" xfId="65" applyFont="1" applyFill="1" applyBorder="1" applyAlignment="1">
      <alignment horizontal="center" vertical="center" wrapText="1"/>
    </xf>
    <xf numFmtId="0" fontId="133" fillId="22" borderId="1" xfId="65" applyFont="1" applyFill="1" applyBorder="1" applyAlignment="1">
      <alignment horizontal="center" vertical="center" wrapText="1"/>
    </xf>
    <xf numFmtId="177" fontId="71" fillId="0" borderId="20" xfId="164" applyNumberFormat="1" applyFont="1" applyBorder="1" applyAlignment="1">
      <alignment horizontal="center" vertical="center" wrapText="1"/>
    </xf>
    <xf numFmtId="2" fontId="0" fillId="0" borderId="29" xfId="0" applyNumberFormat="1" applyBorder="1" applyAlignment="1">
      <alignment horizontal="center" vertical="center"/>
    </xf>
    <xf numFmtId="0" fontId="137" fillId="0" borderId="31" xfId="164" applyFont="1" applyBorder="1" applyAlignment="1">
      <alignment horizontal="center" vertical="center" wrapText="1"/>
    </xf>
    <xf numFmtId="15" fontId="138" fillId="0" borderId="14" xfId="69" applyNumberFormat="1" applyFont="1" applyBorder="1" applyAlignment="1">
      <alignment horizontal="center" vertical="center" wrapText="1"/>
    </xf>
    <xf numFmtId="9" fontId="138" fillId="0" borderId="14" xfId="58" applyFont="1" applyBorder="1" applyAlignment="1">
      <alignment horizontal="center" vertical="center" wrapText="1"/>
    </xf>
    <xf numFmtId="0" fontId="22" fillId="5" borderId="20" xfId="69" applyFont="1" applyFill="1" applyBorder="1" applyAlignment="1">
      <alignment horizontal="center" vertical="center" wrapText="1"/>
    </xf>
    <xf numFmtId="165" fontId="139" fillId="0" borderId="1" xfId="5" applyNumberFormat="1" applyFont="1" applyBorder="1" applyAlignment="1">
      <alignment horizontal="center" vertical="center"/>
    </xf>
    <xf numFmtId="0" fontId="131" fillId="0" borderId="1" xfId="69" applyFont="1" applyBorder="1" applyAlignment="1">
      <alignment horizontal="center" vertical="center" wrapText="1"/>
    </xf>
    <xf numFmtId="4" fontId="138" fillId="0" borderId="14" xfId="69" applyNumberFormat="1" applyFont="1" applyBorder="1" applyAlignment="1">
      <alignment horizontal="center" vertical="center" wrapText="1"/>
    </xf>
    <xf numFmtId="0" fontId="138" fillId="0" borderId="14" xfId="69" applyFont="1" applyBorder="1" applyAlignment="1">
      <alignment horizontal="center" vertical="center" wrapText="1"/>
    </xf>
    <xf numFmtId="189" fontId="138" fillId="0" borderId="14" xfId="69" applyNumberFormat="1" applyFont="1" applyBorder="1" applyAlignment="1">
      <alignment horizontal="center" vertical="center" wrapText="1"/>
    </xf>
    <xf numFmtId="0" fontId="140" fillId="0" borderId="1" xfId="73" applyFont="1" applyBorder="1" applyAlignment="1" applyProtection="1">
      <alignment horizontal="center" vertical="center" wrapText="1"/>
    </xf>
    <xf numFmtId="0" fontId="137" fillId="5" borderId="31" xfId="164" applyFont="1" applyFill="1" applyBorder="1" applyAlignment="1">
      <alignment horizontal="center" vertical="center" wrapText="1"/>
    </xf>
    <xf numFmtId="0" fontId="137" fillId="0" borderId="50" xfId="164" applyFont="1" applyBorder="1" applyAlignment="1">
      <alignment horizontal="center" vertical="center" wrapText="1"/>
    </xf>
    <xf numFmtId="190" fontId="0" fillId="5" borderId="29" xfId="0" applyNumberFormat="1" applyFill="1" applyBorder="1" applyAlignment="1">
      <alignment horizontal="center" vertical="center"/>
    </xf>
    <xf numFmtId="2" fontId="0" fillId="5" borderId="29" xfId="0" applyNumberFormat="1" applyFill="1" applyBorder="1" applyAlignment="1">
      <alignment horizontal="center" vertical="center"/>
    </xf>
    <xf numFmtId="0" fontId="100" fillId="5" borderId="1" xfId="168" applyFont="1" applyFill="1" applyBorder="1" applyAlignment="1">
      <alignment horizontal="center" vertical="center"/>
    </xf>
    <xf numFmtId="0" fontId="89" fillId="0" borderId="1" xfId="168" applyFont="1" applyBorder="1" applyAlignment="1">
      <alignment horizontal="center" vertical="center"/>
    </xf>
    <xf numFmtId="0" fontId="19" fillId="0" borderId="31" xfId="168" applyFont="1" applyBorder="1" applyAlignment="1">
      <alignment horizontal="center" vertical="center" wrapText="1"/>
    </xf>
    <xf numFmtId="0" fontId="97" fillId="0" borderId="0" xfId="168" applyAlignment="1">
      <alignment horizontal="center" vertical="center"/>
    </xf>
    <xf numFmtId="4" fontId="141" fillId="0" borderId="1" xfId="69" applyNumberFormat="1" applyFont="1" applyBorder="1" applyAlignment="1">
      <alignment horizontal="center" vertical="center" wrapText="1"/>
    </xf>
    <xf numFmtId="0" fontId="138" fillId="0" borderId="56" xfId="69" applyFont="1" applyBorder="1" applyAlignment="1">
      <alignment horizontal="center" vertical="center"/>
    </xf>
    <xf numFmtId="4" fontId="141" fillId="0" borderId="57" xfId="69" applyNumberFormat="1" applyFont="1" applyBorder="1" applyAlignment="1">
      <alignment horizontal="center" vertical="center" wrapText="1"/>
    </xf>
    <xf numFmtId="0" fontId="21" fillId="0" borderId="2" xfId="69" applyFont="1" applyBorder="1" applyAlignment="1">
      <alignment horizontal="center" vertical="center"/>
    </xf>
    <xf numFmtId="4" fontId="141" fillId="0" borderId="2" xfId="69" applyNumberFormat="1" applyFont="1" applyBorder="1" applyAlignment="1">
      <alignment horizontal="center" vertical="center" wrapText="1"/>
    </xf>
    <xf numFmtId="0" fontId="34" fillId="0" borderId="29" xfId="64" applyFont="1" applyBorder="1" applyAlignment="1">
      <alignment horizontal="center" vertical="center" wrapText="1"/>
    </xf>
    <xf numFmtId="9" fontId="34" fillId="2" borderId="12" xfId="64" applyNumberFormat="1" applyFont="1" applyFill="1" applyBorder="1" applyAlignment="1">
      <alignment horizontal="center" vertical="center" wrapText="1"/>
    </xf>
    <xf numFmtId="0" fontId="34" fillId="0" borderId="14" xfId="64" applyFont="1" applyBorder="1" applyAlignment="1">
      <alignment horizontal="center" vertical="center" wrapText="1"/>
    </xf>
    <xf numFmtId="0" fontId="55" fillId="3" borderId="2" xfId="64" applyFont="1" applyFill="1" applyBorder="1" applyAlignment="1">
      <alignment horizontal="center" vertical="center" wrapText="1"/>
    </xf>
    <xf numFmtId="0" fontId="55" fillId="3" borderId="2" xfId="65" applyFont="1" applyFill="1" applyBorder="1" applyAlignment="1">
      <alignment horizontal="center" vertical="center" wrapText="1"/>
    </xf>
    <xf numFmtId="0" fontId="61" fillId="0" borderId="2" xfId="73" applyBorder="1" applyAlignment="1" applyProtection="1">
      <alignment horizontal="center" vertical="center" wrapText="1"/>
    </xf>
    <xf numFmtId="0" fontId="77" fillId="9" borderId="8" xfId="0" applyFont="1" applyFill="1" applyBorder="1" applyAlignment="1">
      <alignment horizontal="center" vertical="center" wrapText="1"/>
    </xf>
    <xf numFmtId="0" fontId="77" fillId="9" borderId="15" xfId="0" applyFont="1" applyFill="1" applyBorder="1" applyAlignment="1">
      <alignment horizontal="center" vertical="center" wrapText="1"/>
    </xf>
    <xf numFmtId="0" fontId="61" fillId="0" borderId="15" xfId="73" applyFill="1" applyBorder="1" applyAlignment="1">
      <alignment horizontal="center" vertical="center" wrapText="1"/>
    </xf>
    <xf numFmtId="0" fontId="55" fillId="3" borderId="8" xfId="64" applyFont="1" applyFill="1" applyBorder="1" applyAlignment="1">
      <alignment horizontal="center" vertical="center" wrapText="1"/>
    </xf>
    <xf numFmtId="0" fontId="71" fillId="3" borderId="29" xfId="64" applyFont="1" applyFill="1" applyBorder="1" applyAlignment="1">
      <alignment horizontal="center" vertical="center" wrapText="1"/>
    </xf>
    <xf numFmtId="0" fontId="61" fillId="0" borderId="37" xfId="73" applyBorder="1" applyAlignment="1">
      <alignment horizontal="center" vertical="center" wrapText="1"/>
    </xf>
    <xf numFmtId="0" fontId="34" fillId="0" borderId="0" xfId="64" applyFont="1" applyAlignment="1">
      <alignment horizontal="center" wrapText="1"/>
    </xf>
    <xf numFmtId="0" fontId="0" fillId="0" borderId="0" xfId="0" applyAlignment="1">
      <alignment horizontal="center" wrapText="1"/>
    </xf>
    <xf numFmtId="0" fontId="71" fillId="3" borderId="8" xfId="64" applyFont="1" applyFill="1" applyBorder="1" applyAlignment="1">
      <alignment horizontal="center" vertical="center" wrapText="1"/>
    </xf>
    <xf numFmtId="0" fontId="142" fillId="5" borderId="31" xfId="164" applyFont="1" applyFill="1" applyBorder="1" applyAlignment="1">
      <alignment horizontal="center" vertical="center" wrapText="1"/>
    </xf>
    <xf numFmtId="0" fontId="131" fillId="0" borderId="20" xfId="69" applyFont="1" applyBorder="1" applyAlignment="1">
      <alignment horizontal="center" vertical="center" wrapText="1"/>
    </xf>
    <xf numFmtId="14" fontId="21" fillId="0" borderId="14" xfId="69" applyNumberFormat="1" applyFont="1" applyBorder="1" applyAlignment="1">
      <alignment horizontal="center" vertical="center" wrapText="1"/>
    </xf>
    <xf numFmtId="0" fontId="131" fillId="0" borderId="1" xfId="69" applyFont="1" applyBorder="1" applyAlignment="1">
      <alignment horizontal="center" vertical="center"/>
    </xf>
    <xf numFmtId="0" fontId="131" fillId="3" borderId="1" xfId="69" applyFont="1" applyFill="1" applyBorder="1" applyAlignment="1">
      <alignment horizontal="center" vertical="center"/>
    </xf>
    <xf numFmtId="0" fontId="131" fillId="0" borderId="10" xfId="69" applyFont="1" applyBorder="1"/>
    <xf numFmtId="0" fontId="138" fillId="0" borderId="1" xfId="69" applyFont="1" applyBorder="1" applyAlignment="1">
      <alignment horizontal="center" vertical="center" wrapText="1"/>
    </xf>
    <xf numFmtId="0" fontId="119" fillId="0" borderId="56" xfId="5" applyFont="1" applyBorder="1" applyAlignment="1">
      <alignment horizontal="center"/>
    </xf>
    <xf numFmtId="4" fontId="141" fillId="0" borderId="8" xfId="69" applyNumberFormat="1" applyFont="1" applyBorder="1" applyAlignment="1">
      <alignment horizontal="center" vertical="center" wrapText="1"/>
    </xf>
    <xf numFmtId="0" fontId="100" fillId="31" borderId="1" xfId="168" applyFont="1" applyFill="1" applyBorder="1" applyAlignment="1">
      <alignment horizontal="center" vertical="center"/>
    </xf>
    <xf numFmtId="0" fontId="146" fillId="9" borderId="58" xfId="0" applyFont="1" applyFill="1" applyBorder="1"/>
    <xf numFmtId="0" fontId="146" fillId="9" borderId="59" xfId="0" applyFont="1" applyFill="1" applyBorder="1"/>
    <xf numFmtId="191" fontId="21" fillId="0" borderId="14" xfId="58" applyNumberFormat="1" applyFont="1" applyFill="1" applyBorder="1" applyAlignment="1">
      <alignment horizontal="center" vertical="center" wrapText="1"/>
    </xf>
    <xf numFmtId="0" fontId="60" fillId="0" borderId="23" xfId="5" applyFont="1" applyBorder="1" applyAlignment="1">
      <alignment vertical="center"/>
    </xf>
    <xf numFmtId="0" fontId="109" fillId="0" borderId="54" xfId="5" applyFont="1" applyBorder="1" applyAlignment="1">
      <alignment horizontal="center"/>
    </xf>
    <xf numFmtId="0" fontId="109" fillId="0" borderId="56" xfId="5" applyFont="1" applyBorder="1" applyAlignment="1">
      <alignment horizontal="center"/>
    </xf>
    <xf numFmtId="0" fontId="60" fillId="0" borderId="25" xfId="5" applyFont="1" applyBorder="1" applyAlignment="1">
      <alignment vertical="center"/>
    </xf>
    <xf numFmtId="0" fontId="149" fillId="0" borderId="54" xfId="5" applyFont="1" applyBorder="1" applyAlignment="1">
      <alignment horizontal="center"/>
    </xf>
    <xf numFmtId="0" fontId="149" fillId="0" borderId="56" xfId="5" applyFont="1" applyBorder="1" applyAlignment="1">
      <alignment horizontal="center"/>
    </xf>
    <xf numFmtId="0" fontId="115" fillId="3" borderId="41" xfId="69" applyFont="1" applyFill="1" applyBorder="1" applyAlignment="1">
      <alignment horizontal="center" vertical="center" wrapText="1"/>
    </xf>
    <xf numFmtId="165" fontId="139" fillId="0" borderId="51" xfId="5" applyNumberFormat="1" applyFont="1" applyBorder="1" applyAlignment="1">
      <alignment horizontal="center" vertical="center"/>
    </xf>
    <xf numFmtId="4" fontId="150" fillId="0" borderId="57" xfId="69" applyNumberFormat="1" applyFont="1" applyBorder="1" applyAlignment="1">
      <alignment horizontal="center" vertical="center" wrapText="1"/>
    </xf>
    <xf numFmtId="0" fontId="78" fillId="0" borderId="23" xfId="5" applyFont="1" applyBorder="1" applyAlignment="1">
      <alignment vertical="center"/>
    </xf>
    <xf numFmtId="0" fontId="78" fillId="0" borderId="25" xfId="5" applyFont="1" applyBorder="1" applyAlignment="1">
      <alignment vertical="center"/>
    </xf>
    <xf numFmtId="0" fontId="138" fillId="0" borderId="0" xfId="69" applyFont="1" applyAlignment="1">
      <alignment horizontal="center" vertical="center" wrapText="1"/>
    </xf>
    <xf numFmtId="0" fontId="152" fillId="0" borderId="0" xfId="5" applyFont="1" applyAlignment="1">
      <alignment horizontal="center" vertical="center"/>
    </xf>
    <xf numFmtId="0" fontId="131" fillId="0" borderId="10" xfId="69" applyFont="1" applyBorder="1" applyAlignment="1">
      <alignment horizontal="center" vertical="center"/>
    </xf>
    <xf numFmtId="0" fontId="60" fillId="0" borderId="23" xfId="5" applyFont="1" applyBorder="1" applyAlignment="1">
      <alignment horizontal="left" vertical="center"/>
    </xf>
    <xf numFmtId="0" fontId="60" fillId="0" borderId="25" xfId="5" applyFont="1" applyBorder="1" applyAlignment="1">
      <alignment horizontal="left" vertical="center"/>
    </xf>
    <xf numFmtId="0" fontId="148" fillId="0" borderId="0" xfId="0" applyFont="1" applyAlignment="1">
      <alignment horizontal="center" wrapText="1"/>
    </xf>
    <xf numFmtId="0" fontId="116" fillId="2" borderId="29" xfId="64" applyFont="1" applyFill="1" applyBorder="1" applyAlignment="1">
      <alignment horizontal="center" vertical="center" wrapText="1"/>
    </xf>
    <xf numFmtId="0" fontId="55" fillId="0" borderId="12" xfId="65" applyFont="1" applyBorder="1" applyAlignment="1">
      <alignment horizontal="center" vertical="center" wrapText="1"/>
    </xf>
    <xf numFmtId="0" fontId="133" fillId="0" borderId="14" xfId="65" applyFont="1" applyBorder="1" applyAlignment="1">
      <alignment horizontal="center" vertical="center" wrapText="1"/>
    </xf>
    <xf numFmtId="0" fontId="116" fillId="2" borderId="62" xfId="64" applyFont="1" applyFill="1" applyBorder="1" applyAlignment="1">
      <alignment horizontal="center" vertical="center" wrapText="1"/>
    </xf>
    <xf numFmtId="0" fontId="22" fillId="32" borderId="20" xfId="69" applyFont="1" applyFill="1" applyBorder="1" applyAlignment="1">
      <alignment horizontal="center" vertical="center" wrapText="1"/>
    </xf>
    <xf numFmtId="0" fontId="100" fillId="0" borderId="14" xfId="168" applyFont="1" applyBorder="1" applyAlignment="1">
      <alignment horizontal="center" vertical="center"/>
    </xf>
    <xf numFmtId="0" fontId="124" fillId="0" borderId="14" xfId="168" applyFont="1" applyBorder="1" applyAlignment="1">
      <alignment horizontal="center" vertical="center"/>
    </xf>
    <xf numFmtId="165" fontId="21" fillId="0" borderId="64" xfId="69" applyNumberFormat="1" applyFont="1" applyBorder="1" applyAlignment="1">
      <alignment vertical="center" wrapText="1"/>
    </xf>
    <xf numFmtId="9" fontId="141" fillId="0" borderId="1" xfId="58" applyFont="1" applyBorder="1" applyAlignment="1">
      <alignment horizontal="center" vertical="center"/>
    </xf>
    <xf numFmtId="0" fontId="150" fillId="0" borderId="23" xfId="69" applyFont="1" applyBorder="1" applyAlignment="1">
      <alignment horizontal="center" vertical="center"/>
    </xf>
    <xf numFmtId="0" fontId="111" fillId="0" borderId="1" xfId="69" applyFont="1" applyBorder="1" applyAlignment="1">
      <alignment horizontal="center" vertical="center"/>
    </xf>
    <xf numFmtId="0" fontId="111" fillId="3" borderId="1" xfId="69" applyFont="1" applyFill="1" applyBorder="1" applyAlignment="1">
      <alignment horizontal="center" vertical="center"/>
    </xf>
    <xf numFmtId="0" fontId="151" fillId="33" borderId="56" xfId="5" applyFont="1" applyFill="1" applyBorder="1" applyAlignment="1">
      <alignment horizontal="center" vertical="center"/>
    </xf>
    <xf numFmtId="0" fontId="46" fillId="9" borderId="58" xfId="0" applyFont="1" applyFill="1" applyBorder="1" applyAlignment="1">
      <alignment vertical="center" wrapText="1"/>
    </xf>
    <xf numFmtId="0" fontId="153" fillId="0" borderId="58" xfId="0" applyFont="1" applyBorder="1" applyAlignment="1">
      <alignment vertical="center" wrapText="1"/>
    </xf>
    <xf numFmtId="0" fontId="46" fillId="9" borderId="59" xfId="0" applyFont="1" applyFill="1" applyBorder="1" applyAlignment="1">
      <alignment vertical="center" wrapText="1"/>
    </xf>
    <xf numFmtId="0" fontId="153" fillId="0" borderId="59" xfId="0" applyFont="1" applyBorder="1" applyAlignment="1">
      <alignment vertical="center" wrapText="1"/>
    </xf>
    <xf numFmtId="0" fontId="41" fillId="3" borderId="29" xfId="63" applyFont="1" applyFill="1" applyBorder="1" applyAlignment="1">
      <alignment horizontal="center" vertical="center" wrapText="1"/>
    </xf>
    <xf numFmtId="4" fontId="41" fillId="3" borderId="29" xfId="63" applyNumberFormat="1" applyFont="1" applyFill="1" applyBorder="1" applyAlignment="1">
      <alignment horizontal="center" vertical="center" wrapText="1"/>
    </xf>
    <xf numFmtId="0" fontId="24" fillId="19" borderId="12" xfId="65" applyFont="1" applyFill="1" applyBorder="1" applyAlignment="1">
      <alignment horizontal="center" vertical="center" wrapText="1"/>
    </xf>
    <xf numFmtId="0" fontId="24" fillId="25" borderId="12" xfId="65" applyFont="1" applyFill="1" applyBorder="1" applyAlignment="1">
      <alignment horizontal="center" vertical="center" wrapText="1"/>
    </xf>
    <xf numFmtId="0" fontId="24" fillId="16" borderId="12" xfId="65" applyFont="1" applyFill="1" applyBorder="1" applyAlignment="1">
      <alignment horizontal="center" vertical="center" wrapText="1"/>
    </xf>
    <xf numFmtId="0" fontId="24" fillId="7" borderId="12" xfId="65" applyFont="1" applyFill="1" applyBorder="1" applyAlignment="1">
      <alignment horizontal="center" vertical="center" wrapText="1"/>
    </xf>
    <xf numFmtId="0" fontId="24" fillId="8" borderId="12" xfId="65" applyFont="1" applyFill="1" applyBorder="1" applyAlignment="1">
      <alignment horizontal="center" vertical="center" wrapText="1"/>
    </xf>
    <xf numFmtId="0" fontId="24" fillId="22" borderId="12" xfId="65" applyFont="1" applyFill="1" applyBorder="1" applyAlignment="1">
      <alignment horizontal="center" vertical="center" wrapText="1"/>
    </xf>
    <xf numFmtId="0" fontId="41" fillId="3" borderId="40" xfId="63" applyFont="1" applyFill="1" applyBorder="1" applyAlignment="1">
      <alignment horizontal="center" vertical="center" wrapText="1"/>
    </xf>
    <xf numFmtId="39" fontId="127" fillId="0" borderId="29" xfId="67" applyNumberFormat="1" applyFont="1" applyBorder="1" applyAlignment="1">
      <alignment horizontal="center" vertical="center" wrapText="1"/>
    </xf>
    <xf numFmtId="187" fontId="109" fillId="0" borderId="39" xfId="67" applyNumberFormat="1" applyFont="1" applyBorder="1" applyAlignment="1">
      <alignment horizontal="center" vertical="center" wrapText="1"/>
    </xf>
    <xf numFmtId="2" fontId="138" fillId="0" borderId="1" xfId="69" applyNumberFormat="1" applyFont="1" applyBorder="1" applyAlignment="1">
      <alignment horizontal="center" vertical="center" wrapText="1"/>
    </xf>
    <xf numFmtId="0" fontId="19" fillId="0" borderId="31" xfId="168" applyFont="1" applyBorder="1" applyAlignment="1">
      <alignment horizontal="center" vertical="center"/>
    </xf>
    <xf numFmtId="0" fontId="108" fillId="0" borderId="31" xfId="168" applyFont="1" applyBorder="1" applyAlignment="1">
      <alignment horizontal="center" vertical="center" wrapText="1"/>
    </xf>
    <xf numFmtId="0" fontId="129" fillId="0" borderId="1" xfId="168" applyFont="1" applyBorder="1" applyAlignment="1">
      <alignment horizontal="center" vertical="center"/>
    </xf>
    <xf numFmtId="0" fontId="89" fillId="5" borderId="1" xfId="168" applyFont="1" applyFill="1" applyBorder="1" applyAlignment="1">
      <alignment horizontal="center" vertical="center"/>
    </xf>
    <xf numFmtId="0" fontId="135" fillId="5" borderId="1" xfId="164" applyFont="1" applyFill="1" applyBorder="1" applyAlignment="1">
      <alignment horizontal="center" vertical="center" wrapText="1"/>
    </xf>
    <xf numFmtId="0" fontId="126" fillId="0" borderId="1" xfId="164" applyFont="1" applyBorder="1" applyAlignment="1">
      <alignment horizontal="center" vertical="center"/>
    </xf>
    <xf numFmtId="0" fontId="45" fillId="0" borderId="0" xfId="64" applyFont="1" applyAlignment="1">
      <alignment horizontal="center" wrapText="1"/>
    </xf>
    <xf numFmtId="9" fontId="58" fillId="0" borderId="1" xfId="58" applyFont="1" applyFill="1" applyBorder="1" applyAlignment="1">
      <alignment horizontal="center" vertical="center"/>
    </xf>
    <xf numFmtId="0" fontId="143" fillId="30" borderId="1" xfId="69" applyFont="1" applyFill="1" applyBorder="1" applyAlignment="1">
      <alignment horizontal="center" vertical="center" wrapText="1"/>
    </xf>
    <xf numFmtId="0" fontId="155" fillId="0" borderId="31" xfId="164" applyFont="1" applyBorder="1" applyAlignment="1">
      <alignment horizontal="center" vertical="center" wrapText="1"/>
    </xf>
    <xf numFmtId="39" fontId="109" fillId="0" borderId="69" xfId="67" applyNumberFormat="1" applyFont="1" applyBorder="1" applyAlignment="1">
      <alignment horizontal="center" vertical="center" wrapText="1"/>
    </xf>
    <xf numFmtId="0" fontId="7" fillId="0" borderId="0" xfId="74"/>
    <xf numFmtId="0" fontId="66" fillId="0" borderId="0" xfId="74" applyFont="1" applyAlignment="1">
      <alignment horizontal="center" vertical="center" wrapText="1"/>
    </xf>
    <xf numFmtId="0" fontId="65" fillId="10" borderId="1" xfId="74" applyFont="1" applyFill="1" applyBorder="1" applyAlignment="1">
      <alignment horizontal="center" vertical="center" wrapText="1"/>
    </xf>
    <xf numFmtId="0" fontId="157" fillId="10" borderId="1" xfId="74" applyFont="1" applyFill="1" applyBorder="1" applyAlignment="1">
      <alignment horizontal="center" vertical="center" wrapText="1"/>
    </xf>
    <xf numFmtId="0" fontId="158" fillId="10" borderId="1" xfId="74" applyFont="1" applyFill="1" applyBorder="1" applyAlignment="1">
      <alignment horizontal="center" vertical="center" wrapText="1"/>
    </xf>
    <xf numFmtId="0" fontId="65" fillId="10" borderId="12" xfId="74" applyFont="1" applyFill="1" applyBorder="1" applyAlignment="1">
      <alignment horizontal="center" vertical="center" wrapText="1"/>
    </xf>
    <xf numFmtId="0" fontId="157" fillId="10" borderId="2" xfId="74" applyFont="1" applyFill="1" applyBorder="1" applyAlignment="1">
      <alignment horizontal="center" vertical="center" wrapText="1"/>
    </xf>
    <xf numFmtId="0" fontId="7" fillId="0" borderId="0" xfId="74" applyAlignment="1">
      <alignment horizontal="center" vertical="center" wrapText="1"/>
    </xf>
    <xf numFmtId="0" fontId="66" fillId="0" borderId="0" xfId="74" applyFont="1" applyAlignment="1">
      <alignment wrapText="1"/>
    </xf>
    <xf numFmtId="194" fontId="7" fillId="3" borderId="12" xfId="74" applyNumberFormat="1" applyFill="1" applyBorder="1" applyAlignment="1">
      <alignment horizontal="center" vertical="center" wrapText="1"/>
    </xf>
    <xf numFmtId="0" fontId="7" fillId="0" borderId="0" xfId="74" applyAlignment="1">
      <alignment wrapText="1"/>
    </xf>
    <xf numFmtId="0" fontId="7" fillId="0" borderId="0" xfId="74" applyAlignment="1">
      <alignment vertical="center" wrapText="1"/>
    </xf>
    <xf numFmtId="179" fontId="7" fillId="0" borderId="0" xfId="74" applyNumberFormat="1"/>
    <xf numFmtId="0" fontId="7" fillId="0" borderId="1" xfId="74" applyBorder="1" applyAlignment="1">
      <alignment horizontal="center"/>
    </xf>
    <xf numFmtId="0" fontId="7" fillId="0" borderId="1" xfId="74" applyBorder="1"/>
    <xf numFmtId="195" fontId="7" fillId="0" borderId="1" xfId="74" applyNumberFormat="1" applyBorder="1" applyAlignment="1">
      <alignment horizontal="center"/>
    </xf>
    <xf numFmtId="0" fontId="7" fillId="0" borderId="29" xfId="74" applyBorder="1" applyAlignment="1">
      <alignment horizontal="center" vertical="center" wrapText="1"/>
    </xf>
    <xf numFmtId="0" fontId="0" fillId="0" borderId="29" xfId="74" applyFont="1" applyBorder="1" applyAlignment="1">
      <alignment horizontal="center" vertical="center" wrapText="1"/>
    </xf>
    <xf numFmtId="192" fontId="7" fillId="0" borderId="0" xfId="74" applyNumberFormat="1" applyAlignment="1">
      <alignment horizontal="center"/>
    </xf>
    <xf numFmtId="0" fontId="159" fillId="0" borderId="0" xfId="74" applyFont="1"/>
    <xf numFmtId="165" fontId="29" fillId="0" borderId="8" xfId="69" applyNumberFormat="1" applyFont="1" applyBorder="1" applyAlignment="1">
      <alignment vertical="center" wrapText="1"/>
    </xf>
    <xf numFmtId="0" fontId="119" fillId="33" borderId="1" xfId="5" applyFont="1" applyFill="1" applyBorder="1" applyAlignment="1">
      <alignment horizontal="center" vertical="center" wrapText="1"/>
    </xf>
    <xf numFmtId="0" fontId="21" fillId="6" borderId="1" xfId="69" applyFont="1" applyFill="1" applyBorder="1" applyAlignment="1">
      <alignment horizontal="center" vertical="center" wrapText="1"/>
    </xf>
    <xf numFmtId="0" fontId="24" fillId="3" borderId="14" xfId="69" applyFont="1" applyFill="1" applyBorder="1" applyAlignment="1">
      <alignment horizontal="center" vertical="center" wrapText="1"/>
    </xf>
    <xf numFmtId="0" fontId="24" fillId="3" borderId="14" xfId="69" applyFont="1" applyFill="1" applyBorder="1" applyAlignment="1">
      <alignment horizontal="center" vertical="center"/>
    </xf>
    <xf numFmtId="9" fontId="22" fillId="0" borderId="14" xfId="58" applyFont="1" applyFill="1" applyBorder="1" applyAlignment="1">
      <alignment horizontal="center" vertical="center" wrapText="1"/>
    </xf>
    <xf numFmtId="9" fontId="22" fillId="0" borderId="14" xfId="58" applyFont="1" applyBorder="1" applyAlignment="1">
      <alignment horizontal="center" vertical="center" wrapText="1"/>
    </xf>
    <xf numFmtId="15" fontId="22" fillId="0" borderId="14" xfId="69" applyNumberFormat="1" applyFont="1" applyBorder="1" applyAlignment="1">
      <alignment horizontal="center" vertical="center" wrapText="1"/>
    </xf>
    <xf numFmtId="4" fontId="22" fillId="0" borderId="14" xfId="69" applyNumberFormat="1" applyFont="1" applyBorder="1" applyAlignment="1">
      <alignment horizontal="center" vertical="center" wrapText="1"/>
    </xf>
    <xf numFmtId="0" fontId="160" fillId="0" borderId="1" xfId="168" applyFont="1" applyBorder="1" applyAlignment="1">
      <alignment horizontal="center" vertical="center"/>
    </xf>
    <xf numFmtId="15" fontId="131" fillId="0" borderId="14" xfId="69" applyNumberFormat="1" applyFont="1" applyBorder="1" applyAlignment="1">
      <alignment horizontal="center" vertical="center" wrapText="1"/>
    </xf>
    <xf numFmtId="4" fontId="131" fillId="0" borderId="14" xfId="69" applyNumberFormat="1" applyFont="1" applyBorder="1" applyAlignment="1">
      <alignment horizontal="center" vertical="center" wrapText="1"/>
    </xf>
    <xf numFmtId="165" fontId="46" fillId="0" borderId="0" xfId="69" applyNumberFormat="1" applyFont="1"/>
    <xf numFmtId="196" fontId="29" fillId="0" borderId="1" xfId="69" applyNumberFormat="1" applyFont="1" applyBorder="1" applyAlignment="1">
      <alignment vertical="center" wrapText="1"/>
    </xf>
    <xf numFmtId="0" fontId="161" fillId="0" borderId="0" xfId="5" applyFont="1"/>
    <xf numFmtId="189" fontId="138" fillId="0" borderId="0" xfId="69" applyNumberFormat="1" applyFont="1" applyAlignment="1">
      <alignment horizontal="center" vertical="center" wrapText="1"/>
    </xf>
    <xf numFmtId="0" fontId="0" fillId="0" borderId="0" xfId="0" applyAlignment="1">
      <alignment horizontal="center"/>
    </xf>
    <xf numFmtId="42" fontId="0" fillId="0" borderId="0" xfId="20" applyFont="1" applyBorder="1" applyAlignment="1">
      <alignment horizontal="center"/>
    </xf>
    <xf numFmtId="42" fontId="0" fillId="0" borderId="0" xfId="20" applyFont="1" applyFill="1" applyBorder="1" applyAlignment="1">
      <alignment horizontal="center"/>
    </xf>
    <xf numFmtId="2" fontId="138" fillId="0" borderId="0" xfId="69" applyNumberFormat="1" applyFont="1" applyAlignment="1">
      <alignment horizontal="center" vertical="center" wrapText="1"/>
    </xf>
    <xf numFmtId="2" fontId="138" fillId="0" borderId="12" xfId="69" applyNumberFormat="1" applyFont="1" applyBorder="1" applyAlignment="1">
      <alignment horizontal="center" vertical="center" wrapText="1"/>
    </xf>
    <xf numFmtId="2" fontId="138" fillId="0" borderId="14" xfId="69" applyNumberFormat="1" applyFont="1" applyBorder="1" applyAlignment="1">
      <alignment horizontal="center" vertical="center" wrapText="1"/>
    </xf>
    <xf numFmtId="165" fontId="111" fillId="0" borderId="0" xfId="5" applyNumberFormat="1" applyFont="1"/>
    <xf numFmtId="39" fontId="162" fillId="0" borderId="69" xfId="67" applyNumberFormat="1" applyFont="1" applyBorder="1" applyAlignment="1">
      <alignment horizontal="center" vertical="center" wrapText="1"/>
    </xf>
    <xf numFmtId="0" fontId="142" fillId="0" borderId="31" xfId="164" applyFont="1" applyBorder="1" applyAlignment="1">
      <alignment horizontal="center" vertical="center" wrapText="1"/>
    </xf>
    <xf numFmtId="0" fontId="163" fillId="25" borderId="29" xfId="65" applyFont="1" applyFill="1" applyBorder="1" applyAlignment="1">
      <alignment horizontal="center" vertical="center" wrapText="1"/>
    </xf>
    <xf numFmtId="0" fontId="163" fillId="16" borderId="29" xfId="65" applyFont="1" applyFill="1" applyBorder="1" applyAlignment="1">
      <alignment horizontal="center" vertical="center" wrapText="1"/>
    </xf>
    <xf numFmtId="0" fontId="163" fillId="7" borderId="29" xfId="65" applyFont="1" applyFill="1" applyBorder="1" applyAlignment="1">
      <alignment horizontal="center" vertical="center" wrapText="1"/>
    </xf>
    <xf numFmtId="0" fontId="163" fillId="8" borderId="29" xfId="65" applyFont="1" applyFill="1" applyBorder="1" applyAlignment="1">
      <alignment horizontal="center" vertical="center" wrapText="1"/>
    </xf>
    <xf numFmtId="0" fontId="163" fillId="22" borderId="29" xfId="65" applyFont="1" applyFill="1" applyBorder="1" applyAlignment="1">
      <alignment horizontal="center" vertical="center" wrapText="1"/>
    </xf>
    <xf numFmtId="0" fontId="0" fillId="0" borderId="12" xfId="0" applyBorder="1" applyAlignment="1">
      <alignment horizontal="center" vertical="center"/>
    </xf>
    <xf numFmtId="4" fontId="164" fillId="3" borderId="1" xfId="74" applyNumberFormat="1" applyFont="1" applyFill="1" applyBorder="1" applyAlignment="1">
      <alignment horizontal="center" vertical="center" wrapText="1"/>
    </xf>
    <xf numFmtId="193" fontId="164" fillId="3" borderId="1" xfId="74" applyNumberFormat="1" applyFont="1" applyFill="1" applyBorder="1" applyAlignment="1">
      <alignment horizontal="center" vertical="center" wrapText="1"/>
    </xf>
    <xf numFmtId="0" fontId="7" fillId="0" borderId="0" xfId="74" applyAlignment="1">
      <alignment horizontal="center"/>
    </xf>
    <xf numFmtId="0" fontId="131" fillId="0" borderId="20" xfId="69" applyFont="1" applyBorder="1" applyAlignment="1">
      <alignment vertical="center" wrapText="1"/>
    </xf>
    <xf numFmtId="192" fontId="7" fillId="0" borderId="0" xfId="74" applyNumberFormat="1" applyAlignment="1">
      <alignment horizontal="center" wrapText="1"/>
    </xf>
    <xf numFmtId="192" fontId="7" fillId="3" borderId="0" xfId="74" applyNumberFormat="1" applyFill="1" applyAlignment="1">
      <alignment horizontal="center" wrapText="1"/>
    </xf>
    <xf numFmtId="0" fontId="29" fillId="0" borderId="14" xfId="69" applyFont="1" applyBorder="1" applyAlignment="1">
      <alignment horizontal="center" vertical="center" wrapText="1"/>
    </xf>
    <xf numFmtId="9" fontId="29" fillId="0" borderId="14" xfId="58" applyFont="1" applyFill="1" applyBorder="1" applyAlignment="1">
      <alignment horizontal="center" vertical="center" wrapText="1"/>
    </xf>
    <xf numFmtId="9" fontId="141" fillId="0" borderId="14" xfId="58" applyFont="1" applyBorder="1" applyAlignment="1">
      <alignment horizontal="center" vertical="center" wrapText="1"/>
    </xf>
    <xf numFmtId="15" fontId="141" fillId="0" borderId="14" xfId="58" applyNumberFormat="1" applyFont="1" applyBorder="1" applyAlignment="1">
      <alignment horizontal="center" vertical="center" wrapText="1"/>
    </xf>
    <xf numFmtId="189" fontId="29" fillId="0" borderId="14" xfId="69" applyNumberFormat="1" applyFont="1" applyBorder="1" applyAlignment="1">
      <alignment horizontal="center" vertical="center" wrapText="1"/>
    </xf>
    <xf numFmtId="4" fontId="141" fillId="0" borderId="14" xfId="69" applyNumberFormat="1" applyFont="1" applyBorder="1" applyAlignment="1">
      <alignment horizontal="center" vertical="center" wrapText="1"/>
    </xf>
    <xf numFmtId="0" fontId="87" fillId="0" borderId="1" xfId="168" applyFont="1" applyBorder="1" applyAlignment="1">
      <alignment horizontal="center" vertical="center"/>
    </xf>
    <xf numFmtId="0" fontId="29" fillId="0" borderId="1" xfId="69" applyFont="1" applyBorder="1" applyAlignment="1">
      <alignment horizontal="center" vertical="center" wrapText="1"/>
    </xf>
    <xf numFmtId="0" fontId="111" fillId="3" borderId="19" xfId="69" applyFont="1" applyFill="1" applyBorder="1" applyAlignment="1">
      <alignment horizontal="center" vertical="center"/>
    </xf>
    <xf numFmtId="0" fontId="111" fillId="3" borderId="1" xfId="69" applyFont="1" applyFill="1" applyBorder="1" applyAlignment="1">
      <alignment horizontal="center" vertical="center" wrapText="1"/>
    </xf>
    <xf numFmtId="0" fontId="111" fillId="0" borderId="1" xfId="69" applyFont="1" applyBorder="1" applyAlignment="1">
      <alignment horizontal="center" vertical="center" wrapText="1"/>
    </xf>
    <xf numFmtId="4" fontId="7" fillId="0" borderId="0" xfId="74" applyNumberFormat="1" applyAlignment="1">
      <alignment horizontal="center" vertical="center"/>
    </xf>
    <xf numFmtId="0" fontId="157" fillId="10" borderId="1" xfId="74" applyFont="1" applyFill="1" applyBorder="1" applyAlignment="1">
      <alignment horizontal="right" vertical="top" wrapText="1"/>
    </xf>
    <xf numFmtId="4" fontId="164" fillId="0" borderId="1" xfId="74" applyNumberFormat="1" applyFont="1" applyBorder="1" applyAlignment="1">
      <alignment horizontal="center" vertical="top"/>
    </xf>
    <xf numFmtId="4" fontId="164" fillId="3" borderId="1" xfId="74" applyNumberFormat="1" applyFont="1" applyFill="1" applyBorder="1" applyAlignment="1">
      <alignment horizontal="center" vertical="top" wrapText="1"/>
    </xf>
    <xf numFmtId="0" fontId="164" fillId="0" borderId="1" xfId="74" applyFont="1" applyBorder="1" applyAlignment="1">
      <alignment horizontal="center" vertical="top"/>
    </xf>
    <xf numFmtId="0" fontId="163" fillId="29" borderId="29" xfId="65" applyFont="1" applyFill="1" applyBorder="1" applyAlignment="1">
      <alignment horizontal="center" vertical="center" wrapText="1"/>
    </xf>
    <xf numFmtId="0" fontId="102" fillId="0" borderId="1" xfId="69" applyFont="1" applyBorder="1" applyAlignment="1">
      <alignment horizontal="center" vertical="center" wrapText="1"/>
    </xf>
    <xf numFmtId="177" fontId="38" fillId="0" borderId="0" xfId="63" applyNumberFormat="1" applyFont="1" applyAlignment="1">
      <alignment horizontal="center" vertical="center" wrapText="1"/>
    </xf>
    <xf numFmtId="177" fontId="42" fillId="0" borderId="0" xfId="63" applyNumberFormat="1" applyFont="1" applyAlignment="1">
      <alignment horizontal="center" vertical="top" wrapText="1"/>
    </xf>
    <xf numFmtId="177" fontId="24" fillId="0" borderId="0" xfId="63" applyNumberFormat="1" applyFont="1" applyAlignment="1">
      <alignment wrapText="1"/>
    </xf>
    <xf numFmtId="197" fontId="109" fillId="0" borderId="21" xfId="67" applyNumberFormat="1" applyFont="1" applyBorder="1" applyAlignment="1">
      <alignment horizontal="center" vertical="center" wrapText="1"/>
    </xf>
    <xf numFmtId="197" fontId="162" fillId="0" borderId="21" xfId="67" applyNumberFormat="1" applyFont="1" applyBorder="1" applyAlignment="1">
      <alignment horizontal="center" vertical="center" wrapText="1"/>
    </xf>
    <xf numFmtId="0" fontId="95" fillId="8" borderId="39" xfId="63" applyFont="1" applyFill="1" applyBorder="1" applyAlignment="1">
      <alignment horizontal="center" vertical="center" wrapText="1"/>
    </xf>
    <xf numFmtId="0" fontId="95" fillId="8" borderId="29" xfId="63" applyFont="1" applyFill="1" applyBorder="1" applyAlignment="1">
      <alignment horizontal="center" vertical="center" wrapText="1"/>
    </xf>
    <xf numFmtId="0" fontId="95" fillId="8" borderId="40" xfId="63" applyFont="1" applyFill="1" applyBorder="1" applyAlignment="1">
      <alignment horizontal="center" vertical="center" wrapText="1"/>
    </xf>
    <xf numFmtId="0" fontId="95" fillId="8" borderId="13" xfId="63" applyFont="1" applyFill="1" applyBorder="1" applyAlignment="1">
      <alignment horizontal="center" vertical="center" wrapText="1"/>
    </xf>
    <xf numFmtId="0" fontId="95" fillId="12" borderId="66" xfId="0" applyFont="1" applyFill="1" applyBorder="1" applyAlignment="1">
      <alignment horizontal="center" vertical="center" wrapText="1"/>
    </xf>
    <xf numFmtId="0" fontId="95" fillId="12" borderId="67" xfId="0" applyFont="1" applyFill="1" applyBorder="1" applyAlignment="1">
      <alignment horizontal="center" vertical="center" wrapText="1"/>
    </xf>
    <xf numFmtId="0" fontId="95" fillId="12" borderId="68" xfId="0" applyFont="1" applyFill="1" applyBorder="1" applyAlignment="1">
      <alignment horizontal="center" vertical="center" wrapText="1"/>
    </xf>
    <xf numFmtId="177" fontId="95" fillId="12" borderId="70" xfId="0" applyNumberFormat="1" applyFont="1" applyFill="1" applyBorder="1" applyAlignment="1">
      <alignment horizontal="center" vertical="center" wrapText="1"/>
    </xf>
    <xf numFmtId="165" fontId="29" fillId="32" borderId="1" xfId="69" applyNumberFormat="1" applyFont="1" applyFill="1" applyBorder="1" applyAlignment="1">
      <alignment vertical="center" wrapText="1"/>
    </xf>
    <xf numFmtId="0" fontId="142" fillId="32" borderId="31" xfId="164" applyFont="1" applyFill="1" applyBorder="1" applyAlignment="1">
      <alignment horizontal="center" vertical="center" wrapText="1"/>
    </xf>
    <xf numFmtId="0" fontId="135" fillId="32" borderId="1" xfId="164" applyFont="1" applyFill="1" applyBorder="1" applyAlignment="1">
      <alignment horizontal="center" vertical="center" wrapText="1"/>
    </xf>
    <xf numFmtId="0" fontId="167" fillId="10" borderId="1" xfId="74" applyFont="1" applyFill="1" applyBorder="1" applyAlignment="1">
      <alignment horizontal="center" vertical="center" wrapText="1"/>
    </xf>
    <xf numFmtId="189" fontId="22" fillId="0" borderId="14" xfId="69" applyNumberFormat="1" applyFont="1" applyBorder="1" applyAlignment="1">
      <alignment horizontal="center" vertical="center" wrapText="1"/>
    </xf>
    <xf numFmtId="189" fontId="131" fillId="0" borderId="14" xfId="69" applyNumberFormat="1" applyFont="1" applyBorder="1" applyAlignment="1">
      <alignment horizontal="center" vertical="center" wrapText="1"/>
    </xf>
    <xf numFmtId="0" fontId="169" fillId="0" borderId="0" xfId="63" applyFont="1"/>
    <xf numFmtId="0" fontId="170" fillId="0" borderId="0" xfId="63" applyFont="1" applyAlignment="1">
      <alignment wrapText="1"/>
    </xf>
    <xf numFmtId="0" fontId="171" fillId="0" borderId="0" xfId="63" applyFont="1" applyAlignment="1">
      <alignment horizontal="left" vertical="center" wrapText="1"/>
    </xf>
    <xf numFmtId="39" fontId="127" fillId="0" borderId="40" xfId="67" applyNumberFormat="1" applyFont="1" applyBorder="1" applyAlignment="1">
      <alignment horizontal="center" vertical="center" wrapText="1"/>
    </xf>
    <xf numFmtId="0" fontId="0" fillId="30" borderId="29" xfId="0" applyFill="1" applyBorder="1" applyAlignment="1">
      <alignment horizontal="center" vertical="center"/>
    </xf>
    <xf numFmtId="37" fontId="165" fillId="0" borderId="20" xfId="67" applyNumberFormat="1" applyFont="1" applyBorder="1" applyAlignment="1">
      <alignment horizontal="left" vertical="center" wrapText="1"/>
    </xf>
    <xf numFmtId="37" fontId="64" fillId="0" borderId="20" xfId="67" applyNumberFormat="1" applyFont="1" applyBorder="1" applyAlignment="1">
      <alignment horizontal="left" vertical="center" wrapText="1"/>
    </xf>
    <xf numFmtId="0" fontId="89" fillId="35" borderId="1" xfId="168" applyFont="1" applyFill="1" applyBorder="1" applyAlignment="1">
      <alignment horizontal="center" vertical="center"/>
    </xf>
    <xf numFmtId="0" fontId="122" fillId="30" borderId="14" xfId="168" applyFont="1" applyFill="1" applyBorder="1" applyAlignment="1">
      <alignment horizontal="center" vertical="center"/>
    </xf>
    <xf numFmtId="0" fontId="0" fillId="5" borderId="29" xfId="0" applyFill="1" applyBorder="1" applyAlignment="1">
      <alignment horizontal="left" vertical="center" wrapText="1"/>
    </xf>
    <xf numFmtId="2" fontId="0" fillId="30" borderId="29" xfId="0" applyNumberFormat="1" applyFill="1" applyBorder="1" applyAlignment="1">
      <alignment horizontal="center" vertical="center"/>
    </xf>
    <xf numFmtId="0" fontId="174" fillId="3" borderId="29" xfId="63" applyFont="1" applyFill="1" applyBorder="1" applyAlignment="1">
      <alignment horizontal="center" vertical="center" wrapText="1"/>
    </xf>
    <xf numFmtId="0" fontId="175" fillId="36" borderId="29" xfId="63" applyFont="1" applyFill="1" applyBorder="1" applyAlignment="1">
      <alignment horizontal="center" vertical="center" wrapText="1"/>
    </xf>
    <xf numFmtId="0" fontId="126" fillId="8" borderId="39" xfId="63" applyFont="1" applyFill="1" applyBorder="1" applyAlignment="1">
      <alignment horizontal="center" vertical="center" wrapText="1"/>
    </xf>
    <xf numFmtId="0" fontId="97" fillId="19" borderId="12" xfId="65" applyFont="1" applyFill="1" applyBorder="1" applyAlignment="1">
      <alignment horizontal="center" vertical="center" wrapText="1"/>
    </xf>
    <xf numFmtId="37" fontId="165" fillId="0" borderId="20" xfId="67" applyNumberFormat="1" applyFont="1" applyBorder="1" applyAlignment="1">
      <alignment horizontal="center" vertical="center" wrapText="1"/>
    </xf>
    <xf numFmtId="39" fontId="175" fillId="0" borderId="29" xfId="67" applyNumberFormat="1" applyFont="1" applyBorder="1" applyAlignment="1">
      <alignment horizontal="center" vertical="center" wrapText="1"/>
    </xf>
    <xf numFmtId="0" fontId="172" fillId="0" borderId="4" xfId="69" applyFont="1" applyBorder="1" applyAlignment="1">
      <alignment vertical="center"/>
    </xf>
    <xf numFmtId="0" fontId="172" fillId="0" borderId="0" xfId="69" applyFont="1" applyAlignment="1">
      <alignment vertical="center"/>
    </xf>
    <xf numFmtId="0" fontId="173" fillId="0" borderId="0" xfId="69" applyFont="1"/>
    <xf numFmtId="0" fontId="168" fillId="0" borderId="20" xfId="69" applyFont="1" applyBorder="1" applyAlignment="1">
      <alignment vertical="center" wrapText="1"/>
    </xf>
    <xf numFmtId="195" fontId="7" fillId="3" borderId="12" xfId="74" applyNumberFormat="1" applyFill="1" applyBorder="1" applyAlignment="1">
      <alignment horizontal="center" vertical="center" wrapText="1"/>
    </xf>
    <xf numFmtId="195" fontId="1" fillId="3" borderId="12" xfId="74" applyNumberFormat="1" applyFont="1" applyFill="1" applyBorder="1" applyAlignment="1">
      <alignment horizontal="center" vertical="center" wrapText="1"/>
    </xf>
    <xf numFmtId="0" fontId="176" fillId="0" borderId="0" xfId="64" applyFont="1" applyAlignment="1">
      <alignment horizontal="center" wrapText="1"/>
    </xf>
    <xf numFmtId="37" fontId="64" fillId="0" borderId="20" xfId="67" applyNumberFormat="1" applyFont="1" applyFill="1" applyBorder="1" applyAlignment="1">
      <alignment horizontal="center" vertical="center" wrapText="1"/>
    </xf>
    <xf numFmtId="1" fontId="25" fillId="0" borderId="0" xfId="63" applyNumberFormat="1" applyFont="1" applyAlignment="1">
      <alignment horizontal="center" vertical="center" wrapText="1"/>
    </xf>
    <xf numFmtId="1" fontId="29" fillId="0" borderId="0" xfId="63" applyNumberFormat="1" applyFont="1" applyAlignment="1">
      <alignment horizontal="center" vertical="center" wrapText="1"/>
    </xf>
    <xf numFmtId="0" fontId="31" fillId="0" borderId="0" xfId="5" applyFont="1" applyAlignment="1">
      <alignment horizontal="center" vertical="center" wrapText="1"/>
    </xf>
    <xf numFmtId="0" fontId="89" fillId="0" borderId="46" xfId="168" applyFont="1" applyBorder="1" applyAlignment="1">
      <alignment horizontal="center" vertical="center"/>
    </xf>
    <xf numFmtId="0" fontId="22" fillId="0" borderId="31" xfId="168" applyFont="1" applyBorder="1" applyAlignment="1"/>
    <xf numFmtId="0" fontId="36" fillId="0" borderId="0" xfId="168" applyFont="1" applyAlignment="1">
      <alignment horizontal="center"/>
    </xf>
    <xf numFmtId="0" fontId="97" fillId="0" borderId="0" xfId="168" applyAlignment="1"/>
    <xf numFmtId="1" fontId="107" fillId="0" borderId="0" xfId="168" applyNumberFormat="1" applyFont="1" applyAlignment="1">
      <alignment horizontal="center" vertical="center" wrapText="1"/>
    </xf>
    <xf numFmtId="2" fontId="82" fillId="0" borderId="0" xfId="168" applyNumberFormat="1" applyFont="1" applyAlignment="1">
      <alignment horizontal="center" vertical="center" wrapText="1"/>
    </xf>
    <xf numFmtId="2" fontId="97" fillId="0" borderId="0" xfId="168" applyNumberFormat="1" applyAlignment="1"/>
    <xf numFmtId="1" fontId="38" fillId="0" borderId="0" xfId="168" applyNumberFormat="1" applyFont="1" applyAlignment="1">
      <alignment horizontal="center" vertical="center" wrapText="1"/>
    </xf>
    <xf numFmtId="0" fontId="81" fillId="0" borderId="37" xfId="168" applyFont="1" applyBorder="1" applyAlignment="1">
      <alignment horizontal="center" vertical="center" wrapText="1"/>
    </xf>
    <xf numFmtId="0" fontId="22" fillId="0" borderId="45" xfId="168" applyFont="1" applyBorder="1" applyAlignment="1"/>
    <xf numFmtId="0" fontId="22" fillId="0" borderId="53" xfId="69" applyFont="1" applyBorder="1" applyAlignment="1">
      <alignment horizontal="center" vertical="center" wrapText="1"/>
    </xf>
    <xf numFmtId="0" fontId="22" fillId="0" borderId="55" xfId="69" applyFont="1" applyBorder="1" applyAlignment="1">
      <alignment horizontal="center" vertical="center" wrapText="1"/>
    </xf>
    <xf numFmtId="0" fontId="22" fillId="0" borderId="22" xfId="69" applyFont="1" applyBorder="1" applyAlignment="1">
      <alignment horizontal="center" vertical="center" wrapText="1"/>
    </xf>
    <xf numFmtId="0" fontId="78" fillId="0" borderId="23" xfId="5" applyFont="1" applyBorder="1" applyAlignment="1">
      <alignment horizontal="left" vertical="center"/>
    </xf>
    <xf numFmtId="0" fontId="78" fillId="0" borderId="25" xfId="5" applyFont="1" applyBorder="1" applyAlignment="1">
      <alignment horizontal="left" vertical="center"/>
    </xf>
    <xf numFmtId="0" fontId="78" fillId="0" borderId="63" xfId="5" applyFont="1" applyBorder="1" applyAlignment="1">
      <alignment horizontal="left" vertical="center"/>
    </xf>
    <xf numFmtId="0" fontId="128" fillId="0" borderId="23" xfId="168" applyFont="1" applyBorder="1" applyAlignment="1">
      <alignment horizontal="center" vertical="center"/>
    </xf>
    <xf numFmtId="0" fontId="128" fillId="0" borderId="24" xfId="168" applyFont="1" applyBorder="1" applyAlignment="1">
      <alignment horizontal="center" vertical="center"/>
    </xf>
    <xf numFmtId="0" fontId="115" fillId="3" borderId="2" xfId="69" applyFont="1" applyFill="1" applyBorder="1" applyAlignment="1">
      <alignment horizontal="center" vertical="center" wrapText="1"/>
    </xf>
    <xf numFmtId="0" fontId="115" fillId="3" borderId="8" xfId="69" applyFont="1" applyFill="1" applyBorder="1" applyAlignment="1">
      <alignment horizontal="center" vertical="center" wrapText="1"/>
    </xf>
    <xf numFmtId="0" fontId="21" fillId="0" borderId="20" xfId="69" applyFont="1" applyBorder="1" applyAlignment="1">
      <alignment horizontal="center" vertical="center"/>
    </xf>
    <xf numFmtId="0" fontId="147" fillId="0" borderId="60" xfId="0" applyFont="1" applyBorder="1" applyAlignment="1">
      <alignment horizontal="center" vertical="center" wrapText="1"/>
    </xf>
    <xf numFmtId="0" fontId="147" fillId="0" borderId="61" xfId="0" applyFont="1" applyBorder="1" applyAlignment="1">
      <alignment horizontal="center" vertical="center" wrapText="1"/>
    </xf>
    <xf numFmtId="0" fontId="147" fillId="0" borderId="11" xfId="0" applyFont="1" applyBorder="1" applyAlignment="1">
      <alignment horizontal="center" vertical="center" wrapText="1"/>
    </xf>
    <xf numFmtId="0" fontId="147" fillId="0" borderId="62" xfId="0" applyFont="1" applyBorder="1" applyAlignment="1">
      <alignment horizontal="center" vertical="center" wrapText="1"/>
    </xf>
    <xf numFmtId="0" fontId="166" fillId="0" borderId="12" xfId="69" applyFont="1" applyBorder="1" applyAlignment="1">
      <alignment horizontal="center" vertical="center" wrapText="1"/>
    </xf>
    <xf numFmtId="0" fontId="166" fillId="0" borderId="14" xfId="69" applyFont="1" applyBorder="1" applyAlignment="1">
      <alignment horizontal="center" vertical="center" wrapText="1"/>
    </xf>
    <xf numFmtId="0" fontId="115" fillId="3" borderId="1" xfId="69" applyFont="1" applyFill="1" applyBorder="1" applyAlignment="1">
      <alignment horizontal="center" vertical="center" wrapText="1"/>
    </xf>
    <xf numFmtId="0" fontId="115" fillId="3" borderId="12" xfId="69" applyFont="1" applyFill="1" applyBorder="1" applyAlignment="1">
      <alignment horizontal="center" vertical="center"/>
    </xf>
    <xf numFmtId="0" fontId="115" fillId="3" borderId="14" xfId="69" applyFont="1" applyFill="1" applyBorder="1" applyAlignment="1">
      <alignment horizontal="center" vertical="center"/>
    </xf>
    <xf numFmtId="0" fontId="22" fillId="0" borderId="12" xfId="69" applyFont="1" applyBorder="1" applyAlignment="1">
      <alignment horizontal="left" vertical="center" wrapText="1"/>
    </xf>
    <xf numFmtId="0" fontId="22" fillId="0" borderId="14" xfId="69" applyFont="1" applyBorder="1" applyAlignment="1">
      <alignment horizontal="left" vertical="center" wrapText="1"/>
    </xf>
    <xf numFmtId="0" fontId="100" fillId="0" borderId="2" xfId="168" applyFont="1" applyBorder="1" applyAlignment="1">
      <alignment horizontal="center" vertical="center"/>
    </xf>
    <xf numFmtId="0" fontId="100" fillId="0" borderId="7" xfId="168" applyFont="1" applyBorder="1" applyAlignment="1">
      <alignment horizontal="center" vertical="center"/>
    </xf>
    <xf numFmtId="0" fontId="100" fillId="0" borderId="8" xfId="168" applyFont="1" applyBorder="1" applyAlignment="1">
      <alignment horizontal="center" vertical="center"/>
    </xf>
    <xf numFmtId="189" fontId="21" fillId="0" borderId="1" xfId="69" applyNumberFormat="1" applyFont="1" applyBorder="1" applyAlignment="1">
      <alignment horizontal="center" vertical="center" wrapText="1"/>
    </xf>
    <xf numFmtId="0" fontId="21" fillId="0" borderId="12" xfId="69" applyFont="1" applyBorder="1" applyAlignment="1">
      <alignment horizontal="justify" vertical="top" wrapText="1"/>
    </xf>
    <xf numFmtId="0" fontId="21" fillId="0" borderId="14" xfId="69" applyFont="1" applyBorder="1" applyAlignment="1">
      <alignment horizontal="justify" vertical="top" wrapText="1"/>
    </xf>
    <xf numFmtId="0" fontId="121" fillId="26" borderId="5" xfId="69" applyFont="1" applyFill="1" applyBorder="1" applyAlignment="1">
      <alignment horizontal="center" vertical="center"/>
    </xf>
    <xf numFmtId="0" fontId="78" fillId="0" borderId="5" xfId="5" applyFont="1" applyBorder="1" applyAlignment="1">
      <alignment horizontal="center" vertical="center"/>
    </xf>
    <xf numFmtId="0" fontId="78" fillId="0" borderId="33" xfId="5" applyFont="1" applyBorder="1" applyAlignment="1">
      <alignment horizontal="center" vertical="center"/>
    </xf>
    <xf numFmtId="0" fontId="21" fillId="0" borderId="4" xfId="69" applyFont="1" applyBorder="1" applyAlignment="1">
      <alignment horizontal="center" wrapText="1"/>
    </xf>
    <xf numFmtId="0" fontId="21" fillId="0" borderId="0" xfId="69" applyFont="1" applyAlignment="1">
      <alignment horizontal="center" wrapText="1"/>
    </xf>
    <xf numFmtId="0" fontId="115" fillId="3" borderId="19" xfId="69" applyFont="1" applyFill="1" applyBorder="1" applyAlignment="1">
      <alignment horizontal="center" vertical="center" wrapText="1"/>
    </xf>
    <xf numFmtId="0" fontId="115" fillId="3" borderId="13" xfId="69" applyFont="1" applyFill="1" applyBorder="1" applyAlignment="1">
      <alignment horizontal="center" vertical="center"/>
    </xf>
    <xf numFmtId="0" fontId="115" fillId="3" borderId="12" xfId="69" applyFont="1" applyFill="1" applyBorder="1" applyAlignment="1">
      <alignment horizontal="center" vertical="center" wrapText="1"/>
    </xf>
    <xf numFmtId="0" fontId="115" fillId="3" borderId="14" xfId="69" applyFont="1" applyFill="1" applyBorder="1" applyAlignment="1">
      <alignment horizontal="center" vertical="center" wrapText="1"/>
    </xf>
    <xf numFmtId="0" fontId="115" fillId="3" borderId="29" xfId="69" applyFont="1" applyFill="1" applyBorder="1" applyAlignment="1">
      <alignment horizontal="center" vertical="center" wrapText="1"/>
    </xf>
    <xf numFmtId="0" fontId="115" fillId="3" borderId="37" xfId="69" applyFont="1" applyFill="1" applyBorder="1" applyAlignment="1">
      <alignment horizontal="center" vertical="center" wrapText="1"/>
    </xf>
    <xf numFmtId="0" fontId="22" fillId="0" borderId="12" xfId="69" applyFont="1" applyBorder="1" applyAlignment="1">
      <alignment horizontal="center" vertical="center" wrapText="1"/>
    </xf>
    <xf numFmtId="0" fontId="22" fillId="0" borderId="14" xfId="69" applyFont="1" applyBorder="1" applyAlignment="1">
      <alignment horizontal="center" vertical="center" wrapText="1"/>
    </xf>
    <xf numFmtId="0" fontId="22" fillId="0" borderId="12" xfId="69" applyFont="1" applyBorder="1" applyAlignment="1">
      <alignment horizontal="left" vertical="top" wrapText="1"/>
    </xf>
    <xf numFmtId="0" fontId="22" fillId="0" borderId="14" xfId="69" applyFont="1" applyBorder="1" applyAlignment="1">
      <alignment horizontal="left" vertical="top" wrapText="1"/>
    </xf>
    <xf numFmtId="0" fontId="131" fillId="0" borderId="12" xfId="69" applyFont="1" applyBorder="1" applyAlignment="1">
      <alignment horizontal="center" vertical="center" wrapText="1"/>
    </xf>
    <xf numFmtId="0" fontId="131" fillId="0" borderId="14" xfId="69" applyFont="1" applyBorder="1" applyAlignment="1">
      <alignment horizontal="center" vertical="center" wrapText="1"/>
    </xf>
    <xf numFmtId="0" fontId="24" fillId="3" borderId="12" xfId="69" applyFont="1" applyFill="1" applyBorder="1" applyAlignment="1">
      <alignment horizontal="center" vertical="center" wrapText="1"/>
    </xf>
    <xf numFmtId="0" fontId="24" fillId="3" borderId="14" xfId="69" applyFont="1" applyFill="1" applyBorder="1" applyAlignment="1">
      <alignment horizontal="center" vertical="center" wrapText="1"/>
    </xf>
    <xf numFmtId="0" fontId="24" fillId="3" borderId="2" xfId="69" applyFont="1" applyFill="1" applyBorder="1" applyAlignment="1">
      <alignment horizontal="center" vertical="center" wrapText="1"/>
    </xf>
    <xf numFmtId="0" fontId="24" fillId="3" borderId="8" xfId="69" applyFont="1" applyFill="1" applyBorder="1" applyAlignment="1">
      <alignment horizontal="center" vertical="center" wrapText="1"/>
    </xf>
    <xf numFmtId="0" fontId="60" fillId="0" borderId="25" xfId="5" applyFont="1" applyBorder="1" applyAlignment="1">
      <alignment horizontal="left" vertical="center"/>
    </xf>
    <xf numFmtId="0" fontId="60" fillId="0" borderId="63" xfId="5" applyFont="1" applyBorder="1" applyAlignment="1">
      <alignment horizontal="left" vertical="center"/>
    </xf>
    <xf numFmtId="0" fontId="22" fillId="3" borderId="12" xfId="69" applyFont="1" applyFill="1" applyBorder="1" applyAlignment="1">
      <alignment horizontal="center" vertical="center" wrapText="1"/>
    </xf>
    <xf numFmtId="0" fontId="22" fillId="3" borderId="14" xfId="69" applyFont="1" applyFill="1" applyBorder="1" applyAlignment="1">
      <alignment horizontal="center" vertical="center" wrapText="1"/>
    </xf>
    <xf numFmtId="0" fontId="60" fillId="0" borderId="23" xfId="5" applyFont="1" applyBorder="1" applyAlignment="1">
      <alignment horizontal="left" vertical="center"/>
    </xf>
    <xf numFmtId="0" fontId="138" fillId="0" borderId="4" xfId="69" applyFont="1" applyBorder="1" applyAlignment="1">
      <alignment horizontal="center" wrapText="1"/>
    </xf>
    <xf numFmtId="0" fontId="138" fillId="0" borderId="0" xfId="69" applyFont="1" applyAlignment="1">
      <alignment horizontal="center" wrapText="1"/>
    </xf>
    <xf numFmtId="0" fontId="115" fillId="3" borderId="48" xfId="69" applyFont="1" applyFill="1" applyBorder="1" applyAlignment="1">
      <alignment horizontal="center" vertical="center" wrapText="1"/>
    </xf>
    <xf numFmtId="0" fontId="115" fillId="3" borderId="38" xfId="69" applyFont="1" applyFill="1" applyBorder="1" applyAlignment="1">
      <alignment horizontal="center" vertical="center" wrapText="1"/>
    </xf>
    <xf numFmtId="0" fontId="115" fillId="3" borderId="13" xfId="69" applyFont="1" applyFill="1" applyBorder="1" applyAlignment="1">
      <alignment horizontal="center" vertical="center" wrapText="1"/>
    </xf>
    <xf numFmtId="4" fontId="138" fillId="0" borderId="2" xfId="69" applyNumberFormat="1" applyFont="1" applyBorder="1" applyAlignment="1">
      <alignment horizontal="center" vertical="center" wrapText="1"/>
    </xf>
    <xf numFmtId="4" fontId="138" fillId="0" borderId="8" xfId="69" applyNumberFormat="1" applyFont="1" applyBorder="1" applyAlignment="1">
      <alignment horizontal="center" vertical="center" wrapText="1"/>
    </xf>
    <xf numFmtId="0" fontId="131" fillId="32" borderId="53" xfId="69" applyFont="1" applyFill="1" applyBorder="1" applyAlignment="1">
      <alignment horizontal="center" vertical="center" wrapText="1"/>
    </xf>
    <xf numFmtId="0" fontId="131" fillId="32" borderId="22" xfId="69" applyFont="1" applyFill="1" applyBorder="1" applyAlignment="1">
      <alignment horizontal="center" vertical="center" wrapText="1"/>
    </xf>
    <xf numFmtId="0" fontId="154" fillId="0" borderId="53" xfId="69" applyFont="1" applyBorder="1" applyAlignment="1">
      <alignment horizontal="center" vertical="center" wrapText="1"/>
    </xf>
    <xf numFmtId="0" fontId="154" fillId="0" borderId="55" xfId="69" applyFont="1" applyBorder="1" applyAlignment="1">
      <alignment horizontal="center" vertical="center" wrapText="1"/>
    </xf>
    <xf numFmtId="0" fontId="154" fillId="0" borderId="22" xfId="69" applyFont="1" applyBorder="1" applyAlignment="1">
      <alignment horizontal="center" vertical="center" wrapText="1"/>
    </xf>
    <xf numFmtId="0" fontId="22" fillId="0" borderId="13" xfId="69" applyFont="1" applyBorder="1" applyAlignment="1">
      <alignment horizontal="center" vertical="center" wrapText="1"/>
    </xf>
    <xf numFmtId="0" fontId="22" fillId="0" borderId="12" xfId="69" applyFont="1" applyBorder="1" applyAlignment="1">
      <alignment horizontal="justify" vertical="top" wrapText="1"/>
    </xf>
    <xf numFmtId="0" fontId="22" fillId="0" borderId="14" xfId="69" applyFont="1" applyBorder="1" applyAlignment="1">
      <alignment horizontal="justify" vertical="top" wrapText="1"/>
    </xf>
    <xf numFmtId="0" fontId="131" fillId="5" borderId="53" xfId="69" applyFont="1" applyFill="1" applyBorder="1" applyAlignment="1">
      <alignment horizontal="center" vertical="center" wrapText="1"/>
    </xf>
    <xf numFmtId="0" fontId="131" fillId="5" borderId="55" xfId="69" applyFont="1" applyFill="1" applyBorder="1" applyAlignment="1">
      <alignment horizontal="center" vertical="center" wrapText="1"/>
    </xf>
    <xf numFmtId="0" fontId="131" fillId="5" borderId="22" xfId="69" applyFont="1" applyFill="1" applyBorder="1" applyAlignment="1">
      <alignment horizontal="center" vertical="center" wrapText="1"/>
    </xf>
    <xf numFmtId="0" fontId="22" fillId="0" borderId="12" xfId="69" applyFont="1" applyBorder="1" applyAlignment="1">
      <alignment horizontal="center" vertical="top" wrapText="1"/>
    </xf>
    <xf numFmtId="0" fontId="22" fillId="0" borderId="14" xfId="69" applyFont="1" applyBorder="1" applyAlignment="1">
      <alignment horizontal="center" vertical="top" wrapText="1"/>
    </xf>
    <xf numFmtId="0" fontId="118" fillId="0" borderId="5" xfId="5" applyFont="1" applyBorder="1" applyAlignment="1">
      <alignment horizontal="left" vertical="center" wrapText="1"/>
    </xf>
    <xf numFmtId="0" fontId="118" fillId="0" borderId="18" xfId="5" applyFont="1" applyBorder="1" applyAlignment="1">
      <alignment horizontal="left" vertical="center" wrapText="1"/>
    </xf>
    <xf numFmtId="0" fontId="120" fillId="0" borderId="1" xfId="5" applyFont="1" applyBorder="1" applyAlignment="1">
      <alignment horizontal="center" vertical="center" wrapText="1"/>
    </xf>
    <xf numFmtId="0" fontId="49" fillId="0" borderId="12" xfId="65" applyFont="1" applyBorder="1" applyAlignment="1">
      <alignment horizontal="left" wrapText="1"/>
    </xf>
    <xf numFmtId="0" fontId="49" fillId="0" borderId="13" xfId="65" applyFont="1" applyBorder="1" applyAlignment="1">
      <alignment horizontal="left" wrapText="1"/>
    </xf>
    <xf numFmtId="0" fontId="49" fillId="0" borderId="14" xfId="65" applyFont="1" applyBorder="1" applyAlignment="1">
      <alignment horizontal="left" wrapText="1"/>
    </xf>
    <xf numFmtId="0" fontId="115" fillId="3" borderId="73" xfId="69" applyFont="1" applyFill="1" applyBorder="1" applyAlignment="1">
      <alignment horizontal="center" vertical="center" wrapText="1"/>
    </xf>
    <xf numFmtId="0" fontId="115" fillId="3" borderId="60" xfId="69" applyFont="1" applyFill="1" applyBorder="1" applyAlignment="1">
      <alignment horizontal="center" vertical="center" wrapText="1"/>
    </xf>
    <xf numFmtId="0" fontId="49" fillId="0" borderId="12" xfId="65" applyFont="1" applyBorder="1" applyAlignment="1">
      <alignment horizontal="left" vertical="center" wrapText="1"/>
    </xf>
    <xf numFmtId="0" fontId="49" fillId="0" borderId="13" xfId="65" applyFont="1" applyBorder="1" applyAlignment="1">
      <alignment horizontal="left" vertical="center" wrapText="1"/>
    </xf>
    <xf numFmtId="0" fontId="49" fillId="0" borderId="14" xfId="65" applyFont="1" applyBorder="1" applyAlignment="1">
      <alignment horizontal="left" vertical="center" wrapText="1"/>
    </xf>
    <xf numFmtId="0" fontId="0" fillId="0" borderId="1" xfId="0" applyBorder="1" applyAlignment="1">
      <alignment horizontal="center"/>
    </xf>
    <xf numFmtId="0" fontId="22" fillId="2" borderId="17" xfId="5" applyFont="1" applyFill="1" applyBorder="1" applyAlignment="1">
      <alignment horizontal="center" vertical="center"/>
    </xf>
    <xf numFmtId="0" fontId="22" fillId="2" borderId="19" xfId="5" applyFont="1" applyFill="1" applyBorder="1" applyAlignment="1">
      <alignment horizontal="center" vertical="center"/>
    </xf>
    <xf numFmtId="0" fontId="22" fillId="2" borderId="26" xfId="5" applyFont="1" applyFill="1" applyBorder="1" applyAlignment="1">
      <alignment horizontal="center" vertical="center"/>
    </xf>
    <xf numFmtId="0" fontId="47" fillId="0" borderId="1" xfId="65" applyFont="1" applyBorder="1" applyAlignment="1">
      <alignment horizontal="center" vertical="center" wrapText="1"/>
    </xf>
    <xf numFmtId="0" fontId="47" fillId="0" borderId="12" xfId="65" applyFont="1" applyBorder="1" applyAlignment="1">
      <alignment horizontal="center" vertical="center" wrapText="1"/>
    </xf>
    <xf numFmtId="0" fontId="47" fillId="0" borderId="13" xfId="65" applyFont="1" applyBorder="1" applyAlignment="1">
      <alignment horizontal="center" vertical="center" wrapText="1"/>
    </xf>
    <xf numFmtId="0" fontId="47" fillId="0" borderId="14" xfId="65" applyFont="1" applyBorder="1" applyAlignment="1">
      <alignment horizontal="center" vertical="center" wrapText="1"/>
    </xf>
    <xf numFmtId="0" fontId="118" fillId="0" borderId="28" xfId="5" applyFont="1" applyBorder="1" applyAlignment="1">
      <alignment horizontal="left" vertical="center" wrapText="1"/>
    </xf>
    <xf numFmtId="0" fontId="118" fillId="0" borderId="27" xfId="5" applyFont="1" applyBorder="1" applyAlignment="1">
      <alignment horizontal="left" vertical="center" wrapText="1"/>
    </xf>
    <xf numFmtId="0" fontId="118" fillId="0" borderId="1" xfId="5" applyFont="1" applyBorder="1" applyAlignment="1">
      <alignment horizontal="left" vertical="center" wrapText="1"/>
    </xf>
    <xf numFmtId="0" fontId="118" fillId="0" borderId="20" xfId="5" applyFont="1" applyBorder="1" applyAlignment="1">
      <alignment horizontal="left" vertical="center" wrapText="1"/>
    </xf>
    <xf numFmtId="0" fontId="22" fillId="19" borderId="17" xfId="5" applyFont="1" applyFill="1" applyBorder="1" applyAlignment="1">
      <alignment horizontal="center" vertical="center"/>
    </xf>
    <xf numFmtId="0" fontId="22" fillId="19" borderId="26" xfId="5" applyFont="1" applyFill="1" applyBorder="1" applyAlignment="1">
      <alignment horizontal="center" vertical="center"/>
    </xf>
    <xf numFmtId="0" fontId="131" fillId="0" borderId="53" xfId="69" applyFont="1" applyBorder="1" applyAlignment="1">
      <alignment horizontal="center" vertical="center" wrapText="1"/>
    </xf>
    <xf numFmtId="0" fontId="131" fillId="0" borderId="55" xfId="69" applyFont="1" applyBorder="1" applyAlignment="1">
      <alignment horizontal="center" vertical="center" wrapText="1"/>
    </xf>
    <xf numFmtId="0" fontId="131" fillId="0" borderId="22" xfId="69" applyFont="1" applyBorder="1" applyAlignment="1">
      <alignment horizontal="center" vertical="center" wrapText="1"/>
    </xf>
    <xf numFmtId="4" fontId="22" fillId="0" borderId="53" xfId="69" applyNumberFormat="1" applyFont="1" applyBorder="1" applyAlignment="1">
      <alignment horizontal="center" vertical="center" wrapText="1"/>
    </xf>
    <xf numFmtId="0" fontId="154" fillId="32" borderId="53" xfId="69" applyFont="1" applyFill="1" applyBorder="1" applyAlignment="1">
      <alignment horizontal="center" vertical="center" wrapText="1"/>
    </xf>
    <xf numFmtId="0" fontId="154" fillId="32" borderId="55" xfId="69" applyFont="1" applyFill="1" applyBorder="1" applyAlignment="1">
      <alignment horizontal="center" vertical="center" wrapText="1"/>
    </xf>
    <xf numFmtId="0" fontId="154" fillId="32" borderId="22" xfId="69" applyFont="1" applyFill="1" applyBorder="1" applyAlignment="1">
      <alignment horizontal="center" vertical="center" wrapText="1"/>
    </xf>
    <xf numFmtId="0" fontId="131" fillId="32" borderId="55" xfId="69" applyFont="1" applyFill="1" applyBorder="1" applyAlignment="1">
      <alignment horizontal="center" vertical="center" wrapText="1"/>
    </xf>
    <xf numFmtId="0" fontId="166" fillId="0" borderId="53" xfId="69" applyFont="1" applyBorder="1" applyAlignment="1">
      <alignment horizontal="center" vertical="center" wrapText="1"/>
    </xf>
    <xf numFmtId="0" fontId="166" fillId="0" borderId="55" xfId="69" applyFont="1" applyBorder="1" applyAlignment="1">
      <alignment horizontal="center" vertical="center" wrapText="1"/>
    </xf>
    <xf numFmtId="0" fontId="166" fillId="0" borderId="22" xfId="69" applyFont="1" applyBorder="1" applyAlignment="1">
      <alignment horizontal="center" vertical="center" wrapText="1"/>
    </xf>
    <xf numFmtId="0" fontId="46" fillId="0" borderId="4" xfId="69" applyFont="1" applyBorder="1" applyAlignment="1">
      <alignment horizontal="center" wrapText="1"/>
    </xf>
    <xf numFmtId="0" fontId="46" fillId="0" borderId="0" xfId="69" applyFont="1" applyAlignment="1">
      <alignment horizontal="center" wrapText="1"/>
    </xf>
    <xf numFmtId="0" fontId="130" fillId="26" borderId="11" xfId="69" applyFont="1" applyFill="1" applyBorder="1" applyAlignment="1">
      <alignment horizontal="center" vertical="center" wrapText="1"/>
    </xf>
    <xf numFmtId="2" fontId="128" fillId="0" borderId="29" xfId="0" applyNumberFormat="1" applyFont="1" applyBorder="1" applyAlignment="1">
      <alignment horizontal="center" vertical="center" wrapText="1"/>
    </xf>
    <xf numFmtId="2" fontId="124" fillId="0" borderId="29" xfId="0" applyNumberFormat="1" applyFont="1" applyBorder="1" applyAlignment="1">
      <alignment horizontal="center" vertical="center" wrapText="1"/>
    </xf>
    <xf numFmtId="0" fontId="136" fillId="0" borderId="29" xfId="0" applyFont="1" applyBorder="1" applyAlignment="1">
      <alignment horizontal="center" vertical="center"/>
    </xf>
    <xf numFmtId="0" fontId="130" fillId="26" borderId="7" xfId="69" applyFont="1" applyFill="1" applyBorder="1" applyAlignment="1">
      <alignment horizontal="center" vertical="center" wrapText="1"/>
    </xf>
    <xf numFmtId="0" fontId="130" fillId="26" borderId="73" xfId="69" applyFont="1" applyFill="1" applyBorder="1" applyAlignment="1">
      <alignment horizontal="center" vertical="center" wrapText="1"/>
    </xf>
    <xf numFmtId="0" fontId="130" fillId="26" borderId="69" xfId="69" applyFont="1" applyFill="1" applyBorder="1" applyAlignment="1">
      <alignment horizontal="center" vertical="center" wrapText="1"/>
    </xf>
    <xf numFmtId="0" fontId="93" fillId="15" borderId="1" xfId="164" applyFont="1" applyFill="1" applyBorder="1" applyAlignment="1">
      <alignment horizontal="center" vertical="center" wrapText="1"/>
    </xf>
    <xf numFmtId="0" fontId="92" fillId="15" borderId="47" xfId="164" applyFont="1" applyFill="1" applyBorder="1" applyAlignment="1">
      <alignment horizontal="center" vertical="center" wrapText="1"/>
    </xf>
    <xf numFmtId="0" fontId="22" fillId="0" borderId="36" xfId="164" applyFont="1" applyBorder="1" applyAlignment="1"/>
    <xf numFmtId="0" fontId="92" fillId="15" borderId="41" xfId="164" applyFont="1" applyFill="1" applyBorder="1" applyAlignment="1">
      <alignment horizontal="center" vertical="center" wrapText="1"/>
    </xf>
    <xf numFmtId="0" fontId="22" fillId="0" borderId="49" xfId="164" applyFont="1" applyBorder="1" applyAlignment="1"/>
    <xf numFmtId="0" fontId="82" fillId="0" borderId="1" xfId="164" applyFont="1" applyBorder="1" applyAlignment="1">
      <alignment horizontal="center" vertical="center" wrapText="1"/>
    </xf>
    <xf numFmtId="0" fontId="114" fillId="0" borderId="1" xfId="164" applyFont="1" applyBorder="1" applyAlignment="1">
      <alignment vertical="center"/>
    </xf>
    <xf numFmtId="1" fontId="107" fillId="0" borderId="1" xfId="164" applyNumberFormat="1" applyFont="1" applyBorder="1" applyAlignment="1">
      <alignment horizontal="center" vertical="center" wrapText="1"/>
    </xf>
    <xf numFmtId="0" fontId="24" fillId="0" borderId="1" xfId="164" applyBorder="1" applyAlignment="1"/>
    <xf numFmtId="1" fontId="115" fillId="0" borderId="1" xfId="164" applyNumberFormat="1" applyFont="1" applyBorder="1" applyAlignment="1">
      <alignment horizontal="center" vertical="center" wrapText="1"/>
    </xf>
    <xf numFmtId="0" fontId="24" fillId="0" borderId="1" xfId="164" applyBorder="1" applyAlignment="1">
      <alignment vertical="center"/>
    </xf>
    <xf numFmtId="2" fontId="87" fillId="0" borderId="1" xfId="164" applyNumberFormat="1" applyFont="1" applyBorder="1" applyAlignment="1">
      <alignment horizontal="center" vertical="center" wrapText="1"/>
    </xf>
    <xf numFmtId="0" fontId="24" fillId="0" borderId="2" xfId="164" applyBorder="1" applyAlignment="1"/>
    <xf numFmtId="0" fontId="92" fillId="34" borderId="17" xfId="164" applyFont="1" applyFill="1" applyBorder="1" applyAlignment="1">
      <alignment horizontal="center" vertical="center" wrapText="1"/>
    </xf>
    <xf numFmtId="0" fontId="92" fillId="34" borderId="18" xfId="164" applyFont="1" applyFill="1" applyBorder="1" applyAlignment="1">
      <alignment horizontal="center" vertical="center" wrapText="1"/>
    </xf>
    <xf numFmtId="0" fontId="93" fillId="15" borderId="14" xfId="164" applyFont="1" applyFill="1" applyBorder="1" applyAlignment="1">
      <alignment horizontal="center" vertical="center" wrapText="1"/>
    </xf>
    <xf numFmtId="0" fontId="92" fillId="27" borderId="17" xfId="164" applyFont="1" applyFill="1" applyBorder="1" applyAlignment="1">
      <alignment horizontal="center" vertical="center" wrapText="1"/>
    </xf>
    <xf numFmtId="0" fontId="92" fillId="27" borderId="18" xfId="164" applyFont="1" applyFill="1" applyBorder="1" applyAlignment="1">
      <alignment horizontal="center" vertical="center" wrapText="1"/>
    </xf>
    <xf numFmtId="0" fontId="93" fillId="15" borderId="53" xfId="164" applyFont="1" applyFill="1" applyBorder="1" applyAlignment="1">
      <alignment horizontal="center" vertical="center" wrapText="1"/>
    </xf>
    <xf numFmtId="0" fontId="93" fillId="15" borderId="22" xfId="164" applyFont="1" applyFill="1" applyBorder="1" applyAlignment="1">
      <alignment horizontal="center" vertical="center" wrapText="1"/>
    </xf>
    <xf numFmtId="0" fontId="92" fillId="34" borderId="5" xfId="164" applyFont="1" applyFill="1" applyBorder="1" applyAlignment="1">
      <alignment horizontal="center" vertical="center" wrapText="1"/>
    </xf>
    <xf numFmtId="0" fontId="143" fillId="0" borderId="0" xfId="63" applyFont="1" applyAlignment="1">
      <alignment horizontal="center" vertical="center" wrapText="1"/>
    </xf>
    <xf numFmtId="0" fontId="45" fillId="0" borderId="0" xfId="64" applyFont="1" applyAlignment="1">
      <alignment horizontal="center" vertical="center"/>
    </xf>
    <xf numFmtId="0" fontId="43" fillId="0" borderId="30" xfId="64" applyFont="1" applyBorder="1" applyAlignment="1">
      <alignment horizontal="center" wrapText="1"/>
    </xf>
    <xf numFmtId="0" fontId="27" fillId="0" borderId="0" xfId="63" applyFont="1" applyAlignment="1">
      <alignment horizontal="center" vertical="center" wrapText="1"/>
    </xf>
    <xf numFmtId="9" fontId="38" fillId="0" borderId="0" xfId="63" applyNumberFormat="1" applyFont="1" applyAlignment="1">
      <alignment horizontal="center" vertical="center" wrapText="1"/>
    </xf>
    <xf numFmtId="0" fontId="39" fillId="8" borderId="17" xfId="63" applyFont="1" applyFill="1" applyBorder="1" applyAlignment="1">
      <alignment horizontal="center" vertical="center" wrapText="1"/>
    </xf>
    <xf numFmtId="9" fontId="38" fillId="8" borderId="66" xfId="63" applyNumberFormat="1" applyFont="1" applyFill="1" applyBorder="1" applyAlignment="1">
      <alignment horizontal="center" vertical="center" wrapText="1"/>
    </xf>
    <xf numFmtId="9" fontId="38" fillId="8" borderId="67" xfId="63" applyNumberFormat="1" applyFont="1" applyFill="1" applyBorder="1" applyAlignment="1">
      <alignment horizontal="center" vertical="center" wrapText="1"/>
    </xf>
    <xf numFmtId="9" fontId="38" fillId="8" borderId="68" xfId="63" applyNumberFormat="1" applyFont="1" applyFill="1" applyBorder="1" applyAlignment="1">
      <alignment horizontal="center" vertical="center" wrapText="1"/>
    </xf>
    <xf numFmtId="9" fontId="38" fillId="8" borderId="65" xfId="63" applyNumberFormat="1" applyFont="1" applyFill="1" applyBorder="1" applyAlignment="1">
      <alignment horizontal="center" vertical="center" wrapText="1"/>
    </xf>
    <xf numFmtId="0" fontId="39" fillId="8" borderId="18" xfId="63" applyFont="1" applyFill="1" applyBorder="1" applyAlignment="1">
      <alignment horizontal="center" vertical="center" wrapText="1"/>
    </xf>
    <xf numFmtId="0" fontId="39" fillId="8" borderId="20" xfId="63" applyFont="1" applyFill="1" applyBorder="1" applyAlignment="1">
      <alignment horizontal="center" vertical="center" wrapText="1"/>
    </xf>
    <xf numFmtId="9" fontId="38" fillId="12" borderId="71" xfId="0" applyNumberFormat="1" applyFont="1" applyFill="1" applyBorder="1" applyAlignment="1">
      <alignment horizontal="center" vertical="center" wrapText="1"/>
    </xf>
    <xf numFmtId="0" fontId="22" fillId="0" borderId="72" xfId="0" applyFont="1" applyBorder="1" applyAlignment="1"/>
    <xf numFmtId="0" fontId="22" fillId="0" borderId="35" xfId="0" applyFont="1" applyBorder="1" applyAlignment="1"/>
    <xf numFmtId="0" fontId="45" fillId="0" borderId="0" xfId="64" applyFont="1" applyAlignment="1">
      <alignment horizontal="center" wrapText="1"/>
    </xf>
    <xf numFmtId="0" fontId="45" fillId="0" borderId="0" xfId="64" applyFont="1" applyAlignment="1">
      <alignment horizontal="center"/>
    </xf>
    <xf numFmtId="0" fontId="44" fillId="0" borderId="0" xfId="64" applyFont="1" applyAlignment="1">
      <alignment horizontal="center" wrapText="1"/>
    </xf>
    <xf numFmtId="0" fontId="76" fillId="0" borderId="0" xfId="64" applyFont="1" applyAlignment="1">
      <alignment horizontal="center" wrapText="1"/>
    </xf>
    <xf numFmtId="0" fontId="76" fillId="0" borderId="0" xfId="64" applyFont="1" applyAlignment="1">
      <alignment horizontal="center"/>
    </xf>
    <xf numFmtId="0" fontId="76" fillId="0" borderId="0" xfId="64" applyFont="1" applyAlignment="1">
      <alignment horizontal="center" vertical="center"/>
    </xf>
    <xf numFmtId="0" fontId="156" fillId="8" borderId="0" xfId="74" applyFont="1" applyFill="1" applyAlignment="1">
      <alignment horizontal="center"/>
    </xf>
    <xf numFmtId="0" fontId="7" fillId="0" borderId="0" xfId="74" applyAlignment="1">
      <alignment horizontal="center"/>
    </xf>
    <xf numFmtId="0" fontId="159" fillId="5" borderId="1" xfId="74" applyFont="1" applyFill="1" applyBorder="1" applyAlignment="1">
      <alignment horizontal="center"/>
    </xf>
    <xf numFmtId="0" fontId="103" fillId="18" borderId="23" xfId="164" applyFont="1" applyFill="1" applyBorder="1" applyAlignment="1">
      <alignment horizontal="center" vertical="center"/>
    </xf>
    <xf numFmtId="0" fontId="103" fillId="18" borderId="25" xfId="164" applyFont="1" applyFill="1" applyBorder="1" applyAlignment="1">
      <alignment horizontal="center" vertical="center"/>
    </xf>
    <xf numFmtId="0" fontId="103" fillId="18" borderId="24" xfId="164" applyFont="1" applyFill="1" applyBorder="1" applyAlignment="1">
      <alignment horizontal="center" vertical="center"/>
    </xf>
    <xf numFmtId="0" fontId="35" fillId="0" borderId="12" xfId="164" applyFont="1" applyBorder="1" applyAlignment="1">
      <alignment horizontal="center" vertical="center" wrapText="1"/>
    </xf>
    <xf numFmtId="0" fontId="35" fillId="0" borderId="13" xfId="164" applyFont="1" applyBorder="1" applyAlignment="1">
      <alignment horizontal="center" vertical="center" wrapText="1"/>
    </xf>
    <xf numFmtId="0" fontId="35" fillId="0" borderId="14" xfId="164" applyFont="1" applyBorder="1" applyAlignment="1">
      <alignment horizontal="center" vertical="center" wrapText="1"/>
    </xf>
    <xf numFmtId="0" fontId="99" fillId="0" borderId="1" xfId="168" applyFont="1" applyBorder="1" applyAlignment="1">
      <alignment horizontal="center" vertical="center" wrapText="1"/>
    </xf>
    <xf numFmtId="0" fontId="24" fillId="16" borderId="23" xfId="164" applyFill="1" applyBorder="1" applyAlignment="1">
      <alignment horizontal="center"/>
    </xf>
    <xf numFmtId="0" fontId="24" fillId="16" borderId="25" xfId="164" applyFill="1" applyBorder="1" applyAlignment="1">
      <alignment horizontal="center"/>
    </xf>
    <xf numFmtId="0" fontId="24" fillId="16" borderId="24" xfId="164" applyFill="1" applyBorder="1" applyAlignment="1">
      <alignment horizontal="center"/>
    </xf>
    <xf numFmtId="0" fontId="35" fillId="0" borderId="0" xfId="164" applyFont="1" applyAlignment="1">
      <alignment horizontal="center" vertical="center" wrapText="1"/>
    </xf>
    <xf numFmtId="0" fontId="98" fillId="17" borderId="1" xfId="168" applyFont="1" applyFill="1" applyBorder="1" applyAlignment="1">
      <alignment horizontal="center" vertical="center" wrapText="1"/>
    </xf>
    <xf numFmtId="0" fontId="80" fillId="0" borderId="1" xfId="164" applyFont="1" applyBorder="1" applyAlignment="1">
      <alignment horizontal="center" vertical="center" wrapText="1"/>
    </xf>
    <xf numFmtId="1" fontId="38" fillId="0" borderId="1" xfId="164" applyNumberFormat="1" applyFont="1" applyBorder="1" applyAlignment="1">
      <alignment horizontal="center" vertical="top" wrapText="1"/>
    </xf>
    <xf numFmtId="0" fontId="38" fillId="0" borderId="1" xfId="164" applyFont="1" applyBorder="1" applyAlignment="1">
      <alignment horizontal="center" vertical="top" wrapText="1"/>
    </xf>
    <xf numFmtId="2" fontId="85" fillId="0" borderId="1" xfId="164" applyNumberFormat="1" applyFont="1" applyBorder="1" applyAlignment="1">
      <alignment horizontal="center" vertical="center" wrapText="1"/>
    </xf>
    <xf numFmtId="2" fontId="79" fillId="11" borderId="12" xfId="164" applyNumberFormat="1" applyFont="1" applyFill="1" applyBorder="1" applyAlignment="1">
      <alignment horizontal="center" vertical="center" wrapText="1"/>
    </xf>
    <xf numFmtId="2" fontId="79" fillId="11" borderId="13" xfId="164" applyNumberFormat="1" applyFont="1" applyFill="1" applyBorder="1" applyAlignment="1">
      <alignment horizontal="center" vertical="center" wrapText="1"/>
    </xf>
    <xf numFmtId="2" fontId="79" fillId="11" borderId="14" xfId="164" applyNumberFormat="1" applyFont="1" applyFill="1" applyBorder="1" applyAlignment="1">
      <alignment horizontal="center" vertical="center" wrapText="1"/>
    </xf>
    <xf numFmtId="0" fontId="92" fillId="15" borderId="1" xfId="164" applyFont="1" applyFill="1" applyBorder="1" applyAlignment="1">
      <alignment horizontal="center" vertical="center" wrapText="1"/>
    </xf>
    <xf numFmtId="0" fontId="22" fillId="0" borderId="1" xfId="164" applyFont="1" applyBorder="1" applyAlignment="1"/>
    <xf numFmtId="184" fontId="92" fillId="15" borderId="1" xfId="167" applyNumberFormat="1" applyFont="1" applyFill="1" applyBorder="1" applyAlignment="1">
      <alignment horizontal="center" vertical="center" wrapText="1"/>
    </xf>
    <xf numFmtId="184" fontId="22" fillId="0" borderId="1" xfId="167" applyNumberFormat="1" applyFont="1" applyBorder="1" applyAlignment="1"/>
    <xf numFmtId="0" fontId="54" fillId="4" borderId="44" xfId="0" applyFont="1" applyFill="1" applyBorder="1" applyAlignment="1">
      <alignment horizontal="center"/>
    </xf>
    <xf numFmtId="0" fontId="54" fillId="4" borderId="10" xfId="0" applyFont="1" applyFill="1" applyBorder="1" applyAlignment="1">
      <alignment horizontal="center"/>
    </xf>
    <xf numFmtId="0" fontId="54" fillId="4" borderId="42" xfId="0" applyFont="1" applyFill="1" applyBorder="1" applyAlignment="1">
      <alignment horizontal="center"/>
    </xf>
    <xf numFmtId="1" fontId="53" fillId="0" borderId="26" xfId="0" applyNumberFormat="1" applyFont="1" applyBorder="1" applyAlignment="1">
      <alignment horizontal="center" wrapText="1"/>
    </xf>
    <xf numFmtId="0" fontId="53" fillId="0" borderId="28" xfId="0" applyFont="1" applyBorder="1" applyAlignment="1">
      <alignment horizontal="center" wrapText="1"/>
    </xf>
    <xf numFmtId="0" fontId="53" fillId="0" borderId="27" xfId="0" applyFont="1" applyBorder="1" applyAlignment="1">
      <alignment horizontal="center" wrapText="1"/>
    </xf>
    <xf numFmtId="0" fontId="53" fillId="0" borderId="17" xfId="0" applyFont="1" applyBorder="1" applyAlignment="1">
      <alignment horizontal="center"/>
    </xf>
    <xf numFmtId="0" fontId="53" fillId="0" borderId="5" xfId="0" applyFont="1" applyBorder="1" applyAlignment="1">
      <alignment horizontal="center"/>
    </xf>
    <xf numFmtId="0" fontId="53" fillId="0" borderId="18" xfId="0" applyFont="1" applyBorder="1" applyAlignment="1">
      <alignment horizontal="center"/>
    </xf>
    <xf numFmtId="0" fontId="67" fillId="0" borderId="0" xfId="93" applyFont="1" applyAlignment="1">
      <alignment horizontal="right"/>
    </xf>
    <xf numFmtId="0" fontId="67" fillId="0" borderId="0" xfId="93" applyFont="1" applyAlignment="1">
      <alignment horizontal="left"/>
    </xf>
    <xf numFmtId="0" fontId="0" fillId="0" borderId="1" xfId="0" applyBorder="1" applyAlignment="1">
      <alignment horizontal="right"/>
    </xf>
    <xf numFmtId="190" fontId="0" fillId="0" borderId="1" xfId="0" applyNumberFormat="1" applyBorder="1"/>
    <xf numFmtId="0" fontId="53" fillId="5" borderId="1" xfId="0" applyFont="1" applyFill="1" applyBorder="1" applyAlignment="1">
      <alignment horizontal="right"/>
    </xf>
  </cellXfs>
  <cellStyles count="169">
    <cellStyle name="Hipervínculo 2" xfId="66" xr:uid="{00000000-0005-0000-0000-000000000000}"/>
    <cellStyle name="Hyperlink" xfId="73" xr:uid="{00000000-0005-0000-0000-000001000000}"/>
    <cellStyle name="Millares [0]" xfId="16" builtinId="6"/>
    <cellStyle name="Millares [0] 2" xfId="14" xr:uid="{00000000-0005-0000-0000-000004000000}"/>
    <cellStyle name="Millares [0] 2 2" xfId="19" xr:uid="{00000000-0005-0000-0000-000005000000}"/>
    <cellStyle name="Millares [0] 2 2 2" xfId="27" xr:uid="{00000000-0005-0000-0000-000006000000}"/>
    <cellStyle name="Millares [0] 2 2 2 2" xfId="48" xr:uid="{00000000-0005-0000-0000-000007000000}"/>
    <cellStyle name="Millares [0] 2 2 2 2 2" xfId="129" xr:uid="{00000000-0005-0000-0000-000008000000}"/>
    <cellStyle name="Millares [0] 2 2 2 3" xfId="108" xr:uid="{00000000-0005-0000-0000-000009000000}"/>
    <cellStyle name="Millares [0] 2 2 3" xfId="41" xr:uid="{00000000-0005-0000-0000-00000A000000}"/>
    <cellStyle name="Millares [0] 2 2 3 2" xfId="122" xr:uid="{00000000-0005-0000-0000-00000B000000}"/>
    <cellStyle name="Millares [0] 2 2 4" xfId="101" xr:uid="{00000000-0005-0000-0000-00000C000000}"/>
    <cellStyle name="Millares [0] 2 3" xfId="31" xr:uid="{00000000-0005-0000-0000-00000D000000}"/>
    <cellStyle name="Millares [0] 2 3 2" xfId="52" xr:uid="{00000000-0005-0000-0000-00000E000000}"/>
    <cellStyle name="Millares [0] 2 3 2 2" xfId="133" xr:uid="{00000000-0005-0000-0000-00000F000000}"/>
    <cellStyle name="Millares [0] 2 3 3" xfId="112" xr:uid="{00000000-0005-0000-0000-000010000000}"/>
    <cellStyle name="Millares [0] 2 4" xfId="23" xr:uid="{00000000-0005-0000-0000-000011000000}"/>
    <cellStyle name="Millares [0] 2 4 2" xfId="45" xr:uid="{00000000-0005-0000-0000-000012000000}"/>
    <cellStyle name="Millares [0] 2 4 2 2" xfId="126" xr:uid="{00000000-0005-0000-0000-000013000000}"/>
    <cellStyle name="Millares [0] 2 4 3" xfId="105" xr:uid="{00000000-0005-0000-0000-000014000000}"/>
    <cellStyle name="Millares [0] 2 5" xfId="37" xr:uid="{00000000-0005-0000-0000-000015000000}"/>
    <cellStyle name="Millares [0] 2 5 2" xfId="118" xr:uid="{00000000-0005-0000-0000-000016000000}"/>
    <cellStyle name="Millares [0] 2 6" xfId="78" xr:uid="{00000000-0005-0000-0000-000017000000}"/>
    <cellStyle name="Millares [0] 2 6 2" xfId="153" xr:uid="{00000000-0005-0000-0000-000018000000}"/>
    <cellStyle name="Millares [0] 2 7" xfId="89" xr:uid="{00000000-0005-0000-0000-000019000000}"/>
    <cellStyle name="Millares [0] 2 7 2" xfId="158" xr:uid="{00000000-0005-0000-0000-00001A000000}"/>
    <cellStyle name="Millares [0] 2 8" xfId="97" xr:uid="{00000000-0005-0000-0000-00001B000000}"/>
    <cellStyle name="Millares [0] 3" xfId="38" xr:uid="{00000000-0005-0000-0000-00001C000000}"/>
    <cellStyle name="Millares [0] 3 2" xfId="119" xr:uid="{00000000-0005-0000-0000-00001D000000}"/>
    <cellStyle name="Millares [0] 4" xfId="98" xr:uid="{00000000-0005-0000-0000-00001E000000}"/>
    <cellStyle name="Millares 2" xfId="3" xr:uid="{00000000-0005-0000-0000-00001F000000}"/>
    <cellStyle name="Millares 2 2" xfId="67" xr:uid="{00000000-0005-0000-0000-000020000000}"/>
    <cellStyle name="Millares 2 2 2" xfId="145" xr:uid="{00000000-0005-0000-0000-000021000000}"/>
    <cellStyle name="Millares 3" xfId="7" xr:uid="{00000000-0005-0000-0000-000022000000}"/>
    <cellStyle name="Millares 4" xfId="139" xr:uid="{00000000-0005-0000-0000-000023000000}"/>
    <cellStyle name="Moneda [0]" xfId="20" builtinId="7"/>
    <cellStyle name="Moneda [0] 2" xfId="12" xr:uid="{00000000-0005-0000-0000-000025000000}"/>
    <cellStyle name="Moneda [0] 2 2" xfId="18" xr:uid="{00000000-0005-0000-0000-000026000000}"/>
    <cellStyle name="Moneda [0] 2 2 2" xfId="26" xr:uid="{00000000-0005-0000-0000-000027000000}"/>
    <cellStyle name="Moneda [0] 2 2 2 2" xfId="47" xr:uid="{00000000-0005-0000-0000-000028000000}"/>
    <cellStyle name="Moneda [0] 2 2 2 2 2" xfId="128" xr:uid="{00000000-0005-0000-0000-000029000000}"/>
    <cellStyle name="Moneda [0] 2 2 2 3" xfId="107" xr:uid="{00000000-0005-0000-0000-00002A000000}"/>
    <cellStyle name="Moneda [0] 2 2 3" xfId="40" xr:uid="{00000000-0005-0000-0000-00002B000000}"/>
    <cellStyle name="Moneda [0] 2 2 3 2" xfId="121" xr:uid="{00000000-0005-0000-0000-00002C000000}"/>
    <cellStyle name="Moneda [0] 2 2 4" xfId="100" xr:uid="{00000000-0005-0000-0000-00002D000000}"/>
    <cellStyle name="Moneda [0] 2 3" xfId="30" xr:uid="{00000000-0005-0000-0000-00002E000000}"/>
    <cellStyle name="Moneda [0] 2 3 2" xfId="51" xr:uid="{00000000-0005-0000-0000-00002F000000}"/>
    <cellStyle name="Moneda [0] 2 3 2 2" xfId="132" xr:uid="{00000000-0005-0000-0000-000030000000}"/>
    <cellStyle name="Moneda [0] 2 3 3" xfId="111" xr:uid="{00000000-0005-0000-0000-000031000000}"/>
    <cellStyle name="Moneda [0] 2 4" xfId="34" xr:uid="{00000000-0005-0000-0000-000032000000}"/>
    <cellStyle name="Moneda [0] 2 4 2" xfId="55" xr:uid="{00000000-0005-0000-0000-000033000000}"/>
    <cellStyle name="Moneda [0] 2 4 2 2" xfId="136" xr:uid="{00000000-0005-0000-0000-000034000000}"/>
    <cellStyle name="Moneda [0] 2 4 3" xfId="115" xr:uid="{00000000-0005-0000-0000-000035000000}"/>
    <cellStyle name="Moneda [0] 2 5" xfId="22" xr:uid="{00000000-0005-0000-0000-000036000000}"/>
    <cellStyle name="Moneda [0] 2 5 2" xfId="44" xr:uid="{00000000-0005-0000-0000-000037000000}"/>
    <cellStyle name="Moneda [0] 2 5 2 2" xfId="125" xr:uid="{00000000-0005-0000-0000-000038000000}"/>
    <cellStyle name="Moneda [0] 2 5 3" xfId="104" xr:uid="{00000000-0005-0000-0000-000039000000}"/>
    <cellStyle name="Moneda [0] 2 6" xfId="36" xr:uid="{00000000-0005-0000-0000-00003A000000}"/>
    <cellStyle name="Moneda [0] 2 6 2" xfId="117" xr:uid="{00000000-0005-0000-0000-00003B000000}"/>
    <cellStyle name="Moneda [0] 2 7" xfId="96" xr:uid="{00000000-0005-0000-0000-00003C000000}"/>
    <cellStyle name="Moneda [0] 2 8" xfId="167" xr:uid="{00000000-0005-0000-0000-00003D000000}"/>
    <cellStyle name="Moneda [0] 3" xfId="28" xr:uid="{00000000-0005-0000-0000-00003E000000}"/>
    <cellStyle name="Moneda [0] 3 2" xfId="49" xr:uid="{00000000-0005-0000-0000-00003F000000}"/>
    <cellStyle name="Moneda [0] 3 2 2" xfId="130" xr:uid="{00000000-0005-0000-0000-000040000000}"/>
    <cellStyle name="Moneda [0] 3 3" xfId="109" xr:uid="{00000000-0005-0000-0000-000041000000}"/>
    <cellStyle name="Moneda [0] 4" xfId="42" xr:uid="{00000000-0005-0000-0000-000042000000}"/>
    <cellStyle name="Moneda [0] 4 2" xfId="123" xr:uid="{00000000-0005-0000-0000-000043000000}"/>
    <cellStyle name="Moneda [0] 5" xfId="71" xr:uid="{00000000-0005-0000-0000-000044000000}"/>
    <cellStyle name="Moneda [0] 5 2" xfId="147" xr:uid="{00000000-0005-0000-0000-000045000000}"/>
    <cellStyle name="Moneda [0] 6" xfId="102" xr:uid="{00000000-0005-0000-0000-000046000000}"/>
    <cellStyle name="Moneda 2" xfId="2" xr:uid="{00000000-0005-0000-0000-000047000000}"/>
    <cellStyle name="Moneda 2 12" xfId="79" xr:uid="{00000000-0005-0000-0000-000048000000}"/>
    <cellStyle name="Moneda 2 13" xfId="80" xr:uid="{00000000-0005-0000-0000-000049000000}"/>
    <cellStyle name="Moneda 2 13 2" xfId="90" xr:uid="{00000000-0005-0000-0000-00004A000000}"/>
    <cellStyle name="Moneda 2 13 2 2" xfId="159" xr:uid="{00000000-0005-0000-0000-00004B000000}"/>
    <cellStyle name="Moneda 2 13 3" xfId="154" xr:uid="{00000000-0005-0000-0000-00004C000000}"/>
    <cellStyle name="Moneda 2 2 2 2 2" xfId="84" xr:uid="{00000000-0005-0000-0000-00004D000000}"/>
    <cellStyle name="Moneda 2 8 2" xfId="81" xr:uid="{00000000-0005-0000-0000-00004E000000}"/>
    <cellStyle name="Moneda 3" xfId="72" xr:uid="{00000000-0005-0000-0000-00004F000000}"/>
    <cellStyle name="Moneda 3 2" xfId="148" xr:uid="{00000000-0005-0000-0000-000050000000}"/>
    <cellStyle name="Moneda 4" xfId="94" xr:uid="{00000000-0005-0000-0000-000051000000}"/>
    <cellStyle name="Moneda 4 2" xfId="163" xr:uid="{00000000-0005-0000-0000-000052000000}"/>
    <cellStyle name="Moneda 5" xfId="150" xr:uid="{00000000-0005-0000-0000-000053000000}"/>
    <cellStyle name="Moneda 6" xfId="33" xr:uid="{00000000-0005-0000-0000-000054000000}"/>
    <cellStyle name="Moneda 6 2" xfId="54" xr:uid="{00000000-0005-0000-0000-000055000000}"/>
    <cellStyle name="Moneda 6 2 2" xfId="135" xr:uid="{00000000-0005-0000-0000-000056000000}"/>
    <cellStyle name="Moneda 6 3" xfId="114" xr:uid="{00000000-0005-0000-0000-000057000000}"/>
    <cellStyle name="Moneda 7" xfId="166" xr:uid="{00000000-0005-0000-0000-000058000000}"/>
    <cellStyle name="Normal" xfId="0" builtinId="0"/>
    <cellStyle name="Normal 10" xfId="65" xr:uid="{00000000-0005-0000-0000-00005A000000}"/>
    <cellStyle name="Normal 11" xfId="75" xr:uid="{00000000-0005-0000-0000-00005B000000}"/>
    <cellStyle name="Normal 11 2" xfId="151" xr:uid="{00000000-0005-0000-0000-00005C000000}"/>
    <cellStyle name="Normal 12" xfId="93" xr:uid="{00000000-0005-0000-0000-00005D000000}"/>
    <cellStyle name="Normal 12 2" xfId="162" xr:uid="{00000000-0005-0000-0000-00005E000000}"/>
    <cellStyle name="Normal 13" xfId="168" xr:uid="{00000000-0005-0000-0000-00005F000000}"/>
    <cellStyle name="Normal 2" xfId="5" xr:uid="{00000000-0005-0000-0000-000060000000}"/>
    <cellStyle name="Normal 2 10 2 2" xfId="82" xr:uid="{00000000-0005-0000-0000-000061000000}"/>
    <cellStyle name="Normal 2 14" xfId="76" xr:uid="{00000000-0005-0000-0000-000062000000}"/>
    <cellStyle name="Normal 2 2" xfId="11" xr:uid="{00000000-0005-0000-0000-000063000000}"/>
    <cellStyle name="Normal 2 2 2" xfId="69" xr:uid="{00000000-0005-0000-0000-000064000000}"/>
    <cellStyle name="Normal 3" xfId="8" xr:uid="{00000000-0005-0000-0000-000065000000}"/>
    <cellStyle name="Normal 3 11" xfId="77" xr:uid="{00000000-0005-0000-0000-000066000000}"/>
    <cellStyle name="Normal 3 11 2" xfId="88" xr:uid="{00000000-0005-0000-0000-000067000000}"/>
    <cellStyle name="Normal 3 11 2 2" xfId="157" xr:uid="{00000000-0005-0000-0000-000068000000}"/>
    <cellStyle name="Normal 3 11 3" xfId="152" xr:uid="{00000000-0005-0000-0000-000069000000}"/>
    <cellStyle name="Normal 3 2" xfId="17" xr:uid="{00000000-0005-0000-0000-00006A000000}"/>
    <cellStyle name="Normal 3 2 2" xfId="25" xr:uid="{00000000-0005-0000-0000-00006B000000}"/>
    <cellStyle name="Normal 3 2 2 2" xfId="46" xr:uid="{00000000-0005-0000-0000-00006C000000}"/>
    <cellStyle name="Normal 3 2 2 2 2" xfId="127" xr:uid="{00000000-0005-0000-0000-00006D000000}"/>
    <cellStyle name="Normal 3 2 2 3" xfId="83" xr:uid="{00000000-0005-0000-0000-00006E000000}"/>
    <cellStyle name="Normal 3 2 2 4" xfId="106" xr:uid="{00000000-0005-0000-0000-00006F000000}"/>
    <cellStyle name="Normal 3 2 3" xfId="39" xr:uid="{00000000-0005-0000-0000-000070000000}"/>
    <cellStyle name="Normal 3 2 3 2" xfId="87" xr:uid="{00000000-0005-0000-0000-000071000000}"/>
    <cellStyle name="Normal 3 2 3 2 2" xfId="156" xr:uid="{00000000-0005-0000-0000-000072000000}"/>
    <cellStyle name="Normal 3 2 3 3" xfId="92" xr:uid="{00000000-0005-0000-0000-000073000000}"/>
    <cellStyle name="Normal 3 2 3 3 2" xfId="161" xr:uid="{00000000-0005-0000-0000-000074000000}"/>
    <cellStyle name="Normal 3 2 3 4" xfId="120" xr:uid="{00000000-0005-0000-0000-000075000000}"/>
    <cellStyle name="Normal 3 2 4" xfId="57" xr:uid="{00000000-0005-0000-0000-000076000000}"/>
    <cellStyle name="Normal 3 2 4 2" xfId="59" xr:uid="{00000000-0005-0000-0000-000077000000}"/>
    <cellStyle name="Normal 3 2 4 2 2" xfId="62" xr:uid="{00000000-0005-0000-0000-000078000000}"/>
    <cellStyle name="Normal 3 2 4 2 2 2" xfId="143" xr:uid="{00000000-0005-0000-0000-000079000000}"/>
    <cellStyle name="Normal 3 2 4 2 3" xfId="140" xr:uid="{00000000-0005-0000-0000-00007A000000}"/>
    <cellStyle name="Normal 3 2 4 3" xfId="138" xr:uid="{00000000-0005-0000-0000-00007B000000}"/>
    <cellStyle name="Normal 3 2 5" xfId="99" xr:uid="{00000000-0005-0000-0000-00007C000000}"/>
    <cellStyle name="Normal 3 3" xfId="29" xr:uid="{00000000-0005-0000-0000-00007D000000}"/>
    <cellStyle name="Normal 3 3 2" xfId="50" xr:uid="{00000000-0005-0000-0000-00007E000000}"/>
    <cellStyle name="Normal 3 3 2 2" xfId="131" xr:uid="{00000000-0005-0000-0000-00007F000000}"/>
    <cellStyle name="Normal 3 3 3" xfId="110" xr:uid="{00000000-0005-0000-0000-000080000000}"/>
    <cellStyle name="Normal 3 4" xfId="63" xr:uid="{00000000-0005-0000-0000-000081000000}"/>
    <cellStyle name="Normal 3 5" xfId="164" xr:uid="{00000000-0005-0000-0000-000082000000}"/>
    <cellStyle name="Normal 4" xfId="9" xr:uid="{00000000-0005-0000-0000-000083000000}"/>
    <cellStyle name="Normal 4 2" xfId="21" xr:uid="{00000000-0005-0000-0000-000084000000}"/>
    <cellStyle name="Normal 4 2 2" xfId="43" xr:uid="{00000000-0005-0000-0000-000085000000}"/>
    <cellStyle name="Normal 4 2 2 2" xfId="124" xr:uid="{00000000-0005-0000-0000-000086000000}"/>
    <cellStyle name="Normal 4 2 3" xfId="103" xr:uid="{00000000-0005-0000-0000-000087000000}"/>
    <cellStyle name="Normal 4 3" xfId="35" xr:uid="{00000000-0005-0000-0000-000088000000}"/>
    <cellStyle name="Normal 4 3 2" xfId="116" xr:uid="{00000000-0005-0000-0000-000089000000}"/>
    <cellStyle name="Normal 4 4" xfId="95" xr:uid="{00000000-0005-0000-0000-00008A000000}"/>
    <cellStyle name="Normal 5" xfId="10" xr:uid="{00000000-0005-0000-0000-00008B000000}"/>
    <cellStyle name="Normal 6" xfId="15" xr:uid="{00000000-0005-0000-0000-00008C000000}"/>
    <cellStyle name="Normal 6 2" xfId="24" xr:uid="{00000000-0005-0000-0000-00008D000000}"/>
    <cellStyle name="Normal 7" xfId="32" xr:uid="{00000000-0005-0000-0000-00008E000000}"/>
    <cellStyle name="Normal 7 2" xfId="53" xr:uid="{00000000-0005-0000-0000-00008F000000}"/>
    <cellStyle name="Normal 7 2 2" xfId="134" xr:uid="{00000000-0005-0000-0000-000090000000}"/>
    <cellStyle name="Normal 7 3" xfId="56" xr:uid="{00000000-0005-0000-0000-000091000000}"/>
    <cellStyle name="Normal 7 3 2" xfId="60" xr:uid="{00000000-0005-0000-0000-000092000000}"/>
    <cellStyle name="Normal 7 3 2 2" xfId="61" xr:uid="{00000000-0005-0000-0000-000093000000}"/>
    <cellStyle name="Normal 7 3 2 2 2" xfId="142" xr:uid="{00000000-0005-0000-0000-000094000000}"/>
    <cellStyle name="Normal 7 3 2 3" xfId="141" xr:uid="{00000000-0005-0000-0000-000095000000}"/>
    <cellStyle name="Normal 7 3 3" xfId="137" xr:uid="{00000000-0005-0000-0000-000096000000}"/>
    <cellStyle name="Normal 7 4" xfId="113" xr:uid="{00000000-0005-0000-0000-000097000000}"/>
    <cellStyle name="Normal 8" xfId="64" xr:uid="{00000000-0005-0000-0000-000098000000}"/>
    <cellStyle name="Normal 8 2" xfId="144" xr:uid="{00000000-0005-0000-0000-000099000000}"/>
    <cellStyle name="Normal 9" xfId="74" xr:uid="{00000000-0005-0000-0000-00009A000000}"/>
    <cellStyle name="Normal 9 2" xfId="149" xr:uid="{00000000-0005-0000-0000-00009B000000}"/>
    <cellStyle name="Porcentaje" xfId="58" builtinId="5"/>
    <cellStyle name="Porcentaje 2" xfId="4" xr:uid="{00000000-0005-0000-0000-00009D000000}"/>
    <cellStyle name="Porcentaje 2 2" xfId="85" xr:uid="{00000000-0005-0000-0000-00009E000000}"/>
    <cellStyle name="Porcentaje 2 3" xfId="165" xr:uid="{00000000-0005-0000-0000-00009F000000}"/>
    <cellStyle name="Porcentaje 3" xfId="6" xr:uid="{00000000-0005-0000-0000-0000A0000000}"/>
    <cellStyle name="Porcentaje 4" xfId="68" xr:uid="{00000000-0005-0000-0000-0000A1000000}"/>
    <cellStyle name="Porcentaje 4 2" xfId="146" xr:uid="{00000000-0005-0000-0000-0000A2000000}"/>
    <cellStyle name="Porcentaje 6" xfId="86" xr:uid="{00000000-0005-0000-0000-0000A3000000}"/>
    <cellStyle name="Porcentaje 6 2" xfId="91" xr:uid="{00000000-0005-0000-0000-0000A4000000}"/>
    <cellStyle name="Porcentaje 6 2 2" xfId="160" xr:uid="{00000000-0005-0000-0000-0000A5000000}"/>
    <cellStyle name="Porcentaje 6 3" xfId="155" xr:uid="{00000000-0005-0000-0000-0000A6000000}"/>
    <cellStyle name="Porcentual 2" xfId="70" xr:uid="{00000000-0005-0000-0000-0000A7000000}"/>
    <cellStyle name="Texto explicativo" xfId="1" builtinId="53" customBuiltin="1"/>
    <cellStyle name="Texto explicativo 2" xfId="13" xr:uid="{00000000-0005-0000-0000-0000A9000000}"/>
  </cellStyles>
  <dxfs count="6801">
    <dxf>
      <fill>
        <patternFill>
          <bgColor rgb="FFFF0000"/>
        </patternFill>
      </fill>
    </dxf>
    <dxf>
      <font>
        <color rgb="FF006100"/>
      </font>
      <fill>
        <patternFill>
          <bgColor rgb="FFC6EFCE"/>
        </patternFill>
      </fill>
    </dxf>
    <dxf>
      <fill>
        <patternFill>
          <bgColor rgb="FFFF0000"/>
        </patternFill>
      </fill>
    </dxf>
    <dxf>
      <fill>
        <patternFill>
          <bgColor rgb="FF92D050"/>
        </patternFill>
      </fill>
    </dxf>
    <dxf>
      <font>
        <color rgb="FF006100"/>
      </font>
      <fill>
        <patternFill>
          <bgColor rgb="FFC6EFCE"/>
        </patternFill>
      </fill>
    </dxf>
    <dxf>
      <fill>
        <patternFill>
          <bgColor rgb="FFFF0000"/>
        </patternFill>
      </fill>
    </dxf>
    <dxf>
      <fill>
        <patternFill>
          <bgColor rgb="FFFF0000"/>
        </patternFill>
      </fill>
    </dxf>
    <dxf>
      <font>
        <color rgb="FF006100"/>
      </font>
      <fill>
        <patternFill>
          <bgColor rgb="FFC6EFCE"/>
        </patternFill>
      </fill>
    </dxf>
    <dxf>
      <font>
        <color rgb="FF006100"/>
      </font>
      <fill>
        <patternFill>
          <bgColor rgb="FFC6EFCE"/>
        </patternFill>
      </fill>
    </dxf>
    <dxf>
      <fill>
        <patternFill>
          <bgColor rgb="FFFF0000"/>
        </patternFill>
      </fill>
    </dxf>
    <dxf>
      <font>
        <color rgb="FF006100"/>
      </font>
      <fill>
        <patternFill>
          <bgColor rgb="FFC6EFCE"/>
        </patternFill>
      </fill>
    </dxf>
    <dxf>
      <font>
        <color rgb="FF006100"/>
      </font>
      <fill>
        <patternFill>
          <bgColor rgb="FFC6EFCE"/>
        </patternFill>
      </fill>
    </dxf>
    <dxf>
      <fill>
        <patternFill>
          <bgColor rgb="FFFF0000"/>
        </patternFill>
      </fill>
    </dxf>
    <dxf>
      <font>
        <color rgb="FF006100"/>
      </font>
      <fill>
        <patternFill>
          <bgColor rgb="FFC6EFCE"/>
        </patternFill>
      </fill>
    </dxf>
    <dxf>
      <fill>
        <patternFill>
          <bgColor rgb="FFFF0000"/>
        </patternFill>
      </fill>
    </dxf>
    <dxf>
      <font>
        <color rgb="FF006100"/>
      </font>
      <fill>
        <patternFill>
          <bgColor rgb="FFC6EFCE"/>
        </patternFill>
      </fill>
    </dxf>
    <dxf>
      <fill>
        <patternFill>
          <bgColor rgb="FFFF0000"/>
        </patternFill>
      </fill>
    </dxf>
    <dxf>
      <font>
        <color rgb="FF006100"/>
      </font>
      <fill>
        <patternFill>
          <bgColor rgb="FFC6EFCE"/>
        </patternFill>
      </fill>
    </dxf>
    <dxf>
      <fill>
        <patternFill>
          <bgColor rgb="FFFF0000"/>
        </patternFill>
      </fill>
    </dxf>
    <dxf>
      <font>
        <color rgb="FF006100"/>
      </font>
      <fill>
        <patternFill>
          <bgColor rgb="FFC6EFCE"/>
        </patternFill>
      </fill>
    </dxf>
    <dxf>
      <fill>
        <patternFill>
          <bgColor rgb="FFFF0000"/>
        </patternFill>
      </fill>
    </dxf>
    <dxf>
      <font>
        <color rgb="FF006100"/>
      </font>
      <fill>
        <patternFill>
          <bgColor rgb="FFC6EFCE"/>
        </patternFill>
      </fill>
    </dxf>
    <dxf>
      <fill>
        <patternFill>
          <bgColor rgb="FFFF0000"/>
        </patternFill>
      </fill>
    </dxf>
    <dxf>
      <font>
        <color rgb="FF006100"/>
      </font>
      <fill>
        <patternFill>
          <bgColor rgb="FFC6EFCE"/>
        </patternFill>
      </fill>
    </dxf>
    <dxf>
      <fill>
        <patternFill>
          <bgColor rgb="FFFF0000"/>
        </patternFill>
      </fill>
    </dxf>
    <dxf>
      <font>
        <color rgb="FF006100"/>
      </font>
      <fill>
        <patternFill>
          <bgColor rgb="FFC6EFCE"/>
        </patternFill>
      </fill>
    </dxf>
    <dxf>
      <fill>
        <patternFill>
          <bgColor rgb="FFFF0000"/>
        </patternFill>
      </fill>
    </dxf>
    <dxf>
      <fill>
        <patternFill>
          <bgColor rgb="FF92D050"/>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FF0000"/>
        </patternFill>
      </fill>
    </dxf>
    <dxf>
      <fill>
        <patternFill>
          <bgColor rgb="FFFF0000"/>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patternType="solid">
          <fgColor rgb="FFFFFFCC"/>
          <bgColor rgb="FFFFFFCC"/>
        </patternFill>
      </fill>
    </dxf>
    <dxf>
      <font>
        <color rgb="FF9C0006"/>
      </font>
      <fill>
        <patternFill>
          <bgColor rgb="FFFFC7CE"/>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5"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5"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5"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5"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5"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5"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5"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5"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5"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5"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5"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5"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39994506668294322"/>
        </patternFill>
      </fill>
    </dxf>
    <dxf>
      <fill>
        <patternFill>
          <bgColor theme="5"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patternType="solid">
          <bgColor rgb="FFFFE699"/>
        </patternFill>
      </fill>
    </dxf>
    <dxf>
      <fill>
        <patternFill patternType="solid">
          <bgColor rgb="FFFFEB9C"/>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ont>
        <color auto="1"/>
      </font>
      <fill>
        <patternFill>
          <bgColor theme="5" tint="0.39994506668294322"/>
        </patternFill>
      </fill>
    </dxf>
    <dxf>
      <fill>
        <patternFill>
          <bgColor rgb="FF92D050"/>
        </patternFill>
      </fill>
    </dxf>
    <dxf>
      <fill>
        <patternFill>
          <bgColor theme="5"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patternType="solid">
          <bgColor rgb="FFE2EFDA"/>
        </patternFill>
      </fill>
    </dxf>
    <dxf>
      <fill>
        <patternFill patternType="solid">
          <bgColor rgb="FFDDEBF7"/>
        </patternFill>
      </fill>
    </dxf>
    <dxf>
      <fill>
        <patternFill patternType="solid">
          <bgColor rgb="FFFFF2C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patternType="solid">
          <bgColor rgb="FFFFC7CE"/>
        </patternFill>
      </fill>
    </dxf>
    <dxf>
      <fill>
        <patternFill patternType="solid">
          <bgColor rgb="FFC6E0B4"/>
        </patternFill>
      </fill>
    </dxf>
    <dxf>
      <fill>
        <patternFill patternType="solid">
          <bgColor rgb="FFFFC7CE"/>
        </patternFill>
      </fill>
    </dxf>
    <dxf>
      <fill>
        <patternFill patternType="solid">
          <bgColor rgb="FFFFC7CE"/>
        </patternFill>
      </fill>
    </dxf>
    <dxf>
      <fill>
        <patternFill patternType="solid">
          <bgColor rgb="FFC6E0B4"/>
        </patternFill>
      </fill>
    </dxf>
    <dxf>
      <fill>
        <patternFill patternType="solid">
          <bgColor rgb="FFFFC7CE"/>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rgb="FFFFFF00"/>
        </patternFill>
      </fill>
    </dxf>
    <dxf>
      <fill>
        <patternFill>
          <bgColor rgb="FFFFFF00"/>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rgb="FFFFFF00"/>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rgb="FFFFFF00"/>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rgb="FFFFFF00"/>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rgb="FFFFFF00"/>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rgb="FFFFFF00"/>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rgb="FFFFFF00"/>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rgb="FFFFFF00"/>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rgb="FFFFFF00"/>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rgb="FFFFFF00"/>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rgb="FFFFFF00"/>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rgb="FFFFFF00"/>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rgb="FFFFFF00"/>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rgb="FFFFFF00"/>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rgb="FFFFFF00"/>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rgb="FFFFFF00"/>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rgb="FFFFFF00"/>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rgb="FFFFFF00"/>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rgb="FFFFFF00"/>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rgb="FFFFFF00"/>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rgb="FFFFFF00"/>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rgb="FFFFFF00"/>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rgb="FFFFFF00"/>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rgb="FFFFFF00"/>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rgb="FFFFFF00"/>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rgb="FFFFFF00"/>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rgb="FFFFFF00"/>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rgb="FFFFFF00"/>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rgb="FFFFFF00"/>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rgb="FFFFFF00"/>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rgb="FFFFFF00"/>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rgb="FFFFFF00"/>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rgb="FFFF000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rgb="FFFFFF00"/>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rgb="FFFFFF00"/>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rgb="FFFFFF00"/>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rgb="FFFFFF00"/>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rgb="FFFFFF00"/>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rgb="FFFFFF00"/>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rgb="FFFFFF00"/>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rgb="FFFFFF00"/>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rgb="FFFFFF00"/>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rgb="FFFFFF00"/>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rgb="FFFFFF00"/>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rgb="FFFFFF00"/>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rgb="FFFFFF00"/>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rgb="FFFFFF00"/>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rgb="FFFFFF00"/>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rgb="FFFFFF00"/>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rgb="FFFFFF00"/>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rgb="FFFFFF00"/>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6" tint="0.39994506668294322"/>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0"/>
        </patternFill>
      </fill>
    </dxf>
    <dxf>
      <fill>
        <patternFill>
          <bgColor theme="0"/>
        </patternFill>
      </fill>
    </dxf>
    <dxf>
      <fill>
        <patternFill>
          <bgColor theme="0"/>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39994506668294322"/>
        </patternFill>
      </fill>
    </dxf>
    <dxf>
      <fill>
        <patternFill>
          <bgColor theme="7" tint="0.39994506668294322"/>
        </patternFill>
      </fill>
    </dxf>
    <dxf>
      <fill>
        <patternFill>
          <bgColor theme="9" tint="0.59996337778862885"/>
        </patternFill>
      </fill>
    </dxf>
    <dxf>
      <fill>
        <patternFill>
          <bgColor theme="5" tint="0.59996337778862885"/>
        </patternFill>
      </fill>
    </dxf>
    <dxf>
      <fill>
        <patternFill>
          <bgColor theme="6" tint="0.39994506668294322"/>
        </patternFill>
      </fill>
    </dxf>
    <dxf>
      <fill>
        <patternFill>
          <bgColor theme="0"/>
        </patternFill>
      </fill>
    </dxf>
    <dxf>
      <fill>
        <patternFill>
          <bgColor theme="6" tint="0.39994506668294322"/>
        </patternFill>
      </fill>
    </dxf>
    <dxf>
      <fill>
        <patternFill>
          <bgColor theme="6" tint="0.39994506668294322"/>
        </patternFill>
      </fill>
    </dxf>
    <dxf>
      <fill>
        <patternFill>
          <bgColor theme="0"/>
        </patternFill>
      </fill>
    </dxf>
    <dxf>
      <fill>
        <patternFill>
          <bgColor theme="6" tint="0.39994506668294322"/>
        </patternFill>
      </fill>
    </dxf>
    <dxf>
      <fill>
        <patternFill>
          <bgColor theme="0"/>
        </patternFill>
      </fill>
    </dxf>
    <dxf>
      <fill>
        <patternFill>
          <bgColor theme="6" tint="0.39994506668294322"/>
        </patternFill>
      </fill>
    </dxf>
    <dxf>
      <fill>
        <patternFill>
          <bgColor rgb="FFFFFF00"/>
        </patternFill>
      </fill>
    </dxf>
    <dxf>
      <fill>
        <patternFill>
          <bgColor theme="9" tint="0.59996337778862885"/>
        </patternFill>
      </fill>
    </dxf>
    <dxf>
      <fill>
        <patternFill>
          <bgColor theme="5" tint="0.39994506668294322"/>
        </patternFill>
      </fill>
    </dxf>
    <dxf>
      <fill>
        <patternFill>
          <bgColor theme="7" tint="0.39994506668294322"/>
        </patternFill>
      </fill>
    </dxf>
    <dxf>
      <font>
        <color rgb="FF9C5700"/>
      </font>
      <fill>
        <patternFill>
          <bgColor rgb="FFFFEB9C"/>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70AD47"/>
      <rgbColor rgb="FFADB9CA"/>
      <rgbColor rgb="FF993366"/>
      <rgbColor rgb="FFFFFFCC"/>
      <rgbColor rgb="FFCCFFFF"/>
      <rgbColor rgb="FF660066"/>
      <rgbColor rgb="FFFF8080"/>
      <rgbColor rgb="FF0066CC"/>
      <rgbColor rgb="FFD0CECE"/>
      <rgbColor rgb="FF000080"/>
      <rgbColor rgb="FFFF00FF"/>
      <rgbColor rgb="FFFFFF00"/>
      <rgbColor rgb="FF00FFFF"/>
      <rgbColor rgb="FF800080"/>
      <rgbColor rgb="FF800000"/>
      <rgbColor rgb="FF008080"/>
      <rgbColor rgb="FF0000FF"/>
      <rgbColor rgb="FF00CCFF"/>
      <rgbColor rgb="FFCCFFFF"/>
      <rgbColor rgb="FFCCFFCC"/>
      <rgbColor rgb="FFFFFF99"/>
      <rgbColor rgb="FF9DC3E6"/>
      <rgbColor rgb="FFFF99CC"/>
      <rgbColor rgb="FFB3B3B3"/>
      <rgbColor rgb="FFFFCC99"/>
      <rgbColor rgb="FF3366FF"/>
      <rgbColor rgb="FF33CCCC"/>
      <rgbColor rgb="FF92D050"/>
      <rgbColor rgb="FFFFCC00"/>
      <rgbColor rgb="FFFF9900"/>
      <rgbColor rgb="FFFF6600"/>
      <rgbColor rgb="FF585858"/>
      <rgbColor rgb="FFAFABAB"/>
      <rgbColor rgb="FF003366"/>
      <rgbColor rgb="FF579D1C"/>
      <rgbColor rgb="FF003300"/>
      <rgbColor rgb="FF333300"/>
      <rgbColor rgb="FF993300"/>
      <rgbColor rgb="FF993366"/>
      <rgbColor rgb="FF44546A"/>
      <rgbColor rgb="FF4E4D4D"/>
      <rgbColor rgb="00003366"/>
      <rgbColor rgb="00339966"/>
      <rgbColor rgb="00003300"/>
      <rgbColor rgb="00333300"/>
      <rgbColor rgb="00993300"/>
      <rgbColor rgb="00993366"/>
      <rgbColor rgb="00333399"/>
      <rgbColor rgb="00333333"/>
    </indexedColors>
    <mruColors>
      <color rgb="FF498FCF"/>
      <color rgb="FFFF9979"/>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6.xml"/><Relationship Id="rId21" Type="http://schemas.openxmlformats.org/officeDocument/2006/relationships/externalLink" Target="externalLinks/externalLink10.xml"/><Relationship Id="rId42" Type="http://schemas.openxmlformats.org/officeDocument/2006/relationships/externalLink" Target="externalLinks/externalLink31.xml"/><Relationship Id="rId63" Type="http://schemas.openxmlformats.org/officeDocument/2006/relationships/externalLink" Target="externalLinks/externalLink52.xml"/><Relationship Id="rId84" Type="http://schemas.openxmlformats.org/officeDocument/2006/relationships/externalLink" Target="externalLinks/externalLink73.xml"/><Relationship Id="rId16" Type="http://schemas.openxmlformats.org/officeDocument/2006/relationships/externalLink" Target="externalLinks/externalLink5.xml"/><Relationship Id="rId107" Type="http://schemas.openxmlformats.org/officeDocument/2006/relationships/externalLink" Target="externalLinks/externalLink96.xml"/><Relationship Id="rId11" Type="http://schemas.openxmlformats.org/officeDocument/2006/relationships/worksheet" Target="worksheets/sheet11.xml"/><Relationship Id="rId32" Type="http://schemas.openxmlformats.org/officeDocument/2006/relationships/externalLink" Target="externalLinks/externalLink21.xml"/><Relationship Id="rId37" Type="http://schemas.openxmlformats.org/officeDocument/2006/relationships/externalLink" Target="externalLinks/externalLink26.xml"/><Relationship Id="rId53" Type="http://schemas.openxmlformats.org/officeDocument/2006/relationships/externalLink" Target="externalLinks/externalLink42.xml"/><Relationship Id="rId58" Type="http://schemas.openxmlformats.org/officeDocument/2006/relationships/externalLink" Target="externalLinks/externalLink47.xml"/><Relationship Id="rId74" Type="http://schemas.openxmlformats.org/officeDocument/2006/relationships/externalLink" Target="externalLinks/externalLink63.xml"/><Relationship Id="rId79" Type="http://schemas.openxmlformats.org/officeDocument/2006/relationships/externalLink" Target="externalLinks/externalLink68.xml"/><Relationship Id="rId102" Type="http://schemas.openxmlformats.org/officeDocument/2006/relationships/externalLink" Target="externalLinks/externalLink91.xml"/><Relationship Id="rId123" Type="http://schemas.openxmlformats.org/officeDocument/2006/relationships/externalLink" Target="externalLinks/externalLink112.xml"/><Relationship Id="rId128" Type="http://schemas.openxmlformats.org/officeDocument/2006/relationships/externalLink" Target="externalLinks/externalLink117.xml"/><Relationship Id="rId5" Type="http://schemas.openxmlformats.org/officeDocument/2006/relationships/worksheet" Target="worksheets/sheet5.xml"/><Relationship Id="rId90" Type="http://schemas.openxmlformats.org/officeDocument/2006/relationships/externalLink" Target="externalLinks/externalLink79.xml"/><Relationship Id="rId95" Type="http://schemas.openxmlformats.org/officeDocument/2006/relationships/externalLink" Target="externalLinks/externalLink84.xml"/><Relationship Id="rId22" Type="http://schemas.openxmlformats.org/officeDocument/2006/relationships/externalLink" Target="externalLinks/externalLink11.xml"/><Relationship Id="rId27" Type="http://schemas.openxmlformats.org/officeDocument/2006/relationships/externalLink" Target="externalLinks/externalLink16.xml"/><Relationship Id="rId43" Type="http://schemas.openxmlformats.org/officeDocument/2006/relationships/externalLink" Target="externalLinks/externalLink32.xml"/><Relationship Id="rId48" Type="http://schemas.openxmlformats.org/officeDocument/2006/relationships/externalLink" Target="externalLinks/externalLink37.xml"/><Relationship Id="rId64" Type="http://schemas.openxmlformats.org/officeDocument/2006/relationships/externalLink" Target="externalLinks/externalLink53.xml"/><Relationship Id="rId69" Type="http://schemas.openxmlformats.org/officeDocument/2006/relationships/externalLink" Target="externalLinks/externalLink58.xml"/><Relationship Id="rId113" Type="http://schemas.openxmlformats.org/officeDocument/2006/relationships/externalLink" Target="externalLinks/externalLink102.xml"/><Relationship Id="rId118" Type="http://schemas.openxmlformats.org/officeDocument/2006/relationships/externalLink" Target="externalLinks/externalLink107.xml"/><Relationship Id="rId134" Type="http://schemas.openxmlformats.org/officeDocument/2006/relationships/customXml" Target="../customXml/item2.xml"/><Relationship Id="rId80" Type="http://schemas.openxmlformats.org/officeDocument/2006/relationships/externalLink" Target="externalLinks/externalLink69.xml"/><Relationship Id="rId85" Type="http://schemas.openxmlformats.org/officeDocument/2006/relationships/externalLink" Target="externalLinks/externalLink74.xml"/><Relationship Id="rId12" Type="http://schemas.openxmlformats.org/officeDocument/2006/relationships/externalLink" Target="externalLinks/externalLink1.xml"/><Relationship Id="rId17" Type="http://schemas.openxmlformats.org/officeDocument/2006/relationships/externalLink" Target="externalLinks/externalLink6.xml"/><Relationship Id="rId33" Type="http://schemas.openxmlformats.org/officeDocument/2006/relationships/externalLink" Target="externalLinks/externalLink22.xml"/><Relationship Id="rId38" Type="http://schemas.openxmlformats.org/officeDocument/2006/relationships/externalLink" Target="externalLinks/externalLink27.xml"/><Relationship Id="rId59" Type="http://schemas.openxmlformats.org/officeDocument/2006/relationships/externalLink" Target="externalLinks/externalLink48.xml"/><Relationship Id="rId103" Type="http://schemas.openxmlformats.org/officeDocument/2006/relationships/externalLink" Target="externalLinks/externalLink92.xml"/><Relationship Id="rId108" Type="http://schemas.openxmlformats.org/officeDocument/2006/relationships/externalLink" Target="externalLinks/externalLink97.xml"/><Relationship Id="rId124" Type="http://schemas.openxmlformats.org/officeDocument/2006/relationships/externalLink" Target="externalLinks/externalLink113.xml"/><Relationship Id="rId129" Type="http://schemas.openxmlformats.org/officeDocument/2006/relationships/theme" Target="theme/theme1.xml"/><Relationship Id="rId54" Type="http://schemas.openxmlformats.org/officeDocument/2006/relationships/externalLink" Target="externalLinks/externalLink43.xml"/><Relationship Id="rId70" Type="http://schemas.openxmlformats.org/officeDocument/2006/relationships/externalLink" Target="externalLinks/externalLink59.xml"/><Relationship Id="rId75" Type="http://schemas.openxmlformats.org/officeDocument/2006/relationships/externalLink" Target="externalLinks/externalLink64.xml"/><Relationship Id="rId91" Type="http://schemas.openxmlformats.org/officeDocument/2006/relationships/externalLink" Target="externalLinks/externalLink80.xml"/><Relationship Id="rId96" Type="http://schemas.openxmlformats.org/officeDocument/2006/relationships/externalLink" Target="externalLinks/externalLink85.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12.xml"/><Relationship Id="rId28" Type="http://schemas.openxmlformats.org/officeDocument/2006/relationships/externalLink" Target="externalLinks/externalLink17.xml"/><Relationship Id="rId49" Type="http://schemas.openxmlformats.org/officeDocument/2006/relationships/externalLink" Target="externalLinks/externalLink38.xml"/><Relationship Id="rId114" Type="http://schemas.openxmlformats.org/officeDocument/2006/relationships/externalLink" Target="externalLinks/externalLink103.xml"/><Relationship Id="rId119" Type="http://schemas.openxmlformats.org/officeDocument/2006/relationships/externalLink" Target="externalLinks/externalLink108.xml"/><Relationship Id="rId44" Type="http://schemas.openxmlformats.org/officeDocument/2006/relationships/externalLink" Target="externalLinks/externalLink33.xml"/><Relationship Id="rId60" Type="http://schemas.openxmlformats.org/officeDocument/2006/relationships/externalLink" Target="externalLinks/externalLink49.xml"/><Relationship Id="rId65" Type="http://schemas.openxmlformats.org/officeDocument/2006/relationships/externalLink" Target="externalLinks/externalLink54.xml"/><Relationship Id="rId81" Type="http://schemas.openxmlformats.org/officeDocument/2006/relationships/externalLink" Target="externalLinks/externalLink70.xml"/><Relationship Id="rId86" Type="http://schemas.openxmlformats.org/officeDocument/2006/relationships/externalLink" Target="externalLinks/externalLink75.xml"/><Relationship Id="rId130" Type="http://schemas.openxmlformats.org/officeDocument/2006/relationships/styles" Target="styles.xml"/><Relationship Id="rId135" Type="http://schemas.openxmlformats.org/officeDocument/2006/relationships/customXml" Target="../customXml/item3.xml"/><Relationship Id="rId13" Type="http://schemas.openxmlformats.org/officeDocument/2006/relationships/externalLink" Target="externalLinks/externalLink2.xml"/><Relationship Id="rId18" Type="http://schemas.openxmlformats.org/officeDocument/2006/relationships/externalLink" Target="externalLinks/externalLink7.xml"/><Relationship Id="rId39" Type="http://schemas.openxmlformats.org/officeDocument/2006/relationships/externalLink" Target="externalLinks/externalLink28.xml"/><Relationship Id="rId109" Type="http://schemas.openxmlformats.org/officeDocument/2006/relationships/externalLink" Target="externalLinks/externalLink98.xml"/><Relationship Id="rId34" Type="http://schemas.openxmlformats.org/officeDocument/2006/relationships/externalLink" Target="externalLinks/externalLink23.xml"/><Relationship Id="rId50" Type="http://schemas.openxmlformats.org/officeDocument/2006/relationships/externalLink" Target="externalLinks/externalLink39.xml"/><Relationship Id="rId55" Type="http://schemas.openxmlformats.org/officeDocument/2006/relationships/externalLink" Target="externalLinks/externalLink44.xml"/><Relationship Id="rId76" Type="http://schemas.openxmlformats.org/officeDocument/2006/relationships/externalLink" Target="externalLinks/externalLink65.xml"/><Relationship Id="rId97" Type="http://schemas.openxmlformats.org/officeDocument/2006/relationships/externalLink" Target="externalLinks/externalLink86.xml"/><Relationship Id="rId104" Type="http://schemas.openxmlformats.org/officeDocument/2006/relationships/externalLink" Target="externalLinks/externalLink93.xml"/><Relationship Id="rId120" Type="http://schemas.openxmlformats.org/officeDocument/2006/relationships/externalLink" Target="externalLinks/externalLink109.xml"/><Relationship Id="rId125" Type="http://schemas.openxmlformats.org/officeDocument/2006/relationships/externalLink" Target="externalLinks/externalLink114.xml"/><Relationship Id="rId7" Type="http://schemas.openxmlformats.org/officeDocument/2006/relationships/worksheet" Target="worksheets/sheet7.xml"/><Relationship Id="rId71" Type="http://schemas.openxmlformats.org/officeDocument/2006/relationships/externalLink" Target="externalLinks/externalLink60.xml"/><Relationship Id="rId92" Type="http://schemas.openxmlformats.org/officeDocument/2006/relationships/externalLink" Target="externalLinks/externalLink81.xml"/><Relationship Id="rId2" Type="http://schemas.openxmlformats.org/officeDocument/2006/relationships/worksheet" Target="worksheets/sheet2.xml"/><Relationship Id="rId29" Type="http://schemas.openxmlformats.org/officeDocument/2006/relationships/externalLink" Target="externalLinks/externalLink18.xml"/><Relationship Id="rId24" Type="http://schemas.openxmlformats.org/officeDocument/2006/relationships/externalLink" Target="externalLinks/externalLink13.xml"/><Relationship Id="rId40" Type="http://schemas.openxmlformats.org/officeDocument/2006/relationships/externalLink" Target="externalLinks/externalLink29.xml"/><Relationship Id="rId45" Type="http://schemas.openxmlformats.org/officeDocument/2006/relationships/externalLink" Target="externalLinks/externalLink34.xml"/><Relationship Id="rId66" Type="http://schemas.openxmlformats.org/officeDocument/2006/relationships/externalLink" Target="externalLinks/externalLink55.xml"/><Relationship Id="rId87" Type="http://schemas.openxmlformats.org/officeDocument/2006/relationships/externalLink" Target="externalLinks/externalLink76.xml"/><Relationship Id="rId110" Type="http://schemas.openxmlformats.org/officeDocument/2006/relationships/externalLink" Target="externalLinks/externalLink99.xml"/><Relationship Id="rId115" Type="http://schemas.openxmlformats.org/officeDocument/2006/relationships/externalLink" Target="externalLinks/externalLink104.xml"/><Relationship Id="rId131" Type="http://schemas.openxmlformats.org/officeDocument/2006/relationships/sharedStrings" Target="sharedStrings.xml"/><Relationship Id="rId61" Type="http://schemas.openxmlformats.org/officeDocument/2006/relationships/externalLink" Target="externalLinks/externalLink50.xml"/><Relationship Id="rId82" Type="http://schemas.openxmlformats.org/officeDocument/2006/relationships/externalLink" Target="externalLinks/externalLink71.xml"/><Relationship Id="rId19" Type="http://schemas.openxmlformats.org/officeDocument/2006/relationships/externalLink" Target="externalLinks/externalLink8.xml"/><Relationship Id="rId14" Type="http://schemas.openxmlformats.org/officeDocument/2006/relationships/externalLink" Target="externalLinks/externalLink3.xml"/><Relationship Id="rId30" Type="http://schemas.openxmlformats.org/officeDocument/2006/relationships/externalLink" Target="externalLinks/externalLink19.xml"/><Relationship Id="rId35" Type="http://schemas.openxmlformats.org/officeDocument/2006/relationships/externalLink" Target="externalLinks/externalLink24.xml"/><Relationship Id="rId56" Type="http://schemas.openxmlformats.org/officeDocument/2006/relationships/externalLink" Target="externalLinks/externalLink45.xml"/><Relationship Id="rId77" Type="http://schemas.openxmlformats.org/officeDocument/2006/relationships/externalLink" Target="externalLinks/externalLink66.xml"/><Relationship Id="rId100" Type="http://schemas.openxmlformats.org/officeDocument/2006/relationships/externalLink" Target="externalLinks/externalLink89.xml"/><Relationship Id="rId105" Type="http://schemas.openxmlformats.org/officeDocument/2006/relationships/externalLink" Target="externalLinks/externalLink94.xml"/><Relationship Id="rId126" Type="http://schemas.openxmlformats.org/officeDocument/2006/relationships/externalLink" Target="externalLinks/externalLink115.xml"/><Relationship Id="rId8" Type="http://schemas.openxmlformats.org/officeDocument/2006/relationships/worksheet" Target="worksheets/sheet8.xml"/><Relationship Id="rId51" Type="http://schemas.openxmlformats.org/officeDocument/2006/relationships/externalLink" Target="externalLinks/externalLink40.xml"/><Relationship Id="rId72" Type="http://schemas.openxmlformats.org/officeDocument/2006/relationships/externalLink" Target="externalLinks/externalLink61.xml"/><Relationship Id="rId93" Type="http://schemas.openxmlformats.org/officeDocument/2006/relationships/externalLink" Target="externalLinks/externalLink82.xml"/><Relationship Id="rId98" Type="http://schemas.openxmlformats.org/officeDocument/2006/relationships/externalLink" Target="externalLinks/externalLink87.xml"/><Relationship Id="rId121" Type="http://schemas.openxmlformats.org/officeDocument/2006/relationships/externalLink" Target="externalLinks/externalLink110.xml"/><Relationship Id="rId3" Type="http://schemas.openxmlformats.org/officeDocument/2006/relationships/worksheet" Target="worksheets/sheet3.xml"/><Relationship Id="rId25" Type="http://schemas.openxmlformats.org/officeDocument/2006/relationships/externalLink" Target="externalLinks/externalLink14.xml"/><Relationship Id="rId46" Type="http://schemas.openxmlformats.org/officeDocument/2006/relationships/externalLink" Target="externalLinks/externalLink35.xml"/><Relationship Id="rId67" Type="http://schemas.openxmlformats.org/officeDocument/2006/relationships/externalLink" Target="externalLinks/externalLink56.xml"/><Relationship Id="rId116" Type="http://schemas.openxmlformats.org/officeDocument/2006/relationships/externalLink" Target="externalLinks/externalLink105.xml"/><Relationship Id="rId20" Type="http://schemas.openxmlformats.org/officeDocument/2006/relationships/externalLink" Target="externalLinks/externalLink9.xml"/><Relationship Id="rId41" Type="http://schemas.openxmlformats.org/officeDocument/2006/relationships/externalLink" Target="externalLinks/externalLink30.xml"/><Relationship Id="rId62" Type="http://schemas.openxmlformats.org/officeDocument/2006/relationships/externalLink" Target="externalLinks/externalLink51.xml"/><Relationship Id="rId83" Type="http://schemas.openxmlformats.org/officeDocument/2006/relationships/externalLink" Target="externalLinks/externalLink72.xml"/><Relationship Id="rId88" Type="http://schemas.openxmlformats.org/officeDocument/2006/relationships/externalLink" Target="externalLinks/externalLink77.xml"/><Relationship Id="rId111" Type="http://schemas.openxmlformats.org/officeDocument/2006/relationships/externalLink" Target="externalLinks/externalLink100.xml"/><Relationship Id="rId132" Type="http://schemas.openxmlformats.org/officeDocument/2006/relationships/calcChain" Target="calcChain.xml"/><Relationship Id="rId15" Type="http://schemas.openxmlformats.org/officeDocument/2006/relationships/externalLink" Target="externalLinks/externalLink4.xml"/><Relationship Id="rId36" Type="http://schemas.openxmlformats.org/officeDocument/2006/relationships/externalLink" Target="externalLinks/externalLink25.xml"/><Relationship Id="rId57" Type="http://schemas.openxmlformats.org/officeDocument/2006/relationships/externalLink" Target="externalLinks/externalLink46.xml"/><Relationship Id="rId106" Type="http://schemas.openxmlformats.org/officeDocument/2006/relationships/externalLink" Target="externalLinks/externalLink95.xml"/><Relationship Id="rId127" Type="http://schemas.openxmlformats.org/officeDocument/2006/relationships/externalLink" Target="externalLinks/externalLink116.xml"/><Relationship Id="rId10" Type="http://schemas.openxmlformats.org/officeDocument/2006/relationships/worksheet" Target="worksheets/sheet10.xml"/><Relationship Id="rId31" Type="http://schemas.openxmlformats.org/officeDocument/2006/relationships/externalLink" Target="externalLinks/externalLink20.xml"/><Relationship Id="rId52" Type="http://schemas.openxmlformats.org/officeDocument/2006/relationships/externalLink" Target="externalLinks/externalLink41.xml"/><Relationship Id="rId73" Type="http://schemas.openxmlformats.org/officeDocument/2006/relationships/externalLink" Target="externalLinks/externalLink62.xml"/><Relationship Id="rId78" Type="http://schemas.openxmlformats.org/officeDocument/2006/relationships/externalLink" Target="externalLinks/externalLink67.xml"/><Relationship Id="rId94" Type="http://schemas.openxmlformats.org/officeDocument/2006/relationships/externalLink" Target="externalLinks/externalLink83.xml"/><Relationship Id="rId99" Type="http://schemas.openxmlformats.org/officeDocument/2006/relationships/externalLink" Target="externalLinks/externalLink88.xml"/><Relationship Id="rId101" Type="http://schemas.openxmlformats.org/officeDocument/2006/relationships/externalLink" Target="externalLinks/externalLink90.xml"/><Relationship Id="rId122" Type="http://schemas.openxmlformats.org/officeDocument/2006/relationships/externalLink" Target="externalLinks/externalLink111.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externalLink" Target="externalLinks/externalLink15.xml"/><Relationship Id="rId47" Type="http://schemas.openxmlformats.org/officeDocument/2006/relationships/externalLink" Target="externalLinks/externalLink36.xml"/><Relationship Id="rId68" Type="http://schemas.openxmlformats.org/officeDocument/2006/relationships/externalLink" Target="externalLinks/externalLink57.xml"/><Relationship Id="rId89" Type="http://schemas.openxmlformats.org/officeDocument/2006/relationships/externalLink" Target="externalLinks/externalLink78.xml"/><Relationship Id="rId112" Type="http://schemas.openxmlformats.org/officeDocument/2006/relationships/externalLink" Target="externalLinks/externalLink101.xml"/><Relationship Id="rId133" Type="http://schemas.openxmlformats.org/officeDocument/2006/relationships/customXml" Target="../customXml/item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ORDEN DE ELEGIBILIDAD</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tx>
            <c:strRef>
              <c:f>EVALUACION!$D$112</c:f>
              <c:strCache>
                <c:ptCount val="1"/>
                <c:pt idx="0">
                  <c:v>Puntaje</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EVALUACION!$C$113:$C$119</c:f>
              <c:strCache>
                <c:ptCount val="7"/>
                <c:pt idx="0">
                  <c:v>RAFAEL JAVIER GUISA RUEDA</c:v>
                </c:pt>
                <c:pt idx="1">
                  <c:v>AYM CONSULTORIA SAS</c:v>
                </c:pt>
                <c:pt idx="2">
                  <c:v>CONSORCIO EPSILON CAPITAL</c:v>
                </c:pt>
                <c:pt idx="3">
                  <c:v>ELSA MARIA RUEDA LANDINEZ INGENIERIA SAS</c:v>
                </c:pt>
                <c:pt idx="4">
                  <c:v>PROES INGENIERIA SAS</c:v>
                </c:pt>
                <c:pt idx="5">
                  <c:v>GNG SERVICIOS DE INGENIERIA S.A.S.</c:v>
                </c:pt>
                <c:pt idx="6">
                  <c:v>GEOTECNIA Y CIMIENTOS INGEOCIM S.A.S.</c:v>
                </c:pt>
              </c:strCache>
            </c:strRef>
          </c:cat>
          <c:val>
            <c:numRef>
              <c:f>EVALUACION!$D$113:$D$119</c:f>
              <c:numCache>
                <c:formatCode>0.00000</c:formatCode>
                <c:ptCount val="7"/>
                <c:pt idx="0">
                  <c:v>99.5371494848944</c:v>
                </c:pt>
                <c:pt idx="1">
                  <c:v>98.383160757911881</c:v>
                </c:pt>
                <c:pt idx="2">
                  <c:v>91.155303709718055</c:v>
                </c:pt>
                <c:pt idx="3">
                  <c:v>88.094757187955452</c:v>
                </c:pt>
                <c:pt idx="4">
                  <c:v>87.746839568658132</c:v>
                </c:pt>
                <c:pt idx="5">
                  <c:v>87.277339384295317</c:v>
                </c:pt>
                <c:pt idx="6">
                  <c:v>85.906698107160622</c:v>
                </c:pt>
              </c:numCache>
            </c:numRef>
          </c:val>
          <c:extLst>
            <c:ext xmlns:c16="http://schemas.microsoft.com/office/drawing/2014/chart" uri="{C3380CC4-5D6E-409C-BE32-E72D297353CC}">
              <c16:uniqueId val="{0000000C-1928-45CD-95DD-B5B83ADE64B3}"/>
            </c:ext>
          </c:extLst>
        </c:ser>
        <c:dLbls>
          <c:dLblPos val="outEnd"/>
          <c:showLegendKey val="0"/>
          <c:showVal val="1"/>
          <c:showCatName val="0"/>
          <c:showSerName val="0"/>
          <c:showPercent val="0"/>
          <c:showBubbleSize val="0"/>
        </c:dLbls>
        <c:gapWidth val="219"/>
        <c:overlap val="-27"/>
        <c:axId val="763153288"/>
        <c:axId val="1806234535"/>
      </c:barChart>
      <c:catAx>
        <c:axId val="7631532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806234535"/>
        <c:crosses val="autoZero"/>
        <c:auto val="1"/>
        <c:lblAlgn val="ctr"/>
        <c:lblOffset val="100"/>
        <c:noMultiLvlLbl val="0"/>
      </c:catAx>
      <c:valAx>
        <c:axId val="1806234535"/>
        <c:scaling>
          <c:orientation val="minMax"/>
        </c:scaling>
        <c:delete val="0"/>
        <c:axPos val="l"/>
        <c:majorGridlines>
          <c:spPr>
            <a:ln w="9525" cap="flat" cmpd="sng" algn="ctr">
              <a:solidFill>
                <a:schemeClr val="tx1">
                  <a:lumMod val="15000"/>
                  <a:lumOff val="85000"/>
                </a:schemeClr>
              </a:solidFill>
              <a:round/>
            </a:ln>
            <a:effectLst/>
          </c:spPr>
        </c:majorGridlines>
        <c:numFmt formatCode="0.0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76315328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PUNTAJE TOTAL </a:t>
            </a:r>
          </a:p>
        </c:rich>
      </c:tx>
      <c:layout>
        <c:manualLayout>
          <c:xMode val="edge"/>
          <c:yMode val="edge"/>
          <c:x val="0.42448703512869379"/>
          <c:y val="3.826086956521739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tx>
            <c:strRef>
              <c:f>'ORDEN ELEGIBILIDAD'!$D$5</c:f>
              <c:strCache>
                <c:ptCount val="1"/>
                <c:pt idx="0">
                  <c:v>PUNTAJE TOTAL</c:v>
                </c:pt>
              </c:strCache>
            </c:strRef>
          </c:tx>
          <c:spPr>
            <a:solidFill>
              <a:schemeClr val="accent1"/>
            </a:solidFill>
            <a:ln>
              <a:noFill/>
            </a:ln>
            <a:effectLst/>
          </c:spPr>
          <c:invertIfNegative val="0"/>
          <c:cat>
            <c:strRef>
              <c:f>'ORDEN ELEGIBILIDAD'!$C$6:$C$17</c:f>
              <c:strCache>
                <c:ptCount val="12"/>
                <c:pt idx="0">
                  <c:v>PROES INGENIERIA SAS</c:v>
                </c:pt>
                <c:pt idx="1">
                  <c:v>CONSORCIO MT 2022 BOSA</c:v>
                </c:pt>
                <c:pt idx="2">
                  <c:v>CONS GAB BOGOTA</c:v>
                </c:pt>
                <c:pt idx="3">
                  <c:v>CONSULTORES INTERVENTORES COLOMBIANOS S.A.S.</c:v>
                </c:pt>
                <c:pt idx="4">
                  <c:v>JASEN CONSULTORES S.A.S.</c:v>
                </c:pt>
                <c:pt idx="5">
                  <c:v>CONSORCIO INTERVIAS CD</c:v>
                </c:pt>
                <c:pt idx="6">
                  <c:v>VELNEC S.A.</c:v>
                </c:pt>
                <c:pt idx="7">
                  <c:v>CB INGENIEROS SAS</c:v>
                </c:pt>
                <c:pt idx="8">
                  <c:v>CONSORCIO GMC</c:v>
                </c:pt>
                <c:pt idx="9">
                  <c:v>SITELSA SAS</c:v>
                </c:pt>
                <c:pt idx="10">
                  <c:v>BOSA SIGLO XXI</c:v>
                </c:pt>
                <c:pt idx="11">
                  <c:v>CONSORCIO ODESSA</c:v>
                </c:pt>
              </c:strCache>
            </c:strRef>
          </c:cat>
          <c:val>
            <c:numRef>
              <c:f>'ORDEN ELEGIBILIDAD'!$D$6:$D$17</c:f>
              <c:numCache>
                <c:formatCode>General</c:formatCode>
                <c:ptCount val="12"/>
                <c:pt idx="0">
                  <c:v>0</c:v>
                </c:pt>
                <c:pt idx="1">
                  <c:v>1</c:v>
                </c:pt>
                <c:pt idx="2">
                  <c:v>1</c:v>
                </c:pt>
                <c:pt idx="3">
                  <c:v>1</c:v>
                </c:pt>
                <c:pt idx="4">
                  <c:v>1</c:v>
                </c:pt>
                <c:pt idx="5">
                  <c:v>1</c:v>
                </c:pt>
                <c:pt idx="6">
                  <c:v>1</c:v>
                </c:pt>
                <c:pt idx="7">
                  <c:v>0</c:v>
                </c:pt>
                <c:pt idx="8">
                  <c:v>1</c:v>
                </c:pt>
                <c:pt idx="9">
                  <c:v>1</c:v>
                </c:pt>
                <c:pt idx="10">
                  <c:v>1</c:v>
                </c:pt>
                <c:pt idx="11">
                  <c:v>1</c:v>
                </c:pt>
              </c:numCache>
            </c:numRef>
          </c:val>
          <c:extLst>
            <c:ext xmlns:c16="http://schemas.microsoft.com/office/drawing/2014/chart" uri="{C3380CC4-5D6E-409C-BE32-E72D297353CC}">
              <c16:uniqueId val="{00000000-A08E-4B06-AE22-8DEE57739DDC}"/>
            </c:ext>
          </c:extLst>
        </c:ser>
        <c:dLbls>
          <c:showLegendKey val="0"/>
          <c:showVal val="0"/>
          <c:showCatName val="0"/>
          <c:showSerName val="0"/>
          <c:showPercent val="0"/>
          <c:showBubbleSize val="0"/>
        </c:dLbls>
        <c:gapWidth val="219"/>
        <c:overlap val="-27"/>
        <c:axId val="-1438512032"/>
        <c:axId val="-1440248320"/>
      </c:barChart>
      <c:catAx>
        <c:axId val="-143851203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440248320"/>
        <c:crosses val="autoZero"/>
        <c:auto val="1"/>
        <c:lblAlgn val="ctr"/>
        <c:lblOffset val="100"/>
        <c:noMultiLvlLbl val="0"/>
      </c:catAx>
      <c:valAx>
        <c:axId val="-1440248320"/>
        <c:scaling>
          <c:orientation val="minMax"/>
          <c:max val="100"/>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438512032"/>
        <c:crosses val="autoZero"/>
        <c:crossBetween val="between"/>
      </c:valAx>
      <c:spPr>
        <a:noFill/>
        <a:ln>
          <a:noFill/>
        </a:ln>
        <a:effectLst/>
      </c:spPr>
    </c:plotArea>
    <c:plotVisOnly val="1"/>
    <c:dispBlanksAs val="gap"/>
    <c:showDLblsOverMax val="0"/>
  </c:chart>
  <c:spPr>
    <a:solidFill>
      <a:schemeClr val="bg1"/>
    </a:solidFill>
    <a:ln w="76200" cap="flat" cmpd="sng" algn="ctr">
      <a:gradFill>
        <a:gsLst>
          <a:gs pos="95000">
            <a:srgbClr val="E2EDF8"/>
          </a:gs>
          <a:gs pos="90000">
            <a:srgbClr val="F6F9FD"/>
          </a:gs>
          <a:gs pos="0">
            <a:schemeClr val="accent1">
              <a:lumMod val="5000"/>
              <a:lumOff val="95000"/>
            </a:schemeClr>
          </a:gs>
          <a:gs pos="74000">
            <a:schemeClr val="accent1">
              <a:lumMod val="45000"/>
              <a:lumOff val="55000"/>
            </a:schemeClr>
          </a:gs>
          <a:gs pos="83000">
            <a:schemeClr val="accent1">
              <a:lumMod val="45000"/>
              <a:lumOff val="55000"/>
            </a:schemeClr>
          </a:gs>
          <a:gs pos="37000">
            <a:srgbClr val="498FCF"/>
          </a:gs>
          <a:gs pos="0">
            <a:schemeClr val="accent1">
              <a:lumMod val="30000"/>
              <a:lumOff val="70000"/>
            </a:schemeClr>
          </a:gs>
        </a:gsLst>
        <a:lin ang="5400000" scaled="1"/>
      </a:gra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8" Type="http://schemas.openxmlformats.org/officeDocument/2006/relationships/image" Target="../media/image1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10" Type="http://schemas.openxmlformats.org/officeDocument/2006/relationships/chart" Target="../charts/chart1.xml"/><Relationship Id="rId4" Type="http://schemas.openxmlformats.org/officeDocument/2006/relationships/image" Target="../media/image7.png"/><Relationship Id="rId9" Type="http://schemas.openxmlformats.org/officeDocument/2006/relationships/image" Target="../media/image12.png"/></Relationships>
</file>

<file path=xl/drawings/_rels/drawing7.xml.rels><?xml version="1.0" encoding="UTF-8" standalone="yes"?>
<Relationships xmlns="http://schemas.openxmlformats.org/package/2006/relationships"><Relationship Id="rId8" Type="http://schemas.openxmlformats.org/officeDocument/2006/relationships/image" Target="../media/image19.png"/><Relationship Id="rId13" Type="http://schemas.openxmlformats.org/officeDocument/2006/relationships/image" Target="../media/image24.png"/><Relationship Id="rId3" Type="http://schemas.openxmlformats.org/officeDocument/2006/relationships/image" Target="../media/image14.png"/><Relationship Id="rId7" Type="http://schemas.openxmlformats.org/officeDocument/2006/relationships/image" Target="../media/image18.png"/><Relationship Id="rId12" Type="http://schemas.openxmlformats.org/officeDocument/2006/relationships/image" Target="../media/image23.png"/><Relationship Id="rId17" Type="http://schemas.openxmlformats.org/officeDocument/2006/relationships/image" Target="../media/image28.png"/><Relationship Id="rId2" Type="http://schemas.openxmlformats.org/officeDocument/2006/relationships/image" Target="../media/image13.png"/><Relationship Id="rId16" Type="http://schemas.openxmlformats.org/officeDocument/2006/relationships/image" Target="../media/image27.png"/><Relationship Id="rId1" Type="http://schemas.openxmlformats.org/officeDocument/2006/relationships/image" Target="../media/image2.png"/><Relationship Id="rId6" Type="http://schemas.openxmlformats.org/officeDocument/2006/relationships/image" Target="../media/image17.png"/><Relationship Id="rId11" Type="http://schemas.openxmlformats.org/officeDocument/2006/relationships/image" Target="../media/image22.png"/><Relationship Id="rId5" Type="http://schemas.openxmlformats.org/officeDocument/2006/relationships/image" Target="../media/image16.png"/><Relationship Id="rId15" Type="http://schemas.openxmlformats.org/officeDocument/2006/relationships/image" Target="../media/image26.png"/><Relationship Id="rId10" Type="http://schemas.openxmlformats.org/officeDocument/2006/relationships/image" Target="../media/image21.png"/><Relationship Id="rId4" Type="http://schemas.openxmlformats.org/officeDocument/2006/relationships/image" Target="../media/image15.png"/><Relationship Id="rId9" Type="http://schemas.openxmlformats.org/officeDocument/2006/relationships/image" Target="../media/image20.png"/><Relationship Id="rId14" Type="http://schemas.openxmlformats.org/officeDocument/2006/relationships/image" Target="../media/image25.png"/></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256613</xdr:colOff>
      <xdr:row>0</xdr:row>
      <xdr:rowOff>0</xdr:rowOff>
    </xdr:from>
    <xdr:to>
      <xdr:col>2</xdr:col>
      <xdr:colOff>187864</xdr:colOff>
      <xdr:row>1</xdr:row>
      <xdr:rowOff>22412</xdr:rowOff>
    </xdr:to>
    <xdr:pic>
      <xdr:nvPicPr>
        <xdr:cNvPr id="2" name="3 Imagen">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48819" y="0"/>
          <a:ext cx="3046486" cy="84044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304800</xdr:colOff>
      <xdr:row>0</xdr:row>
      <xdr:rowOff>0</xdr:rowOff>
    </xdr:from>
    <xdr:ext cx="3209925" cy="838200"/>
    <xdr:pic>
      <xdr:nvPicPr>
        <xdr:cNvPr id="2" name="image1.png">
          <a:extLst>
            <a:ext uri="{FF2B5EF4-FFF2-40B4-BE49-F238E27FC236}">
              <a16:creationId xmlns:a16="http://schemas.microsoft.com/office/drawing/2014/main" id="{845751A4-6A9B-4762-9E63-2EEAEDAB9BE5}"/>
            </a:ext>
          </a:extLst>
        </xdr:cNvPr>
        <xdr:cNvPicPr preferRelativeResize="0"/>
      </xdr:nvPicPr>
      <xdr:blipFill>
        <a:blip xmlns:r="http://schemas.openxmlformats.org/officeDocument/2006/relationships" r:embed="rId1" cstate="print"/>
        <a:stretch>
          <a:fillRect/>
        </a:stretch>
      </xdr:blipFill>
      <xdr:spPr>
        <a:xfrm>
          <a:off x="304800" y="0"/>
          <a:ext cx="3209925" cy="83820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editAs="oneCell">
    <xdr:from>
      <xdr:col>3</xdr:col>
      <xdr:colOff>981075</xdr:colOff>
      <xdr:row>0</xdr:row>
      <xdr:rowOff>228600</xdr:rowOff>
    </xdr:from>
    <xdr:to>
      <xdr:col>7</xdr:col>
      <xdr:colOff>47625</xdr:colOff>
      <xdr:row>4</xdr:row>
      <xdr:rowOff>800100</xdr:rowOff>
    </xdr:to>
    <xdr:pic>
      <xdr:nvPicPr>
        <xdr:cNvPr id="2" name="Imagen 1">
          <a:extLst>
            <a:ext uri="{FF2B5EF4-FFF2-40B4-BE49-F238E27FC236}">
              <a16:creationId xmlns:a16="http://schemas.microsoft.com/office/drawing/2014/main" id="{450EDE47-8601-55B0-8EA6-E13C841FD2F6}"/>
            </a:ext>
          </a:extLst>
        </xdr:cNvPr>
        <xdr:cNvPicPr>
          <a:picLocks noChangeAspect="1"/>
        </xdr:cNvPicPr>
      </xdr:nvPicPr>
      <xdr:blipFill>
        <a:blip xmlns:r="http://schemas.openxmlformats.org/officeDocument/2006/relationships" r:embed="rId1"/>
        <a:stretch>
          <a:fillRect/>
        </a:stretch>
      </xdr:blipFill>
      <xdr:spPr>
        <a:xfrm>
          <a:off x="3905250" y="228600"/>
          <a:ext cx="7324725" cy="18478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3</xdr:col>
      <xdr:colOff>238125</xdr:colOff>
      <xdr:row>0</xdr:row>
      <xdr:rowOff>0</xdr:rowOff>
    </xdr:from>
    <xdr:ext cx="3400425" cy="762000"/>
    <xdr:pic>
      <xdr:nvPicPr>
        <xdr:cNvPr id="2" name="image1.png">
          <a:extLst>
            <a:ext uri="{FF2B5EF4-FFF2-40B4-BE49-F238E27FC236}">
              <a16:creationId xmlns:a16="http://schemas.microsoft.com/office/drawing/2014/main" id="{948CDBE7-B889-400C-97D7-25F7BFAAB53A}"/>
            </a:ext>
          </a:extLst>
        </xdr:cNvPr>
        <xdr:cNvPicPr preferRelativeResize="0"/>
      </xdr:nvPicPr>
      <xdr:blipFill>
        <a:blip xmlns:r="http://schemas.openxmlformats.org/officeDocument/2006/relationships" r:embed="rId1" cstate="print"/>
        <a:stretch>
          <a:fillRect/>
        </a:stretch>
      </xdr:blipFill>
      <xdr:spPr>
        <a:xfrm>
          <a:off x="4810125" y="0"/>
          <a:ext cx="3400425" cy="76200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editAs="oneCell">
    <xdr:from>
      <xdr:col>1</xdr:col>
      <xdr:colOff>123824</xdr:colOff>
      <xdr:row>0</xdr:row>
      <xdr:rowOff>0</xdr:rowOff>
    </xdr:from>
    <xdr:to>
      <xdr:col>2</xdr:col>
      <xdr:colOff>2530928</xdr:colOff>
      <xdr:row>1</xdr:row>
      <xdr:rowOff>19050</xdr:rowOff>
    </xdr:to>
    <xdr:pic>
      <xdr:nvPicPr>
        <xdr:cNvPr id="3" name="3 Imagen">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77395" y="0"/>
          <a:ext cx="3160033" cy="83547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11</xdr:col>
      <xdr:colOff>143965</xdr:colOff>
      <xdr:row>0</xdr:row>
      <xdr:rowOff>28032</xdr:rowOff>
    </xdr:from>
    <xdr:to>
      <xdr:col>11</xdr:col>
      <xdr:colOff>143965</xdr:colOff>
      <xdr:row>4</xdr:row>
      <xdr:rowOff>183070</xdr:rowOff>
    </xdr:to>
    <xdr:pic>
      <xdr:nvPicPr>
        <xdr:cNvPr id="3" name="gráficos1">
          <a:extLst>
            <a:ext uri="{FF2B5EF4-FFF2-40B4-BE49-F238E27FC236}">
              <a16:creationId xmlns:a16="http://schemas.microsoft.com/office/drawing/2014/main" id="{A5CF45B7-2C85-40BC-90AC-27AAAC1F15C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364915" y="28032"/>
          <a:ext cx="0" cy="917038"/>
        </a:xfrm>
        <a:prstGeom prst="rect">
          <a:avLst/>
        </a:prstGeom>
        <a:solidFill>
          <a:srgbClr val="FFFFFF"/>
        </a:solidFill>
        <a:ln>
          <a:noFill/>
        </a:ln>
      </xdr:spPr>
    </xdr:pic>
    <xdr:clientData/>
  </xdr:twoCellAnchor>
  <xdr:twoCellAnchor editAs="oneCell">
    <xdr:from>
      <xdr:col>11</xdr:col>
      <xdr:colOff>919298</xdr:colOff>
      <xdr:row>8</xdr:row>
      <xdr:rowOff>285749</xdr:rowOff>
    </xdr:from>
    <xdr:to>
      <xdr:col>11</xdr:col>
      <xdr:colOff>919298</xdr:colOff>
      <xdr:row>11</xdr:row>
      <xdr:rowOff>78336</xdr:rowOff>
    </xdr:to>
    <xdr:pic>
      <xdr:nvPicPr>
        <xdr:cNvPr id="4" name="Imagen 3">
          <a:extLst>
            <a:ext uri="{FF2B5EF4-FFF2-40B4-BE49-F238E27FC236}">
              <a16:creationId xmlns:a16="http://schemas.microsoft.com/office/drawing/2014/main" id="{161E4120-59E5-4F67-97D1-4D5E367B946F}"/>
            </a:ext>
          </a:extLst>
        </xdr:cNvPr>
        <xdr:cNvPicPr>
          <a:picLocks noChangeAspect="1"/>
        </xdr:cNvPicPr>
      </xdr:nvPicPr>
      <xdr:blipFill>
        <a:blip xmlns:r="http://schemas.openxmlformats.org/officeDocument/2006/relationships" r:embed="rId2"/>
        <a:stretch>
          <a:fillRect/>
        </a:stretch>
      </xdr:blipFill>
      <xdr:spPr>
        <a:xfrm>
          <a:off x="16140248" y="2933699"/>
          <a:ext cx="0" cy="821287"/>
        </a:xfrm>
        <a:prstGeom prst="rect">
          <a:avLst/>
        </a:prstGeom>
      </xdr:spPr>
    </xdr:pic>
    <xdr:clientData/>
  </xdr:twoCellAnchor>
  <xdr:twoCellAnchor editAs="oneCell">
    <xdr:from>
      <xdr:col>5</xdr:col>
      <xdr:colOff>802820</xdr:colOff>
      <xdr:row>133</xdr:row>
      <xdr:rowOff>136071</xdr:rowOff>
    </xdr:from>
    <xdr:to>
      <xdr:col>5</xdr:col>
      <xdr:colOff>802820</xdr:colOff>
      <xdr:row>142</xdr:row>
      <xdr:rowOff>108857</xdr:rowOff>
    </xdr:to>
    <xdr:pic>
      <xdr:nvPicPr>
        <xdr:cNvPr id="5" name="Imagen 4">
          <a:extLst>
            <a:ext uri="{FF2B5EF4-FFF2-40B4-BE49-F238E27FC236}">
              <a16:creationId xmlns:a16="http://schemas.microsoft.com/office/drawing/2014/main" id="{B6971CDB-9208-4BFF-B7B3-A4249F34341F}"/>
            </a:ext>
          </a:extLst>
        </xdr:cNvPr>
        <xdr:cNvPicPr>
          <a:picLocks noChangeAspect="1"/>
        </xdr:cNvPicPr>
      </xdr:nvPicPr>
      <xdr:blipFill>
        <a:blip xmlns:r="http://schemas.openxmlformats.org/officeDocument/2006/relationships" r:embed="rId3"/>
        <a:stretch>
          <a:fillRect/>
        </a:stretch>
      </xdr:blipFill>
      <xdr:spPr>
        <a:xfrm>
          <a:off x="8651420" y="17462046"/>
          <a:ext cx="5741607" cy="1687286"/>
        </a:xfrm>
        <a:prstGeom prst="rect">
          <a:avLst/>
        </a:prstGeom>
      </xdr:spPr>
    </xdr:pic>
    <xdr:clientData/>
  </xdr:twoCellAnchor>
  <xdr:twoCellAnchor editAs="oneCell">
    <xdr:from>
      <xdr:col>0</xdr:col>
      <xdr:colOff>408214</xdr:colOff>
      <xdr:row>139</xdr:row>
      <xdr:rowOff>136072</xdr:rowOff>
    </xdr:from>
    <xdr:to>
      <xdr:col>0</xdr:col>
      <xdr:colOff>408214</xdr:colOff>
      <xdr:row>169</xdr:row>
      <xdr:rowOff>21072</xdr:rowOff>
    </xdr:to>
    <xdr:pic>
      <xdr:nvPicPr>
        <xdr:cNvPr id="6" name="Imagen 5">
          <a:extLst>
            <a:ext uri="{FF2B5EF4-FFF2-40B4-BE49-F238E27FC236}">
              <a16:creationId xmlns:a16="http://schemas.microsoft.com/office/drawing/2014/main" id="{A86DC423-7860-4BD9-9806-426EF6DCB996}"/>
            </a:ext>
          </a:extLst>
        </xdr:cNvPr>
        <xdr:cNvPicPr>
          <a:picLocks noChangeAspect="1"/>
        </xdr:cNvPicPr>
      </xdr:nvPicPr>
      <xdr:blipFill>
        <a:blip xmlns:r="http://schemas.openxmlformats.org/officeDocument/2006/relationships" r:embed="rId4"/>
        <a:stretch>
          <a:fillRect/>
        </a:stretch>
      </xdr:blipFill>
      <xdr:spPr>
        <a:xfrm>
          <a:off x="408214" y="18605047"/>
          <a:ext cx="6976870" cy="5600000"/>
        </a:xfrm>
        <a:prstGeom prst="rect">
          <a:avLst/>
        </a:prstGeom>
      </xdr:spPr>
    </xdr:pic>
    <xdr:clientData/>
  </xdr:twoCellAnchor>
  <xdr:twoCellAnchor editAs="oneCell">
    <xdr:from>
      <xdr:col>5</xdr:col>
      <xdr:colOff>136474</xdr:colOff>
      <xdr:row>143</xdr:row>
      <xdr:rowOff>54428</xdr:rowOff>
    </xdr:from>
    <xdr:to>
      <xdr:col>5</xdr:col>
      <xdr:colOff>136474</xdr:colOff>
      <xdr:row>168</xdr:row>
      <xdr:rowOff>149679</xdr:rowOff>
    </xdr:to>
    <xdr:pic>
      <xdr:nvPicPr>
        <xdr:cNvPr id="7" name="Imagen 6">
          <a:extLst>
            <a:ext uri="{FF2B5EF4-FFF2-40B4-BE49-F238E27FC236}">
              <a16:creationId xmlns:a16="http://schemas.microsoft.com/office/drawing/2014/main" id="{F94EF0BF-E838-4F03-BFC8-CD71E4C87BFF}"/>
            </a:ext>
          </a:extLst>
        </xdr:cNvPr>
        <xdr:cNvPicPr>
          <a:picLocks noChangeAspect="1"/>
        </xdr:cNvPicPr>
      </xdr:nvPicPr>
      <xdr:blipFill>
        <a:blip xmlns:r="http://schemas.openxmlformats.org/officeDocument/2006/relationships" r:embed="rId5"/>
        <a:stretch>
          <a:fillRect/>
        </a:stretch>
      </xdr:blipFill>
      <xdr:spPr>
        <a:xfrm>
          <a:off x="7985074" y="19285403"/>
          <a:ext cx="6959653" cy="4857751"/>
        </a:xfrm>
        <a:prstGeom prst="rect">
          <a:avLst/>
        </a:prstGeom>
      </xdr:spPr>
    </xdr:pic>
    <xdr:clientData/>
  </xdr:twoCellAnchor>
  <xdr:oneCellAnchor>
    <xdr:from>
      <xdr:col>11</xdr:col>
      <xdr:colOff>919298</xdr:colOff>
      <xdr:row>34</xdr:row>
      <xdr:rowOff>285749</xdr:rowOff>
    </xdr:from>
    <xdr:ext cx="0" cy="821287"/>
    <xdr:pic>
      <xdr:nvPicPr>
        <xdr:cNvPr id="8" name="Imagen 7">
          <a:extLst>
            <a:ext uri="{FF2B5EF4-FFF2-40B4-BE49-F238E27FC236}">
              <a16:creationId xmlns:a16="http://schemas.microsoft.com/office/drawing/2014/main" id="{950B5058-E6B4-4301-BA33-AA26EE92B1D3}"/>
            </a:ext>
          </a:extLst>
        </xdr:cNvPr>
        <xdr:cNvPicPr>
          <a:picLocks noChangeAspect="1"/>
        </xdr:cNvPicPr>
      </xdr:nvPicPr>
      <xdr:blipFill>
        <a:blip xmlns:r="http://schemas.openxmlformats.org/officeDocument/2006/relationships" r:embed="rId2"/>
        <a:stretch>
          <a:fillRect/>
        </a:stretch>
      </xdr:blipFill>
      <xdr:spPr>
        <a:xfrm>
          <a:off x="16147392" y="2940843"/>
          <a:ext cx="0" cy="821287"/>
        </a:xfrm>
        <a:prstGeom prst="rect">
          <a:avLst/>
        </a:prstGeom>
      </xdr:spPr>
    </xdr:pic>
    <xdr:clientData/>
  </xdr:oneCellAnchor>
  <xdr:oneCellAnchor>
    <xdr:from>
      <xdr:col>11</xdr:col>
      <xdr:colOff>919298</xdr:colOff>
      <xdr:row>60</xdr:row>
      <xdr:rowOff>285749</xdr:rowOff>
    </xdr:from>
    <xdr:ext cx="0" cy="821287"/>
    <xdr:pic>
      <xdr:nvPicPr>
        <xdr:cNvPr id="9" name="Imagen 8">
          <a:extLst>
            <a:ext uri="{FF2B5EF4-FFF2-40B4-BE49-F238E27FC236}">
              <a16:creationId xmlns:a16="http://schemas.microsoft.com/office/drawing/2014/main" id="{5DCAD9DF-44EC-4134-934A-B59AD640956F}"/>
            </a:ext>
          </a:extLst>
        </xdr:cNvPr>
        <xdr:cNvPicPr>
          <a:picLocks noChangeAspect="1"/>
        </xdr:cNvPicPr>
      </xdr:nvPicPr>
      <xdr:blipFill>
        <a:blip xmlns:r="http://schemas.openxmlformats.org/officeDocument/2006/relationships" r:embed="rId2"/>
        <a:stretch>
          <a:fillRect/>
        </a:stretch>
      </xdr:blipFill>
      <xdr:spPr>
        <a:xfrm>
          <a:off x="16147392" y="2940843"/>
          <a:ext cx="0" cy="821287"/>
        </a:xfrm>
        <a:prstGeom prst="rect">
          <a:avLst/>
        </a:prstGeom>
      </xdr:spPr>
    </xdr:pic>
    <xdr:clientData/>
  </xdr:oneCellAnchor>
  <xdr:oneCellAnchor>
    <xdr:from>
      <xdr:col>11</xdr:col>
      <xdr:colOff>919298</xdr:colOff>
      <xdr:row>86</xdr:row>
      <xdr:rowOff>285749</xdr:rowOff>
    </xdr:from>
    <xdr:ext cx="0" cy="821287"/>
    <xdr:pic>
      <xdr:nvPicPr>
        <xdr:cNvPr id="10" name="Imagen 9">
          <a:extLst>
            <a:ext uri="{FF2B5EF4-FFF2-40B4-BE49-F238E27FC236}">
              <a16:creationId xmlns:a16="http://schemas.microsoft.com/office/drawing/2014/main" id="{1240B08A-3C8E-49A3-8900-D214210E3731}"/>
            </a:ext>
          </a:extLst>
        </xdr:cNvPr>
        <xdr:cNvPicPr>
          <a:picLocks noChangeAspect="1"/>
        </xdr:cNvPicPr>
      </xdr:nvPicPr>
      <xdr:blipFill>
        <a:blip xmlns:r="http://schemas.openxmlformats.org/officeDocument/2006/relationships" r:embed="rId2"/>
        <a:stretch>
          <a:fillRect/>
        </a:stretch>
      </xdr:blipFill>
      <xdr:spPr>
        <a:xfrm>
          <a:off x="16147392" y="12846843"/>
          <a:ext cx="0" cy="821287"/>
        </a:xfrm>
        <a:prstGeom prst="rect">
          <a:avLst/>
        </a:prstGeom>
      </xdr:spPr>
    </xdr:pic>
    <xdr:clientData/>
  </xdr:oneCellAnchor>
  <xdr:twoCellAnchor editAs="oneCell">
    <xdr:from>
      <xdr:col>4</xdr:col>
      <xdr:colOff>809624</xdr:colOff>
      <xdr:row>132</xdr:row>
      <xdr:rowOff>178595</xdr:rowOff>
    </xdr:from>
    <xdr:to>
      <xdr:col>8</xdr:col>
      <xdr:colOff>678655</xdr:colOff>
      <xdr:row>156</xdr:row>
      <xdr:rowOff>170953</xdr:rowOff>
    </xdr:to>
    <xdr:pic>
      <xdr:nvPicPr>
        <xdr:cNvPr id="11" name="Imagen 10">
          <a:extLst>
            <a:ext uri="{FF2B5EF4-FFF2-40B4-BE49-F238E27FC236}">
              <a16:creationId xmlns:a16="http://schemas.microsoft.com/office/drawing/2014/main" id="{DDB8B06F-9932-4659-88F0-AD211F84B628}"/>
            </a:ext>
          </a:extLst>
        </xdr:cNvPr>
        <xdr:cNvPicPr>
          <a:picLocks noChangeAspect="1"/>
        </xdr:cNvPicPr>
      </xdr:nvPicPr>
      <xdr:blipFill>
        <a:blip xmlns:r="http://schemas.openxmlformats.org/officeDocument/2006/relationships" r:embed="rId6"/>
        <a:stretch>
          <a:fillRect/>
        </a:stretch>
      </xdr:blipFill>
      <xdr:spPr>
        <a:xfrm>
          <a:off x="7405687" y="43993595"/>
          <a:ext cx="5381625" cy="4564358"/>
        </a:xfrm>
        <a:prstGeom prst="rect">
          <a:avLst/>
        </a:prstGeom>
      </xdr:spPr>
    </xdr:pic>
    <xdr:clientData/>
  </xdr:twoCellAnchor>
  <xdr:twoCellAnchor editAs="oneCell">
    <xdr:from>
      <xdr:col>8</xdr:col>
      <xdr:colOff>995362</xdr:colOff>
      <xdr:row>132</xdr:row>
      <xdr:rowOff>14288</xdr:rowOff>
    </xdr:from>
    <xdr:to>
      <xdr:col>11</xdr:col>
      <xdr:colOff>2588916</xdr:colOff>
      <xdr:row>138</xdr:row>
      <xdr:rowOff>50006</xdr:rowOff>
    </xdr:to>
    <xdr:pic>
      <xdr:nvPicPr>
        <xdr:cNvPr id="12" name="Imagen 11">
          <a:extLst>
            <a:ext uri="{FF2B5EF4-FFF2-40B4-BE49-F238E27FC236}">
              <a16:creationId xmlns:a16="http://schemas.microsoft.com/office/drawing/2014/main" id="{5460F0DE-80BA-427D-BA5E-F13C49FAAC8C}"/>
            </a:ext>
            <a:ext uri="{147F2762-F138-4A5C-976F-8EAC2B608ADB}">
              <a16:predDERef xmlns:a16="http://schemas.microsoft.com/office/drawing/2014/main" pred="{DDB8B06F-9932-4659-88F0-AD211F84B628}"/>
            </a:ext>
          </a:extLst>
        </xdr:cNvPr>
        <xdr:cNvPicPr>
          <a:picLocks noChangeAspect="1"/>
        </xdr:cNvPicPr>
      </xdr:nvPicPr>
      <xdr:blipFill>
        <a:blip xmlns:r="http://schemas.openxmlformats.org/officeDocument/2006/relationships" r:embed="rId7"/>
        <a:stretch>
          <a:fillRect/>
        </a:stretch>
      </xdr:blipFill>
      <xdr:spPr>
        <a:xfrm>
          <a:off x="12787312" y="40505063"/>
          <a:ext cx="5432129" cy="1178718"/>
        </a:xfrm>
        <a:prstGeom prst="rect">
          <a:avLst/>
        </a:prstGeom>
      </xdr:spPr>
    </xdr:pic>
    <xdr:clientData/>
  </xdr:twoCellAnchor>
  <xdr:twoCellAnchor editAs="oneCell">
    <xdr:from>
      <xdr:col>7</xdr:col>
      <xdr:colOff>571501</xdr:colOff>
      <xdr:row>109</xdr:row>
      <xdr:rowOff>188119</xdr:rowOff>
    </xdr:from>
    <xdr:to>
      <xdr:col>11</xdr:col>
      <xdr:colOff>701688</xdr:colOff>
      <xdr:row>126</xdr:row>
      <xdr:rowOff>6761</xdr:rowOff>
    </xdr:to>
    <xdr:pic>
      <xdr:nvPicPr>
        <xdr:cNvPr id="13" name="Imagen 12">
          <a:extLst>
            <a:ext uri="{FF2B5EF4-FFF2-40B4-BE49-F238E27FC236}">
              <a16:creationId xmlns:a16="http://schemas.microsoft.com/office/drawing/2014/main" id="{29B0B08C-DEDE-406A-BCFB-C7C1DE4A98EF}"/>
            </a:ext>
            <a:ext uri="{147F2762-F138-4A5C-976F-8EAC2B608ADB}">
              <a16:predDERef xmlns:a16="http://schemas.microsoft.com/office/drawing/2014/main" pred="{5460F0DE-80BA-427D-BA5E-F13C49FAAC8C}"/>
            </a:ext>
          </a:extLst>
        </xdr:cNvPr>
        <xdr:cNvPicPr>
          <a:picLocks noChangeAspect="1"/>
        </xdr:cNvPicPr>
      </xdr:nvPicPr>
      <xdr:blipFill>
        <a:blip xmlns:r="http://schemas.openxmlformats.org/officeDocument/2006/relationships" r:embed="rId8"/>
        <a:stretch>
          <a:fillRect/>
        </a:stretch>
      </xdr:blipFill>
      <xdr:spPr>
        <a:xfrm>
          <a:off x="11096626" y="36287869"/>
          <a:ext cx="5235587" cy="3066667"/>
        </a:xfrm>
        <a:prstGeom prst="rect">
          <a:avLst/>
        </a:prstGeom>
      </xdr:spPr>
    </xdr:pic>
    <xdr:clientData/>
  </xdr:twoCellAnchor>
  <xdr:twoCellAnchor editAs="oneCell">
    <xdr:from>
      <xdr:col>8</xdr:col>
      <xdr:colOff>912019</xdr:colOff>
      <xdr:row>138</xdr:row>
      <xdr:rowOff>176213</xdr:rowOff>
    </xdr:from>
    <xdr:to>
      <xdr:col>11</xdr:col>
      <xdr:colOff>2309082</xdr:colOff>
      <xdr:row>151</xdr:row>
      <xdr:rowOff>166380</xdr:rowOff>
    </xdr:to>
    <xdr:pic>
      <xdr:nvPicPr>
        <xdr:cNvPr id="14" name="Imagen 13">
          <a:extLst>
            <a:ext uri="{FF2B5EF4-FFF2-40B4-BE49-F238E27FC236}">
              <a16:creationId xmlns:a16="http://schemas.microsoft.com/office/drawing/2014/main" id="{FC7CC5CA-AB68-4325-901C-577E1E88161A}"/>
            </a:ext>
            <a:ext uri="{147F2762-F138-4A5C-976F-8EAC2B608ADB}">
              <a16:predDERef xmlns:a16="http://schemas.microsoft.com/office/drawing/2014/main" pred="{29B0B08C-DEDE-406A-BCFB-C7C1DE4A98EF}"/>
            </a:ext>
          </a:extLst>
        </xdr:cNvPr>
        <xdr:cNvPicPr>
          <a:picLocks noChangeAspect="1"/>
        </xdr:cNvPicPr>
      </xdr:nvPicPr>
      <xdr:blipFill>
        <a:blip xmlns:r="http://schemas.openxmlformats.org/officeDocument/2006/relationships" r:embed="rId9"/>
        <a:stretch>
          <a:fillRect/>
        </a:stretch>
      </xdr:blipFill>
      <xdr:spPr>
        <a:xfrm>
          <a:off x="12703969" y="41809988"/>
          <a:ext cx="5235638" cy="2466667"/>
        </a:xfrm>
        <a:prstGeom prst="rect">
          <a:avLst/>
        </a:prstGeom>
      </xdr:spPr>
    </xdr:pic>
    <xdr:clientData/>
  </xdr:twoCellAnchor>
  <xdr:twoCellAnchor>
    <xdr:from>
      <xdr:col>4</xdr:col>
      <xdr:colOff>466725</xdr:colOff>
      <xdr:row>103</xdr:row>
      <xdr:rowOff>161925</xdr:rowOff>
    </xdr:from>
    <xdr:to>
      <xdr:col>12</xdr:col>
      <xdr:colOff>1247775</xdr:colOff>
      <xdr:row>130</xdr:row>
      <xdr:rowOff>85725</xdr:rowOff>
    </xdr:to>
    <xdr:graphicFrame macro="">
      <xdr:nvGraphicFramePr>
        <xdr:cNvPr id="2" name="Gráfico 15">
          <a:extLst>
            <a:ext uri="{FF2B5EF4-FFF2-40B4-BE49-F238E27FC236}">
              <a16:creationId xmlns:a16="http://schemas.microsoft.com/office/drawing/2014/main" id="{889EFC88-1575-AB96-EB28-BB0F95788EA8}"/>
            </a:ext>
            <a:ext uri="{147F2762-F138-4A5C-976F-8EAC2B608ADB}">
              <a16:predDERef xmlns:a16="http://schemas.microsoft.com/office/drawing/2014/main" pred="{FC7CC5CA-AB68-4325-901C-577E1E88161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wsDr>
</file>

<file path=xl/drawings/drawing7.xml><?xml version="1.0" encoding="utf-8"?>
<xdr:wsDr xmlns:xdr="http://schemas.openxmlformats.org/drawingml/2006/spreadsheetDrawing" xmlns:a="http://schemas.openxmlformats.org/drawingml/2006/main">
  <xdr:oneCellAnchor>
    <xdr:from>
      <xdr:col>7</xdr:col>
      <xdr:colOff>588869</xdr:colOff>
      <xdr:row>0</xdr:row>
      <xdr:rowOff>280147</xdr:rowOff>
    </xdr:from>
    <xdr:ext cx="2771775" cy="495300"/>
    <xdr:pic>
      <xdr:nvPicPr>
        <xdr:cNvPr id="2" name="image1.png">
          <a:extLst>
            <a:ext uri="{FF2B5EF4-FFF2-40B4-BE49-F238E27FC236}">
              <a16:creationId xmlns:a16="http://schemas.microsoft.com/office/drawing/2014/main" id="{00000000-0008-0000-0800-000002000000}"/>
            </a:ext>
          </a:extLst>
        </xdr:cNvPr>
        <xdr:cNvPicPr preferRelativeResize="0"/>
      </xdr:nvPicPr>
      <xdr:blipFill>
        <a:blip xmlns:r="http://schemas.openxmlformats.org/officeDocument/2006/relationships" r:embed="rId1" cstate="print"/>
        <a:stretch>
          <a:fillRect/>
        </a:stretch>
      </xdr:blipFill>
      <xdr:spPr>
        <a:xfrm>
          <a:off x="10971119" y="280147"/>
          <a:ext cx="2771775" cy="495300"/>
        </a:xfrm>
        <a:prstGeom prst="rect">
          <a:avLst/>
        </a:prstGeom>
        <a:noFill/>
      </xdr:spPr>
    </xdr:pic>
    <xdr:clientData fLocksWithSheet="0"/>
  </xdr:oneCellAnchor>
  <xdr:twoCellAnchor editAs="oneCell">
    <xdr:from>
      <xdr:col>0</xdr:col>
      <xdr:colOff>207580</xdr:colOff>
      <xdr:row>91</xdr:row>
      <xdr:rowOff>10138</xdr:rowOff>
    </xdr:from>
    <xdr:to>
      <xdr:col>1</xdr:col>
      <xdr:colOff>2160635</xdr:colOff>
      <xdr:row>94</xdr:row>
      <xdr:rowOff>16542</xdr:rowOff>
    </xdr:to>
    <xdr:pic>
      <xdr:nvPicPr>
        <xdr:cNvPr id="3" name="Imagen 2">
          <a:extLst>
            <a:ext uri="{FF2B5EF4-FFF2-40B4-BE49-F238E27FC236}">
              <a16:creationId xmlns:a16="http://schemas.microsoft.com/office/drawing/2014/main" id="{00000000-0008-0000-0800-000003000000}"/>
            </a:ext>
          </a:extLst>
        </xdr:cNvPr>
        <xdr:cNvPicPr>
          <a:picLocks noChangeAspect="1"/>
        </xdr:cNvPicPr>
      </xdr:nvPicPr>
      <xdr:blipFill rotWithShape="1">
        <a:blip xmlns:r="http://schemas.openxmlformats.org/officeDocument/2006/relationships" r:embed="rId2"/>
        <a:srcRect t="16255" b="28203"/>
        <a:stretch/>
      </xdr:blipFill>
      <xdr:spPr>
        <a:xfrm>
          <a:off x="207580" y="15529538"/>
          <a:ext cx="3172255" cy="539803"/>
        </a:xfrm>
        <a:prstGeom prst="rect">
          <a:avLst/>
        </a:prstGeom>
      </xdr:spPr>
    </xdr:pic>
    <xdr:clientData/>
  </xdr:twoCellAnchor>
  <xdr:twoCellAnchor editAs="oneCell">
    <xdr:from>
      <xdr:col>6</xdr:col>
      <xdr:colOff>0</xdr:colOff>
      <xdr:row>90</xdr:row>
      <xdr:rowOff>52297</xdr:rowOff>
    </xdr:from>
    <xdr:to>
      <xdr:col>8</xdr:col>
      <xdr:colOff>885264</xdr:colOff>
      <xdr:row>95</xdr:row>
      <xdr:rowOff>291</xdr:rowOff>
    </xdr:to>
    <xdr:pic>
      <xdr:nvPicPr>
        <xdr:cNvPr id="4" name="Imagen 3">
          <a:extLst>
            <a:ext uri="{FF2B5EF4-FFF2-40B4-BE49-F238E27FC236}">
              <a16:creationId xmlns:a16="http://schemas.microsoft.com/office/drawing/2014/main" id="{00000000-0008-0000-0800-000004000000}"/>
            </a:ext>
          </a:extLst>
        </xdr:cNvPr>
        <xdr:cNvPicPr>
          <a:picLocks noChangeAspect="1"/>
        </xdr:cNvPicPr>
      </xdr:nvPicPr>
      <xdr:blipFill>
        <a:blip xmlns:r="http://schemas.openxmlformats.org/officeDocument/2006/relationships" r:embed="rId3"/>
        <a:stretch>
          <a:fillRect/>
        </a:stretch>
      </xdr:blipFill>
      <xdr:spPr>
        <a:xfrm>
          <a:off x="8724900" y="15393897"/>
          <a:ext cx="3653864" cy="832376"/>
        </a:xfrm>
        <a:prstGeom prst="rect">
          <a:avLst/>
        </a:prstGeom>
      </xdr:spPr>
    </xdr:pic>
    <xdr:clientData/>
  </xdr:twoCellAnchor>
  <xdr:twoCellAnchor>
    <xdr:from>
      <xdr:col>0</xdr:col>
      <xdr:colOff>358588</xdr:colOff>
      <xdr:row>60</xdr:row>
      <xdr:rowOff>134471</xdr:rowOff>
    </xdr:from>
    <xdr:to>
      <xdr:col>2</xdr:col>
      <xdr:colOff>0</xdr:colOff>
      <xdr:row>62</xdr:row>
      <xdr:rowOff>40189</xdr:rowOff>
    </xdr:to>
    <xdr:pic>
      <xdr:nvPicPr>
        <xdr:cNvPr id="5" name="Imagen 4">
          <a:extLst>
            <a:ext uri="{FF2B5EF4-FFF2-40B4-BE49-F238E27FC236}">
              <a16:creationId xmlns:a16="http://schemas.microsoft.com/office/drawing/2014/main" id="{00000000-0008-0000-0800-000005000000}"/>
            </a:ext>
          </a:extLst>
        </xdr:cNvPr>
        <xdr:cNvPicPr>
          <a:picLocks noChangeAspect="1" noChangeArrowheads="1"/>
        </xdr:cNvPicPr>
      </xdr:nvPicPr>
      <xdr:blipFill>
        <a:blip xmlns:r="http://schemas.openxmlformats.org/officeDocument/2006/relationships" r:embed="rId4">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58588" y="11043771"/>
          <a:ext cx="3419662" cy="2613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784412</xdr:colOff>
      <xdr:row>57</xdr:row>
      <xdr:rowOff>0</xdr:rowOff>
    </xdr:from>
    <xdr:to>
      <xdr:col>5</xdr:col>
      <xdr:colOff>0</xdr:colOff>
      <xdr:row>59</xdr:row>
      <xdr:rowOff>22411</xdr:rowOff>
    </xdr:to>
    <xdr:pic>
      <xdr:nvPicPr>
        <xdr:cNvPr id="6" name="Imagen 5">
          <a:extLst>
            <a:ext uri="{FF2B5EF4-FFF2-40B4-BE49-F238E27FC236}">
              <a16:creationId xmlns:a16="http://schemas.microsoft.com/office/drawing/2014/main" id="{00000000-0008-0000-0800-000006000000}"/>
            </a:ext>
          </a:extLst>
        </xdr:cNvPr>
        <xdr:cNvPicPr>
          <a:picLocks noChangeAspect="1" noChangeArrowheads="1"/>
        </xdr:cNvPicPr>
      </xdr:nvPicPr>
      <xdr:blipFill>
        <a:blip xmlns:r="http://schemas.openxmlformats.org/officeDocument/2006/relationships" r:embed="rId5">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769162" y="10375900"/>
          <a:ext cx="1768288" cy="3780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549089</xdr:colOff>
      <xdr:row>61</xdr:row>
      <xdr:rowOff>78442</xdr:rowOff>
    </xdr:from>
    <xdr:to>
      <xdr:col>5</xdr:col>
      <xdr:colOff>0</xdr:colOff>
      <xdr:row>63</xdr:row>
      <xdr:rowOff>161926</xdr:rowOff>
    </xdr:to>
    <xdr:pic>
      <xdr:nvPicPr>
        <xdr:cNvPr id="7" name="Imagen 6">
          <a:extLst>
            <a:ext uri="{FF2B5EF4-FFF2-40B4-BE49-F238E27FC236}">
              <a16:creationId xmlns:a16="http://schemas.microsoft.com/office/drawing/2014/main" id="{00000000-0008-0000-0800-000007000000}"/>
            </a:ext>
          </a:extLst>
        </xdr:cNvPr>
        <xdr:cNvPicPr>
          <a:picLocks noChangeAspect="1" noChangeArrowheads="1"/>
        </xdr:cNvPicPr>
      </xdr:nvPicPr>
      <xdr:blipFill>
        <a:blip xmlns:r="http://schemas.openxmlformats.org/officeDocument/2006/relationships" r:embed="rId6">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533839" y="11165542"/>
          <a:ext cx="2003611" cy="4390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784412</xdr:colOff>
      <xdr:row>56</xdr:row>
      <xdr:rowOff>145676</xdr:rowOff>
    </xdr:from>
    <xdr:to>
      <xdr:col>9</xdr:col>
      <xdr:colOff>175286</xdr:colOff>
      <xdr:row>58</xdr:row>
      <xdr:rowOff>143542</xdr:rowOff>
    </xdr:to>
    <xdr:pic>
      <xdr:nvPicPr>
        <xdr:cNvPr id="8" name="Imagen 7">
          <a:extLst>
            <a:ext uri="{FF2B5EF4-FFF2-40B4-BE49-F238E27FC236}">
              <a16:creationId xmlns:a16="http://schemas.microsoft.com/office/drawing/2014/main" id="{00000000-0008-0000-0800-000008000000}"/>
            </a:ext>
          </a:extLst>
        </xdr:cNvPr>
        <xdr:cNvPicPr>
          <a:picLocks noChangeAspect="1"/>
        </xdr:cNvPicPr>
      </xdr:nvPicPr>
      <xdr:blipFill>
        <a:blip xmlns:r="http://schemas.openxmlformats.org/officeDocument/2006/relationships" r:embed="rId7"/>
        <a:stretch>
          <a:fillRect/>
        </a:stretch>
      </xdr:blipFill>
      <xdr:spPr>
        <a:xfrm>
          <a:off x="8321862" y="10343776"/>
          <a:ext cx="4439123" cy="522194"/>
        </a:xfrm>
        <a:prstGeom prst="rect">
          <a:avLst/>
        </a:prstGeom>
      </xdr:spPr>
    </xdr:pic>
    <xdr:clientData/>
  </xdr:twoCellAnchor>
  <xdr:twoCellAnchor editAs="oneCell">
    <xdr:from>
      <xdr:col>5</xdr:col>
      <xdr:colOff>414617</xdr:colOff>
      <xdr:row>61</xdr:row>
      <xdr:rowOff>33618</xdr:rowOff>
    </xdr:from>
    <xdr:to>
      <xdr:col>9</xdr:col>
      <xdr:colOff>358589</xdr:colOff>
      <xdr:row>63</xdr:row>
      <xdr:rowOff>63151</xdr:rowOff>
    </xdr:to>
    <xdr:pic>
      <xdr:nvPicPr>
        <xdr:cNvPr id="9" name="Imagen 8">
          <a:extLst>
            <a:ext uri="{FF2B5EF4-FFF2-40B4-BE49-F238E27FC236}">
              <a16:creationId xmlns:a16="http://schemas.microsoft.com/office/drawing/2014/main" id="{00000000-0008-0000-0800-000009000000}"/>
            </a:ext>
          </a:extLst>
        </xdr:cNvPr>
        <xdr:cNvPicPr>
          <a:picLocks noChangeAspect="1"/>
        </xdr:cNvPicPr>
      </xdr:nvPicPr>
      <xdr:blipFill>
        <a:blip xmlns:r="http://schemas.openxmlformats.org/officeDocument/2006/relationships" r:embed="rId8"/>
        <a:stretch>
          <a:fillRect/>
        </a:stretch>
      </xdr:blipFill>
      <xdr:spPr>
        <a:xfrm>
          <a:off x="7952067" y="11120718"/>
          <a:ext cx="4992221" cy="385133"/>
        </a:xfrm>
        <a:prstGeom prst="rect">
          <a:avLst/>
        </a:prstGeom>
      </xdr:spPr>
    </xdr:pic>
    <xdr:clientData/>
  </xdr:twoCellAnchor>
  <xdr:twoCellAnchor>
    <xdr:from>
      <xdr:col>0</xdr:col>
      <xdr:colOff>246530</xdr:colOff>
      <xdr:row>119</xdr:row>
      <xdr:rowOff>44823</xdr:rowOff>
    </xdr:from>
    <xdr:to>
      <xdr:col>1</xdr:col>
      <xdr:colOff>1358638</xdr:colOff>
      <xdr:row>122</xdr:row>
      <xdr:rowOff>134470</xdr:rowOff>
    </xdr:to>
    <xdr:pic>
      <xdr:nvPicPr>
        <xdr:cNvPr id="10" name="Imagen 9">
          <a:extLst>
            <a:ext uri="{FF2B5EF4-FFF2-40B4-BE49-F238E27FC236}">
              <a16:creationId xmlns:a16="http://schemas.microsoft.com/office/drawing/2014/main" id="{00000000-0008-0000-0800-00000A000000}"/>
            </a:ext>
          </a:extLst>
        </xdr:cNvPr>
        <xdr:cNvPicPr>
          <a:picLocks noChangeAspect="1" noChangeArrowheads="1"/>
        </xdr:cNvPicPr>
      </xdr:nvPicPr>
      <xdr:blipFill>
        <a:blip xmlns:r="http://schemas.openxmlformats.org/officeDocument/2006/relationships" r:embed="rId9">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246530" y="19456773"/>
          <a:ext cx="2331308" cy="6230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1826559</xdr:colOff>
      <xdr:row>116</xdr:row>
      <xdr:rowOff>123263</xdr:rowOff>
    </xdr:from>
    <xdr:to>
      <xdr:col>5</xdr:col>
      <xdr:colOff>0</xdr:colOff>
      <xdr:row>125</xdr:row>
      <xdr:rowOff>123263</xdr:rowOff>
    </xdr:to>
    <xdr:pic>
      <xdr:nvPicPr>
        <xdr:cNvPr id="11" name="Imagen 10">
          <a:extLst>
            <a:ext uri="{FF2B5EF4-FFF2-40B4-BE49-F238E27FC236}">
              <a16:creationId xmlns:a16="http://schemas.microsoft.com/office/drawing/2014/main" id="{00000000-0008-0000-0800-00000B000000}"/>
            </a:ext>
          </a:extLst>
        </xdr:cNvPr>
        <xdr:cNvPicPr>
          <a:picLocks noChangeAspect="1" noChangeArrowheads="1"/>
        </xdr:cNvPicPr>
      </xdr:nvPicPr>
      <xdr:blipFill>
        <a:blip xmlns:r="http://schemas.openxmlformats.org/officeDocument/2006/relationships" r:embed="rId10">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045759" y="19001813"/>
          <a:ext cx="4491691" cy="1600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593911</xdr:colOff>
      <xdr:row>116</xdr:row>
      <xdr:rowOff>56029</xdr:rowOff>
    </xdr:from>
    <xdr:to>
      <xdr:col>8</xdr:col>
      <xdr:colOff>795617</xdr:colOff>
      <xdr:row>120</xdr:row>
      <xdr:rowOff>167396</xdr:rowOff>
    </xdr:to>
    <xdr:pic>
      <xdr:nvPicPr>
        <xdr:cNvPr id="12" name="Imagen 11">
          <a:extLst>
            <a:ext uri="{FF2B5EF4-FFF2-40B4-BE49-F238E27FC236}">
              <a16:creationId xmlns:a16="http://schemas.microsoft.com/office/drawing/2014/main" id="{00000000-0008-0000-0800-00000C000000}"/>
            </a:ext>
          </a:extLst>
        </xdr:cNvPr>
        <xdr:cNvPicPr>
          <a:picLocks noChangeAspect="1"/>
        </xdr:cNvPicPr>
      </xdr:nvPicPr>
      <xdr:blipFill>
        <a:blip xmlns:r="http://schemas.openxmlformats.org/officeDocument/2006/relationships" r:embed="rId11"/>
        <a:stretch>
          <a:fillRect/>
        </a:stretch>
      </xdr:blipFill>
      <xdr:spPr>
        <a:xfrm>
          <a:off x="8131361" y="18934579"/>
          <a:ext cx="4157756" cy="822567"/>
        </a:xfrm>
        <a:prstGeom prst="rect">
          <a:avLst/>
        </a:prstGeom>
      </xdr:spPr>
    </xdr:pic>
    <xdr:clientData/>
  </xdr:twoCellAnchor>
  <xdr:twoCellAnchor editAs="oneCell">
    <xdr:from>
      <xdr:col>5</xdr:col>
      <xdr:colOff>649942</xdr:colOff>
      <xdr:row>120</xdr:row>
      <xdr:rowOff>156880</xdr:rowOff>
    </xdr:from>
    <xdr:to>
      <xdr:col>9</xdr:col>
      <xdr:colOff>253233</xdr:colOff>
      <xdr:row>125</xdr:row>
      <xdr:rowOff>136600</xdr:rowOff>
    </xdr:to>
    <xdr:pic>
      <xdr:nvPicPr>
        <xdr:cNvPr id="13" name="Imagen 12">
          <a:extLst>
            <a:ext uri="{FF2B5EF4-FFF2-40B4-BE49-F238E27FC236}">
              <a16:creationId xmlns:a16="http://schemas.microsoft.com/office/drawing/2014/main" id="{00000000-0008-0000-0800-00000D000000}"/>
            </a:ext>
          </a:extLst>
        </xdr:cNvPr>
        <xdr:cNvPicPr>
          <a:picLocks noChangeAspect="1"/>
        </xdr:cNvPicPr>
      </xdr:nvPicPr>
      <xdr:blipFill>
        <a:blip xmlns:r="http://schemas.openxmlformats.org/officeDocument/2006/relationships" r:embed="rId12"/>
        <a:stretch>
          <a:fillRect/>
        </a:stretch>
      </xdr:blipFill>
      <xdr:spPr>
        <a:xfrm>
          <a:off x="8187392" y="19746630"/>
          <a:ext cx="4651540" cy="868719"/>
        </a:xfrm>
        <a:prstGeom prst="rect">
          <a:avLst/>
        </a:prstGeom>
      </xdr:spPr>
    </xdr:pic>
    <xdr:clientData/>
  </xdr:twoCellAnchor>
  <xdr:twoCellAnchor>
    <xdr:from>
      <xdr:col>0</xdr:col>
      <xdr:colOff>0</xdr:colOff>
      <xdr:row>152</xdr:row>
      <xdr:rowOff>0</xdr:rowOff>
    </xdr:from>
    <xdr:to>
      <xdr:col>2</xdr:col>
      <xdr:colOff>291353</xdr:colOff>
      <xdr:row>153</xdr:row>
      <xdr:rowOff>137879</xdr:rowOff>
    </xdr:to>
    <xdr:pic>
      <xdr:nvPicPr>
        <xdr:cNvPr id="14" name="Imagen 13">
          <a:extLst>
            <a:ext uri="{FF2B5EF4-FFF2-40B4-BE49-F238E27FC236}">
              <a16:creationId xmlns:a16="http://schemas.microsoft.com/office/drawing/2014/main" id="{00000000-0008-0000-0800-00000E000000}"/>
            </a:ext>
          </a:extLst>
        </xdr:cNvPr>
        <xdr:cNvPicPr>
          <a:picLocks noChangeAspect="1" noChangeArrowheads="1"/>
        </xdr:cNvPicPr>
      </xdr:nvPicPr>
      <xdr:blipFill>
        <a:blip xmlns:r="http://schemas.openxmlformats.org/officeDocument/2006/relationships" r:embed="rId13">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0" y="24460200"/>
          <a:ext cx="4069603" cy="3156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134470</xdr:colOff>
      <xdr:row>155</xdr:row>
      <xdr:rowOff>145676</xdr:rowOff>
    </xdr:from>
    <xdr:to>
      <xdr:col>1</xdr:col>
      <xdr:colOff>1161732</xdr:colOff>
      <xdr:row>158</xdr:row>
      <xdr:rowOff>100853</xdr:rowOff>
    </xdr:to>
    <xdr:pic>
      <xdr:nvPicPr>
        <xdr:cNvPr id="15" name="Imagen 14">
          <a:extLst>
            <a:ext uri="{FF2B5EF4-FFF2-40B4-BE49-F238E27FC236}">
              <a16:creationId xmlns:a16="http://schemas.microsoft.com/office/drawing/2014/main" id="{00000000-0008-0000-0800-00000F000000}"/>
            </a:ext>
          </a:extLst>
        </xdr:cNvPr>
        <xdr:cNvPicPr>
          <a:picLocks noChangeAspect="1" noChangeArrowheads="1"/>
        </xdr:cNvPicPr>
      </xdr:nvPicPr>
      <xdr:blipFill>
        <a:blip xmlns:r="http://schemas.openxmlformats.org/officeDocument/2006/relationships" r:embed="rId14">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34470" y="25139276"/>
          <a:ext cx="2246462" cy="4885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437029</xdr:colOff>
      <xdr:row>150</xdr:row>
      <xdr:rowOff>123265</xdr:rowOff>
    </xdr:from>
    <xdr:to>
      <xdr:col>6</xdr:col>
      <xdr:colOff>322400</xdr:colOff>
      <xdr:row>155</xdr:row>
      <xdr:rowOff>123263</xdr:rowOff>
    </xdr:to>
    <xdr:pic>
      <xdr:nvPicPr>
        <xdr:cNvPr id="16" name="Imagen 15">
          <a:extLst>
            <a:ext uri="{FF2B5EF4-FFF2-40B4-BE49-F238E27FC236}">
              <a16:creationId xmlns:a16="http://schemas.microsoft.com/office/drawing/2014/main" id="{00000000-0008-0000-0800-000010000000}"/>
            </a:ext>
          </a:extLst>
        </xdr:cNvPr>
        <xdr:cNvPicPr>
          <a:picLocks noChangeAspect="1"/>
        </xdr:cNvPicPr>
      </xdr:nvPicPr>
      <xdr:blipFill>
        <a:blip xmlns:r="http://schemas.openxmlformats.org/officeDocument/2006/relationships" r:embed="rId15"/>
        <a:stretch>
          <a:fillRect/>
        </a:stretch>
      </xdr:blipFill>
      <xdr:spPr>
        <a:xfrm>
          <a:off x="4215279" y="24227865"/>
          <a:ext cx="4981700" cy="888999"/>
        </a:xfrm>
        <a:prstGeom prst="rect">
          <a:avLst/>
        </a:prstGeom>
      </xdr:spPr>
    </xdr:pic>
    <xdr:clientData/>
  </xdr:twoCellAnchor>
  <xdr:twoCellAnchor editAs="oneCell">
    <xdr:from>
      <xdr:col>2</xdr:col>
      <xdr:colOff>504264</xdr:colOff>
      <xdr:row>156</xdr:row>
      <xdr:rowOff>78441</xdr:rowOff>
    </xdr:from>
    <xdr:to>
      <xdr:col>5</xdr:col>
      <xdr:colOff>881261</xdr:colOff>
      <xdr:row>160</xdr:row>
      <xdr:rowOff>165443</xdr:rowOff>
    </xdr:to>
    <xdr:pic>
      <xdr:nvPicPr>
        <xdr:cNvPr id="17" name="Imagen 16">
          <a:extLst>
            <a:ext uri="{FF2B5EF4-FFF2-40B4-BE49-F238E27FC236}">
              <a16:creationId xmlns:a16="http://schemas.microsoft.com/office/drawing/2014/main" id="{00000000-0008-0000-0800-000011000000}"/>
            </a:ext>
          </a:extLst>
        </xdr:cNvPr>
        <xdr:cNvPicPr>
          <a:picLocks noChangeAspect="1"/>
        </xdr:cNvPicPr>
      </xdr:nvPicPr>
      <xdr:blipFill>
        <a:blip xmlns:r="http://schemas.openxmlformats.org/officeDocument/2006/relationships" r:embed="rId16"/>
        <a:stretch>
          <a:fillRect/>
        </a:stretch>
      </xdr:blipFill>
      <xdr:spPr>
        <a:xfrm>
          <a:off x="4282514" y="25249841"/>
          <a:ext cx="4285876" cy="798200"/>
        </a:xfrm>
        <a:prstGeom prst="rect">
          <a:avLst/>
        </a:prstGeom>
      </xdr:spPr>
    </xdr:pic>
    <xdr:clientData/>
  </xdr:twoCellAnchor>
  <xdr:twoCellAnchor>
    <xdr:from>
      <xdr:col>2</xdr:col>
      <xdr:colOff>481853</xdr:colOff>
      <xdr:row>91</xdr:row>
      <xdr:rowOff>44824</xdr:rowOff>
    </xdr:from>
    <xdr:to>
      <xdr:col>5</xdr:col>
      <xdr:colOff>75044</xdr:colOff>
      <xdr:row>94</xdr:row>
      <xdr:rowOff>22411</xdr:rowOff>
    </xdr:to>
    <xdr:pic>
      <xdr:nvPicPr>
        <xdr:cNvPr id="18" name="Imagen 17">
          <a:extLst>
            <a:ext uri="{FF2B5EF4-FFF2-40B4-BE49-F238E27FC236}">
              <a16:creationId xmlns:a16="http://schemas.microsoft.com/office/drawing/2014/main" id="{00000000-0008-0000-0800-000012000000}"/>
            </a:ext>
          </a:extLst>
        </xdr:cNvPr>
        <xdr:cNvPicPr>
          <a:picLocks noChangeAspect="1" noChangeArrowheads="1"/>
        </xdr:cNvPicPr>
      </xdr:nvPicPr>
      <xdr:blipFill>
        <a:blip xmlns:r="http://schemas.openxmlformats.org/officeDocument/2006/relationships" r:embed="rId17">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260103" y="15564224"/>
          <a:ext cx="3352391" cy="5109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4</xdr:col>
      <xdr:colOff>273609</xdr:colOff>
      <xdr:row>4</xdr:row>
      <xdr:rowOff>117662</xdr:rowOff>
    </xdr:from>
    <xdr:to>
      <xdr:col>12</xdr:col>
      <xdr:colOff>460934</xdr:colOff>
      <xdr:row>17</xdr:row>
      <xdr:rowOff>0</xdr:rowOff>
    </xdr:to>
    <xdr:graphicFrame macro="">
      <xdr:nvGraphicFramePr>
        <xdr:cNvPr id="2" name="Gráfico 1">
          <a:extLst>
            <a:ext uri="{FF2B5EF4-FFF2-40B4-BE49-F238E27FC236}">
              <a16:creationId xmlns:a16="http://schemas.microsoft.com/office/drawing/2014/main" id="{00000000-0008-0000-03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editAs="oneCell">
    <xdr:from>
      <xdr:col>9</xdr:col>
      <xdr:colOff>253366</xdr:colOff>
      <xdr:row>1</xdr:row>
      <xdr:rowOff>83547</xdr:rowOff>
    </xdr:from>
    <xdr:to>
      <xdr:col>9</xdr:col>
      <xdr:colOff>1442356</xdr:colOff>
      <xdr:row>6</xdr:row>
      <xdr:rowOff>110681</xdr:rowOff>
    </xdr:to>
    <xdr:pic>
      <xdr:nvPicPr>
        <xdr:cNvPr id="2" name="gráficos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166795" y="274047"/>
          <a:ext cx="1188990" cy="1183741"/>
        </a:xfrm>
        <a:prstGeom prst="rect">
          <a:avLst/>
        </a:prstGeom>
        <a:solidFill>
          <a:srgbClr val="FFFFFF"/>
        </a:solidFill>
        <a:ln>
          <a:noFill/>
        </a:ln>
      </xdr:spPr>
    </xdr:pic>
    <xdr:clientData/>
  </xdr:twoCellAnchor>
  <xdr:twoCellAnchor editAs="oneCell">
    <xdr:from>
      <xdr:col>0</xdr:col>
      <xdr:colOff>296635</xdr:colOff>
      <xdr:row>1</xdr:row>
      <xdr:rowOff>5442</xdr:rowOff>
    </xdr:from>
    <xdr:to>
      <xdr:col>1</xdr:col>
      <xdr:colOff>517071</xdr:colOff>
      <xdr:row>6</xdr:row>
      <xdr:rowOff>74593</xdr:rowOff>
    </xdr:to>
    <xdr:pic>
      <xdr:nvPicPr>
        <xdr:cNvPr id="3" name="Imagen 2">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2"/>
        <a:stretch>
          <a:fillRect/>
        </a:stretch>
      </xdr:blipFill>
      <xdr:spPr>
        <a:xfrm>
          <a:off x="296635" y="195942"/>
          <a:ext cx="655865" cy="122575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gobiernobogota.sharepoint.com/Javier_or_compa/zulma/Fin/Anexos/PRESUPUESTOS-REV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gobiernobogota.sharepoint.com/vqicpysvr/VQ2008/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gobiernobogota.sharepoint.com/E0992894/formatos_pacc_2006/Documents%20and%20Settings/e0928648/Configuraci&#243;n%20local/Archivos%20temporales%20de%20Internet/OLK4/1.%20Consolidaci&#243;n%20Compras%20-%20v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gobiernobogota.sharepoint.com/Elc001/groups/William/Excel/WINDOWS/TEMP/EST0798.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D:\Elc001\groups\RO%20POR%20ACTIVIDADES\ACTIVIDADES\GCOPME\COORDINACION%20MTO%20PLANTAS\Metalmec&#225;nica\Corrosi&#243;n\CORROSION\CORROSION\CONTRATA\INSPECTO\INSPECTO\2001\Pcr-108\PSI08500\LIQUIDACIONESPERSONAL.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gobiernobogota.sharepoint.com/elc001/GROUP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gobiernobogota.sharepoint.com/10.6.75.177/VQ2008/Users/Laura/AppData/Local/Temp/SHARE/ESTIMA/P7020/PROYECTO/730/CAMBIOS/Z2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D:\Master\luis%20carlos\Documents%20and%20Settings\Administrador\Mis%20documentos\Gabriel%202003\GABRIEL%202002\PROYECTOS\PROYECTOS%20EN%20CURSO\ESTADIO%20MUNICIPAL%20DE%20YOPAL\PRESUPUESTO%20ESTADIO%201.2%20primera%20etapa.xls" TargetMode="External"/></Relationships>
</file>

<file path=xl/externalLinks/_rels/externalLink19.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gobiernobogota.sharepoint.com/Vqicpysvr/VQ2008/SHARE/ESTIMA/P7020/PROYECTO/730/CAMBIOS/Z209.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F:\Angel%202006\PROCESOS_LIC_PAV_LOC\LICITACION_PPL_4_GRUPOS\PRESUPUESTOS_26_06_06\PRESUP_DEFINITIVOS_4G\PRESUP_PRECIOS_UNIFICADOS_OK\PRESUPUESTO%205-7.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gobiernobogota.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gobiernobogota.sharepoint.com/sites/INFRAESTRUCTURABOSA/Documentos%20compartidos/@/SCIA-NT2/PRESUPUESTOS/Actuales/050-1028%20rev.%20sep-01/62PRESUP/PRES1028SEPT03.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gobiernobogota.sharepoint.com/Servidor/vmn%20eyd%20nuqui%20animas/Users/LEONARDO/Documents/ERICK/William/revision%20informe/REVISION/Cantiades_Zonas_Inestables_Jul_9-0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gobiernobogota.sharepoint.com/Lucho/transfer%20lucho/Mis%20documentos/ANDES3/mayo%204-01/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gobiernobogota.sharepoint.com/Lucho/transfer%20lucho/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s://gobiernobogota.sharepoint.com/Amd/documentos%20c/Documentos-Wilson/Advial-Cmarca/bimestral/06-dic-ene-99/03JUN-JUL-98/Acc%20Ago-Sep.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gobiernobogota.sharepoint.com/Jorge-oy83xo6pq/guariquies/GSU/GSU-003-002-01-GIP/Seguimiento%20y%20Control/Cctos/Hern&#225;n-%20Ccto%20Alcantarillado%20A27017/Cntrl_HG_03.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gobiernobogota.sharepoint.com/Asistente/documentos/Mis%20documentos/RHLICITACIONES/GEOINGENIERIA%20WM/cantidade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D:\INGMARIOR\Ing%20Mario-w\Luis%20Eduardo\Devisab\APUS_TRABAJO%20GOBERNACION\DEVISAB%202011-03-03-04\LA%20GRAN%20VIA%20CACHIPAY%20ANOLAIMA\CANTIDADES%20Y%20PRESUPUESTOS\PRESUPUESTO_LA%20MESA_MESITAS_2011-01-17.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Naos\ingenieria%20idrd$\3%20-Proceso%20de%20contratracion\2019\Miguel\PARQUE%20TIMIZA\Calculo%20Interno\Timiza%2010.000%20ajustada\_P%20Matriz%20Timiza%2010%20000.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gobiernobogota.sharepoint.com/INGMARIOR/Ing%20Mario-w/ING%20HENRY%20-W/OBRAS/GYC%20APROBADO/1648%20Dise&#241;o%20de%20Espesores%20ACORDADO%20CON%20INTERVENTOR.xlsm" TargetMode="External"/></Relationships>
</file>

<file path=xl/externalLinks/_rels/externalLink52.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gobiernobogota.sharepoint.com/Pc1/E/AMV-3005-2005/ADMON%20GRUPO%203%202004%20-2005/PRESUPUESTOS/Analisis%20de%20Precios%20Unitarios%20ASTRID.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gobiernobogota.sharepoint.com/marino/C/Documents%20and%20Settings/Hector%20Guerrero/Mis%20documentos/Licitaciones%20realizadas/Invias/INTER-Taraza-caucasia/DIFERGO/WINDOWS/TEMP/UNITARIO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gobiernobogota.sharepoint.com/192.168.1.27/presupuestos/OPERATIVA/OFERTAS/ECOPETROL/Data%20G%20Operativa/OFERTAS%20PRESENTADAS/NUEVA%20OFERTA%20TORRES-CONVERTIDOR/lefa/excel/30CONJUL1.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gobiernobogota.sharepoint.com/INGMARIOR/Ing%20Mario-w/Users/Ing.%20Henry/AppData/Roaming/Microsoft/Excel/Cantidades%20Hidr&#225;ulicas%20%20La%20Mesa%20Mesitas%202010-12-30.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F:\Users\monica.chipatecua\Downloads\FOIC02_REPORTE_V_2.xlsx"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gobiernobogota.sharepoint.com/INGGABRIEL/Ing%20Gabriel-W/Ing%20Juan%20Diego/CONSULTORIA/TOCAIMA%20-%20JERUSALEN/Tramo%20II/Geometrico/83.%20ENTREGA%20TOCAIMA%20-%20JERUSALEN%20TRAMO%202%20(30-11-2012)/ANEXOS/Anexos%20T2.xlsx"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gobiernobogota.sharepoint.com/INGMARIOR/Ing%20Mario-w/Users/CONSORCIO%20DEVISAD/Documents/DEVISAB%20-%20ING%20HENRY/OBRAS/4.GRAN%20VIA%20CACHIPAY/Cantidades%20obras%20de%20arte-HENRY.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D:\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80.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file:///D:\10.6.75.177\VQ2008\Documents%20and%20Settings\c5205871\Configuraci&#243;n%20local\Archivos%20temporales%20de%20Internet\OLK6\Nuevo%20disco\INELECTRA\Aminas1\Proyecto\119-contratomarco\119-04%20aromaticos\tuberia\doc_tecnicos\partidas_cant_tub_final_04.xls?1C082A1B" TargetMode="External"/><Relationship Id="rId1" Type="http://schemas.openxmlformats.org/officeDocument/2006/relationships/externalLinkPath" Target="file:///\\1C082A1B\partidas_cant_tub_final_0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gobiernobogota.sharepoint.com/Admon/consorcio%20ingaf/informe%20semanal/INFORMESEMANAL%201.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gobiernobogota.sharepoint.com/Elc001/groups/RO%20POR%20ACTIVIDADES/ACTIVIDADES/Mis%20Documentos/PROYECTO%20PMM%20-%202004/COMPRES.%20SVG%202004/Cuadro%20Montajes%20Electrico%20Instrumentaci&#243;n%20y%20control.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4.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D:\Users\clbedoya1\Downloads\BASE%20SITP%20COMPLETA%20CON%20POLIZAS%20TODAS%20LAS%20LOCALIDADES%20INCLUIDO%20JORGE%20MAR%2024%20CON%20EMERGENCIAS%20(1).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gobiernobogota.sharepoint.com/Ingedwin/ing%20edwin-w/OBRAS/BASE%20APU-DEVISAB.xlsx"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5.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gobiernobogota.sharepoint.com/128.1.239.62/compartida/DOCUMENTOS%20OFICINA/PACC's/PACC%20PIO%202006/PACC%20de%20Inversiones%20PIO%202006%20Yarigui-Garzas.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gobiernobogota.sharepoint.com/Cgomez/CompTotal/Temp/perseoP85324650/5202371-IC-0.5-GE-1.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gobiernobogota.sharepoint.com/marino/C/Documents%20and%20Settings/Hector%20Guerrero/Mis%20documentos/Licitaciones%20realizadas/Invias/INTER-Taraza-caucasia/DIFERGO/WINDOWS/TEMP/Preobra/ModeloPresupuesto.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Curva S Llanos"/>
      <sheetName val="STRSUMM0"/>
      <sheetName val="CURVA S"/>
      <sheetName val="mto.electr."/>
      <sheetName val="Tabla5"/>
      <sheetName val="Com-MEC"/>
      <sheetName val="Curva &quot;S&quot; General"/>
      <sheetName val="steel"/>
      <sheetName val="1. MODELO 60KB"/>
      <sheetName val="civ_roma"/>
      <sheetName val="INST"/>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 val="PROY ORIGINAL"/>
      <sheetName val="PRESUP"/>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Indicadores Y Lista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MOBLAMINETO"/>
      <sheetName val="TARIFAS MATERIALES"/>
      <sheetName val="TARIFAS EQUIPOS "/>
      <sheetName val="TARIFA SALARIOS"/>
      <sheetName val="ó&gt;_x005f_x0000__x005f_x0001__x005f_x0000__x005f_x0000__"/>
      <sheetName val="PRES"/>
      <sheetName val="ó&gt;"/>
      <sheetName val="resum96"/>
      <sheetName val="Hoja3"/>
      <sheetName val="Hoja2"/>
      <sheetName val="Transportes"/>
      <sheetName val="MYE OBRA"/>
      <sheetName val="Accidentalidad"/>
      <sheetName val="Causa Posible"/>
      <sheetName val="Base de Datos"/>
      <sheetName val="Elementos Involucrados"/>
      <sheetName val="SNP7 Anclajes pasivos6j_x0000_"/>
      <sheetName val="CRA.MODI"/>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Grafico Avance"/>
      <sheetName val="ó&gt;?_x0001_???j0$?#???j.$?#???L_x0012_Óu????"/>
      <sheetName val="sap"/>
      <sheetName val="P2"/>
      <sheetName val="P1"/>
      <sheetName val="31-05-18"/>
      <sheetName val="F-7857-308"/>
      <sheetName val="Equipo Menor"/>
      <sheetName val="ALQUILADO F-7857-308 "/>
      <sheetName val="Real Para tarifas"/>
      <sheetName val="Patrimonio neto personal"/>
      <sheetName val="Cálculos"/>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dicadores_Y_Listas4"/>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Indicadores_Y_Listas"/>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dicadores_Y_Listas1"/>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Indicadores_Y_Listas2"/>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LISTA"/>
      <sheetName val="BASE DE DATOS DE PRECIOS"/>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_x0000_㈀㰰⌀_x0000_㈀㰮⌀_x0000_䰀଒v_x0000__x0000__x0000_頀"/>
      <sheetName val="Paral. 1"/>
      <sheetName val="Paral. 2"/>
      <sheetName val="Paral. 3"/>
      <sheetName val="Paral.4"/>
      <sheetName val="Lista ICC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TARIFAS_MATERIALES"/>
      <sheetName val="TARIFAS_EQUIPOS_"/>
      <sheetName val="TARIFA_SALARIOS"/>
      <sheetName val="MYE_OBRA"/>
      <sheetName val="Tramo_2"/>
      <sheetName val="Equipo_Menor"/>
      <sheetName val="ALQUILADO_F-7857-308_"/>
      <sheetName val="Real_Para_tarifas"/>
      <sheetName val="Causa_Posible"/>
      <sheetName val="Base_de_Datos"/>
      <sheetName val="Elementos_Involucrados"/>
      <sheetName val="SNP7_Anclajes_pasivos6j"/>
      <sheetName val="CRA_MODI"/>
      <sheetName val="MDC-1_COLOCACION_"/>
      <sheetName val="D-20_COLOCACION_"/>
      <sheetName val="TRANSPORTE_MEZCLA_ASFALTICA"/>
      <sheetName val="EXT_microagomerado"/>
      <sheetName val="Grafico_Avance"/>
      <sheetName val="ó&gt;????j0$?#???j_$?#???LÓu????"/>
    </sheetNames>
    <sheetDataSet>
      <sheetData sheetId="0" refreshError="1"/>
      <sheetData sheetId="1" refreshError="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sheetData sheetId="752" refreshError="1"/>
      <sheetData sheetId="753" refreshError="1"/>
      <sheetData sheetId="754" refreshError="1"/>
      <sheetData sheetId="755" refreshError="1"/>
      <sheetData sheetId="756"/>
      <sheetData sheetId="757"/>
      <sheetData sheetId="758"/>
      <sheetData sheetId="759"/>
      <sheetData sheetId="760"/>
      <sheetData sheetId="761"/>
      <sheetData sheetId="762"/>
      <sheetData sheetId="763"/>
      <sheetData sheetId="764"/>
      <sheetData sheetId="765"/>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refreshError="1"/>
      <sheetData sheetId="872" refreshError="1"/>
      <sheetData sheetId="873" refreshError="1"/>
      <sheetData sheetId="874" refreshError="1"/>
      <sheetData sheetId="875" refreshError="1"/>
      <sheetData sheetId="876" refreshError="1"/>
      <sheetData sheetId="877" refreshError="1"/>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refreshError="1"/>
      <sheetData sheetId="1024" refreshError="1"/>
      <sheetData sheetId="1025" refreshError="1"/>
      <sheetData sheetId="1026" refreshError="1"/>
      <sheetData sheetId="1027" refreshError="1"/>
      <sheetData sheetId="1028" refreshError="1"/>
      <sheetData sheetId="1029"/>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sheetData sheetId="1042"/>
      <sheetData sheetId="1043"/>
      <sheetData sheetId="1044"/>
      <sheetData sheetId="1045" refreshError="1"/>
      <sheetData sheetId="1046"/>
      <sheetData sheetId="1047"/>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sheetData sheetId="5381"/>
      <sheetData sheetId="5382" refreshError="1"/>
      <sheetData sheetId="5383"/>
      <sheetData sheetId="5384"/>
      <sheetData sheetId="5385"/>
      <sheetData sheetId="5386"/>
      <sheetData sheetId="5387"/>
      <sheetData sheetId="5388"/>
      <sheetData sheetId="5389"/>
      <sheetData sheetId="5390"/>
      <sheetData sheetId="5391"/>
      <sheetData sheetId="5392"/>
      <sheetData sheetId="5393"/>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 val="#¡REF"/>
      <sheetName val="EST0798.XLS"/>
      <sheetName val="INST"/>
      <sheetName val="[EST0798.XLS]__cceficiente_sh_2"/>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refreshError="1"/>
      <sheetData sheetId="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s>
    <definedNames>
      <definedName name="_xlbgnm.ane7"/>
      <definedName name="_xlbgnm.ane8"/>
    </defined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MPRESA"/>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MPRESA"/>
    </sheetNames>
    <sheetDataSet>
      <sheetData sheetId="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SO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MUROS"/>
      <sheetName val="Hoja1"/>
      <sheetName val="PRESUPUESTO ESTADIO 1"/>
      <sheetName val="INV"/>
      <sheetName val="AASHTO"/>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Base de Diseño"/>
      <sheetName val="Estado Resumen"/>
      <sheetName val="memorias"/>
      <sheetName val="presupuesto"/>
      <sheetName val="#¡REF"/>
      <sheetName val="Formulario No.1 "/>
      <sheetName val="450.2P  Vía 9003"/>
      <sheetName val="632.1P "/>
      <sheetName val="630.4 Vía 9003"/>
      <sheetName val="630.6 Vía 7801"/>
      <sheetName val="ORGANIGRAMA"/>
      <sheetName val="FLUJO DE FONDOS"/>
      <sheetName val="CRONO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TORTA"/>
      <sheetName val="Resum_Pav"/>
      <sheetName val="INVENT.ALC-CUNETAS 90BLB"/>
      <sheetName val="PUENTES Y PONTONES"/>
      <sheetName val="SEÑAL VERTICAL90BLB"/>
      <sheetName val="SEÑAL HORIZONTAL90BLB"/>
      <sheetName val="Tabla"/>
      <sheetName val="V%C3%ADnculoExternoRecuperado1"/>
      <sheetName val="\Users\JoseGabriel\Downloads\Ví"/>
      <sheetName val="\Users\JoseGabriel\Documents\Mi"/>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 val="Dato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BDATOS"/>
      <sheetName val="V.R. 13 AL 26 MAR"/>
      <sheetName val="B.A. 13 AL 26 MAR"/>
      <sheetName val="L.M 10 AL 23 DE ABRIL"/>
      <sheetName val="V.R 10 AL 23 ABRIL"/>
      <sheetName val="J.CRUZ 10AL23 ABRIL"/>
      <sheetName val="J. BUELVAS 1-15 FEB"/>
      <sheetName val="Aobra 1"/>
      <sheetName val="Amodif 1"/>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terventoria"/>
      <sheetName val="PRESUPUESTO LICITACIÓN SRN 001"/>
      <sheetName val="SRN_005"/>
      <sheetName val="Preacta N°5"/>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OCTUBRE"/>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General"/>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INFORME BT"/>
      <sheetName val="INFORME TLP"/>
      <sheetName val="Analisis"/>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CUADRILLA"/>
      <sheetName val="PUENTES PARAMETRIZADO"/>
      <sheetName val="fact. pres"/>
      <sheetName val="BASICOS"/>
      <sheetName val="DIESELxMDC2"/>
      <sheetName val="TOTALCANT"/>
      <sheetName val="TRAYECTO 1"/>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Control"/>
      <sheetName val="AVANCE"/>
      <sheetName val="Módulo2"/>
      <sheetName val="Módulo3"/>
      <sheetName val="RENDIMIENTOS"/>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Personal"/>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DATOS GENERALES"/>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pruebas"/>
      <sheetName val="EEFF"/>
      <sheetName val="Ingresos"/>
      <sheetName val="O&amp;M"/>
      <sheetName val="Inversión"/>
      <sheetName val="Anexos"/>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A.I.U (2)"/>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INFLA Y DEPR 2004"/>
      <sheetName val="BORRADOR"/>
      <sheetName val="ACT AXAPTA"/>
      <sheetName val="Hoja9"/>
      <sheetName val="MAYO"/>
      <sheetName val="JUNIO"/>
      <sheetName val="JULIO"/>
      <sheetName val="AGOST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Users\aljipego\Downloads\Víncu"/>
      <sheetName val="MdeO"/>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Resumen Presupuesto"/>
      <sheetName val="ACERO chele "/>
      <sheetName val="CANTIDAD DE OBRA"/>
      <sheetName val="CANT"/>
      <sheetName val="ACERO ITA "/>
      <sheetName val="CANTIDAD DE OBRA ITA"/>
      <sheetName val="ACERO "/>
      <sheetName val="LN5-CHC.4-7-SS7"/>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sheetData sheetId="572"/>
      <sheetData sheetId="573"/>
      <sheetData sheetId="574" refreshError="1"/>
      <sheetData sheetId="575" refreshError="1"/>
      <sheetData sheetId="576" refreshError="1"/>
      <sheetData sheetId="577" refreshError="1"/>
      <sheetData sheetId="578" refreshError="1"/>
      <sheetData sheetId="579" refreshError="1"/>
      <sheetData sheetId="580"/>
      <sheetData sheetId="581"/>
      <sheetData sheetId="582"/>
      <sheetData sheetId="583"/>
      <sheetData sheetId="584"/>
      <sheetData sheetId="585"/>
      <sheetData sheetId="586"/>
      <sheetData sheetId="587"/>
      <sheetData sheetId="588"/>
      <sheetData sheetId="589"/>
      <sheetData sheetId="590" refreshError="1"/>
      <sheetData sheetId="591" refreshError="1"/>
      <sheetData sheetId="592"/>
      <sheetData sheetId="593" refreshError="1"/>
      <sheetData sheetId="594" refreshError="1"/>
      <sheetData sheetId="595" refreshError="1"/>
      <sheetData sheetId="596" refreshError="1"/>
      <sheetData sheetId="597"/>
      <sheetData sheetId="598" refreshError="1"/>
      <sheetData sheetId="599" refreshError="1"/>
      <sheetData sheetId="600"/>
      <sheetData sheetId="601" refreshError="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refreshError="1"/>
      <sheetData sheetId="656"/>
      <sheetData sheetId="657"/>
      <sheetData sheetId="658"/>
      <sheetData sheetId="659"/>
      <sheetData sheetId="660"/>
      <sheetData sheetId="661"/>
      <sheetData sheetId="662"/>
      <sheetData sheetId="663"/>
      <sheetData sheetId="664"/>
      <sheetData sheetId="665"/>
      <sheetData sheetId="666"/>
      <sheetData sheetId="667"/>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sheetData sheetId="687" refreshError="1"/>
      <sheetData sheetId="688" refreshError="1"/>
      <sheetData sheetId="689" refreshError="1"/>
      <sheetData sheetId="690"/>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sheetData sheetId="701" refreshError="1"/>
      <sheetData sheetId="702"/>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sheetData sheetId="897"/>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sheetData sheetId="927"/>
      <sheetData sheetId="928"/>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sheetData sheetId="966"/>
      <sheetData sheetId="967"/>
      <sheetData sheetId="968"/>
      <sheetData sheetId="969"/>
      <sheetData sheetId="970"/>
      <sheetData sheetId="97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sheetData sheetId="107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sheetData sheetId="1533"/>
      <sheetData sheetId="1534"/>
      <sheetData sheetId="1535"/>
      <sheetData sheetId="1536"/>
      <sheetData sheetId="1537"/>
      <sheetData sheetId="1538"/>
      <sheetData sheetId="1539"/>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sheetData sheetId="1790"/>
      <sheetData sheetId="1791"/>
      <sheetData sheetId="1792"/>
      <sheetData sheetId="1793"/>
      <sheetData sheetId="1794"/>
      <sheetData sheetId="1795"/>
      <sheetData sheetId="1796"/>
      <sheetData sheetId="1797"/>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refreshError="1"/>
      <sheetData sheetId="2491"/>
      <sheetData sheetId="2492" refreshError="1"/>
      <sheetData sheetId="2493"/>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refreshError="1"/>
      <sheetData sheetId="2703"/>
      <sheetData sheetId="2704"/>
      <sheetData sheetId="2705" refreshError="1"/>
      <sheetData sheetId="2706" refreshError="1"/>
      <sheetData sheetId="2707" refreshError="1"/>
      <sheetData sheetId="2708" refreshError="1"/>
      <sheetData sheetId="2709"/>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sheetData sheetId="2756"/>
      <sheetData sheetId="2757"/>
      <sheetData sheetId="2758"/>
      <sheetData sheetId="2759"/>
      <sheetData sheetId="2760"/>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sheetData sheetId="2805"/>
      <sheetData sheetId="2806"/>
      <sheetData sheetId="2807"/>
      <sheetData sheetId="2808"/>
      <sheetData sheetId="2809"/>
      <sheetData sheetId="2810"/>
      <sheetData sheetId="2811" refreshError="1"/>
      <sheetData sheetId="2812" refreshError="1"/>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sheetData sheetId="2885" refreshError="1"/>
      <sheetData sheetId="2886" refreshError="1"/>
      <sheetData sheetId="2887" refreshError="1"/>
      <sheetData sheetId="2888" refreshError="1"/>
      <sheetData sheetId="2889" refreshError="1"/>
      <sheetData sheetId="2890"/>
      <sheetData sheetId="2891"/>
      <sheetData sheetId="2892"/>
      <sheetData sheetId="2893"/>
      <sheetData sheetId="2894"/>
      <sheetData sheetId="2895"/>
      <sheetData sheetId="2896"/>
      <sheetData sheetId="2897"/>
      <sheetData sheetId="2898"/>
      <sheetData sheetId="2899"/>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sheetData sheetId="2916"/>
      <sheetData sheetId="2917"/>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sheetData sheetId="2949"/>
      <sheetData sheetId="2950"/>
      <sheetData sheetId="2951"/>
      <sheetData sheetId="2952"/>
      <sheetData sheetId="2953"/>
      <sheetData sheetId="2954"/>
      <sheetData sheetId="2955"/>
      <sheetData sheetId="2956" refreshError="1"/>
      <sheetData sheetId="2957" refreshError="1"/>
      <sheetData sheetId="2958" refreshError="1"/>
      <sheetData sheetId="2959" refreshError="1"/>
      <sheetData sheetId="2960" refreshError="1"/>
      <sheetData sheetId="2961" refreshError="1"/>
      <sheetData sheetId="2962"/>
      <sheetData sheetId="2963" refreshError="1"/>
      <sheetData sheetId="2964" refreshError="1"/>
      <sheetData sheetId="2965" refreshError="1"/>
      <sheetData sheetId="2966"/>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sheetData sheetId="3062"/>
      <sheetData sheetId="3063" refreshError="1"/>
      <sheetData sheetId="3064"/>
      <sheetData sheetId="3065" refreshError="1"/>
      <sheetData sheetId="3066"/>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sheetData sheetId="3106"/>
      <sheetData sheetId="3107"/>
      <sheetData sheetId="3108"/>
      <sheetData sheetId="3109"/>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sheetData sheetId="3121" refreshError="1"/>
      <sheetData sheetId="3122" refreshError="1"/>
      <sheetData sheetId="3123" refreshError="1"/>
      <sheetData sheetId="3124" refreshError="1"/>
      <sheetData sheetId="3125" refreshError="1"/>
      <sheetData sheetId="3126"/>
      <sheetData sheetId="3127"/>
      <sheetData sheetId="3128"/>
      <sheetData sheetId="3129"/>
      <sheetData sheetId="3130"/>
      <sheetData sheetId="3131"/>
      <sheetData sheetId="3132"/>
      <sheetData sheetId="3133"/>
      <sheetData sheetId="3134"/>
      <sheetData sheetId="3135"/>
      <sheetData sheetId="3136" refreshError="1"/>
      <sheetData sheetId="3137" refreshError="1"/>
      <sheetData sheetId="3138" refreshError="1"/>
      <sheetData sheetId="3139" refreshError="1"/>
      <sheetData sheetId="3140" refreshError="1"/>
      <sheetData sheetId="314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refreshError="1"/>
      <sheetData sheetId="3174" refreshError="1"/>
      <sheetData sheetId="3175" refreshError="1"/>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refreshError="1"/>
      <sheetData sheetId="3251" refreshError="1"/>
      <sheetData sheetId="3252"/>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sheetData sheetId="3288"/>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sheetData sheetId="3368"/>
      <sheetData sheetId="3369" refreshError="1"/>
      <sheetData sheetId="3370" refreshError="1"/>
      <sheetData sheetId="337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sheetData sheetId="3411"/>
      <sheetData sheetId="3412"/>
      <sheetData sheetId="3413"/>
      <sheetData sheetId="3414"/>
      <sheetData sheetId="3415"/>
      <sheetData sheetId="3416"/>
      <sheetData sheetId="3417"/>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refreshError="1"/>
      <sheetData sheetId="3454" refreshError="1"/>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refreshError="1"/>
      <sheetData sheetId="3515" refreshError="1"/>
      <sheetData sheetId="3516" refreshError="1"/>
      <sheetData sheetId="3517" refreshError="1"/>
      <sheetData sheetId="3518" refreshError="1"/>
      <sheetData sheetId="3519" refreshError="1"/>
      <sheetData sheetId="3520"/>
      <sheetData sheetId="3521" refreshError="1"/>
      <sheetData sheetId="3522" refreshError="1"/>
      <sheetData sheetId="3523" refreshError="1"/>
      <sheetData sheetId="3524" refreshError="1"/>
      <sheetData sheetId="3525" refreshError="1"/>
      <sheetData sheetId="3526" refreshError="1"/>
      <sheetData sheetId="3527" refreshError="1"/>
      <sheetData sheetId="3528"/>
      <sheetData sheetId="3529" refreshError="1"/>
      <sheetData sheetId="3530"/>
      <sheetData sheetId="3531"/>
      <sheetData sheetId="3532" refreshError="1"/>
      <sheetData sheetId="3533"/>
      <sheetData sheetId="3534"/>
      <sheetData sheetId="3535"/>
      <sheetData sheetId="3536"/>
      <sheetData sheetId="3537"/>
      <sheetData sheetId="3538"/>
      <sheetData sheetId="3539"/>
      <sheetData sheetId="3540"/>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sheetData sheetId="3632"/>
      <sheetData sheetId="3633"/>
      <sheetData sheetId="3634"/>
      <sheetData sheetId="3635"/>
      <sheetData sheetId="3636"/>
      <sheetData sheetId="3637"/>
      <sheetData sheetId="3638"/>
      <sheetData sheetId="3639"/>
      <sheetData sheetId="3640" refreshError="1"/>
      <sheetData sheetId="3641" refreshError="1"/>
      <sheetData sheetId="3642" refreshError="1"/>
      <sheetData sheetId="3643" refreshError="1"/>
      <sheetData sheetId="3644"/>
      <sheetData sheetId="3645"/>
      <sheetData sheetId="3646"/>
      <sheetData sheetId="3647"/>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sheetData sheetId="3739"/>
      <sheetData sheetId="3740"/>
      <sheetData sheetId="3741"/>
      <sheetData sheetId="3742"/>
      <sheetData sheetId="3743"/>
      <sheetData sheetId="3744"/>
      <sheetData sheetId="3745"/>
      <sheetData sheetId="3746" refreshError="1"/>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refreshError="1"/>
      <sheetData sheetId="3794"/>
      <sheetData sheetId="3795"/>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sheetData sheetId="3806"/>
      <sheetData sheetId="3807"/>
      <sheetData sheetId="3808"/>
      <sheetData sheetId="3809"/>
      <sheetData sheetId="3810"/>
      <sheetData sheetId="3811"/>
      <sheetData sheetId="3812"/>
      <sheetData sheetId="3813"/>
      <sheetData sheetId="3814"/>
      <sheetData sheetId="3815" refreshError="1"/>
      <sheetData sheetId="3816"/>
      <sheetData sheetId="3817"/>
      <sheetData sheetId="3818"/>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refreshError="1"/>
      <sheetData sheetId="3923" refreshError="1"/>
      <sheetData sheetId="3924" refreshError="1"/>
      <sheetData sheetId="3925" refreshError="1"/>
      <sheetData sheetId="3926"/>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sheetData sheetId="3970" refreshError="1"/>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refreshError="1"/>
      <sheetData sheetId="4248"/>
      <sheetData sheetId="4249" refreshError="1"/>
      <sheetData sheetId="4250" refreshError="1"/>
      <sheetData sheetId="4251" refreshError="1"/>
      <sheetData sheetId="4252"/>
      <sheetData sheetId="4253" refreshError="1"/>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refreshError="1"/>
      <sheetData sheetId="4346" refreshError="1"/>
      <sheetData sheetId="4347" refreshError="1"/>
      <sheetData sheetId="4348" refreshError="1"/>
      <sheetData sheetId="4349" refreshError="1"/>
      <sheetData sheetId="4350" refreshError="1"/>
      <sheetData sheetId="4351" refreshError="1"/>
      <sheetData sheetId="4352"/>
      <sheetData sheetId="4353"/>
      <sheetData sheetId="4354"/>
      <sheetData sheetId="4355"/>
      <sheetData sheetId="4356"/>
      <sheetData sheetId="4357"/>
      <sheetData sheetId="4358"/>
      <sheetData sheetId="4359"/>
      <sheetData sheetId="4360"/>
      <sheetData sheetId="4361" refreshError="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refreshError="1"/>
      <sheetData sheetId="4376"/>
      <sheetData sheetId="4377"/>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sheetData sheetId="4392"/>
      <sheetData sheetId="4393"/>
      <sheetData sheetId="4394"/>
      <sheetData sheetId="4395"/>
      <sheetData sheetId="4396"/>
      <sheetData sheetId="4397" refreshError="1"/>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refreshError="1"/>
      <sheetData sheetId="4415"/>
      <sheetData sheetId="4416"/>
      <sheetData sheetId="4417"/>
      <sheetData sheetId="4418"/>
      <sheetData sheetId="4419"/>
      <sheetData sheetId="4420"/>
      <sheetData sheetId="4421" refreshError="1"/>
      <sheetData sheetId="4422" refreshError="1"/>
      <sheetData sheetId="4423" refreshError="1"/>
      <sheetData sheetId="4424" refreshError="1"/>
      <sheetData sheetId="4425" refreshError="1"/>
      <sheetData sheetId="4426" refreshError="1"/>
      <sheetData sheetId="4427" refreshError="1"/>
      <sheetData sheetId="4428"/>
      <sheetData sheetId="4429" refreshError="1"/>
      <sheetData sheetId="4430"/>
      <sheetData sheetId="4431" refreshError="1"/>
      <sheetData sheetId="4432"/>
      <sheetData sheetId="4433"/>
      <sheetData sheetId="4434"/>
      <sheetData sheetId="4435"/>
      <sheetData sheetId="4436"/>
      <sheetData sheetId="4437"/>
      <sheetData sheetId="4438"/>
      <sheetData sheetId="4439"/>
      <sheetData sheetId="4440"/>
      <sheetData sheetId="4441"/>
      <sheetData sheetId="4442" refreshError="1"/>
      <sheetData sheetId="4443"/>
      <sheetData sheetId="4444"/>
      <sheetData sheetId="4445"/>
      <sheetData sheetId="4446"/>
      <sheetData sheetId="4447" refreshError="1"/>
      <sheetData sheetId="4448" refreshError="1"/>
      <sheetData sheetId="4449" refreshError="1"/>
      <sheetData sheetId="4450"/>
      <sheetData sheetId="4451" refreshError="1"/>
      <sheetData sheetId="4452" refreshError="1"/>
      <sheetData sheetId="4453"/>
      <sheetData sheetId="4454"/>
      <sheetData sheetId="4455" refreshError="1"/>
      <sheetData sheetId="4456" refreshError="1"/>
      <sheetData sheetId="4457"/>
      <sheetData sheetId="4458" refreshError="1"/>
      <sheetData sheetId="4459" refreshError="1"/>
      <sheetData sheetId="4460"/>
      <sheetData sheetId="4461"/>
      <sheetData sheetId="4462"/>
      <sheetData sheetId="4463"/>
      <sheetData sheetId="4464"/>
      <sheetData sheetId="4465"/>
      <sheetData sheetId="4466"/>
      <sheetData sheetId="4467"/>
      <sheetData sheetId="4468"/>
      <sheetData sheetId="4469"/>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sheetData sheetId="4496"/>
      <sheetData sheetId="4497"/>
      <sheetData sheetId="4498"/>
      <sheetData sheetId="4499"/>
      <sheetData sheetId="4500"/>
      <sheetData sheetId="4501"/>
      <sheetData sheetId="4502"/>
      <sheetData sheetId="4503"/>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refreshError="1"/>
      <sheetData sheetId="4535"/>
      <sheetData sheetId="4536" refreshError="1"/>
      <sheetData sheetId="4537" refreshError="1"/>
      <sheetData sheetId="4538"/>
      <sheetData sheetId="4539"/>
      <sheetData sheetId="4540"/>
      <sheetData sheetId="4541"/>
      <sheetData sheetId="4542"/>
      <sheetData sheetId="4543"/>
      <sheetData sheetId="4544"/>
      <sheetData sheetId="4545"/>
      <sheetData sheetId="4546"/>
      <sheetData sheetId="4547"/>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  aaInformación GRUPO 4_A MIn"/>
      <sheetName val="LISTADO "/>
      <sheetName val="M.O."/>
      <sheetName val="Res-Accide-10"/>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aCCIDENTES DE 1995 - 1996.xls]"/>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PR 1"/>
      <sheetName val="Lista obra"/>
      <sheetName val="\Documents and Settings\Pedro "/>
      <sheetName val="\Users\Administrador\Desktop\AM"/>
      <sheetName val="\\Ing-her"/>
      <sheetName val="\Users\cmeza\Documents\INVIAS\D"/>
      <sheetName val="\Documents and Settings\jviteri"/>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ISTORICOS FUEL OIL EXP"/>
      <sheetName val="#REF"/>
      <sheetName val="_aCCIDENTES_DE_1995___1996_xl_7"/>
      <sheetName val="//ccefici"/>
      <sheetName val="_aCCIDENTES_DE_1995___1996_xl_2"/>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CANT OBRA"/>
      <sheetName val="_aCCIDENTES_DE_1995___1996_xl_4"/>
      <sheetName val="_aCCIDENTES_DE_1995___1996_xl_5"/>
      <sheetName val="_aCCIDENTES_DE_1995___1996_xl_6"/>
      <sheetName val="_aCCIDENTES_DE_1995___1996_xl_8"/>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QUIPOS"/>
      <sheetName val="MANO DE OBRA"/>
      <sheetName val="TRANSPORTE"/>
      <sheetName val="//d.docs.live.net/a  aaInformac"/>
      <sheetName val="DUB-823"/>
      <sheetName val="GPI 526"/>
      <sheetName val="SKJ452"/>
      <sheetName val="ITA878"/>
      <sheetName val="AEA-944"/>
      <sheetName val="XXJ617"/>
      <sheetName val="SNG_855"/>
      <sheetName val="VEA 374"/>
      <sheetName val="HFB024"/>
      <sheetName val="PAJ825"/>
      <sheetName val="aactividad"/>
    </sheetNames>
    <definedNames>
      <definedName name="absc"/>
    </defined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sheetData sheetId="58"/>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sheetData sheetId="69"/>
      <sheetData sheetId="70"/>
      <sheetData sheetId="71" refreshError="1"/>
      <sheetData sheetId="72" refreshError="1"/>
      <sheetData sheetId="73"/>
      <sheetData sheetId="74"/>
      <sheetData sheetId="75"/>
      <sheetData sheetId="76"/>
      <sheetData sheetId="77"/>
      <sheetData sheetId="78" refreshError="1"/>
      <sheetData sheetId="79" refreshError="1"/>
      <sheetData sheetId="80" refreshError="1"/>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refreshError="1"/>
      <sheetData sheetId="249" refreshError="1"/>
      <sheetData sheetId="250"/>
      <sheetData sheetId="251"/>
      <sheetData sheetId="252"/>
      <sheetData sheetId="253"/>
      <sheetData sheetId="254"/>
      <sheetData sheetId="255"/>
      <sheetData sheetId="256"/>
      <sheetData sheetId="257"/>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sheetData sheetId="278" refreshError="1"/>
      <sheetData sheetId="279"/>
      <sheetData sheetId="280" refreshError="1"/>
      <sheetData sheetId="281" refreshError="1"/>
      <sheetData sheetId="282" refreshError="1"/>
      <sheetData sheetId="283" refreshError="1"/>
      <sheetData sheetId="284" refreshError="1"/>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sheetData sheetId="319"/>
      <sheetData sheetId="320"/>
      <sheetData sheetId="321"/>
      <sheetData sheetId="322"/>
      <sheetData sheetId="323"/>
      <sheetData sheetId="324"/>
      <sheetData sheetId="325" refreshError="1"/>
      <sheetData sheetId="326" refreshError="1"/>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sheetData sheetId="350"/>
      <sheetData sheetId="35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refreshError="1"/>
      <sheetData sheetId="385"/>
      <sheetData sheetId="386"/>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sheetData sheetId="463"/>
      <sheetData sheetId="464"/>
      <sheetData sheetId="465"/>
      <sheetData sheetId="466"/>
      <sheetData sheetId="467"/>
      <sheetData sheetId="468"/>
      <sheetData sheetId="469"/>
      <sheetData sheetId="470"/>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
    </sheetNames>
    <sheetDataSet>
      <sheetData sheetId="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 val="CANT_PAV-1"/>
      <sheetName val="CANT_PAV-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sheetData sheetId="10"/>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UB-823"/>
      <sheetName val="GPI 526"/>
      <sheetName val="SKJ452"/>
      <sheetName val="ITA878"/>
      <sheetName val="AEA-944"/>
      <sheetName val="XXJ617"/>
      <sheetName val="SNG_855"/>
      <sheetName val="VEA 374"/>
      <sheetName val="HFB024"/>
      <sheetName val="PAJ825"/>
      <sheetName val="Hoja3"/>
      <sheetName val="CUADRO CONTROL"/>
      <sheetName val="ABL-519"/>
      <sheetName val="AEA-264"/>
      <sheetName val="BEP-243"/>
      <sheetName val="BUD-209"/>
      <sheetName val="DYT-026"/>
      <sheetName val="HSJ-700"/>
      <sheetName val="JKC-583"/>
      <sheetName val="OAF853"/>
      <sheetName val="OXB-806"/>
      <sheetName val="QFW-296"/>
      <sheetName val="QNA583"/>
      <sheetName val="SBG-021"/>
      <sheetName val="SDA-283"/>
      <sheetName val="SKG-419"/>
      <sheetName val="SUK-095"/>
      <sheetName val="SRC-847"/>
      <sheetName val="XKF-034"/>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Res-Accide-10"/>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aCCIDENTES DE 1995 - 1996.xls]"/>
      <sheetName val="Base Muestra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 val="aactividad"/>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efreshError="1"/>
      <sheetData sheetId="119" refreshError="1"/>
      <sheetData sheetId="120" refreshError="1"/>
      <sheetData sheetId="12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refreshError="1"/>
      <sheetData sheetId="185" refreshError="1"/>
      <sheetData sheetId="186"/>
      <sheetData sheetId="187"/>
      <sheetData sheetId="188"/>
      <sheetData sheetId="189"/>
      <sheetData sheetId="190"/>
      <sheetData sheetId="19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sheetData sheetId="249"/>
      <sheetData sheetId="250"/>
      <sheetData sheetId="251"/>
      <sheetData sheetId="252"/>
      <sheetData sheetId="253"/>
      <sheetData sheetId="254"/>
      <sheetData sheetId="255" refreshError="1"/>
      <sheetData sheetId="256" refreshError="1"/>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refreshError="1"/>
      <sheetData sheetId="396" refreshError="1"/>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M S &lt; o = 2SMLMV OBRA"/>
      <sheetName val="PRECIO"/>
      <sheetName val="RESUMEN"/>
      <sheetName val="PRESUPUESTO"/>
      <sheetName val="PERSONAL POR FRENTE"/>
      <sheetName val="CAL1_NORMAL"/>
      <sheetName val="CAL2_DOBLE_TURNO"/>
      <sheetName val="ANALISIS DE HORAS EXTRAS"/>
      <sheetName val="TABLA DE SALARIOS"/>
      <sheetName val="EQUIPO"/>
      <sheetName val="ALIMENTACION"/>
      <sheetName val="PROV. CONST"/>
      <sheetName val="PROV. OPERACION"/>
      <sheetName val="CAMP CONST"/>
      <sheetName val="VIVIENDA DIRECCION"/>
      <sheetName val="INDIRECTOS"/>
      <sheetName val="CONSUMO ENERGIA"/>
      <sheetName val="POLIZAS"/>
      <sheetName val="Cot. CV y AP"/>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CONT_ADI"/>
      <sheetName val="otros"/>
      <sheetName val="\\SERVIDOR\Public2\MANTENIMIENT"/>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NDICMICROEMP"/>
      <sheetName val="INDICE"/>
      <sheetName val="[a  aaInformación][a  aaInforma"/>
      <sheetName val="lisprecios"/>
      <sheetName val="PERSONAL"/>
      <sheetName val="PRESTACIONES SOCIALES"/>
      <sheetName val="Concretos y morteros"/>
      <sheetName val="Datos iniciales "/>
      <sheetName val="Transporte"/>
      <sheetName val="M.O."/>
      <sheetName val="\I\I\MANTENIMIENTO RUTA 1001_MA"/>
      <sheetName val="\Users\Personal\Downloads\MANTE"/>
      <sheetName val="TOTALES"/>
      <sheetName val="precios-básicos2002"/>
      <sheetName val="ITEM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__cceficien_3"/>
      <sheetName val="[a  aaInformación]__cceficien_2"/>
      <sheetName val="[a  aaInformación]__cceficien_4"/>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refreshError="1"/>
      <sheetData sheetId="1" refreshError="1"/>
      <sheetData sheetId="2"/>
      <sheetData sheetId="3" refreshError="1"/>
      <sheetData sheetId="4" refreshError="1"/>
      <sheetData sheetId="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CDItem"/>
      <sheetName val="AIU"/>
      <sheetName val="VentaMes"/>
      <sheetName val="ForPago"/>
      <sheetName val="PryFinc"/>
      <sheetName val="APO"/>
      <sheetName val="Tecnicos"/>
      <sheetName val="AiuApoSaraBrut2000"/>
      <sheetName val="MC SF GAVIONES"/>
    </sheetNames>
    <sheetDataSet>
      <sheetData sheetId="0" refreshError="1"/>
      <sheetData sheetId="1" refreshError="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s>
    <sheetDataSet>
      <sheetData sheetId="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Accide-10"/>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Acci-Ago-11"/>
      <sheetName val="Acc-Ago-11a"/>
      <sheetName val="Acci-Sep-12"/>
      <sheetName val="Acci-Sep-12 (2)"/>
      <sheetName val="ACCI-JUL-13"/>
      <sheetName val="Acc Ago-Sep"/>
      <sheetName val="BASES"/>
      <sheetName val="ESTADO RED"/>
      <sheetName val="CDItem"/>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 val="aCCIDENTES%20DE%2019"/>
    </sheetNames>
    <definedNames>
      <definedName name="absc"/>
    </definedNames>
    <sheetDataSet>
      <sheetData sheetId="0"/>
      <sheetData sheetId="1"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sheetData sheetId="4"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 val="Info-Portaf"/>
    </sheetNames>
    <sheetDataSet>
      <sheetData sheetId="0"/>
      <sheetData sheetId="1"/>
      <sheetData sheetId="2" refreshError="1"/>
      <sheetData sheetId="3"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5 _Pág_ 1"/>
      <sheetName val="Form5 _Pág_ 2"/>
      <sheetName val="FORMATO1H1"/>
      <sheetName val="FORMATO1H2"/>
      <sheetName val="FORMATO1H3"/>
      <sheetName val="FORMATO1H4"/>
      <sheetName val="Form7"/>
      <sheetName val="forma7"/>
      <sheetName val="Form9"/>
    </sheetNames>
    <sheetDataSet>
      <sheetData sheetId="0" refreshError="1"/>
      <sheetData sheetId="1" refreshError="1"/>
      <sheetData sheetId="2"/>
      <sheetData sheetId="3"/>
      <sheetData sheetId="4"/>
      <sheetData sheetId="5"/>
      <sheetData sheetId="6"/>
      <sheetData sheetId="7"/>
      <sheetData sheetId="8"/>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3"/>
      <sheetName val="TRAMO 01"/>
      <sheetName val="TRAMO 02"/>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Proyectos"/>
      <sheetName val="Cronogram"/>
      <sheetName val="Utilidad"/>
      <sheetName val="Imprevisto"/>
      <sheetName val="Cio"/>
      <sheetName val="PtoOficial"/>
      <sheetName val="Presp por capitulos"/>
      <sheetName val="AIU"/>
      <sheetName val="HistoricoAIU-Interv"/>
      <sheetName val="xxyyzz"/>
      <sheetName val="CronogramDiseños"/>
      <sheetName val="Diseños-1"/>
      <sheetName val="Diseños-2"/>
      <sheetName val="Diseños-3"/>
      <sheetName val="IntervenDiseños"/>
      <sheetName val="seguro ipc-iccp"/>
      <sheetName val="IPC_ICCP"/>
      <sheetName val="Gauss"/>
      <sheetName val="Impuestos"/>
      <sheetName val="Polizas"/>
      <sheetName val="Equipos"/>
      <sheetName val="CostoPersonal"/>
      <sheetName val="EnsayosLab y Campamento"/>
      <sheetName val="GaussDiseños"/>
      <sheetName val="CostProyect"/>
      <sheetName val="Matriz"/>
      <sheetName val="P.A.C."/>
      <sheetName val="baseGeneralCio"/>
      <sheetName val="_P Matriz Timiza 10 000"/>
    </sheetNames>
    <sheetDataSet>
      <sheetData sheetId="0"/>
      <sheetData sheetId="1"/>
      <sheetData sheetId="2"/>
      <sheetData sheetId="3"/>
      <sheetData sheetId="4" refreshError="1"/>
      <sheetData sheetId="5"/>
      <sheetData sheetId="6"/>
      <sheetData sheetId="7"/>
      <sheetData sheetId="8" refreshError="1"/>
      <sheetData sheetId="9"/>
      <sheetData sheetId="10"/>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refreshError="1"/>
      <sheetData sheetId="24"/>
      <sheetData sheetId="25"/>
      <sheetData sheetId="26" refreshError="1"/>
      <sheetData sheetId="27" refreshError="1"/>
      <sheetData sheetId="28"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TORIZACIÓN"/>
      <sheetName val="Mr DISEÑO"/>
      <sheetName val="cbr granulares"/>
      <sheetName val="ESTRUCTURAS EXISTENTES"/>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refreshError="1"/>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 val="APU PART"/>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5094-2003"/>
      <sheetName val="resumen"/>
      <sheetName val="AIU"/>
      <sheetName val="9.4"/>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Insum"/>
      <sheetName val="REPLANTEO"/>
      <sheetName val="RESPONSABLES"/>
      <sheetName val="A. P. U."/>
      <sheetName val="Versión_Final_Telecomun2"/>
      <sheetName val="Versión_Final_EAAB2"/>
      <sheetName val="Versión_Final_IDU2"/>
      <sheetName val="Mano_de_Obra2"/>
      <sheetName val="Presupuestos_Daños_IDU2"/>
      <sheetName val="Versión_Final_Telecomun3"/>
      <sheetName val="Versión_Final_EAAB3"/>
      <sheetName val="Versión_Final_IDU3"/>
      <sheetName val="Mano_de_Obra3"/>
      <sheetName val="Presupuestos_Daños_IDU3"/>
      <sheetName val="Versión_Final_Telecomun4"/>
      <sheetName val="Versión_Final_EAAB4"/>
      <sheetName val="Versión_Final_IDU4"/>
      <sheetName val="Mano_de_Obra4"/>
      <sheetName val="Presupuestos_Daños_IDU4"/>
      <sheetName val="Versión_Final_Telecomun5"/>
      <sheetName val="Versión_Final_EAAB5"/>
      <sheetName val="Versión_Final_IDU5"/>
      <sheetName val="Mano_de_Obra5"/>
      <sheetName val="Presupuestos_Daños_IDU5"/>
      <sheetName val="Versión_Final_Telecomun8"/>
      <sheetName val="Versión_Final_EAAB8"/>
      <sheetName val="Versión_Final_IDU8"/>
      <sheetName val="Mano_de_Obra8"/>
      <sheetName val="Presupuestos_Daños_IDU8"/>
      <sheetName val="Versión_Final_Telecomun6"/>
      <sheetName val="Versión_Final_EAAB6"/>
      <sheetName val="Versión_Final_IDU6"/>
      <sheetName val="Mano_de_Obra6"/>
      <sheetName val="Presupuestos_Daños_IDU6"/>
      <sheetName val="Versión_Final_Telecomun7"/>
      <sheetName val="Versión_Final_EAAB7"/>
      <sheetName val="Versión_Final_IDU7"/>
      <sheetName val="Mano_de_Obra7"/>
      <sheetName val="Presupuestos_Daños_IDU7"/>
      <sheetName val="Versión_Final_Telecomun9"/>
      <sheetName val="Versión_Final_EAAB9"/>
      <sheetName val="Versión_Final_IDU9"/>
      <sheetName val="Mano_de_Obra9"/>
      <sheetName val="Presupuestos_Daños_IDU9"/>
      <sheetName val="g.g"/>
      <sheetName val="EVA"/>
      <sheetName val="Program"/>
    </sheetNames>
    <sheetDataSet>
      <sheetData sheetId="0" refreshError="1"/>
      <sheetData sheetId="1" refreshError="1"/>
      <sheetData sheetId="2" refreshError="1"/>
      <sheetData sheetId="3"/>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refreshError="1"/>
      <sheetData sheetId="71" refreshError="1"/>
      <sheetData sheetId="72"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atos"/>
      <sheetName val="Hoja2"/>
      <sheetName val="Hoja3"/>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Sheet1"/>
      <sheetName val="UNITARIOS GENERALES"/>
      <sheetName val="BASES"/>
      <sheetName val="MC SF GAVIONES"/>
      <sheetName val="PESOS"/>
      <sheetName val="civ_roma"/>
      <sheetName val="Summary"/>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Datos"/>
      <sheetName val="Cuadrillas"/>
      <sheetName val="Jornal"/>
      <sheetName val="Macro1"/>
      <sheetName val="Banderas"/>
      <sheetName val="Gráfico1"/>
      <sheetName val="Uso de la asignación"/>
      <sheetName val="INSUMOS"/>
      <sheetName val="Insum"/>
      <sheetName val="resum96"/>
      <sheetName val="criterio"/>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VO"/>
      <sheetName val="Control"/>
      <sheetName val="Reporte Actualización firmas"/>
    </sheetNames>
    <sheetDataSet>
      <sheetData sheetId="0"/>
      <sheetData sheetId="1"/>
      <sheetData sheetId="2"/>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uctura"/>
      <sheetName val="Chaflanes"/>
      <sheetName val="Cotas Pav"/>
      <sheetName val="Explanación"/>
    </sheetNames>
    <sheetDataSet>
      <sheetData sheetId="0" refreshError="1"/>
      <sheetData sheetId="1"/>
      <sheetData sheetId="2"/>
      <sheetData sheetId="3"/>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obras de arte"/>
      <sheetName val="obras de arte (2)"/>
      <sheetName val="inventario obras"/>
      <sheetName val="TARIF2002"/>
    </sheetNames>
    <sheetDataSet>
      <sheetData sheetId="0" refreshError="1"/>
      <sheetData sheetId="1" refreshError="1"/>
      <sheetData sheetId="2" refreshError="1"/>
      <sheetData sheetId="3" refreshError="1"/>
      <sheetData sheetId="4"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efreshError="1"/>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 sheetId="12"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Estructu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xperiencia especifica"/>
      <sheetName val="experiencia general"/>
      <sheetName val="FORMULARIO N° 14"/>
      <sheetName val="FORMULARIO N°7"/>
      <sheetName val="contrato en ejecución"/>
      <sheetName val="Calculo capacidad residual"/>
    </sheetNames>
    <sheetDataSet>
      <sheetData sheetId="0"/>
      <sheetData sheetId="1"/>
      <sheetData sheetId="2"/>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refreshError="1"/>
      <sheetData sheetId="15"/>
      <sheetData sheetId="16"/>
      <sheetData sheetId="17"/>
      <sheetData sheetId="18"/>
      <sheetData sheetId="19" refreshError="1"/>
      <sheetData sheetId="20" refreshError="1"/>
      <sheetData sheetId="21" refreshError="1"/>
      <sheetData sheetId="22"/>
      <sheetData sheetId="23" refreshError="1"/>
      <sheetData sheetId="24" refreshError="1"/>
      <sheetData sheetId="25" refreshError="1"/>
      <sheetData sheetId="26" refreshError="1"/>
      <sheetData sheetId="27" refreshError="1"/>
      <sheetData sheetId="28" refreshError="1"/>
      <sheetData sheetId="29"/>
      <sheetData sheetId="30" refreshError="1"/>
      <sheetData sheetId="31"/>
      <sheetData sheetId="32"/>
      <sheetData sheetId="33"/>
      <sheetData sheetId="3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ManoDeObra"/>
      <sheetName val="INDICE"/>
      <sheetName val="EQUIPO"/>
      <sheetName val="MATERIALES"/>
      <sheetName val="DISTANCIA"/>
      <sheetName val="PERSONAL"/>
      <sheetName val="ELECTRICO"/>
      <sheetName val="Vuelta"/>
      <sheetName val="otros"/>
      <sheetName val="FIBRA ÓPTICA"/>
      <sheetName val="TARIFAS"/>
      <sheetName val="Personalizar"/>
      <sheetName val="Análisis de precios"/>
      <sheetName val="2103mar%20.xls"/>
      <sheetName val="Formulas"/>
      <sheetName val="Hoja1"/>
      <sheetName val="BASE"/>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1_Preliminares"/>
      <sheetName val="M.Obra"/>
      <sheetName val="días habiles 2015"/>
      <sheetName val="INS"/>
      <sheetName val="Ppto"/>
      <sheetName val="Plan auditoría"/>
      <sheetName val="Preci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refreshError="1"/>
      <sheetData sheetId="74" refreshError="1"/>
      <sheetData sheetId="75" refreshError="1"/>
      <sheetData sheetId="76" refreshError="1"/>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refreshError="1"/>
      <sheetData sheetId="279" refreshError="1"/>
      <sheetData sheetId="280" refreshError="1"/>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efreshError="1"/>
      <sheetData sheetId="337" refreshError="1"/>
      <sheetData sheetId="338" refreshError="1"/>
      <sheetData sheetId="339"/>
      <sheetData sheetId="340"/>
      <sheetData sheetId="341"/>
      <sheetData sheetId="342"/>
      <sheetData sheetId="343"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b"/>
      <sheetName val="Form8_bombas"/>
      <sheetName val="Form8_h2"/>
      <sheetName val="Form8_lubricacion"/>
      <sheetName val="Form8_regeneracion"/>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emanal 1"/>
      <sheetName val="% Avance"/>
      <sheetName val="Curva S"/>
      <sheetName val="RESUMEN"/>
      <sheetName val="Informe Semanal 1 (2)"/>
    </sheetNames>
    <sheetDataSet>
      <sheetData sheetId="0" refreshError="1"/>
      <sheetData sheetId="1"/>
      <sheetData sheetId="2"/>
      <sheetData sheetId="3"/>
      <sheetData sheetId="4"/>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MATERIALES"/>
      <sheetName val="TABLA EQUIPO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 val="CONT_ADI"/>
    </sheetNames>
    <sheetDataSet>
      <sheetData sheetId="0"/>
      <sheetData sheetId="1" refreshError="1"/>
      <sheetData sheetId="2" refreshError="1"/>
      <sheetData sheetId="3"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 val="[Acta No 4.xlsx]__cceficiente_2"/>
    </sheetNames>
    <definedNames>
      <definedName name="Loan_Start" refersTo="#¡REF!"/>
    </definedNames>
    <sheetDataSet>
      <sheetData sheetId="0"/>
      <sheetData sheetId="1"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 val="_Cronograma_descansos____Traf_2"/>
    </sheetNames>
    <definedNames>
      <definedName name="Loan_Start" refersTo="#¡REF!"/>
    </definedNames>
    <sheetDataSet>
      <sheetData sheetId="0"/>
      <sheetData sheetId="1" refreshError="1"/>
      <sheetData sheetId="2"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INTERV"/>
      <sheetName val="BD_SITP_08"/>
      <sheetName val="BD_SITP_19"/>
      <sheetName val="TipIntSup-Indices SITP "/>
      <sheetName val="BD_SITP_04"/>
      <sheetName val="BD_SITP_06"/>
      <sheetName val="BD_SITP_16"/>
      <sheetName val="BD_SITP_10"/>
      <sheetName val="BD_SITP_01"/>
      <sheetName val="BD_SITP-11"/>
      <sheetName val="BD_SITP_07"/>
      <sheetName val="BD_SITP_17"/>
      <sheetName val="BD_SITP_13"/>
      <sheetName val="BD_SITP_18"/>
      <sheetName val="BD_SITP_09"/>
      <sheetName val="BD_SITP_03"/>
      <sheetName val="BD_SITP_14"/>
      <sheetName val="BD_SITP_15"/>
      <sheetName val="BD_SITP_02"/>
      <sheetName val="BD_SITP_05"/>
      <sheetName val="BD_SITP_12"/>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 val="BASE"/>
      <sheetName val="Equipo INVIAS"/>
      <sheetName val="APUS concretos con cambio c"/>
      <sheetName val="CONCRETOS"/>
      <sheetName val="PROPORCIONES DE CONCRETO-H"/>
      <sheetName val="Hoja1"/>
      <sheetName val="EST NUEVA Y CONECTANTES"/>
    </sheetNames>
    <sheetDataSet>
      <sheetData sheetId="0" refreshError="1"/>
      <sheetData sheetId="1"/>
      <sheetData sheetId="2"/>
      <sheetData sheetId="3"/>
      <sheetData sheetId="4"/>
      <sheetData sheetId="5"/>
      <sheetData sheetId="6"/>
      <sheetData sheetId="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DATA"/>
      <sheetName val="ITEMS"/>
      <sheetName val="APU"/>
      <sheetName val="AIU"/>
      <sheetName val="DATOS"/>
      <sheetName val="COL 21169"/>
      <sheetName val="9.625 CSG LN-5"/>
      <sheetName val="Drill Sheet"/>
      <sheetName val="LN5-CHC.4-7-SS7"/>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refreshError="1"/>
      <sheetData sheetId="157" refreshError="1"/>
      <sheetData sheetId="158" refreshError="1"/>
      <sheetData sheetId="159" refreshError="1"/>
      <sheetData sheetId="160"/>
      <sheetData sheetId="16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 val="RECURSOS"/>
    </sheetNames>
    <sheetDataSet>
      <sheetData sheetId="0" refreshError="1"/>
      <sheetData sheetId="1"/>
      <sheetData sheetId="2"/>
      <sheetData sheetId="3"/>
      <sheetData sheetId="4"/>
      <sheetData sheetId="5"/>
      <sheetData sheetId="6"/>
      <sheetData sheetId="7"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Bajadas"/>
      <sheetName val="TRANSPORTE"/>
      <sheetName val="NARIÑO"/>
      <sheetName val="Insum"/>
      <sheetName val="PRECIOS"/>
      <sheetName val="PREACTA 6"/>
      <sheetName val="TABLA 2008"/>
      <sheetName val="Requisición1"/>
      <sheetName val="PRESUPUESTO"/>
      <sheetName val="ESTADO VÍA-CRIT.TECNICO"/>
      <sheetName val="PUNITARIOS%20PARA%20241201%202S"/>
      <sheetName val="Excavación Mat. Común Estacione"/>
      <sheetName val="Demolición Pavimento"/>
      <sheetName val="SUB APU"/>
      <sheetName val="Equipo"/>
      <sheetName val="RELACION MES"/>
      <sheetName val="Listas"/>
      <sheetName val="GCB2000"/>
      <sheetName val="FORMULA"/>
      <sheetName val="A. P. U."/>
      <sheetName val="A.P.U"/>
      <sheetName val="REC-COD,"/>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LISTA DE PRECIOS"/>
      <sheetName val="062"/>
      <sheetName val="Listad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APU"/>
      <sheetName val="PORTADA"/>
      <sheetName val="RESPONSABLES"/>
      <sheetName val="PPTO IB"/>
      <sheetName val="Insum"/>
      <sheetName val="Sop&amp;Sup-Cantidades"/>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 val="Datos"/>
      <sheetName val="Presup"/>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namedSheetViews/namedSheetView1.xml><?xml version="1.0" encoding="utf-8"?>
<namedSheetViews xmlns="http://schemas.microsoft.com/office/spreadsheetml/2019/namedsheetviews" xmlns:x="http://schemas.openxmlformats.org/spreadsheetml/2006/main" xmlns:mc="http://schemas.openxmlformats.org/markup-compatibility/2006" xmlns:x14="http://schemas.microsoft.com/office/spreadsheetml/2009/9/main" mc:Ignorable="x14">
  <namedSheetView name="Vista 1" id="{5F68A36A-0DC4-40FF-B9FC-5192987DC5DC}"/>
</namedSheetView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mailto:nfo@cgrsas.com" TargetMode="External"/><Relationship Id="rId21" Type="http://schemas.openxmlformats.org/officeDocument/2006/relationships/hyperlink" Target="mailto:grupoasvsas@gmail.com" TargetMode="External"/><Relationship Id="rId42" Type="http://schemas.openxmlformats.org/officeDocument/2006/relationships/hyperlink" Target="mailto:cptpropuestas@gmail.com" TargetMode="External"/><Relationship Id="rId47" Type="http://schemas.openxmlformats.org/officeDocument/2006/relationships/hyperlink" Target="mailto:dpcingenieros@gmail.com" TargetMode="External"/><Relationship Id="rId63" Type="http://schemas.openxmlformats.org/officeDocument/2006/relationships/hyperlink" Target="mailto:jarenas@arenasingenieros.com" TargetMode="External"/><Relationship Id="rId68" Type="http://schemas.openxmlformats.org/officeDocument/2006/relationships/hyperlink" Target="mailto:larproyectos.servicios@gmail.com" TargetMode="External"/><Relationship Id="rId2" Type="http://schemas.openxmlformats.org/officeDocument/2006/relationships/hyperlink" Target="mailto:caycosas.licitaciones@gmail.com" TargetMode="External"/><Relationship Id="rId16" Type="http://schemas.openxmlformats.org/officeDocument/2006/relationships/hyperlink" Target="mailto:dybingenierosciviles@gmail.com" TargetMode="External"/><Relationship Id="rId29" Type="http://schemas.openxmlformats.org/officeDocument/2006/relationships/hyperlink" Target="mailto:ADMINISTRACION@PROINVERCOL.COM" TargetMode="External"/><Relationship Id="rId11" Type="http://schemas.openxmlformats.org/officeDocument/2006/relationships/hyperlink" Target="mailto:licitaciones@pi-sas.com.co" TargetMode="External"/><Relationship Id="rId24" Type="http://schemas.openxmlformats.org/officeDocument/2006/relationships/hyperlink" Target="mailto:consorciogap@hotmail.com" TargetMode="External"/><Relationship Id="rId32" Type="http://schemas.openxmlformats.org/officeDocument/2006/relationships/hyperlink" Target="mailto:comercial@grupometrocolombia.com" TargetMode="External"/><Relationship Id="rId37" Type="http://schemas.openxmlformats.org/officeDocument/2006/relationships/hyperlink" Target="mailto:propuestas@ingecon.com.co" TargetMode="External"/><Relationship Id="rId40" Type="http://schemas.openxmlformats.org/officeDocument/2006/relationships/hyperlink" Target="mailto:aymco.sas@gmail.com" TargetMode="External"/><Relationship Id="rId45" Type="http://schemas.openxmlformats.org/officeDocument/2006/relationships/hyperlink" Target="mailto:gerencia@damsas.co" TargetMode="External"/><Relationship Id="rId53" Type="http://schemas.openxmlformats.org/officeDocument/2006/relationships/hyperlink" Target="mailto:coinza.sas@hotmail.com" TargetMode="External"/><Relationship Id="rId58" Type="http://schemas.openxmlformats.org/officeDocument/2006/relationships/hyperlink" Target="mailto:2ccingenieros@gmail.com" TargetMode="External"/><Relationship Id="rId66" Type="http://schemas.openxmlformats.org/officeDocument/2006/relationships/hyperlink" Target="mailto:emruedalicitacion@gmail.com" TargetMode="External"/><Relationship Id="rId74" Type="http://schemas.openxmlformats.org/officeDocument/2006/relationships/hyperlink" Target="mailto:licitacioneshcip@gmail.com" TargetMode="External"/><Relationship Id="rId5" Type="http://schemas.openxmlformats.org/officeDocument/2006/relationships/hyperlink" Target="mailto:constructoraintegraldecordoba@gmail.com" TargetMode="External"/><Relationship Id="rId61" Type="http://schemas.openxmlformats.org/officeDocument/2006/relationships/hyperlink" Target="mailto:comercial@jpsingenieria.com" TargetMode="External"/><Relationship Id="rId19" Type="http://schemas.openxmlformats.org/officeDocument/2006/relationships/hyperlink" Target="mailto:licitaciones.tecniconsulta@gmail.com" TargetMode="External"/><Relationship Id="rId14" Type="http://schemas.openxmlformats.org/officeDocument/2006/relationships/hyperlink" Target="mailto:savimac2016@gmail.com" TargetMode="External"/><Relationship Id="rId22" Type="http://schemas.openxmlformats.org/officeDocument/2006/relationships/hyperlink" Target="mailto:licitacionesjasen@gmail.com" TargetMode="External"/><Relationship Id="rId27" Type="http://schemas.openxmlformats.org/officeDocument/2006/relationships/hyperlink" Target="mailto:licitacionestotall@gmail.com" TargetMode="External"/><Relationship Id="rId30" Type="http://schemas.openxmlformats.org/officeDocument/2006/relationships/hyperlink" Target="mailto:cincosas1@gmail.com" TargetMode="External"/><Relationship Id="rId35" Type="http://schemas.openxmlformats.org/officeDocument/2006/relationships/hyperlink" Target="mailto:almaintercon@gmail.com" TargetMode="External"/><Relationship Id="rId43" Type="http://schemas.openxmlformats.org/officeDocument/2006/relationships/hyperlink" Target="mailto:pycluzianasas@gmail.com" TargetMode="External"/><Relationship Id="rId48" Type="http://schemas.openxmlformats.org/officeDocument/2006/relationships/hyperlink" Target="mailto:gerenciacomercial@ecoviasas.com" TargetMode="External"/><Relationship Id="rId56" Type="http://schemas.openxmlformats.org/officeDocument/2006/relationships/hyperlink" Target="mailto:terra.licitaciones@gmail.com" TargetMode="External"/><Relationship Id="rId64" Type="http://schemas.openxmlformats.org/officeDocument/2006/relationships/hyperlink" Target="mailto:propuestas@mab.com.co" TargetMode="External"/><Relationship Id="rId69" Type="http://schemas.openxmlformats.org/officeDocument/2006/relationships/hyperlink" Target="mailto:arealicitacionespa@gmail.com%20proyectistasasociados@gmail.com" TargetMode="External"/><Relationship Id="rId8" Type="http://schemas.openxmlformats.org/officeDocument/2006/relationships/hyperlink" Target="mailto:licitacionesrym@gmail.com" TargetMode="External"/><Relationship Id="rId51" Type="http://schemas.openxmlformats.org/officeDocument/2006/relationships/hyperlink" Target="mailto:wgomezbrito@gmail.com" TargetMode="External"/><Relationship Id="rId72" Type="http://schemas.openxmlformats.org/officeDocument/2006/relationships/hyperlink" Target="mailto:licitaciones@estructuradorcolombia.com" TargetMode="External"/><Relationship Id="rId3" Type="http://schemas.openxmlformats.org/officeDocument/2006/relationships/hyperlink" Target="mailto:licitaciones.sitelsa@gmail.com" TargetMode="External"/><Relationship Id="rId12" Type="http://schemas.openxmlformats.org/officeDocument/2006/relationships/hyperlink" Target="mailto:licitaciones@mirsla.co" TargetMode="External"/><Relationship Id="rId17" Type="http://schemas.openxmlformats.org/officeDocument/2006/relationships/hyperlink" Target="mailto:comercial@jasb.com.co" TargetMode="External"/><Relationship Id="rId25" Type="http://schemas.openxmlformats.org/officeDocument/2006/relationships/hyperlink" Target="mailto:licitacionesingeco2019@gmail.com" TargetMode="External"/><Relationship Id="rId33" Type="http://schemas.openxmlformats.org/officeDocument/2006/relationships/hyperlink" Target="mailto:inexiasas@gmail.com" TargetMode="External"/><Relationship Id="rId38" Type="http://schemas.openxmlformats.org/officeDocument/2006/relationships/hyperlink" Target="mailto:licitacionesintercon@gmail.com" TargetMode="External"/><Relationship Id="rId46" Type="http://schemas.openxmlformats.org/officeDocument/2006/relationships/hyperlink" Target="mailto:licitacionesargsas@gmail.com" TargetMode="External"/><Relationship Id="rId59" Type="http://schemas.openxmlformats.org/officeDocument/2006/relationships/hyperlink" Target="mailto:comercial@grupoquimbaya.com" TargetMode="External"/><Relationship Id="rId67" Type="http://schemas.openxmlformats.org/officeDocument/2006/relationships/hyperlink" Target="mailto:licibateman@hotmail.com" TargetMode="External"/><Relationship Id="rId20" Type="http://schemas.openxmlformats.org/officeDocument/2006/relationships/hyperlink" Target="mailto:propuestas@diconsultoriaingenieros.com" TargetMode="External"/><Relationship Id="rId41" Type="http://schemas.openxmlformats.org/officeDocument/2006/relationships/hyperlink" Target="mailto:contratacion@nogaall.com" TargetMode="External"/><Relationship Id="rId54" Type="http://schemas.openxmlformats.org/officeDocument/2006/relationships/hyperlink" Target="mailto:licitaciones.interestudios@outlook.com" TargetMode="External"/><Relationship Id="rId62" Type="http://schemas.openxmlformats.org/officeDocument/2006/relationships/hyperlink" Target="mailto:codipro.licitaciones@gmail.com" TargetMode="External"/><Relationship Id="rId70" Type="http://schemas.openxmlformats.org/officeDocument/2006/relationships/hyperlink" Target="mailto:licitacionesaihingenieria@gmail.com" TargetMode="External"/><Relationship Id="rId75" Type="http://schemas.openxmlformats.org/officeDocument/2006/relationships/drawing" Target="../drawings/drawing1.xml"/><Relationship Id="rId1" Type="http://schemas.openxmlformats.org/officeDocument/2006/relationships/hyperlink" Target="mailto:licitaciones@arqingco.com" TargetMode="External"/><Relationship Id="rId6" Type="http://schemas.openxmlformats.org/officeDocument/2006/relationships/hyperlink" Target="mailto:hgingenieriaydesarrollo@gamail.com" TargetMode="External"/><Relationship Id="rId15" Type="http://schemas.openxmlformats.org/officeDocument/2006/relationships/hyperlink" Target="mailto:comercialobrasyproyectos@gmail.com" TargetMode="External"/><Relationship Id="rId23" Type="http://schemas.openxmlformats.org/officeDocument/2006/relationships/hyperlink" Target="mailto:vallejohingenieros@gmail.com" TargetMode="External"/><Relationship Id="rId28" Type="http://schemas.openxmlformats.org/officeDocument/2006/relationships/hyperlink" Target="mailto:kalpaingenieriasas@gmail.com" TargetMode="External"/><Relationship Id="rId36" Type="http://schemas.openxmlformats.org/officeDocument/2006/relationships/hyperlink" Target="mailto:Licitacionesmtprojects@gmail.com" TargetMode="External"/><Relationship Id="rId49" Type="http://schemas.openxmlformats.org/officeDocument/2006/relationships/hyperlink" Target="mailto:proyectos@civile.co" TargetMode="External"/><Relationship Id="rId57" Type="http://schemas.openxmlformats.org/officeDocument/2006/relationships/hyperlink" Target="mailto:licitaciones.incordispc@gmail.com%20-%20pedrocorredor.contabilidad@gmail.com" TargetMode="External"/><Relationship Id="rId10" Type="http://schemas.openxmlformats.org/officeDocument/2006/relationships/hyperlink" Target="mailto:licitaciones@grupoposso.com.co" TargetMode="External"/><Relationship Id="rId31" Type="http://schemas.openxmlformats.org/officeDocument/2006/relationships/hyperlink" Target="mailto:licitaciones@pry.com.co" TargetMode="External"/><Relationship Id="rId44" Type="http://schemas.openxmlformats.org/officeDocument/2006/relationships/hyperlink" Target="mailto:licitaciones@cortesleivaasociados.com" TargetMode="External"/><Relationship Id="rId52" Type="http://schemas.openxmlformats.org/officeDocument/2006/relationships/hyperlink" Target="mailto:licitaciones@incoplansa.com" TargetMode="External"/><Relationship Id="rId60" Type="http://schemas.openxmlformats.org/officeDocument/2006/relationships/hyperlink" Target="mailto:javilavertice@gmail.com" TargetMode="External"/><Relationship Id="rId65" Type="http://schemas.openxmlformats.org/officeDocument/2006/relationships/hyperlink" Target="mailto:licitaciones@grupogiscolombia.com" TargetMode="External"/><Relationship Id="rId73" Type="http://schemas.openxmlformats.org/officeDocument/2006/relationships/hyperlink" Target="mailto:spli.licitaciones@gmail.com" TargetMode="External"/><Relationship Id="rId4" Type="http://schemas.openxmlformats.org/officeDocument/2006/relationships/hyperlink" Target="mailto:licitaciones@cbingenieros.com" TargetMode="External"/><Relationship Id="rId9" Type="http://schemas.openxmlformats.org/officeDocument/2006/relationships/hyperlink" Target="mailto:victorgrr1@gmail.com" TargetMode="External"/><Relationship Id="rId13" Type="http://schemas.openxmlformats.org/officeDocument/2006/relationships/hyperlink" Target="mailto:Licitaciones.colombia@tnmlimited.com" TargetMode="External"/><Relationship Id="rId18" Type="http://schemas.openxmlformats.org/officeDocument/2006/relationships/hyperlink" Target="mailto:LICITACIONES.FRONTERAS.ING@GMAIL.COM" TargetMode="External"/><Relationship Id="rId39" Type="http://schemas.openxmlformats.org/officeDocument/2006/relationships/hyperlink" Target="mailto:licitacionesproyectos@gmil.com" TargetMode="External"/><Relationship Id="rId34" Type="http://schemas.openxmlformats.org/officeDocument/2006/relationships/hyperlink" Target="mailto:concicsas2020@gmail.com" TargetMode="External"/><Relationship Id="rId50" Type="http://schemas.openxmlformats.org/officeDocument/2006/relationships/hyperlink" Target="mailto:licitaciones@intersaingenieria.com" TargetMode="External"/><Relationship Id="rId55" Type="http://schemas.openxmlformats.org/officeDocument/2006/relationships/hyperlink" Target="mailto:gerenciadrcasociados@gmail.com" TargetMode="External"/><Relationship Id="rId7" Type="http://schemas.openxmlformats.org/officeDocument/2006/relationships/hyperlink" Target="mailto:directorcontratacion@seg-colombia.com%20/%20ccastillo@peyco.es" TargetMode="External"/><Relationship Id="rId71" Type="http://schemas.openxmlformats.org/officeDocument/2006/relationships/hyperlink" Target="mailto:COMERCIAL@SESAC.COM.CO"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microsoft.com/office/2019/04/relationships/namedSheetView" Target="../namedSheetViews/namedSheetView1.xml"/><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F0"/>
  </sheetPr>
  <dimension ref="A1:X105"/>
  <sheetViews>
    <sheetView tabSelected="1" topLeftCell="A7" zoomScaleNormal="100" workbookViewId="0">
      <pane ySplit="3" topLeftCell="A79" activePane="bottomLeft" state="frozen"/>
      <selection pane="bottomLeft" activeCell="X49" sqref="X49"/>
    </sheetView>
  </sheetViews>
  <sheetFormatPr baseColWidth="10" defaultColWidth="11.42578125" defaultRowHeight="12.75" x14ac:dyDescent="0.2"/>
  <cols>
    <col min="1" max="1" width="5.85546875" style="14" customWidth="1"/>
    <col min="2" max="2" width="46.7109375" style="14" customWidth="1"/>
    <col min="3" max="3" width="27" style="14" customWidth="1"/>
    <col min="4" max="4" width="39.140625" style="37" customWidth="1"/>
    <col min="5" max="5" width="21.42578125" style="72" customWidth="1"/>
    <col min="6" max="6" width="9.5703125" style="75" customWidth="1"/>
    <col min="7" max="7" width="18.85546875" style="75" customWidth="1"/>
    <col min="8" max="8" width="10.28515625" style="75" customWidth="1"/>
    <col min="9" max="9" width="19.42578125" style="75" customWidth="1"/>
    <col min="10" max="10" width="9.5703125" style="75" customWidth="1"/>
    <col min="11" max="11" width="13.42578125" style="75" customWidth="1"/>
    <col min="12" max="12" width="8" style="75" customWidth="1"/>
    <col min="13" max="13" width="9.42578125" style="14" customWidth="1"/>
    <col min="14" max="14" width="16.28515625" style="14" customWidth="1"/>
    <col min="15" max="15" width="15.140625" style="14" customWidth="1"/>
    <col min="16" max="16" width="27.85546875" style="14" customWidth="1"/>
    <col min="17" max="17" width="34.140625" style="14" bestFit="1" customWidth="1"/>
    <col min="18" max="18" width="20.85546875" style="14" customWidth="1"/>
    <col min="19" max="19" width="31.7109375" style="14" customWidth="1"/>
    <col min="20" max="239" width="11" style="14" customWidth="1"/>
    <col min="240" max="16384" width="11.42578125" style="14"/>
  </cols>
  <sheetData>
    <row r="1" spans="1:24" s="1" customFormat="1" ht="64.5" customHeight="1" x14ac:dyDescent="0.2">
      <c r="B1" s="599" t="s">
        <v>0</v>
      </c>
      <c r="C1" s="599"/>
      <c r="D1" s="599"/>
      <c r="E1" s="599"/>
      <c r="F1" s="599"/>
      <c r="G1" s="599"/>
      <c r="H1" s="599"/>
      <c r="I1" s="599"/>
      <c r="J1" s="599"/>
      <c r="K1" s="599"/>
      <c r="L1" s="599"/>
      <c r="M1" s="599"/>
      <c r="N1" s="599"/>
      <c r="O1" s="599"/>
      <c r="P1" s="599"/>
      <c r="Q1" s="599"/>
      <c r="R1" s="599"/>
      <c r="S1" s="599"/>
      <c r="T1" s="2"/>
      <c r="U1" s="2"/>
      <c r="V1" s="2"/>
      <c r="W1" s="2"/>
      <c r="X1" s="2"/>
    </row>
    <row r="2" spans="1:24" s="1" customFormat="1" ht="64.5" customHeight="1" x14ac:dyDescent="0.2">
      <c r="B2" s="599" t="s">
        <v>1</v>
      </c>
      <c r="C2" s="599"/>
      <c r="D2" s="599"/>
      <c r="E2" s="599"/>
      <c r="F2" s="599"/>
      <c r="G2" s="599"/>
      <c r="H2" s="599"/>
      <c r="I2" s="599"/>
      <c r="J2" s="599"/>
      <c r="K2" s="599"/>
      <c r="L2" s="599"/>
      <c r="M2" s="599"/>
      <c r="N2" s="599"/>
      <c r="O2" s="599"/>
      <c r="P2" s="599"/>
      <c r="Q2" s="599"/>
      <c r="R2" s="599"/>
      <c r="S2" s="599"/>
      <c r="T2" s="2"/>
      <c r="U2" s="2"/>
      <c r="V2" s="2"/>
      <c r="W2" s="2"/>
      <c r="X2" s="2"/>
    </row>
    <row r="3" spans="1:24" s="1" customFormat="1" ht="45.75" customHeight="1" x14ac:dyDescent="0.2">
      <c r="B3" s="600" t="s">
        <v>2</v>
      </c>
      <c r="C3" s="600"/>
      <c r="D3" s="600"/>
      <c r="E3" s="600"/>
      <c r="F3" s="600"/>
      <c r="G3" s="600"/>
      <c r="H3" s="600"/>
      <c r="I3" s="600"/>
      <c r="J3" s="600"/>
      <c r="K3" s="600"/>
      <c r="L3" s="600"/>
      <c r="M3" s="600"/>
      <c r="N3" s="600"/>
      <c r="O3" s="600"/>
      <c r="P3" s="600"/>
      <c r="Q3" s="600"/>
      <c r="R3" s="600"/>
      <c r="S3" s="600"/>
      <c r="T3" s="3"/>
      <c r="U3" s="3"/>
      <c r="V3" s="3"/>
      <c r="W3" s="3"/>
      <c r="X3" s="3"/>
    </row>
    <row r="4" spans="1:24" s="7" customFormat="1" x14ac:dyDescent="0.2">
      <c r="A4" s="4"/>
      <c r="B4" s="5"/>
      <c r="C4" s="5"/>
      <c r="D4" s="35"/>
      <c r="E4" s="74"/>
      <c r="F4" s="73"/>
      <c r="G4" s="73"/>
      <c r="H4" s="73"/>
      <c r="I4" s="73"/>
      <c r="J4" s="73"/>
      <c r="K4" s="73"/>
      <c r="L4" s="73"/>
      <c r="M4" s="6"/>
      <c r="Q4" s="30"/>
      <c r="R4" s="38"/>
    </row>
    <row r="5" spans="1:24" s="7" customFormat="1" ht="18" x14ac:dyDescent="0.2">
      <c r="A5" s="8"/>
      <c r="B5" s="601" t="s">
        <v>3</v>
      </c>
      <c r="C5" s="601"/>
      <c r="D5" s="601"/>
      <c r="E5" s="601"/>
      <c r="F5" s="601"/>
      <c r="G5" s="601"/>
      <c r="H5" s="601"/>
      <c r="I5" s="601"/>
      <c r="J5" s="601"/>
      <c r="K5" s="601"/>
      <c r="L5" s="601"/>
      <c r="M5" s="601"/>
      <c r="N5" s="601"/>
      <c r="O5" s="601"/>
      <c r="P5" s="601"/>
      <c r="Q5" s="601"/>
      <c r="R5" s="601"/>
      <c r="S5" s="601"/>
    </row>
    <row r="6" spans="1:24" s="7" customFormat="1" ht="18" x14ac:dyDescent="0.2">
      <c r="A6" s="8"/>
      <c r="B6" s="601" t="s">
        <v>4</v>
      </c>
      <c r="C6" s="601"/>
      <c r="D6" s="601"/>
      <c r="E6" s="601"/>
      <c r="F6" s="601"/>
      <c r="G6" s="601"/>
      <c r="H6" s="601"/>
      <c r="I6" s="601"/>
      <c r="J6" s="601"/>
      <c r="K6" s="601"/>
      <c r="L6" s="601"/>
      <c r="M6" s="601"/>
      <c r="N6" s="601"/>
      <c r="O6" s="601"/>
      <c r="P6" s="601"/>
      <c r="Q6" s="601"/>
      <c r="R6" s="601"/>
      <c r="S6" s="601"/>
    </row>
    <row r="7" spans="1:24" x14ac:dyDescent="0.2">
      <c r="A7" s="39"/>
      <c r="B7" s="39"/>
      <c r="C7" s="39"/>
      <c r="D7" s="40"/>
      <c r="F7" s="72"/>
      <c r="G7" s="72"/>
      <c r="H7" s="72"/>
      <c r="I7" s="72"/>
      <c r="J7" s="72"/>
      <c r="K7" s="72"/>
      <c r="L7" s="72"/>
    </row>
    <row r="8" spans="1:24" x14ac:dyDescent="0.2">
      <c r="A8" s="39"/>
      <c r="B8" s="39"/>
      <c r="C8" s="39"/>
      <c r="D8" s="40"/>
      <c r="F8" s="72"/>
      <c r="G8" s="72"/>
      <c r="H8" s="72"/>
      <c r="I8" s="72"/>
      <c r="J8" s="72"/>
      <c r="K8" s="72"/>
      <c r="L8" s="72"/>
    </row>
    <row r="9" spans="1:24" s="10" customFormat="1" ht="22.5" x14ac:dyDescent="0.25">
      <c r="A9" s="15" t="s">
        <v>5</v>
      </c>
      <c r="B9" s="15" t="s">
        <v>6</v>
      </c>
      <c r="C9" s="15" t="s">
        <v>7</v>
      </c>
      <c r="D9" s="36" t="s">
        <v>8</v>
      </c>
      <c r="E9" s="79" t="s">
        <v>9</v>
      </c>
      <c r="F9" s="79" t="s">
        <v>10</v>
      </c>
      <c r="G9" s="79" t="s">
        <v>11</v>
      </c>
      <c r="H9" s="79" t="s">
        <v>12</v>
      </c>
      <c r="I9" s="79" t="s">
        <v>13</v>
      </c>
      <c r="J9" s="79" t="s">
        <v>14</v>
      </c>
      <c r="K9" s="79" t="s">
        <v>15</v>
      </c>
      <c r="L9" s="79" t="s">
        <v>16</v>
      </c>
      <c r="M9" s="15" t="s">
        <v>17</v>
      </c>
      <c r="N9" s="15" t="s">
        <v>18</v>
      </c>
      <c r="O9" s="15" t="s">
        <v>19</v>
      </c>
      <c r="P9" s="15" t="s">
        <v>20</v>
      </c>
      <c r="Q9" s="15" t="s">
        <v>21</v>
      </c>
      <c r="R9" s="15" t="s">
        <v>22</v>
      </c>
      <c r="S9" s="15" t="s">
        <v>23</v>
      </c>
      <c r="T9" s="9"/>
      <c r="U9" s="9"/>
      <c r="V9" s="9"/>
      <c r="W9" s="9"/>
      <c r="X9" s="9"/>
    </row>
    <row r="10" spans="1:24" s="13" customFormat="1" ht="24" x14ac:dyDescent="0.25">
      <c r="A10" s="11">
        <v>1</v>
      </c>
      <c r="B10" s="317" t="s">
        <v>24</v>
      </c>
      <c r="C10" s="336" t="s">
        <v>25</v>
      </c>
      <c r="D10" s="363" t="str">
        <f t="shared" ref="D10:D73" si="0">"("&amp;E10&amp;" "&amp;TEXT(F10,"##0%")&amp;" - "&amp;G10&amp;" "&amp;TEXT(H10,"##0%")&amp;" - "&amp;I10&amp;" "&amp;TEXT(J10,"##0%")&amp;"-"&amp;K10&amp;" "&amp;TEXT(L10,"##0%")&amp;")"</f>
        <v>(SITELSA 100% -  0% -  0%- 0%)</v>
      </c>
      <c r="E10" s="353" t="s">
        <v>26</v>
      </c>
      <c r="F10" s="354">
        <v>1</v>
      </c>
      <c r="G10" s="355"/>
      <c r="H10" s="354"/>
      <c r="I10" s="356"/>
      <c r="J10" s="354"/>
      <c r="K10" s="357"/>
      <c r="L10" s="354"/>
      <c r="M10" s="12">
        <f t="shared" ref="M10:M46" si="1">F10+L10+J10+H10</f>
        <v>1</v>
      </c>
      <c r="N10" s="80" t="s">
        <v>27</v>
      </c>
      <c r="O10" s="80"/>
      <c r="P10" s="81" t="s">
        <v>28</v>
      </c>
      <c r="Q10" s="41" t="s">
        <v>29</v>
      </c>
      <c r="R10" s="80" t="s">
        <v>30</v>
      </c>
      <c r="S10" s="70"/>
    </row>
    <row r="11" spans="1:24" s="13" customFormat="1" ht="24" x14ac:dyDescent="0.25">
      <c r="A11" s="11">
        <v>2</v>
      </c>
      <c r="B11" s="317" t="s">
        <v>31</v>
      </c>
      <c r="C11" s="336" t="s">
        <v>32</v>
      </c>
      <c r="D11" s="363" t="str">
        <f>"("&amp;E11&amp;" "&amp;TEXT(F11,"##0%")&amp;" - "&amp;G11&amp;" "&amp;TEXT(H11,"##0%")&amp;" - "&amp;I11&amp;" "&amp;TEXT(J11,"##0%")&amp;"-"&amp;K11&amp;" "&amp;TEXT(L11,"##0%")&amp;")"</f>
        <v>(PROES INGENIERIA SAS 100% -  0% -  0%- 0%)</v>
      </c>
      <c r="E11" s="358" t="s">
        <v>31</v>
      </c>
      <c r="F11" s="354">
        <v>1</v>
      </c>
      <c r="G11" s="355"/>
      <c r="H11" s="354"/>
      <c r="I11" s="356"/>
      <c r="J11" s="354"/>
      <c r="K11" s="357"/>
      <c r="L11" s="354"/>
      <c r="M11" s="12">
        <f t="shared" si="1"/>
        <v>1</v>
      </c>
      <c r="N11" s="80" t="s">
        <v>33</v>
      </c>
      <c r="O11" s="80" t="s">
        <v>34</v>
      </c>
      <c r="P11" s="81" t="s">
        <v>35</v>
      </c>
      <c r="Q11" s="41" t="s">
        <v>36</v>
      </c>
      <c r="R11" s="80" t="s">
        <v>37</v>
      </c>
      <c r="S11" s="70"/>
    </row>
    <row r="12" spans="1:24" s="13" customFormat="1" ht="24" customHeight="1" x14ac:dyDescent="0.25">
      <c r="A12" s="11">
        <v>3</v>
      </c>
      <c r="B12" s="317" t="s">
        <v>38</v>
      </c>
      <c r="C12" s="337" t="s">
        <v>39</v>
      </c>
      <c r="D12" s="363" t="str">
        <f t="shared" si="0"/>
        <v>(CB INGENIEROS S.A.S 100% -  0% -  0%- 0%)</v>
      </c>
      <c r="E12" s="358" t="s">
        <v>40</v>
      </c>
      <c r="F12" s="359">
        <v>1</v>
      </c>
      <c r="G12" s="358"/>
      <c r="H12" s="360"/>
      <c r="I12" s="356"/>
      <c r="J12" s="354"/>
      <c r="K12" s="357"/>
      <c r="L12" s="354"/>
      <c r="M12" s="12">
        <f t="shared" si="1"/>
        <v>1</v>
      </c>
      <c r="N12" s="80" t="s">
        <v>41</v>
      </c>
      <c r="O12" s="78" t="s">
        <v>42</v>
      </c>
      <c r="P12" s="71" t="s">
        <v>43</v>
      </c>
      <c r="Q12" s="42" t="s">
        <v>44</v>
      </c>
      <c r="R12" s="80" t="s">
        <v>45</v>
      </c>
      <c r="S12" s="70"/>
    </row>
    <row r="13" spans="1:24" s="13" customFormat="1" ht="24" x14ac:dyDescent="0.25">
      <c r="A13" s="11">
        <v>4</v>
      </c>
      <c r="B13" s="317" t="s">
        <v>46</v>
      </c>
      <c r="C13" s="337" t="s">
        <v>47</v>
      </c>
      <c r="D13" s="363" t="str">
        <f t="shared" si="0"/>
        <v>(JASEN CONSULTORES S.A.S. 100% -  0% -  0%- 0%)</v>
      </c>
      <c r="E13" s="358" t="s">
        <v>46</v>
      </c>
      <c r="F13" s="360">
        <v>1</v>
      </c>
      <c r="G13" s="355"/>
      <c r="H13" s="354"/>
      <c r="I13" s="356"/>
      <c r="J13" s="354"/>
      <c r="K13" s="357"/>
      <c r="L13" s="354"/>
      <c r="M13" s="12">
        <f t="shared" si="1"/>
        <v>1</v>
      </c>
      <c r="N13" s="80">
        <v>3155409594</v>
      </c>
      <c r="O13" s="78">
        <v>2900754</v>
      </c>
      <c r="P13" s="81" t="s">
        <v>48</v>
      </c>
      <c r="Q13" s="42" t="s">
        <v>49</v>
      </c>
      <c r="R13" s="80" t="s">
        <v>45</v>
      </c>
      <c r="S13" s="70"/>
    </row>
    <row r="14" spans="1:24" s="13" customFormat="1" ht="33.75" x14ac:dyDescent="0.25">
      <c r="A14" s="11">
        <v>5</v>
      </c>
      <c r="B14" s="317" t="s">
        <v>50</v>
      </c>
      <c r="C14" s="336" t="s">
        <v>51</v>
      </c>
      <c r="D14" s="363" t="str">
        <f t="shared" si="0"/>
        <v>(INGENIERIA DE PROYECTOS S.A.S.  50% - INGECO INGENIERIA DE CONSTRUCCIONES 
S.A.S_x000D_ 50% -  0%- 0%)</v>
      </c>
      <c r="E14" s="353" t="s">
        <v>52</v>
      </c>
      <c r="F14" s="354">
        <v>0.5</v>
      </c>
      <c r="G14" s="355" t="s">
        <v>53</v>
      </c>
      <c r="H14" s="354">
        <v>0.5</v>
      </c>
      <c r="I14" s="356"/>
      <c r="J14" s="354"/>
      <c r="K14" s="357"/>
      <c r="L14" s="354"/>
      <c r="M14" s="12">
        <f t="shared" si="1"/>
        <v>1</v>
      </c>
      <c r="N14" s="80">
        <v>3562691</v>
      </c>
      <c r="O14" s="80">
        <v>3562691</v>
      </c>
      <c r="P14" s="81" t="s">
        <v>54</v>
      </c>
      <c r="Q14" s="41" t="s">
        <v>55</v>
      </c>
      <c r="R14" s="80" t="s">
        <v>56</v>
      </c>
      <c r="S14" s="70"/>
    </row>
    <row r="15" spans="1:24" s="13" customFormat="1" ht="24" x14ac:dyDescent="0.25">
      <c r="A15" s="11">
        <v>6</v>
      </c>
      <c r="B15" s="317" t="s">
        <v>57</v>
      </c>
      <c r="C15" s="336" t="s">
        <v>58</v>
      </c>
      <c r="D15" s="363" t="str">
        <f t="shared" si="0"/>
        <v>(CGR SAS_x000D_ 95% - CGR INGENIEROS &amp; ARQUITECTOS SAS 5% -  0%- 0%)</v>
      </c>
      <c r="E15" s="353" t="s">
        <v>59</v>
      </c>
      <c r="F15" s="354">
        <v>0.95</v>
      </c>
      <c r="G15" s="355" t="s">
        <v>60</v>
      </c>
      <c r="H15" s="354">
        <v>0.05</v>
      </c>
      <c r="I15" s="356"/>
      <c r="J15" s="354"/>
      <c r="K15" s="357"/>
      <c r="L15" s="354"/>
      <c r="M15" s="12">
        <f t="shared" si="1"/>
        <v>1</v>
      </c>
      <c r="N15" s="80">
        <v>3165297863</v>
      </c>
      <c r="O15" s="80" t="s">
        <v>61</v>
      </c>
      <c r="P15" s="81" t="s">
        <v>62</v>
      </c>
      <c r="Q15" s="41" t="s">
        <v>63</v>
      </c>
      <c r="R15" s="80" t="s">
        <v>56</v>
      </c>
      <c r="S15" s="70"/>
    </row>
    <row r="16" spans="1:24" s="13" customFormat="1" ht="30" x14ac:dyDescent="0.25">
      <c r="A16" s="11">
        <v>7</v>
      </c>
      <c r="B16" s="317" t="s">
        <v>64</v>
      </c>
      <c r="C16" s="336" t="s">
        <v>65</v>
      </c>
      <c r="D16" s="363" t="str">
        <f t="shared" si="0"/>
        <v>(GRUPO METRO COLOMBIA S.A.S 95% - OSCAR ALFREDO MONTOYA CASTRO 5% -  0%- 0%)</v>
      </c>
      <c r="E16" s="355" t="s">
        <v>66</v>
      </c>
      <c r="F16" s="354">
        <v>0.95</v>
      </c>
      <c r="G16" s="355" t="s">
        <v>67</v>
      </c>
      <c r="H16" s="354">
        <v>0.05</v>
      </c>
      <c r="I16" s="356"/>
      <c r="J16" s="354"/>
      <c r="K16" s="357"/>
      <c r="L16" s="354"/>
      <c r="M16" s="12">
        <f t="shared" si="1"/>
        <v>1</v>
      </c>
      <c r="N16" s="398">
        <v>3176812822</v>
      </c>
      <c r="O16" s="398"/>
      <c r="P16" s="399" t="s">
        <v>68</v>
      </c>
      <c r="Q16" s="400" t="s">
        <v>69</v>
      </c>
      <c r="R16" s="398" t="s">
        <v>56</v>
      </c>
      <c r="S16" s="70"/>
    </row>
    <row r="17" spans="1:19" s="13" customFormat="1" ht="32.25" customHeight="1" x14ac:dyDescent="0.25">
      <c r="A17" s="11">
        <v>8</v>
      </c>
      <c r="B17" s="317" t="s">
        <v>70</v>
      </c>
      <c r="C17" s="336" t="s">
        <v>71</v>
      </c>
      <c r="D17" s="363" t="str">
        <f t="shared" si="0"/>
        <v>(CONSULTORES INTERVENTORES COLOMBIANOS SAS 100% -  0% -  0%- 0%)</v>
      </c>
      <c r="E17" s="361" t="s">
        <v>72</v>
      </c>
      <c r="F17" s="360">
        <v>1</v>
      </c>
      <c r="G17" s="355"/>
      <c r="H17" s="354"/>
      <c r="I17" s="356"/>
      <c r="J17" s="354"/>
      <c r="K17" s="357"/>
      <c r="L17" s="354"/>
      <c r="M17" s="396">
        <f t="shared" si="1"/>
        <v>1</v>
      </c>
      <c r="N17" s="395" t="s">
        <v>73</v>
      </c>
      <c r="O17" s="395"/>
      <c r="P17" s="395" t="s">
        <v>74</v>
      </c>
      <c r="Q17" s="406" t="s">
        <v>75</v>
      </c>
      <c r="R17" s="405" t="s">
        <v>56</v>
      </c>
      <c r="S17" s="397"/>
    </row>
    <row r="18" spans="1:19" s="13" customFormat="1" ht="30" x14ac:dyDescent="0.25">
      <c r="A18" s="11">
        <v>9</v>
      </c>
      <c r="B18" s="317" t="s">
        <v>76</v>
      </c>
      <c r="C18" s="336" t="s">
        <v>77</v>
      </c>
      <c r="D18" s="363" t="str">
        <f t="shared" si="0"/>
        <v>(GAB INGENIERIA SAS 75% - GERMAN ANTONIO 
BALLESTAS BERDEJO  25% -  0%- 0%)</v>
      </c>
      <c r="E18" s="353" t="s">
        <v>78</v>
      </c>
      <c r="F18" s="354">
        <v>0.75</v>
      </c>
      <c r="G18" s="355" t="s">
        <v>79</v>
      </c>
      <c r="H18" s="354">
        <v>0.25</v>
      </c>
      <c r="I18" s="356"/>
      <c r="J18" s="354"/>
      <c r="K18" s="357"/>
      <c r="L18" s="354"/>
      <c r="M18" s="12">
        <f t="shared" si="1"/>
        <v>1</v>
      </c>
      <c r="N18" s="401" t="s">
        <v>80</v>
      </c>
      <c r="O18" s="402"/>
      <c r="P18" s="402" t="s">
        <v>81</v>
      </c>
      <c r="Q18" s="403" t="s">
        <v>82</v>
      </c>
      <c r="R18" s="404" t="s">
        <v>56</v>
      </c>
      <c r="S18" s="70"/>
    </row>
    <row r="19" spans="1:19" s="13" customFormat="1" ht="33.75" x14ac:dyDescent="0.25">
      <c r="A19" s="11">
        <v>10</v>
      </c>
      <c r="B19" s="317" t="s">
        <v>83</v>
      </c>
      <c r="C19" s="336" t="s">
        <v>84</v>
      </c>
      <c r="D19" s="363" t="str">
        <f t="shared" si="0"/>
        <v>(INGENIERIA 
MASTER S.A.S 95% - MT PROJECTS S.A.S 5% -  0%- 0%)</v>
      </c>
      <c r="E19" s="353" t="s">
        <v>85</v>
      </c>
      <c r="F19" s="354">
        <v>0.95</v>
      </c>
      <c r="G19" s="355" t="s">
        <v>86</v>
      </c>
      <c r="H19" s="354">
        <v>0.05</v>
      </c>
      <c r="I19" s="356"/>
      <c r="J19" s="354"/>
      <c r="K19" s="357"/>
      <c r="L19" s="354"/>
      <c r="M19" s="12">
        <f t="shared" si="1"/>
        <v>1</v>
      </c>
      <c r="N19" s="80">
        <v>3052324877</v>
      </c>
      <c r="O19" s="80"/>
      <c r="P19" s="81" t="s">
        <v>87</v>
      </c>
      <c r="Q19" s="41" t="s">
        <v>88</v>
      </c>
      <c r="R19" s="80" t="s">
        <v>89</v>
      </c>
      <c r="S19" s="70"/>
    </row>
    <row r="20" spans="1:19" s="13" customFormat="1" ht="30" x14ac:dyDescent="0.25">
      <c r="A20" s="11">
        <v>11</v>
      </c>
      <c r="B20" s="317" t="s">
        <v>90</v>
      </c>
      <c r="C20" s="336" t="s">
        <v>91</v>
      </c>
      <c r="D20" s="363" t="str">
        <f t="shared" si="0"/>
        <v>(VELNEC SAS 100% -  0% -  0%- 0%)</v>
      </c>
      <c r="E20" s="353" t="s">
        <v>92</v>
      </c>
      <c r="F20" s="354">
        <v>1</v>
      </c>
      <c r="G20" s="355"/>
      <c r="H20" s="354"/>
      <c r="I20" s="356"/>
      <c r="J20" s="354"/>
      <c r="K20" s="357"/>
      <c r="L20" s="354"/>
      <c r="M20" s="12">
        <f t="shared" si="1"/>
        <v>1</v>
      </c>
      <c r="N20" s="80">
        <v>2410530</v>
      </c>
      <c r="O20" s="80"/>
      <c r="P20" s="81" t="s">
        <v>93</v>
      </c>
      <c r="Q20" s="41" t="s">
        <v>94</v>
      </c>
      <c r="R20" s="404" t="s">
        <v>56</v>
      </c>
      <c r="S20" s="70"/>
    </row>
    <row r="21" spans="1:19" s="13" customFormat="1" ht="33.75" x14ac:dyDescent="0.25">
      <c r="A21" s="11">
        <v>12</v>
      </c>
      <c r="B21" s="317" t="s">
        <v>95</v>
      </c>
      <c r="C21" s="336" t="s">
        <v>96</v>
      </c>
      <c r="D21" s="363" t="str">
        <f t="shared" si="0"/>
        <v>(DF CONSULTORIA S.A.S 50% - COMPAÑÍA DE PROYECTOS
TÉCNICOS CPT S.A. 50% -  0%- 0%)</v>
      </c>
      <c r="E21" s="353" t="s">
        <v>97</v>
      </c>
      <c r="F21" s="354">
        <v>0.5</v>
      </c>
      <c r="G21" s="355" t="s">
        <v>98</v>
      </c>
      <c r="H21" s="354">
        <v>0.5</v>
      </c>
      <c r="I21" s="356"/>
      <c r="J21" s="354"/>
      <c r="K21" s="357"/>
      <c r="L21" s="354"/>
      <c r="M21" s="12">
        <f t="shared" si="1"/>
        <v>1</v>
      </c>
      <c r="N21" s="80">
        <v>3154377727</v>
      </c>
      <c r="O21" s="80"/>
      <c r="P21" s="81" t="s">
        <v>99</v>
      </c>
      <c r="Q21" s="41" t="s">
        <v>100</v>
      </c>
      <c r="R21" s="404" t="s">
        <v>56</v>
      </c>
      <c r="S21" s="70"/>
    </row>
    <row r="22" spans="1:19" ht="45" x14ac:dyDescent="0.2">
      <c r="A22" s="11">
        <v>13</v>
      </c>
      <c r="B22" s="317" t="s">
        <v>101</v>
      </c>
      <c r="C22" s="336" t="s">
        <v>102</v>
      </c>
      <c r="D22" s="363" t="str">
        <f t="shared" si="0"/>
        <v>(B&amp;C 50% - GRMM S.A.S 5% - MSING SAS 45%- 0%)</v>
      </c>
      <c r="E22" s="353" t="s">
        <v>103</v>
      </c>
      <c r="F22" s="354">
        <v>0.5</v>
      </c>
      <c r="G22" s="355" t="s">
        <v>104</v>
      </c>
      <c r="H22" s="354">
        <v>0.05</v>
      </c>
      <c r="I22" s="356" t="s">
        <v>105</v>
      </c>
      <c r="J22" s="354">
        <v>0.45</v>
      </c>
      <c r="K22" s="357"/>
      <c r="L22" s="354"/>
      <c r="M22" s="12">
        <f t="shared" si="1"/>
        <v>1</v>
      </c>
      <c r="N22" s="80">
        <v>6360222</v>
      </c>
      <c r="O22" s="80"/>
      <c r="P22" s="81" t="s">
        <v>106</v>
      </c>
      <c r="Q22" s="41" t="s">
        <v>107</v>
      </c>
      <c r="R22" s="404" t="s">
        <v>56</v>
      </c>
      <c r="S22" s="70"/>
    </row>
    <row r="23" spans="1:19" ht="45" x14ac:dyDescent="0.2">
      <c r="A23" s="11">
        <v>14</v>
      </c>
      <c r="B23" s="317" t="s">
        <v>108</v>
      </c>
      <c r="C23" s="336" t="s">
        <v>109</v>
      </c>
      <c r="D23" s="363" t="str">
        <f t="shared" si="0"/>
        <v>(JOSE MANUEL GUARDO POLO 50% - JMELO INGENIERIA DE PROYECTOS S.A.S 45% - PROYECTOS &amp; CONSTRUCCIONES LUZIANA S.A.S 5%- 0%)</v>
      </c>
      <c r="E23" s="353" t="s">
        <v>110</v>
      </c>
      <c r="F23" s="354">
        <v>0.5</v>
      </c>
      <c r="G23" s="355" t="s">
        <v>111</v>
      </c>
      <c r="H23" s="354">
        <v>0.45</v>
      </c>
      <c r="I23" s="356" t="s">
        <v>112</v>
      </c>
      <c r="J23" s="354">
        <v>0.05</v>
      </c>
      <c r="K23" s="357"/>
      <c r="L23" s="354"/>
      <c r="M23" s="12">
        <f t="shared" si="1"/>
        <v>1</v>
      </c>
      <c r="N23" s="80">
        <v>3158966033</v>
      </c>
      <c r="O23" s="80"/>
      <c r="P23" s="81" t="s">
        <v>113</v>
      </c>
      <c r="Q23" s="41" t="s">
        <v>114</v>
      </c>
      <c r="R23" s="409" t="s">
        <v>56</v>
      </c>
      <c r="S23" s="70"/>
    </row>
    <row r="24" spans="1:19" ht="45" x14ac:dyDescent="0.2">
      <c r="A24" s="11">
        <v>15</v>
      </c>
      <c r="B24" s="317" t="s">
        <v>115</v>
      </c>
      <c r="C24" s="336" t="s">
        <v>116</v>
      </c>
      <c r="D24" s="363" t="str">
        <f t="shared" si="0"/>
        <v>(PIV INGENIERÍA S.A.S. 100% -  0% -  0%- 0%)</v>
      </c>
      <c r="E24" s="353" t="s">
        <v>117</v>
      </c>
      <c r="F24" s="354">
        <v>1</v>
      </c>
      <c r="G24" s="355"/>
      <c r="H24" s="354"/>
      <c r="I24" s="356"/>
      <c r="J24" s="354"/>
      <c r="K24" s="357"/>
      <c r="L24" s="354"/>
      <c r="M24" s="12">
        <f t="shared" si="1"/>
        <v>1</v>
      </c>
      <c r="N24" s="80" t="s">
        <v>118</v>
      </c>
      <c r="O24" s="80"/>
      <c r="P24" s="81" t="s">
        <v>119</v>
      </c>
      <c r="Q24" s="41" t="s">
        <v>120</v>
      </c>
      <c r="R24" s="409" t="s">
        <v>56</v>
      </c>
      <c r="S24" s="70"/>
    </row>
    <row r="25" spans="1:19" ht="78.75" x14ac:dyDescent="0.2">
      <c r="A25" s="11">
        <v>16</v>
      </c>
      <c r="B25" s="317" t="s">
        <v>121</v>
      </c>
      <c r="C25" s="336" t="s">
        <v>122</v>
      </c>
      <c r="D25" s="363" t="str">
        <f t="shared" si="0"/>
        <v>(CORTÉS LEIVA 
ASOCIADOS 
S.A.S 5% - MSC 
INGENIERIA 
S.A.S 45% - PROMACO 
INGENIERÍA 
S.A.S 50%- 0%)</v>
      </c>
      <c r="E25" s="353" t="s">
        <v>123</v>
      </c>
      <c r="F25" s="354">
        <v>0.05</v>
      </c>
      <c r="G25" s="355" t="s">
        <v>124</v>
      </c>
      <c r="H25" s="354">
        <v>0.45</v>
      </c>
      <c r="I25" s="356" t="s">
        <v>125</v>
      </c>
      <c r="J25" s="354">
        <v>0.5</v>
      </c>
      <c r="K25" s="357"/>
      <c r="L25" s="354"/>
      <c r="M25" s="12">
        <f t="shared" si="1"/>
        <v>1</v>
      </c>
      <c r="N25" s="80" t="s">
        <v>126</v>
      </c>
      <c r="O25" s="80" t="s">
        <v>127</v>
      </c>
      <c r="P25" s="81" t="s">
        <v>128</v>
      </c>
      <c r="Q25" s="41" t="s">
        <v>129</v>
      </c>
      <c r="R25" s="80" t="s">
        <v>130</v>
      </c>
      <c r="S25" s="70"/>
    </row>
    <row r="26" spans="1:19" ht="45" x14ac:dyDescent="0.2">
      <c r="A26" s="11">
        <v>17</v>
      </c>
      <c r="B26" s="317" t="s">
        <v>131</v>
      </c>
      <c r="C26" s="336" t="s">
        <v>132</v>
      </c>
      <c r="D26" s="363" t="str">
        <f t="shared" si="0"/>
        <v>(INGENIEROS CONSULTORES Y CONSTRUCTORES 
ARG SAS_x000D_ 100% -  0% -  0%- 0%)</v>
      </c>
      <c r="E26" s="353" t="s">
        <v>133</v>
      </c>
      <c r="F26" s="354">
        <v>1</v>
      </c>
      <c r="G26" s="355"/>
      <c r="H26" s="354"/>
      <c r="I26" s="356"/>
      <c r="J26" s="354"/>
      <c r="K26" s="357"/>
      <c r="L26" s="354"/>
      <c r="M26" s="12">
        <f t="shared" si="1"/>
        <v>1</v>
      </c>
      <c r="N26" s="80" t="s">
        <v>134</v>
      </c>
      <c r="O26" s="80"/>
      <c r="P26" s="81" t="s">
        <v>135</v>
      </c>
      <c r="Q26" s="41" t="s">
        <v>136</v>
      </c>
      <c r="R26" s="409" t="s">
        <v>56</v>
      </c>
      <c r="S26" s="70"/>
    </row>
    <row r="27" spans="1:19" ht="24" x14ac:dyDescent="0.2">
      <c r="A27" s="11">
        <v>18</v>
      </c>
      <c r="B27" s="317" t="s">
        <v>137</v>
      </c>
      <c r="C27" s="336" t="s">
        <v>138</v>
      </c>
      <c r="D27" s="363" t="str">
        <f t="shared" si="0"/>
        <v>(INGENIEROS CIVILES ESPECIALISTAS S.A.S. 100% -  0% -  0%- 0%)</v>
      </c>
      <c r="E27" s="353" t="s">
        <v>137</v>
      </c>
      <c r="F27" s="354">
        <v>1</v>
      </c>
      <c r="G27" s="355"/>
      <c r="H27" s="354"/>
      <c r="I27" s="356"/>
      <c r="J27" s="354"/>
      <c r="K27" s="357"/>
      <c r="L27" s="354"/>
      <c r="M27" s="12">
        <f t="shared" si="1"/>
        <v>1</v>
      </c>
      <c r="N27" s="80">
        <v>3106302538</v>
      </c>
      <c r="O27" s="80" t="s">
        <v>139</v>
      </c>
      <c r="P27" s="81" t="s">
        <v>140</v>
      </c>
      <c r="Q27" s="41" t="s">
        <v>141</v>
      </c>
      <c r="R27" s="80" t="s">
        <v>130</v>
      </c>
      <c r="S27" s="70"/>
    </row>
    <row r="28" spans="1:19" ht="15" x14ac:dyDescent="0.2">
      <c r="A28" s="11">
        <v>19</v>
      </c>
      <c r="B28" s="258" t="s">
        <v>142</v>
      </c>
      <c r="C28" s="336" t="s">
        <v>143</v>
      </c>
      <c r="D28" s="363" t="str">
        <f t="shared" si="0"/>
        <v>(SESAC 95% - GESSI ALVERA 5% -  0%- 0%)</v>
      </c>
      <c r="E28" s="353" t="s">
        <v>144</v>
      </c>
      <c r="F28" s="354">
        <v>0.95</v>
      </c>
      <c r="G28" s="355" t="s">
        <v>145</v>
      </c>
      <c r="H28" s="354">
        <v>0.05</v>
      </c>
      <c r="I28" s="356"/>
      <c r="J28" s="354"/>
      <c r="K28" s="357"/>
      <c r="L28" s="354"/>
      <c r="M28" s="12">
        <f t="shared" si="1"/>
        <v>1</v>
      </c>
      <c r="N28" s="80">
        <v>6797934</v>
      </c>
      <c r="O28" s="80"/>
      <c r="P28" s="81" t="s">
        <v>146</v>
      </c>
      <c r="Q28" s="41" t="s">
        <v>147</v>
      </c>
      <c r="R28" s="409" t="s">
        <v>56</v>
      </c>
      <c r="S28" s="70"/>
    </row>
    <row r="29" spans="1:19" ht="36" x14ac:dyDescent="0.2">
      <c r="A29" s="11">
        <v>20</v>
      </c>
      <c r="B29" s="258" t="s">
        <v>148</v>
      </c>
      <c r="C29" s="336" t="s">
        <v>149</v>
      </c>
      <c r="D29" s="363" t="str">
        <f t="shared" si="0"/>
        <v>(Estructurador Colombia SAS 100% -  0% -  0%- 0%)</v>
      </c>
      <c r="E29" s="353" t="str">
        <f>B29</f>
        <v>Estructurador Colombia SAS</v>
      </c>
      <c r="F29" s="354">
        <v>1</v>
      </c>
      <c r="G29" s="355"/>
      <c r="H29" s="354"/>
      <c r="I29" s="356"/>
      <c r="J29" s="354"/>
      <c r="K29" s="357"/>
      <c r="L29" s="354"/>
      <c r="M29" s="12">
        <f t="shared" si="1"/>
        <v>1</v>
      </c>
      <c r="N29" s="80" t="s">
        <v>150</v>
      </c>
      <c r="O29" s="80"/>
      <c r="P29" s="81" t="s">
        <v>151</v>
      </c>
      <c r="Q29" s="41" t="s">
        <v>152</v>
      </c>
      <c r="R29" s="409" t="s">
        <v>56</v>
      </c>
      <c r="S29" s="70"/>
    </row>
    <row r="30" spans="1:19" ht="33.75" x14ac:dyDescent="0.2">
      <c r="A30" s="11">
        <v>21</v>
      </c>
      <c r="B30" s="258" t="s">
        <v>153</v>
      </c>
      <c r="C30" s="336" t="s">
        <v>154</v>
      </c>
      <c r="D30" s="363" t="str">
        <f t="shared" si="0"/>
        <v>(SALGADO, MELENDEZ Y ASOCIADOS INGENIEROS CONSULTORES S.A.S	 100% -  0% -  0%- 0%)</v>
      </c>
      <c r="E30" s="353" t="str">
        <f>B30</f>
        <v xml:space="preserve">SALGADO, MELENDEZ Y ASOCIADOS INGENIEROS CONSULTORES S.A.S	</v>
      </c>
      <c r="F30" s="354">
        <v>1</v>
      </c>
      <c r="G30" s="355"/>
      <c r="H30" s="354"/>
      <c r="I30" s="356"/>
      <c r="J30" s="354"/>
      <c r="K30" s="357"/>
      <c r="L30" s="354"/>
      <c r="M30" s="12">
        <f t="shared" si="1"/>
        <v>1</v>
      </c>
      <c r="N30" s="80">
        <v>2186511</v>
      </c>
      <c r="O30" s="80"/>
      <c r="P30" s="81" t="s">
        <v>155</v>
      </c>
      <c r="Q30" s="41" t="s">
        <v>156</v>
      </c>
      <c r="R30" s="409" t="s">
        <v>56</v>
      </c>
      <c r="S30" s="70"/>
    </row>
    <row r="31" spans="1:19" ht="36" x14ac:dyDescent="0.2">
      <c r="A31" s="11">
        <v>22</v>
      </c>
      <c r="B31" s="258" t="s">
        <v>157</v>
      </c>
      <c r="C31" s="336" t="s">
        <v>158</v>
      </c>
      <c r="D31" s="363" t="str">
        <f t="shared" si="0"/>
        <v>(INGEOCILCON S.A.S. 100% -  0% -  0%- 0%)</v>
      </c>
      <c r="E31" s="353" t="str">
        <f>B31</f>
        <v>INGEOCILCON S.A.S.</v>
      </c>
      <c r="F31" s="354">
        <v>1</v>
      </c>
      <c r="G31" s="355"/>
      <c r="H31" s="354"/>
      <c r="I31" s="356"/>
      <c r="J31" s="354"/>
      <c r="K31" s="357"/>
      <c r="L31" s="354"/>
      <c r="M31" s="12">
        <f t="shared" si="1"/>
        <v>1</v>
      </c>
      <c r="N31" s="80" t="s">
        <v>159</v>
      </c>
      <c r="O31" s="80"/>
      <c r="P31" s="81" t="s">
        <v>160</v>
      </c>
      <c r="Q31" s="41" t="s">
        <v>161</v>
      </c>
      <c r="R31" s="80" t="s">
        <v>162</v>
      </c>
      <c r="S31" s="70"/>
    </row>
    <row r="32" spans="1:19" ht="45" x14ac:dyDescent="0.2">
      <c r="A32" s="11">
        <v>23</v>
      </c>
      <c r="B32" s="258" t="s">
        <v>163</v>
      </c>
      <c r="C32" s="336" t="s">
        <v>164</v>
      </c>
      <c r="D32" s="363" t="str">
        <f t="shared" si="0"/>
        <v>(GNG SERVICIOS DE INGENIERIA S.A.S. 100% -  0% -  0%- 0%)</v>
      </c>
      <c r="E32" s="353" t="str">
        <f>B32</f>
        <v>GNG SERVICIOS DE INGENIERIA S.A.S.</v>
      </c>
      <c r="F32" s="354">
        <v>1</v>
      </c>
      <c r="G32" s="355"/>
      <c r="H32" s="354"/>
      <c r="I32" s="356"/>
      <c r="J32" s="354"/>
      <c r="K32" s="357"/>
      <c r="L32" s="354"/>
      <c r="M32" s="12">
        <f t="shared" si="1"/>
        <v>1</v>
      </c>
      <c r="N32" s="80" t="s">
        <v>165</v>
      </c>
      <c r="O32" s="80"/>
      <c r="P32" s="81" t="s">
        <v>166</v>
      </c>
      <c r="Q32" s="41" t="s">
        <v>167</v>
      </c>
      <c r="R32" s="409" t="s">
        <v>56</v>
      </c>
      <c r="S32" s="70"/>
    </row>
    <row r="33" spans="1:19" ht="24" x14ac:dyDescent="0.2">
      <c r="A33" s="11">
        <v>24</v>
      </c>
      <c r="B33" s="258" t="s">
        <v>168</v>
      </c>
      <c r="C33" s="336" t="s">
        <v>169</v>
      </c>
      <c r="D33" s="363" t="str">
        <f t="shared" si="0"/>
        <v>(Soluciones para la Ingeniería S.A.S. 100% -  0% -  0%- 0%)</v>
      </c>
      <c r="E33" s="353" t="str">
        <f>B33</f>
        <v>Soluciones para la Ingeniería S.A.S.</v>
      </c>
      <c r="F33" s="354">
        <v>1</v>
      </c>
      <c r="G33" s="355"/>
      <c r="H33" s="354"/>
      <c r="I33" s="356"/>
      <c r="J33" s="354"/>
      <c r="K33" s="357"/>
      <c r="L33" s="354"/>
      <c r="M33" s="12">
        <f t="shared" si="1"/>
        <v>1</v>
      </c>
      <c r="N33" s="80" t="s">
        <v>170</v>
      </c>
      <c r="O33" s="80"/>
      <c r="P33" s="81" t="s">
        <v>171</v>
      </c>
      <c r="Q33" s="41" t="s">
        <v>172</v>
      </c>
      <c r="R33" s="409" t="s">
        <v>56</v>
      </c>
      <c r="S33" s="70"/>
    </row>
    <row r="34" spans="1:19" ht="45" x14ac:dyDescent="0.2">
      <c r="A34" s="11">
        <v>25</v>
      </c>
      <c r="B34" s="258" t="s">
        <v>173</v>
      </c>
      <c r="C34" s="336" t="s">
        <v>174</v>
      </c>
      <c r="D34" s="363" t="str">
        <f t="shared" si="0"/>
        <v>(EMPROCIV SAS 55% - RAUL ORLANDO DELGADO 
 40% - JG INGENIERIA CONSULTORIA Y 
CONSTRUCCION  5%- 0%)</v>
      </c>
      <c r="E34" s="353" t="s">
        <v>175</v>
      </c>
      <c r="F34" s="354">
        <v>0.55000000000000004</v>
      </c>
      <c r="G34" s="355" t="s">
        <v>176</v>
      </c>
      <c r="H34" s="354">
        <v>0.4</v>
      </c>
      <c r="I34" s="356" t="s">
        <v>177</v>
      </c>
      <c r="J34" s="354">
        <v>0.05</v>
      </c>
      <c r="K34" s="357"/>
      <c r="L34" s="354"/>
      <c r="M34" s="12">
        <f t="shared" si="1"/>
        <v>1</v>
      </c>
      <c r="N34" s="80" t="s">
        <v>178</v>
      </c>
      <c r="O34" s="80"/>
      <c r="P34" s="81" t="s">
        <v>179</v>
      </c>
      <c r="Q34" s="41" t="s">
        <v>180</v>
      </c>
      <c r="R34" s="409" t="s">
        <v>56</v>
      </c>
      <c r="S34" s="70"/>
    </row>
    <row r="35" spans="1:19" ht="36" x14ac:dyDescent="0.2">
      <c r="A35" s="11">
        <v>26</v>
      </c>
      <c r="B35" s="258" t="s">
        <v>181</v>
      </c>
      <c r="C35" s="336" t="s">
        <v>182</v>
      </c>
      <c r="D35" s="363" t="str">
        <f t="shared" si="0"/>
        <v>(GEOTECNIA Y CIMIENTOS INGEOCIM S.A.S. 100% -  0% -  0%- 0%)</v>
      </c>
      <c r="E35" s="353" t="str">
        <f>B35</f>
        <v>GEOTECNIA Y CIMIENTOS INGEOCIM S.A.S.</v>
      </c>
      <c r="F35" s="354">
        <v>1</v>
      </c>
      <c r="G35" s="355"/>
      <c r="H35" s="354"/>
      <c r="I35" s="356"/>
      <c r="J35" s="354"/>
      <c r="K35" s="357"/>
      <c r="L35" s="354"/>
      <c r="M35" s="12">
        <f t="shared" si="1"/>
        <v>1</v>
      </c>
      <c r="N35" s="80" t="s">
        <v>183</v>
      </c>
      <c r="O35" s="80"/>
      <c r="P35" s="81" t="s">
        <v>184</v>
      </c>
      <c r="Q35" s="41" t="s">
        <v>185</v>
      </c>
      <c r="R35" s="409" t="s">
        <v>56</v>
      </c>
      <c r="S35" s="70"/>
    </row>
    <row r="36" spans="1:19" ht="24" x14ac:dyDescent="0.2">
      <c r="A36" s="11">
        <v>27</v>
      </c>
      <c r="B36" s="258" t="s">
        <v>186</v>
      </c>
      <c r="C36" s="336" t="s">
        <v>187</v>
      </c>
      <c r="D36" s="363" t="str">
        <f t="shared" si="0"/>
        <v>(COPEBA S.A.S. 100% -  0% -  0%- 0%)</v>
      </c>
      <c r="E36" s="353" t="str">
        <f>B36</f>
        <v>COPEBA S.A.S.</v>
      </c>
      <c r="F36" s="354">
        <v>1</v>
      </c>
      <c r="G36" s="355"/>
      <c r="H36" s="354"/>
      <c r="I36" s="356"/>
      <c r="J36" s="354"/>
      <c r="K36" s="357"/>
      <c r="L36" s="354"/>
      <c r="M36" s="12">
        <f t="shared" si="1"/>
        <v>1</v>
      </c>
      <c r="N36" s="80" t="s">
        <v>188</v>
      </c>
      <c r="O36" s="80"/>
      <c r="P36" s="81" t="s">
        <v>189</v>
      </c>
      <c r="Q36" s="41" t="s">
        <v>190</v>
      </c>
      <c r="R36" s="409" t="s">
        <v>56</v>
      </c>
      <c r="S36" s="70"/>
    </row>
    <row r="37" spans="1:19" ht="33.75" x14ac:dyDescent="0.2">
      <c r="A37" s="11">
        <v>28</v>
      </c>
      <c r="B37" s="258" t="s">
        <v>191</v>
      </c>
      <c r="C37" s="336" t="s">
        <v>192</v>
      </c>
      <c r="D37" s="363" t="str">
        <f t="shared" si="0"/>
        <v>(SHM INGENIERIA SAS  50% - CARLOS HERNÁNDEZ
SOLER 50% -  0%- 0%)</v>
      </c>
      <c r="E37" s="353" t="s">
        <v>193</v>
      </c>
      <c r="F37" s="354">
        <v>0.5</v>
      </c>
      <c r="G37" s="355" t="s">
        <v>194</v>
      </c>
      <c r="H37" s="354">
        <v>0.5</v>
      </c>
      <c r="I37" s="356"/>
      <c r="J37" s="354"/>
      <c r="K37" s="357"/>
      <c r="L37" s="354"/>
      <c r="M37" s="12">
        <f t="shared" si="1"/>
        <v>1</v>
      </c>
      <c r="N37" s="80">
        <v>3103069279</v>
      </c>
      <c r="O37" s="80"/>
      <c r="P37" s="81" t="s">
        <v>195</v>
      </c>
      <c r="Q37" s="41" t="s">
        <v>196</v>
      </c>
      <c r="R37" s="409" t="s">
        <v>56</v>
      </c>
      <c r="S37" s="70"/>
    </row>
    <row r="38" spans="1:19" ht="15" x14ac:dyDescent="0.2">
      <c r="A38" s="11">
        <v>29</v>
      </c>
      <c r="B38" s="258" t="s">
        <v>197</v>
      </c>
      <c r="C38" s="336" t="s">
        <v>198</v>
      </c>
      <c r="D38" s="363" t="str">
        <f t="shared" si="0"/>
        <v>(CODIPRO INGENIERIA 100% -  0% -  0%- 0%)</v>
      </c>
      <c r="E38" s="353" t="s">
        <v>199</v>
      </c>
      <c r="F38" s="354">
        <v>1</v>
      </c>
      <c r="G38" s="355"/>
      <c r="H38" s="354"/>
      <c r="I38" s="356"/>
      <c r="J38" s="354"/>
      <c r="K38" s="357"/>
      <c r="L38" s="354"/>
      <c r="M38" s="12">
        <f t="shared" si="1"/>
        <v>1</v>
      </c>
      <c r="N38" s="80" t="s">
        <v>200</v>
      </c>
      <c r="O38" s="80"/>
      <c r="P38" s="78" t="s">
        <v>201</v>
      </c>
      <c r="Q38" s="41" t="s">
        <v>202</v>
      </c>
      <c r="R38" s="409" t="s">
        <v>56</v>
      </c>
      <c r="S38" s="70"/>
    </row>
    <row r="39" spans="1:19" ht="24" x14ac:dyDescent="0.2">
      <c r="A39" s="11">
        <v>30</v>
      </c>
      <c r="B39" s="258" t="s">
        <v>203</v>
      </c>
      <c r="C39" s="336" t="s">
        <v>204</v>
      </c>
      <c r="D39" s="363" t="str">
        <f t="shared" si="0"/>
        <v>(CONSULTORES DONOVAN SAS 100% -  0% -  0%- 0%)</v>
      </c>
      <c r="E39" s="353" t="str">
        <f>B39</f>
        <v>CONSULTORES DONOVAN SAS</v>
      </c>
      <c r="F39" s="354">
        <v>1</v>
      </c>
      <c r="G39" s="355"/>
      <c r="H39" s="354"/>
      <c r="I39" s="356"/>
      <c r="J39" s="354"/>
      <c r="K39" s="357"/>
      <c r="L39" s="354"/>
      <c r="M39" s="12">
        <f t="shared" si="1"/>
        <v>1</v>
      </c>
      <c r="N39" s="80">
        <v>3107901230</v>
      </c>
      <c r="O39" s="80"/>
      <c r="P39" s="81" t="s">
        <v>205</v>
      </c>
      <c r="Q39" s="41" t="s">
        <v>206</v>
      </c>
      <c r="R39" s="409" t="s">
        <v>56</v>
      </c>
      <c r="S39" s="70"/>
    </row>
    <row r="40" spans="1:19" ht="36" x14ac:dyDescent="0.2">
      <c r="A40" s="11">
        <v>31</v>
      </c>
      <c r="B40" s="258" t="s">
        <v>207</v>
      </c>
      <c r="C40" s="336" t="s">
        <v>208</v>
      </c>
      <c r="D40" s="363" t="str">
        <f t="shared" si="0"/>
        <v>(MAB INGENIERIA DE VALOR S.A. 100% -  0% -  0%- 0%)</v>
      </c>
      <c r="E40" s="353" t="str">
        <f>B40</f>
        <v>MAB INGENIERIA DE VALOR S.A.</v>
      </c>
      <c r="F40" s="354">
        <v>1</v>
      </c>
      <c r="G40" s="355"/>
      <c r="H40" s="354"/>
      <c r="I40" s="356"/>
      <c r="J40" s="354"/>
      <c r="K40" s="357"/>
      <c r="L40" s="354"/>
      <c r="M40" s="12">
        <f t="shared" si="1"/>
        <v>1</v>
      </c>
      <c r="N40" s="80" t="s">
        <v>209</v>
      </c>
      <c r="O40" s="80"/>
      <c r="P40" s="81" t="s">
        <v>210</v>
      </c>
      <c r="Q40" s="41" t="s">
        <v>211</v>
      </c>
      <c r="R40" s="409" t="s">
        <v>56</v>
      </c>
      <c r="S40" s="70"/>
    </row>
    <row r="41" spans="1:19" ht="30" x14ac:dyDescent="0.2">
      <c r="A41" s="11">
        <v>32</v>
      </c>
      <c r="B41" s="258" t="s">
        <v>212</v>
      </c>
      <c r="C41" s="336" t="s">
        <v>213</v>
      </c>
      <c r="D41" s="363" t="str">
        <f t="shared" si="0"/>
        <v>(GIS-EAP S.A.S.  95% - GIS OMICRÓN S.A.S 5% -  0%- 0%)</v>
      </c>
      <c r="E41" s="353" t="s">
        <v>214</v>
      </c>
      <c r="F41" s="354">
        <v>0.95</v>
      </c>
      <c r="G41" s="355" t="s">
        <v>215</v>
      </c>
      <c r="H41" s="354">
        <v>0.05</v>
      </c>
      <c r="I41" s="356"/>
      <c r="J41" s="354"/>
      <c r="K41" s="357"/>
      <c r="L41" s="354"/>
      <c r="M41" s="12">
        <f t="shared" si="1"/>
        <v>1</v>
      </c>
      <c r="N41" s="80" t="s">
        <v>216</v>
      </c>
      <c r="O41" s="80"/>
      <c r="P41" s="81" t="s">
        <v>217</v>
      </c>
      <c r="Q41" s="41" t="s">
        <v>218</v>
      </c>
      <c r="R41" s="409" t="s">
        <v>56</v>
      </c>
      <c r="S41" s="70"/>
    </row>
    <row r="42" spans="1:19" ht="45" x14ac:dyDescent="0.2">
      <c r="A42" s="11">
        <v>33</v>
      </c>
      <c r="B42" s="258" t="s">
        <v>219</v>
      </c>
      <c r="C42" s="336" t="str">
        <f>B42</f>
        <v>RAFAEL JAVIER GUISA RUEDA</v>
      </c>
      <c r="D42" s="363" t="str">
        <f t="shared" si="0"/>
        <v>(RAFAEL JAVIER GUISA RUEDA 100% -  0% -  0%- 0%)</v>
      </c>
      <c r="E42" s="353" t="str">
        <f>C42</f>
        <v>RAFAEL JAVIER GUISA RUEDA</v>
      </c>
      <c r="F42" s="354">
        <v>1</v>
      </c>
      <c r="G42" s="355"/>
      <c r="H42" s="354"/>
      <c r="I42" s="356"/>
      <c r="J42" s="354"/>
      <c r="K42" s="357"/>
      <c r="L42" s="354"/>
      <c r="M42" s="12">
        <f t="shared" si="1"/>
        <v>1</v>
      </c>
      <c r="N42" s="80" t="s">
        <v>220</v>
      </c>
      <c r="O42" s="80"/>
      <c r="P42" s="81" t="s">
        <v>221</v>
      </c>
      <c r="Q42" s="41" t="s">
        <v>222</v>
      </c>
      <c r="R42" s="409" t="s">
        <v>56</v>
      </c>
      <c r="S42" s="70"/>
    </row>
    <row r="43" spans="1:19" ht="30" x14ac:dyDescent="0.2">
      <c r="A43" s="11">
        <v>34</v>
      </c>
      <c r="B43" s="258" t="s">
        <v>223</v>
      </c>
      <c r="C43" s="336" t="s">
        <v>224</v>
      </c>
      <c r="D43" s="363" t="str">
        <f t="shared" si="0"/>
        <v>(CAYENA CONSULTORES 50% - ROSIA 50% -  0%- 0%)</v>
      </c>
      <c r="E43" s="353" t="s">
        <v>225</v>
      </c>
      <c r="F43" s="354">
        <v>0.5</v>
      </c>
      <c r="G43" s="355" t="s">
        <v>226</v>
      </c>
      <c r="H43" s="354">
        <v>0.5</v>
      </c>
      <c r="I43" s="356"/>
      <c r="J43" s="354"/>
      <c r="K43" s="357"/>
      <c r="L43" s="354"/>
      <c r="M43" s="12">
        <f t="shared" si="1"/>
        <v>1</v>
      </c>
      <c r="N43" s="80" t="s">
        <v>227</v>
      </c>
      <c r="O43" s="80"/>
      <c r="P43" s="81" t="s">
        <v>228</v>
      </c>
      <c r="Q43" s="41" t="s">
        <v>229</v>
      </c>
      <c r="R43" s="409" t="s">
        <v>56</v>
      </c>
      <c r="S43" s="70"/>
    </row>
    <row r="44" spans="1:19" ht="30" x14ac:dyDescent="0.2">
      <c r="A44" s="11">
        <v>35</v>
      </c>
      <c r="B44" s="258" t="s">
        <v>230</v>
      </c>
      <c r="C44" s="336" t="s">
        <v>231</v>
      </c>
      <c r="D44" s="363" t="str">
        <f t="shared" si="0"/>
        <v>(GUSTAVO ROSO GOMEZ 95% - NAIRO PRIETO SUAREZ 5% -  0%- 0%)</v>
      </c>
      <c r="E44" s="353" t="s">
        <v>232</v>
      </c>
      <c r="F44" s="354">
        <v>0.95</v>
      </c>
      <c r="G44" s="355" t="s">
        <v>233</v>
      </c>
      <c r="H44" s="354">
        <v>0.05</v>
      </c>
      <c r="I44" s="356"/>
      <c r="J44" s="354"/>
      <c r="K44" s="357"/>
      <c r="L44" s="354"/>
      <c r="M44" s="12">
        <f t="shared" si="1"/>
        <v>1</v>
      </c>
      <c r="N44" s="80" t="s">
        <v>234</v>
      </c>
      <c r="O44" s="80"/>
      <c r="P44" s="81" t="s">
        <v>235</v>
      </c>
      <c r="Q44" s="41" t="s">
        <v>236</v>
      </c>
      <c r="R44" s="80" t="s">
        <v>237</v>
      </c>
      <c r="S44" s="70"/>
    </row>
    <row r="45" spans="1:19" ht="33.75" x14ac:dyDescent="0.2">
      <c r="A45" s="11">
        <v>36</v>
      </c>
      <c r="B45" s="258" t="s">
        <v>238</v>
      </c>
      <c r="C45" s="336" t="s">
        <v>239</v>
      </c>
      <c r="D45" s="363" t="str">
        <f t="shared" si="0"/>
        <v>(OPH INGENIEROS ASOCIADOS
 50% - CARLOS ALBERTO PALTA MUÑOZ 50% -  0%- 0%)</v>
      </c>
      <c r="E45" s="353" t="s">
        <v>240</v>
      </c>
      <c r="F45" s="354">
        <v>0.5</v>
      </c>
      <c r="G45" s="355" t="s">
        <v>241</v>
      </c>
      <c r="H45" s="354">
        <v>0.5</v>
      </c>
      <c r="I45" s="356"/>
      <c r="J45" s="354"/>
      <c r="K45" s="357"/>
      <c r="L45" s="354"/>
      <c r="M45" s="12">
        <f t="shared" si="1"/>
        <v>1</v>
      </c>
      <c r="N45" s="80" t="s">
        <v>242</v>
      </c>
      <c r="O45" s="80"/>
      <c r="P45" s="81" t="s">
        <v>243</v>
      </c>
      <c r="Q45" s="41" t="s">
        <v>244</v>
      </c>
      <c r="R45" s="409" t="s">
        <v>56</v>
      </c>
      <c r="S45" s="70"/>
    </row>
    <row r="46" spans="1:19" ht="25.5" x14ac:dyDescent="0.2">
      <c r="A46" s="11">
        <v>37</v>
      </c>
      <c r="B46" s="334" t="s">
        <v>245</v>
      </c>
      <c r="C46" s="336" t="s">
        <v>246</v>
      </c>
      <c r="D46" s="363" t="str">
        <f t="shared" si="0"/>
        <v>(ARQING CONSULTORIA Y CONSTRUCCIONES S.A.S 100% -  0% -  0%- 0%)</v>
      </c>
      <c r="E46" s="353" t="s">
        <v>247</v>
      </c>
      <c r="F46" s="354">
        <v>1</v>
      </c>
      <c r="G46" s="355"/>
      <c r="H46" s="354"/>
      <c r="I46" s="356"/>
      <c r="J46" s="354"/>
      <c r="K46" s="357"/>
      <c r="L46" s="354"/>
      <c r="M46" s="12">
        <f t="shared" si="1"/>
        <v>1</v>
      </c>
      <c r="N46" s="80">
        <v>3106560</v>
      </c>
      <c r="O46" s="80"/>
      <c r="P46" s="81" t="s">
        <v>248</v>
      </c>
      <c r="Q46" s="41" t="s">
        <v>249</v>
      </c>
      <c r="R46" s="80" t="s">
        <v>250</v>
      </c>
      <c r="S46" s="70"/>
    </row>
    <row r="47" spans="1:19" ht="30" x14ac:dyDescent="0.2">
      <c r="A47" s="11">
        <v>38</v>
      </c>
      <c r="B47" s="334" t="s">
        <v>251</v>
      </c>
      <c r="C47" s="336" t="s">
        <v>251</v>
      </c>
      <c r="D47" s="363" t="str">
        <f t="shared" si="0"/>
        <v>(HERNAN ALONSO VELASQUEZ CABEZA 100% -  0% -  0%- 0%)</v>
      </c>
      <c r="E47" s="336" t="s">
        <v>251</v>
      </c>
      <c r="F47" s="354">
        <v>1</v>
      </c>
      <c r="G47" s="355"/>
      <c r="H47" s="354"/>
      <c r="I47" s="356"/>
      <c r="J47" s="354"/>
      <c r="K47" s="357"/>
      <c r="L47" s="354"/>
      <c r="M47" s="12">
        <f t="shared" ref="M47:M63" si="2">F47+L47+J47+H47</f>
        <v>1</v>
      </c>
      <c r="N47" s="80">
        <v>3135206301</v>
      </c>
      <c r="O47" s="80"/>
      <c r="P47" s="81" t="s">
        <v>252</v>
      </c>
      <c r="Q47" s="41" t="s">
        <v>253</v>
      </c>
      <c r="R47" s="80" t="s">
        <v>254</v>
      </c>
      <c r="S47" s="70"/>
    </row>
    <row r="48" spans="1:19" ht="30" x14ac:dyDescent="0.2">
      <c r="A48" s="11">
        <v>39</v>
      </c>
      <c r="B48" s="334" t="s">
        <v>255</v>
      </c>
      <c r="C48" s="336" t="s">
        <v>256</v>
      </c>
      <c r="D48" s="363" t="str">
        <f t="shared" si="0"/>
        <v>(HG INGENIERIA Y DESARROLLO S.A.S 75% - CGB S.A.S 25% -  0%- 0%)</v>
      </c>
      <c r="E48" s="353" t="s">
        <v>257</v>
      </c>
      <c r="F48" s="354">
        <v>0.75</v>
      </c>
      <c r="G48" s="355" t="s">
        <v>258</v>
      </c>
      <c r="H48" s="354">
        <v>0.25</v>
      </c>
      <c r="I48" s="356"/>
      <c r="J48" s="354"/>
      <c r="K48" s="357"/>
      <c r="L48" s="354"/>
      <c r="M48" s="12">
        <f t="shared" si="2"/>
        <v>1</v>
      </c>
      <c r="N48" s="80">
        <v>3006718688</v>
      </c>
      <c r="O48" s="80"/>
      <c r="P48" s="81" t="s">
        <v>259</v>
      </c>
      <c r="Q48" s="41" t="s">
        <v>260</v>
      </c>
      <c r="R48" s="80" t="s">
        <v>250</v>
      </c>
      <c r="S48" s="70"/>
    </row>
    <row r="49" spans="1:19" ht="30" x14ac:dyDescent="0.2">
      <c r="A49" s="11">
        <v>40</v>
      </c>
      <c r="B49" s="334" t="s">
        <v>261</v>
      </c>
      <c r="C49" s="336" t="s">
        <v>262</v>
      </c>
      <c r="D49" s="363" t="str">
        <f t="shared" si="0"/>
        <v>(CONSEINT S.A.S. 95% - SMART PLANNING PROJECTS S.A.S 5% -  0%- 0%)</v>
      </c>
      <c r="E49" s="353" t="s">
        <v>263</v>
      </c>
      <c r="F49" s="354">
        <v>0.95</v>
      </c>
      <c r="G49" s="355" t="s">
        <v>264</v>
      </c>
      <c r="H49" s="354">
        <v>0.05</v>
      </c>
      <c r="I49" s="356"/>
      <c r="J49" s="354"/>
      <c r="K49" s="357"/>
      <c r="L49" s="354"/>
      <c r="M49" s="12">
        <f t="shared" si="2"/>
        <v>1</v>
      </c>
      <c r="N49" s="80" t="s">
        <v>265</v>
      </c>
      <c r="O49" s="80"/>
      <c r="P49" s="81" t="s">
        <v>266</v>
      </c>
      <c r="Q49" s="41" t="s">
        <v>267</v>
      </c>
      <c r="R49" s="80" t="s">
        <v>250</v>
      </c>
      <c r="S49" s="70"/>
    </row>
    <row r="50" spans="1:19" ht="24" x14ac:dyDescent="0.2">
      <c r="A50" s="11">
        <v>41</v>
      </c>
      <c r="B50" s="334" t="s">
        <v>268</v>
      </c>
      <c r="C50" s="336" t="s">
        <v>269</v>
      </c>
      <c r="D50" s="363" t="str">
        <f t="shared" si="0"/>
        <v>(PROYECTISTAS DE COLOMBIA &amp; CIA SAS 100% -  0% -  0%- 0%)</v>
      </c>
      <c r="E50" s="353" t="s">
        <v>268</v>
      </c>
      <c r="F50" s="354">
        <v>1</v>
      </c>
      <c r="G50" s="355"/>
      <c r="H50" s="354"/>
      <c r="I50" s="356"/>
      <c r="J50" s="354"/>
      <c r="K50" s="357"/>
      <c r="L50" s="354"/>
      <c r="M50" s="12">
        <f t="shared" si="2"/>
        <v>1</v>
      </c>
      <c r="N50" s="80">
        <v>6055701222</v>
      </c>
      <c r="O50" s="80"/>
      <c r="P50" s="81" t="s">
        <v>270</v>
      </c>
      <c r="Q50" s="41" t="s">
        <v>271</v>
      </c>
      <c r="R50" s="80" t="s">
        <v>272</v>
      </c>
      <c r="S50" s="70"/>
    </row>
    <row r="51" spans="1:19" ht="47.25" customHeight="1" x14ac:dyDescent="0.2">
      <c r="A51" s="11">
        <v>42</v>
      </c>
      <c r="B51" s="334" t="s">
        <v>273</v>
      </c>
      <c r="C51" s="336" t="s">
        <v>274</v>
      </c>
      <c r="D51" s="363" t="str">
        <f t="shared" si="0"/>
        <v>(COMPAÑIA DE UNTERVENTORIAS Y CONSULTORIAS DE LA COSTA S.A.S 100% -  0% -  0%- 0%)</v>
      </c>
      <c r="E51" s="353" t="s">
        <v>275</v>
      </c>
      <c r="F51" s="354">
        <v>1</v>
      </c>
      <c r="G51" s="355"/>
      <c r="H51" s="354"/>
      <c r="I51" s="356"/>
      <c r="J51" s="354"/>
      <c r="K51" s="357"/>
      <c r="L51" s="354"/>
      <c r="M51" s="12">
        <f t="shared" si="2"/>
        <v>1</v>
      </c>
      <c r="N51" s="80">
        <v>6522819</v>
      </c>
      <c r="O51" s="80"/>
      <c r="P51" s="81" t="s">
        <v>276</v>
      </c>
      <c r="Q51" s="41" t="s">
        <v>277</v>
      </c>
      <c r="R51" s="80" t="s">
        <v>278</v>
      </c>
      <c r="S51" s="70"/>
    </row>
    <row r="52" spans="1:19" ht="26.25" customHeight="1" x14ac:dyDescent="0.2">
      <c r="A52" s="11">
        <v>43</v>
      </c>
      <c r="B52" s="334" t="s">
        <v>279</v>
      </c>
      <c r="C52" s="336" t="s">
        <v>280</v>
      </c>
      <c r="D52" s="363" t="str">
        <f t="shared" si="0"/>
        <v>(INEXIA SAS 95% - OPCIONA SAS 5% -  0%- 0%)</v>
      </c>
      <c r="E52" s="353" t="s">
        <v>281</v>
      </c>
      <c r="F52" s="354">
        <v>0.95</v>
      </c>
      <c r="G52" s="355" t="s">
        <v>282</v>
      </c>
      <c r="H52" s="354">
        <v>0.05</v>
      </c>
      <c r="I52" s="356"/>
      <c r="J52" s="354"/>
      <c r="K52" s="357"/>
      <c r="L52" s="354"/>
      <c r="M52" s="12">
        <f t="shared" si="2"/>
        <v>1</v>
      </c>
      <c r="N52" s="80">
        <v>3108634060</v>
      </c>
      <c r="O52" s="80"/>
      <c r="P52" s="81" t="s">
        <v>283</v>
      </c>
      <c r="Q52" s="41" t="s">
        <v>284</v>
      </c>
      <c r="R52" s="80" t="s">
        <v>250</v>
      </c>
      <c r="S52" s="70"/>
    </row>
    <row r="53" spans="1:19" ht="24" x14ac:dyDescent="0.2">
      <c r="A53" s="11">
        <v>44</v>
      </c>
      <c r="B53" s="334" t="s">
        <v>285</v>
      </c>
      <c r="C53" s="336" t="s">
        <v>286</v>
      </c>
      <c r="D53" s="363" t="str">
        <f t="shared" si="0"/>
        <v>(ALMA INTERVENTORIA &amp; CONSULTORIA SAS 95% - CONSTRUCTORA GILLI SAS 5% -  0%- 0%)</v>
      </c>
      <c r="E53" s="353" t="s">
        <v>287</v>
      </c>
      <c r="F53" s="354">
        <v>0.95</v>
      </c>
      <c r="G53" s="355" t="s">
        <v>288</v>
      </c>
      <c r="H53" s="354">
        <v>0.05</v>
      </c>
      <c r="I53" s="356"/>
      <c r="J53" s="354"/>
      <c r="K53" s="357"/>
      <c r="L53" s="354"/>
      <c r="M53" s="12">
        <f t="shared" si="2"/>
        <v>1</v>
      </c>
      <c r="N53" s="80" t="s">
        <v>289</v>
      </c>
      <c r="O53" s="80"/>
      <c r="P53" s="81" t="s">
        <v>290</v>
      </c>
      <c r="Q53" s="41" t="s">
        <v>291</v>
      </c>
      <c r="R53" s="80" t="s">
        <v>250</v>
      </c>
      <c r="S53" s="70"/>
    </row>
    <row r="54" spans="1:19" ht="24" x14ac:dyDescent="0.2">
      <c r="A54" s="11">
        <v>45</v>
      </c>
      <c r="B54" s="334" t="s">
        <v>292</v>
      </c>
      <c r="C54" s="336" t="s">
        <v>293</v>
      </c>
      <c r="D54" s="363" t="str">
        <f t="shared" si="0"/>
        <v>(WILMER JUNIOR GÓMEZ BRITO 100% -  0% -  0%- 0%)</v>
      </c>
      <c r="E54" s="353" t="s">
        <v>294</v>
      </c>
      <c r="F54" s="354">
        <v>1</v>
      </c>
      <c r="G54" s="355"/>
      <c r="H54" s="354"/>
      <c r="I54" s="356"/>
      <c r="J54" s="354"/>
      <c r="K54" s="357"/>
      <c r="L54" s="354"/>
      <c r="M54" s="12">
        <f t="shared" si="2"/>
        <v>1</v>
      </c>
      <c r="N54" s="80">
        <v>7749001</v>
      </c>
      <c r="O54" s="80"/>
      <c r="P54" s="81" t="s">
        <v>295</v>
      </c>
      <c r="Q54" s="41" t="s">
        <v>296</v>
      </c>
      <c r="R54" s="80" t="s">
        <v>297</v>
      </c>
      <c r="S54" s="70"/>
    </row>
    <row r="55" spans="1:19" ht="25.5" x14ac:dyDescent="0.2">
      <c r="A55" s="11">
        <v>46</v>
      </c>
      <c r="B55" s="334" t="s">
        <v>298</v>
      </c>
      <c r="C55" s="336" t="s">
        <v>299</v>
      </c>
      <c r="D55" s="363" t="str">
        <f t="shared" si="0"/>
        <v>(COINZA ING SAS 100% -  0% -  0%- 0%)</v>
      </c>
      <c r="E55" s="353" t="s">
        <v>300</v>
      </c>
      <c r="F55" s="354">
        <v>1</v>
      </c>
      <c r="G55" s="355"/>
      <c r="H55" s="354"/>
      <c r="I55" s="356"/>
      <c r="J55" s="354"/>
      <c r="K55" s="357"/>
      <c r="L55" s="354"/>
      <c r="M55" s="12">
        <f t="shared" si="2"/>
        <v>1</v>
      </c>
      <c r="N55" s="80">
        <v>3113083033</v>
      </c>
      <c r="O55" s="80"/>
      <c r="P55" s="81" t="s">
        <v>301</v>
      </c>
      <c r="Q55" s="41" t="s">
        <v>302</v>
      </c>
      <c r="R55" s="80" t="s">
        <v>162</v>
      </c>
      <c r="S55" s="70"/>
    </row>
    <row r="56" spans="1:19" ht="33.75" x14ac:dyDescent="0.2">
      <c r="A56" s="11">
        <v>47</v>
      </c>
      <c r="B56" s="334" t="s">
        <v>303</v>
      </c>
      <c r="C56" s="336" t="s">
        <v>304</v>
      </c>
      <c r="D56" s="363" t="str">
        <f t="shared" si="0"/>
        <v>(INFRALAR S.A.S 95% - VERTICE INTERVENTORIA DE PROYECTOS S.A.S 5% -  0%- 0%)</v>
      </c>
      <c r="E56" s="353" t="s">
        <v>305</v>
      </c>
      <c r="F56" s="354">
        <v>0.95</v>
      </c>
      <c r="G56" s="355" t="s">
        <v>306</v>
      </c>
      <c r="H56" s="354">
        <v>0.05</v>
      </c>
      <c r="I56" s="356"/>
      <c r="J56" s="354"/>
      <c r="K56" s="357"/>
      <c r="L56" s="354"/>
      <c r="M56" s="12">
        <f t="shared" si="2"/>
        <v>1</v>
      </c>
      <c r="N56" s="80">
        <v>3212596672</v>
      </c>
      <c r="O56" s="80"/>
      <c r="P56" s="81" t="s">
        <v>307</v>
      </c>
      <c r="Q56" s="41" t="s">
        <v>308</v>
      </c>
      <c r="R56" s="80" t="s">
        <v>250</v>
      </c>
      <c r="S56" s="70"/>
    </row>
    <row r="57" spans="1:19" ht="24" x14ac:dyDescent="0.2">
      <c r="A57" s="11">
        <v>48</v>
      </c>
      <c r="B57" s="334" t="s">
        <v>309</v>
      </c>
      <c r="C57" s="336" t="s">
        <v>310</v>
      </c>
      <c r="D57" s="363" t="str">
        <f t="shared" si="0"/>
        <v>(JPS INGENIERIA S.A.S. 95% - INFRAING S.A.S. 5% -  0%- 0%)</v>
      </c>
      <c r="E57" s="353" t="s">
        <v>311</v>
      </c>
      <c r="F57" s="354">
        <v>0.95</v>
      </c>
      <c r="G57" s="355" t="s">
        <v>312</v>
      </c>
      <c r="H57" s="354">
        <v>0.05</v>
      </c>
      <c r="I57" s="356"/>
      <c r="J57" s="354"/>
      <c r="K57" s="357"/>
      <c r="L57" s="354"/>
      <c r="M57" s="12">
        <f t="shared" si="2"/>
        <v>1</v>
      </c>
      <c r="N57" s="80" t="s">
        <v>313</v>
      </c>
      <c r="O57" s="80"/>
      <c r="P57" s="81" t="s">
        <v>314</v>
      </c>
      <c r="Q57" s="41" t="s">
        <v>315</v>
      </c>
      <c r="R57" s="80" t="s">
        <v>250</v>
      </c>
      <c r="S57" s="70"/>
    </row>
    <row r="58" spans="1:19" ht="24" x14ac:dyDescent="0.2">
      <c r="A58" s="11">
        <v>49</v>
      </c>
      <c r="B58" s="334" t="s">
        <v>316</v>
      </c>
      <c r="C58" s="336" t="s">
        <v>317</v>
      </c>
      <c r="D58" s="363" t="str">
        <f t="shared" si="0"/>
        <v>(ELSA MARIA RUEDA LANDINEZ 100% -  0% -  0%- 0%)</v>
      </c>
      <c r="E58" s="353" t="s">
        <v>317</v>
      </c>
      <c r="F58" s="354">
        <v>1</v>
      </c>
      <c r="G58" s="355"/>
      <c r="H58" s="354"/>
      <c r="I58" s="356"/>
      <c r="J58" s="354"/>
      <c r="K58" s="357"/>
      <c r="L58" s="354"/>
      <c r="M58" s="12">
        <f t="shared" si="2"/>
        <v>1</v>
      </c>
      <c r="N58" s="80">
        <v>3176425740</v>
      </c>
      <c r="O58" s="80"/>
      <c r="P58" s="81" t="s">
        <v>318</v>
      </c>
      <c r="Q58" s="41" t="s">
        <v>319</v>
      </c>
      <c r="R58" s="80" t="s">
        <v>320</v>
      </c>
      <c r="S58" s="70"/>
    </row>
    <row r="59" spans="1:19" ht="22.5" x14ac:dyDescent="0.2">
      <c r="A59" s="11">
        <v>50</v>
      </c>
      <c r="B59" s="334" t="s">
        <v>321</v>
      </c>
      <c r="C59" s="336" t="s">
        <v>322</v>
      </c>
      <c r="D59" s="363" t="str">
        <f t="shared" si="0"/>
        <v>(BATEMAN INGENIERIA SAS  50% - BATEMAN INGENIEROS SAS 50% -  0%- 0%)</v>
      </c>
      <c r="E59" s="353" t="s">
        <v>323</v>
      </c>
      <c r="F59" s="354">
        <v>0.5</v>
      </c>
      <c r="G59" s="355" t="s">
        <v>324</v>
      </c>
      <c r="H59" s="354">
        <v>0.5</v>
      </c>
      <c r="I59" s="356"/>
      <c r="J59" s="354"/>
      <c r="K59" s="357"/>
      <c r="L59" s="354"/>
      <c r="M59" s="12">
        <f t="shared" si="2"/>
        <v>1</v>
      </c>
      <c r="N59" s="80">
        <v>3204319</v>
      </c>
      <c r="O59" s="80"/>
      <c r="P59" s="81" t="s">
        <v>325</v>
      </c>
      <c r="Q59" s="41" t="s">
        <v>326</v>
      </c>
      <c r="R59" s="80" t="s">
        <v>250</v>
      </c>
      <c r="S59" s="70"/>
    </row>
    <row r="60" spans="1:19" ht="24" x14ac:dyDescent="0.2">
      <c r="A60" s="11">
        <v>51</v>
      </c>
      <c r="B60" s="334" t="s">
        <v>327</v>
      </c>
      <c r="C60" s="336" t="s">
        <v>328</v>
      </c>
      <c r="D60" s="443" t="str">
        <f t="shared" si="0"/>
        <v>(IAR PROYECTOS SAS 75% - PROYECTOS IAR SAS 25% -  0%- 0%)</v>
      </c>
      <c r="E60" s="353" t="s">
        <v>329</v>
      </c>
      <c r="F60" s="354">
        <v>0.75</v>
      </c>
      <c r="G60" s="355" t="s">
        <v>330</v>
      </c>
      <c r="H60" s="354">
        <v>0.25</v>
      </c>
      <c r="I60" s="356"/>
      <c r="J60" s="354"/>
      <c r="K60" s="357"/>
      <c r="L60" s="354"/>
      <c r="M60" s="12">
        <f t="shared" si="2"/>
        <v>1</v>
      </c>
      <c r="N60" s="80">
        <v>3145384</v>
      </c>
      <c r="O60" s="80"/>
      <c r="P60" s="81" t="s">
        <v>331</v>
      </c>
      <c r="Q60" s="41" t="s">
        <v>332</v>
      </c>
      <c r="R60" s="80" t="s">
        <v>333</v>
      </c>
      <c r="S60" s="70"/>
    </row>
    <row r="61" spans="1:19" ht="30" x14ac:dyDescent="0.2">
      <c r="A61" s="11">
        <v>52</v>
      </c>
      <c r="B61" s="334" t="s">
        <v>334</v>
      </c>
      <c r="C61" s="439" t="s">
        <v>335</v>
      </c>
      <c r="D61" s="440" t="str">
        <f t="shared" si="0"/>
        <v>(GAVINCO INGENIEROS CONSULTORES S.A.S 50% - ING INGENIERIA S.A.S 50% -  0%- 0%)</v>
      </c>
      <c r="E61" s="442" t="s">
        <v>336</v>
      </c>
      <c r="F61" s="354">
        <v>0.5</v>
      </c>
      <c r="G61" s="355" t="s">
        <v>337</v>
      </c>
      <c r="H61" s="354">
        <v>0.5</v>
      </c>
      <c r="I61" s="356"/>
      <c r="J61" s="354"/>
      <c r="K61" s="357"/>
      <c r="L61" s="354"/>
      <c r="M61" s="12">
        <f t="shared" si="2"/>
        <v>1</v>
      </c>
      <c r="N61" s="80" t="s">
        <v>338</v>
      </c>
      <c r="O61" s="80"/>
      <c r="P61" s="81" t="s">
        <v>339</v>
      </c>
      <c r="Q61" s="41" t="s">
        <v>340</v>
      </c>
      <c r="R61" s="80" t="s">
        <v>250</v>
      </c>
      <c r="S61" s="70"/>
    </row>
    <row r="62" spans="1:19" ht="30" x14ac:dyDescent="0.2">
      <c r="A62" s="11">
        <v>53</v>
      </c>
      <c r="B62" s="334" t="s">
        <v>341</v>
      </c>
      <c r="C62" s="441" t="s">
        <v>342</v>
      </c>
      <c r="D62" s="440" t="str">
        <f t="shared" si="0"/>
        <v>(PROYECTISTAS ASOCIADOS SAS 100% -  0% -  0%- 0%)</v>
      </c>
      <c r="E62" s="442" t="s">
        <v>343</v>
      </c>
      <c r="F62" s="354">
        <v>1</v>
      </c>
      <c r="G62" s="355"/>
      <c r="H62" s="354"/>
      <c r="I62" s="356"/>
      <c r="J62" s="354"/>
      <c r="K62" s="357"/>
      <c r="L62" s="354"/>
      <c r="M62" s="12">
        <f t="shared" si="2"/>
        <v>1</v>
      </c>
      <c r="N62" s="80">
        <v>3228533677</v>
      </c>
      <c r="O62" s="80" t="s">
        <v>344</v>
      </c>
      <c r="P62" s="81" t="s">
        <v>345</v>
      </c>
      <c r="Q62" s="41" t="s">
        <v>346</v>
      </c>
      <c r="R62" s="80"/>
      <c r="S62" s="70"/>
    </row>
    <row r="63" spans="1:19" ht="105" x14ac:dyDescent="0.2">
      <c r="A63" s="11">
        <v>54</v>
      </c>
      <c r="B63" s="334" t="s">
        <v>347</v>
      </c>
      <c r="C63" s="336" t="s">
        <v>348</v>
      </c>
      <c r="D63" s="363" t="str">
        <f t="shared" si="0"/>
        <v>(ESTUDIOS TECNICOS Y CONSTRUCCIONES S.A.S 100% -  0% -  0%- 0%)</v>
      </c>
      <c r="E63" s="353" t="s">
        <v>349</v>
      </c>
      <c r="F63" s="354">
        <v>1</v>
      </c>
      <c r="G63" s="355"/>
      <c r="H63" s="354"/>
      <c r="I63" s="356"/>
      <c r="J63" s="354"/>
      <c r="K63" s="357"/>
      <c r="L63" s="354"/>
      <c r="M63" s="12">
        <f t="shared" si="2"/>
        <v>1</v>
      </c>
      <c r="N63" s="80">
        <v>7532567</v>
      </c>
      <c r="O63" s="80"/>
      <c r="P63" s="81" t="s">
        <v>350</v>
      </c>
      <c r="Q63" s="41" t="s">
        <v>351</v>
      </c>
      <c r="R63" s="80" t="s">
        <v>250</v>
      </c>
      <c r="S63" s="70"/>
    </row>
    <row r="64" spans="1:19" ht="21.75" customHeight="1" x14ac:dyDescent="0.2">
      <c r="A64" s="11">
        <v>55</v>
      </c>
      <c r="B64" s="318" t="s">
        <v>352</v>
      </c>
      <c r="C64" s="336" t="s">
        <v>353</v>
      </c>
      <c r="D64" s="363" t="str">
        <f t="shared" si="0"/>
        <v>(CAYCO SAS 95% - GPI SAS 5% -  0%- 0%)</v>
      </c>
      <c r="E64" s="353" t="s">
        <v>354</v>
      </c>
      <c r="F64" s="354">
        <v>0.95</v>
      </c>
      <c r="G64" s="355" t="s">
        <v>355</v>
      </c>
      <c r="H64" s="354">
        <v>0.05</v>
      </c>
      <c r="I64" s="356"/>
      <c r="J64" s="354"/>
      <c r="K64" s="357"/>
      <c r="L64" s="354"/>
      <c r="M64" s="12">
        <f t="shared" ref="M64:M105" si="3">F64+L64+J64+H64</f>
        <v>1</v>
      </c>
      <c r="N64" s="80">
        <v>3202733572</v>
      </c>
      <c r="O64" s="80"/>
      <c r="P64" s="81" t="s">
        <v>356</v>
      </c>
      <c r="Q64" s="41" t="s">
        <v>357</v>
      </c>
      <c r="R64" s="80" t="s">
        <v>358</v>
      </c>
      <c r="S64" s="70"/>
    </row>
    <row r="65" spans="1:19" ht="41.25" customHeight="1" x14ac:dyDescent="0.2">
      <c r="A65" s="11">
        <v>56</v>
      </c>
      <c r="B65" s="318" t="s">
        <v>359</v>
      </c>
      <c r="C65" s="336" t="s">
        <v>360</v>
      </c>
      <c r="D65" s="363" t="str">
        <f t="shared" si="0"/>
        <v>(SEG GEOTECNIA Y CONTROL DE CALIDAD SAS 50% - PEYCO, PROYECTOS, ESTUDIOS Y CONSTRUCCIONES SAS 50% -  0%- 0%)</v>
      </c>
      <c r="E65" s="353" t="s">
        <v>361</v>
      </c>
      <c r="F65" s="354">
        <v>0.5</v>
      </c>
      <c r="G65" s="355" t="s">
        <v>362</v>
      </c>
      <c r="H65" s="354">
        <v>0.5</v>
      </c>
      <c r="I65" s="356"/>
      <c r="J65" s="354"/>
      <c r="K65" s="357"/>
      <c r="L65" s="354"/>
      <c r="M65" s="12">
        <f t="shared" si="3"/>
        <v>1</v>
      </c>
      <c r="N65" s="80" t="s">
        <v>363</v>
      </c>
      <c r="O65" s="80"/>
      <c r="P65" s="81" t="s">
        <v>364</v>
      </c>
      <c r="Q65" s="41" t="s">
        <v>365</v>
      </c>
      <c r="R65" s="80" t="s">
        <v>45</v>
      </c>
      <c r="S65" s="70"/>
    </row>
    <row r="66" spans="1:19" ht="30.75" customHeight="1" x14ac:dyDescent="0.2">
      <c r="A66" s="11">
        <v>57</v>
      </c>
      <c r="B66" s="318" t="s">
        <v>366</v>
      </c>
      <c r="C66" s="336" t="s">
        <v>367</v>
      </c>
      <c r="D66" s="363" t="str">
        <f t="shared" si="0"/>
        <v>(R&amp;M CONSTRUCCIONES E INTERVENTORIAS S.A.S 100% -  0% -  0%- 0%)</v>
      </c>
      <c r="E66" s="353" t="s">
        <v>368</v>
      </c>
      <c r="F66" s="354">
        <v>1</v>
      </c>
      <c r="G66" s="355"/>
      <c r="H66" s="354"/>
      <c r="I66" s="356"/>
      <c r="J66" s="354"/>
      <c r="K66" s="357"/>
      <c r="L66" s="354"/>
      <c r="M66" s="12">
        <f t="shared" si="3"/>
        <v>1</v>
      </c>
      <c r="N66" s="80">
        <v>2697927</v>
      </c>
      <c r="O66" s="80"/>
      <c r="P66" s="81" t="s">
        <v>369</v>
      </c>
      <c r="Q66" s="41" t="s">
        <v>370</v>
      </c>
      <c r="R66" s="80" t="s">
        <v>37</v>
      </c>
      <c r="S66" s="70"/>
    </row>
    <row r="67" spans="1:19" ht="24" x14ac:dyDescent="0.2">
      <c r="A67" s="11">
        <v>58</v>
      </c>
      <c r="B67" s="318" t="s">
        <v>371</v>
      </c>
      <c r="C67" s="336" t="s">
        <v>372</v>
      </c>
      <c r="D67" s="363" t="str">
        <f t="shared" si="0"/>
        <v>(GRUPO POSSO S.A.S. 40% - INGENIERIA MONCADA GUERRERO S.A. 60% -  0%- 0%)</v>
      </c>
      <c r="E67" s="353" t="s">
        <v>373</v>
      </c>
      <c r="F67" s="354">
        <v>0.4</v>
      </c>
      <c r="G67" s="355" t="s">
        <v>374</v>
      </c>
      <c r="H67" s="354">
        <v>0.6</v>
      </c>
      <c r="I67" s="356"/>
      <c r="J67" s="354"/>
      <c r="K67" s="357"/>
      <c r="L67" s="354"/>
      <c r="M67" s="12">
        <f t="shared" si="3"/>
        <v>1</v>
      </c>
      <c r="N67" s="80">
        <v>6216395</v>
      </c>
      <c r="O67" s="80"/>
      <c r="P67" s="81" t="s">
        <v>375</v>
      </c>
      <c r="Q67" s="41" t="s">
        <v>376</v>
      </c>
      <c r="R67" s="80" t="s">
        <v>45</v>
      </c>
      <c r="S67" s="70"/>
    </row>
    <row r="68" spans="1:19" ht="41.25" customHeight="1" x14ac:dyDescent="0.2">
      <c r="A68" s="11">
        <v>59</v>
      </c>
      <c r="B68" s="318" t="s">
        <v>377</v>
      </c>
      <c r="C68" s="336" t="s">
        <v>378</v>
      </c>
      <c r="D68" s="363" t="str">
        <f t="shared" si="0"/>
        <v>(PROYECTOS E INTERVENTORÍAS S.A.S – PI S.A.S. 70% - INGENIERÍA DE ESTUDIOS Y ASESORIAS S.A.S. INESAS S.A.S 30% -  0%- 0%)</v>
      </c>
      <c r="E68" s="353" t="s">
        <v>379</v>
      </c>
      <c r="F68" s="354">
        <v>0.7</v>
      </c>
      <c r="G68" s="355" t="s">
        <v>380</v>
      </c>
      <c r="H68" s="354">
        <v>0.3</v>
      </c>
      <c r="I68" s="356"/>
      <c r="J68" s="354"/>
      <c r="K68" s="357"/>
      <c r="L68" s="354"/>
      <c r="M68" s="12">
        <f t="shared" si="3"/>
        <v>1</v>
      </c>
      <c r="N68" s="80">
        <v>2360053</v>
      </c>
      <c r="O68" s="80"/>
      <c r="P68" s="81" t="s">
        <v>381</v>
      </c>
      <c r="Q68" s="41" t="s">
        <v>382</v>
      </c>
      <c r="R68" s="80" t="s">
        <v>37</v>
      </c>
      <c r="S68" s="70"/>
    </row>
    <row r="69" spans="1:19" ht="24" x14ac:dyDescent="0.2">
      <c r="A69" s="11">
        <v>60</v>
      </c>
      <c r="B69" s="318" t="s">
        <v>383</v>
      </c>
      <c r="C69" s="336" t="s">
        <v>384</v>
      </c>
      <c r="D69" s="363" t="str">
        <f t="shared" si="0"/>
        <v>(MIRS LATINOAMERICA S.A.S 100% -  0% -  0%- 0%)</v>
      </c>
      <c r="E69" s="353" t="s">
        <v>383</v>
      </c>
      <c r="F69" s="354">
        <v>1</v>
      </c>
      <c r="G69" s="355"/>
      <c r="H69" s="354"/>
      <c r="I69" s="356"/>
      <c r="J69" s="354"/>
      <c r="K69" s="357"/>
      <c r="L69" s="354"/>
      <c r="M69" s="12">
        <f t="shared" si="3"/>
        <v>1</v>
      </c>
      <c r="N69" s="80" t="s">
        <v>385</v>
      </c>
      <c r="O69" s="80"/>
      <c r="P69" s="81" t="s">
        <v>386</v>
      </c>
      <c r="Q69" s="41" t="s">
        <v>387</v>
      </c>
      <c r="R69" s="80" t="s">
        <v>45</v>
      </c>
      <c r="S69" s="70"/>
    </row>
    <row r="70" spans="1:19" ht="45" x14ac:dyDescent="0.2">
      <c r="A70" s="11">
        <v>61</v>
      </c>
      <c r="B70" s="318" t="s">
        <v>388</v>
      </c>
      <c r="C70" s="336" t="s">
        <v>389</v>
      </c>
      <c r="D70" s="363" t="str">
        <f t="shared" si="0"/>
        <v>(ECNOLOGIA DE 
NUEVAS MEDICIONES COLOMBIA S.A.S - TECNUMEC S.A.S 100% -  0% -  0%- 0%)</v>
      </c>
      <c r="E70" s="353" t="s">
        <v>390</v>
      </c>
      <c r="F70" s="354">
        <v>1</v>
      </c>
      <c r="G70" s="355"/>
      <c r="H70" s="354"/>
      <c r="I70" s="356"/>
      <c r="J70" s="354"/>
      <c r="K70" s="357"/>
      <c r="L70" s="354"/>
      <c r="M70" s="12">
        <f t="shared" si="3"/>
        <v>1</v>
      </c>
      <c r="N70" s="80" t="s">
        <v>391</v>
      </c>
      <c r="O70" s="80"/>
      <c r="P70" s="81" t="s">
        <v>392</v>
      </c>
      <c r="Q70" s="41" t="s">
        <v>393</v>
      </c>
      <c r="R70" s="80" t="s">
        <v>45</v>
      </c>
      <c r="S70" s="70"/>
    </row>
    <row r="71" spans="1:19" ht="22.5" x14ac:dyDescent="0.2">
      <c r="A71" s="11">
        <v>62</v>
      </c>
      <c r="B71" s="318" t="s">
        <v>394</v>
      </c>
      <c r="C71" s="336" t="s">
        <v>395</v>
      </c>
      <c r="D71" s="363" t="str">
        <f t="shared" si="0"/>
        <v>(SAVIMAC SAS 50% - SANDRA MONICA CARDOZO ROJAS 50% -  0%- 0%)</v>
      </c>
      <c r="E71" s="353" t="s">
        <v>396</v>
      </c>
      <c r="F71" s="354">
        <v>0.5</v>
      </c>
      <c r="G71" s="355" t="s">
        <v>397</v>
      </c>
      <c r="H71" s="354">
        <v>0.5</v>
      </c>
      <c r="I71" s="356"/>
      <c r="J71" s="354"/>
      <c r="K71" s="357"/>
      <c r="L71" s="354"/>
      <c r="M71" s="12">
        <f t="shared" si="3"/>
        <v>1</v>
      </c>
      <c r="N71" s="80">
        <v>3223838390</v>
      </c>
      <c r="O71" s="80"/>
      <c r="P71" s="81" t="s">
        <v>398</v>
      </c>
      <c r="Q71" s="41" t="s">
        <v>399</v>
      </c>
      <c r="R71" s="80" t="s">
        <v>37</v>
      </c>
      <c r="S71" s="70"/>
    </row>
    <row r="72" spans="1:19" ht="37.5" customHeight="1" x14ac:dyDescent="0.2">
      <c r="A72" s="11">
        <v>63</v>
      </c>
      <c r="B72" s="318" t="s">
        <v>400</v>
      </c>
      <c r="C72" s="336" t="s">
        <v>401</v>
      </c>
      <c r="D72" s="363" t="str">
        <f t="shared" si="0"/>
        <v>(OBRAS Y PROYECTOS RP SAS 95% - JORGE ISAAC VELASQUEZ VARGAS 5% -  0%- 0%)</v>
      </c>
      <c r="E72" s="353" t="s">
        <v>402</v>
      </c>
      <c r="F72" s="354">
        <v>0.95</v>
      </c>
      <c r="G72" s="355" t="s">
        <v>401</v>
      </c>
      <c r="H72" s="354">
        <v>0.05</v>
      </c>
      <c r="I72" s="356"/>
      <c r="J72" s="354"/>
      <c r="K72" s="357"/>
      <c r="L72" s="354"/>
      <c r="M72" s="12">
        <f t="shared" si="3"/>
        <v>1</v>
      </c>
      <c r="N72" s="80">
        <v>3143843817</v>
      </c>
      <c r="O72" s="80"/>
      <c r="P72" s="81" t="s">
        <v>403</v>
      </c>
      <c r="Q72" s="41" t="s">
        <v>404</v>
      </c>
      <c r="R72" s="80" t="s">
        <v>37</v>
      </c>
      <c r="S72" s="70"/>
    </row>
    <row r="73" spans="1:19" ht="24" x14ac:dyDescent="0.2">
      <c r="A73" s="11">
        <v>64</v>
      </c>
      <c r="B73" s="318" t="s">
        <v>405</v>
      </c>
      <c r="C73" s="336" t="s">
        <v>406</v>
      </c>
      <c r="D73" s="363" t="str">
        <f t="shared" si="0"/>
        <v>(D&amp;B INGENIEROS CIVILES S.A.S. 100% -  0% -  0%- 0%)</v>
      </c>
      <c r="E73" s="353" t="s">
        <v>405</v>
      </c>
      <c r="F73" s="354">
        <v>1</v>
      </c>
      <c r="G73" s="355"/>
      <c r="H73" s="354"/>
      <c r="I73" s="356"/>
      <c r="J73" s="354"/>
      <c r="K73" s="357"/>
      <c r="L73" s="354"/>
      <c r="M73" s="12">
        <f t="shared" si="3"/>
        <v>1</v>
      </c>
      <c r="N73" s="80">
        <v>3103104075</v>
      </c>
      <c r="O73" s="80"/>
      <c r="P73" s="81" t="s">
        <v>407</v>
      </c>
      <c r="Q73" s="41" t="s">
        <v>408</v>
      </c>
      <c r="R73" s="80" t="s">
        <v>37</v>
      </c>
      <c r="S73" s="70"/>
    </row>
    <row r="74" spans="1:19" ht="23.25" customHeight="1" x14ac:dyDescent="0.2">
      <c r="A74" s="11">
        <v>65</v>
      </c>
      <c r="B74" s="318" t="s">
        <v>409</v>
      </c>
      <c r="C74" s="336" t="s">
        <v>410</v>
      </c>
      <c r="D74" s="363" t="str">
        <f t="shared" ref="D74:D105" si="4">"("&amp;E74&amp;" "&amp;TEXT(F74,"##0%")&amp;" - "&amp;G74&amp;" "&amp;TEXT(H74,"##0%")&amp;" - "&amp;I74&amp;" "&amp;TEXT(J74,"##0%")&amp;"-"&amp;K74&amp;" "&amp;TEXT(L74,"##0%")&amp;")"</f>
        <v>(JASB PROYECTOS S.A.S 50% - ARM CONSULTING S.A.S. 50% -  0%- 0%)</v>
      </c>
      <c r="E74" s="353" t="s">
        <v>411</v>
      </c>
      <c r="F74" s="354">
        <v>0.5</v>
      </c>
      <c r="G74" s="355" t="s">
        <v>412</v>
      </c>
      <c r="H74" s="354">
        <v>0.5</v>
      </c>
      <c r="I74" s="356"/>
      <c r="J74" s="354"/>
      <c r="K74" s="357"/>
      <c r="L74" s="354"/>
      <c r="M74" s="12">
        <f t="shared" si="3"/>
        <v>1</v>
      </c>
      <c r="N74" s="80">
        <v>3003053</v>
      </c>
      <c r="O74" s="80"/>
      <c r="P74" s="81" t="s">
        <v>413</v>
      </c>
      <c r="Q74" s="41" t="s">
        <v>414</v>
      </c>
      <c r="R74" s="80" t="s">
        <v>37</v>
      </c>
      <c r="S74" s="70"/>
    </row>
    <row r="75" spans="1:19" ht="45" x14ac:dyDescent="0.2">
      <c r="A75" s="11">
        <v>66</v>
      </c>
      <c r="B75" s="318" t="s">
        <v>415</v>
      </c>
      <c r="C75" s="336" t="s">
        <v>416</v>
      </c>
      <c r="D75" s="363" t="str">
        <f t="shared" si="4"/>
        <v>(HMV SERVICIOS S.A.S 100% -  0% -  0%- 0%)</v>
      </c>
      <c r="E75" s="353" t="s">
        <v>415</v>
      </c>
      <c r="F75" s="354">
        <v>1</v>
      </c>
      <c r="G75" s="355"/>
      <c r="H75" s="354"/>
      <c r="I75" s="356"/>
      <c r="J75" s="354"/>
      <c r="K75" s="357"/>
      <c r="L75" s="354"/>
      <c r="M75" s="12">
        <f t="shared" si="3"/>
        <v>1</v>
      </c>
      <c r="N75" s="80" t="s">
        <v>417</v>
      </c>
      <c r="O75" s="80"/>
      <c r="P75" s="81" t="s">
        <v>418</v>
      </c>
      <c r="Q75" s="41" t="s">
        <v>419</v>
      </c>
      <c r="R75" s="80" t="s">
        <v>37</v>
      </c>
      <c r="S75" s="70"/>
    </row>
    <row r="76" spans="1:19" ht="33.75" x14ac:dyDescent="0.2">
      <c r="A76" s="11">
        <v>67</v>
      </c>
      <c r="B76" s="318" t="s">
        <v>420</v>
      </c>
      <c r="C76" s="336" t="s">
        <v>421</v>
      </c>
      <c r="D76" s="363" t="str">
        <f t="shared" si="4"/>
        <v>(FRONTERAS CONSTRUCTORA S.A.S. 50% - SIGT INGENIEROS Y CONSULTORES S.A.S. 50% -  0%- 0%)</v>
      </c>
      <c r="E76" s="353" t="s">
        <v>422</v>
      </c>
      <c r="F76" s="354">
        <v>0.5</v>
      </c>
      <c r="G76" s="355" t="s">
        <v>423</v>
      </c>
      <c r="H76" s="354">
        <v>0.5</v>
      </c>
      <c r="I76" s="356"/>
      <c r="J76" s="354"/>
      <c r="K76" s="357"/>
      <c r="L76" s="354"/>
      <c r="M76" s="12">
        <f t="shared" si="3"/>
        <v>1</v>
      </c>
      <c r="N76" s="80" t="s">
        <v>424</v>
      </c>
      <c r="O76" s="80"/>
      <c r="P76" s="81" t="s">
        <v>425</v>
      </c>
      <c r="Q76" s="41" t="s">
        <v>426</v>
      </c>
      <c r="R76" s="80" t="s">
        <v>37</v>
      </c>
      <c r="S76" s="70"/>
    </row>
    <row r="77" spans="1:19" ht="31.5" customHeight="1" x14ac:dyDescent="0.2">
      <c r="A77" s="11">
        <v>68</v>
      </c>
      <c r="B77" s="318" t="s">
        <v>427</v>
      </c>
      <c r="C77" s="336" t="s">
        <v>428</v>
      </c>
      <c r="D77" s="363" t="str">
        <f t="shared" si="4"/>
        <v>(ALEPH INGENIERÍA Y CONSULTORÍA S.A.S. 60% - INGENIEROS CONSULTORES S.A. 40% -  0%- 0%)</v>
      </c>
      <c r="E77" s="353" t="s">
        <v>429</v>
      </c>
      <c r="F77" s="354">
        <v>0.6</v>
      </c>
      <c r="G77" s="355" t="s">
        <v>430</v>
      </c>
      <c r="H77" s="354">
        <v>0.4</v>
      </c>
      <c r="I77" s="356"/>
      <c r="J77" s="354"/>
      <c r="K77" s="357"/>
      <c r="L77" s="354"/>
      <c r="M77" s="12">
        <f t="shared" si="3"/>
        <v>1</v>
      </c>
      <c r="N77" s="80">
        <v>6657793</v>
      </c>
      <c r="O77" s="80"/>
      <c r="P77" s="81" t="s">
        <v>431</v>
      </c>
      <c r="Q77" s="41" t="s">
        <v>432</v>
      </c>
      <c r="R77" s="80" t="s">
        <v>37</v>
      </c>
      <c r="S77" s="70"/>
    </row>
    <row r="78" spans="1:19" ht="24" x14ac:dyDescent="0.2">
      <c r="A78" s="11">
        <v>69</v>
      </c>
      <c r="B78" s="318" t="s">
        <v>433</v>
      </c>
      <c r="C78" s="336" t="s">
        <v>434</v>
      </c>
      <c r="D78" s="363" t="str">
        <f t="shared" si="4"/>
        <v>(CONSULTORES DEL OCCIDENTE SAS 100% -  0% -  0%- 0%)</v>
      </c>
      <c r="E78" s="353" t="s">
        <v>433</v>
      </c>
      <c r="F78" s="354">
        <v>1</v>
      </c>
      <c r="G78" s="355"/>
      <c r="H78" s="354"/>
      <c r="I78" s="356"/>
      <c r="J78" s="354"/>
      <c r="K78" s="357"/>
      <c r="L78" s="354"/>
      <c r="M78" s="12">
        <f t="shared" si="3"/>
        <v>1</v>
      </c>
      <c r="N78" s="80">
        <v>3118998898</v>
      </c>
      <c r="O78" s="80"/>
      <c r="P78" s="81" t="s">
        <v>435</v>
      </c>
      <c r="Q78" s="41" t="s">
        <v>436</v>
      </c>
      <c r="R78" s="80" t="s">
        <v>37</v>
      </c>
      <c r="S78" s="70"/>
    </row>
    <row r="79" spans="1:19" ht="31.5" customHeight="1" x14ac:dyDescent="0.2">
      <c r="A79" s="11">
        <v>70</v>
      </c>
      <c r="B79" s="318" t="s">
        <v>437</v>
      </c>
      <c r="C79" s="336" t="s">
        <v>438</v>
      </c>
      <c r="D79" s="363" t="str">
        <f t="shared" si="4"/>
        <v>(TOTALL S.A.S 70% - INFRAOBRAS INGENIERIA S.A.S 30% -  0%- 0%)</v>
      </c>
      <c r="E79" s="353" t="s">
        <v>439</v>
      </c>
      <c r="F79" s="354">
        <v>0.7</v>
      </c>
      <c r="G79" s="355" t="s">
        <v>440</v>
      </c>
      <c r="H79" s="354">
        <v>0.3</v>
      </c>
      <c r="I79" s="356"/>
      <c r="J79" s="354"/>
      <c r="K79" s="357"/>
      <c r="L79" s="354"/>
      <c r="M79" s="12">
        <f t="shared" si="3"/>
        <v>1</v>
      </c>
      <c r="N79" s="80" t="s">
        <v>441</v>
      </c>
      <c r="O79" s="80"/>
      <c r="P79" s="81" t="s">
        <v>442</v>
      </c>
      <c r="Q79" s="41" t="s">
        <v>443</v>
      </c>
      <c r="R79" s="80" t="s">
        <v>37</v>
      </c>
      <c r="S79" s="70"/>
    </row>
    <row r="80" spans="1:19" ht="24" x14ac:dyDescent="0.2">
      <c r="A80" s="11">
        <v>71</v>
      </c>
      <c r="B80" s="318" t="s">
        <v>444</v>
      </c>
      <c r="C80" s="336" t="s">
        <v>445</v>
      </c>
      <c r="D80" s="363" t="str">
        <f t="shared" si="4"/>
        <v>(KALPA INGENIERIA SAS 95% - ROY INGENIERIA SAS 5% -  0%- 0%)</v>
      </c>
      <c r="E80" s="353" t="s">
        <v>446</v>
      </c>
      <c r="F80" s="354">
        <v>0.95</v>
      </c>
      <c r="G80" s="355" t="s">
        <v>447</v>
      </c>
      <c r="H80" s="354">
        <v>0.05</v>
      </c>
      <c r="I80" s="356"/>
      <c r="J80" s="354"/>
      <c r="K80" s="357"/>
      <c r="L80" s="354"/>
      <c r="M80" s="12">
        <f t="shared" si="3"/>
        <v>1</v>
      </c>
      <c r="N80" s="80">
        <v>6203317</v>
      </c>
      <c r="O80" s="80"/>
      <c r="P80" s="81" t="s">
        <v>448</v>
      </c>
      <c r="Q80" s="41" t="s">
        <v>449</v>
      </c>
      <c r="R80" s="80" t="s">
        <v>37</v>
      </c>
      <c r="S80" s="70"/>
    </row>
    <row r="81" spans="1:19" ht="24" x14ac:dyDescent="0.2">
      <c r="A81" s="11">
        <v>72</v>
      </c>
      <c r="B81" s="318" t="s">
        <v>450</v>
      </c>
      <c r="C81" s="336" t="s">
        <v>451</v>
      </c>
      <c r="D81" s="363" t="str">
        <f t="shared" si="4"/>
        <v>(ALVARO GARCIA PARRA AGP S.A.S 95% - PROINVERCOL D&amp;R S.A.S 5% -  0%- 0%)</v>
      </c>
      <c r="E81" s="353" t="s">
        <v>452</v>
      </c>
      <c r="F81" s="354">
        <v>0.95</v>
      </c>
      <c r="G81" s="355" t="s">
        <v>453</v>
      </c>
      <c r="H81" s="354">
        <v>0.05</v>
      </c>
      <c r="I81" s="356"/>
      <c r="J81" s="354"/>
      <c r="K81" s="357"/>
      <c r="L81" s="354"/>
      <c r="M81" s="12">
        <f t="shared" si="3"/>
        <v>1</v>
      </c>
      <c r="N81" s="80">
        <v>3177242760</v>
      </c>
      <c r="O81" s="80"/>
      <c r="P81" s="81" t="s">
        <v>454</v>
      </c>
      <c r="Q81" s="381" t="s">
        <v>455</v>
      </c>
      <c r="R81" s="80" t="s">
        <v>456</v>
      </c>
      <c r="S81" s="70"/>
    </row>
    <row r="82" spans="1:19" ht="33.75" x14ac:dyDescent="0.2">
      <c r="A82" s="11">
        <v>73</v>
      </c>
      <c r="B82" s="319" t="s">
        <v>457</v>
      </c>
      <c r="C82" s="336" t="s">
        <v>458</v>
      </c>
      <c r="D82" s="363" t="str">
        <f t="shared" si="4"/>
        <v>(VICTOR GUILLERMO RODRIGUEZ RAMIREZ 95% - ASESORIAS TECNICAS LTDA "ASETEC" 5% -  0%- 0%)</v>
      </c>
      <c r="E82" s="353" t="s">
        <v>458</v>
      </c>
      <c r="F82" s="354">
        <v>0.95</v>
      </c>
      <c r="G82" s="355" t="s">
        <v>459</v>
      </c>
      <c r="H82" s="354">
        <v>0.05</v>
      </c>
      <c r="I82" s="356"/>
      <c r="J82" s="354"/>
      <c r="K82" s="357"/>
      <c r="L82" s="354"/>
      <c r="M82" s="12">
        <f t="shared" si="3"/>
        <v>1</v>
      </c>
      <c r="N82" s="80" t="s">
        <v>460</v>
      </c>
      <c r="O82" s="80" t="s">
        <v>460</v>
      </c>
      <c r="P82" s="81" t="s">
        <v>461</v>
      </c>
      <c r="Q82" s="41" t="s">
        <v>462</v>
      </c>
      <c r="R82" s="80" t="s">
        <v>463</v>
      </c>
      <c r="S82" s="70"/>
    </row>
    <row r="83" spans="1:19" ht="45" x14ac:dyDescent="0.2">
      <c r="A83" s="11">
        <v>74</v>
      </c>
      <c r="B83" s="319" t="s">
        <v>464</v>
      </c>
      <c r="C83" s="336" t="s">
        <v>465</v>
      </c>
      <c r="D83" s="363" t="str">
        <f t="shared" si="4"/>
        <v>(LINO ANDRÉS
MENDOZA VELASQUEZ 95% - CONSTRUCTORA 
OCEANA S.A.S 5% -  0%- 0%)</v>
      </c>
      <c r="E83" s="353" t="s">
        <v>466</v>
      </c>
      <c r="F83" s="354">
        <v>0.95</v>
      </c>
      <c r="G83" s="355" t="s">
        <v>467</v>
      </c>
      <c r="H83" s="354">
        <v>0.05</v>
      </c>
      <c r="I83" s="356"/>
      <c r="J83" s="354"/>
      <c r="K83" s="357"/>
      <c r="L83" s="354"/>
      <c r="M83" s="12">
        <f t="shared" si="3"/>
        <v>1</v>
      </c>
      <c r="N83" s="80">
        <v>3017570570</v>
      </c>
      <c r="O83" s="80"/>
      <c r="P83" s="81" t="s">
        <v>468</v>
      </c>
      <c r="Q83" s="41" t="s">
        <v>469</v>
      </c>
      <c r="R83" s="80" t="s">
        <v>470</v>
      </c>
      <c r="S83" s="70"/>
    </row>
    <row r="84" spans="1:19" ht="30" x14ac:dyDescent="0.2">
      <c r="A84" s="11">
        <v>75</v>
      </c>
      <c r="B84" s="319" t="s">
        <v>471</v>
      </c>
      <c r="C84" s="336" t="s">
        <v>472</v>
      </c>
      <c r="D84" s="363" t="str">
        <f t="shared" si="4"/>
        <v>(TECAL INGENIERIA SAS 5% - TECNICONSULTA SAS 95% -  0%- 0%)</v>
      </c>
      <c r="E84" s="353" t="s">
        <v>473</v>
      </c>
      <c r="F84" s="354">
        <v>0.05</v>
      </c>
      <c r="G84" s="355" t="s">
        <v>474</v>
      </c>
      <c r="H84" s="354">
        <v>0.95</v>
      </c>
      <c r="I84" s="356"/>
      <c r="J84" s="354"/>
      <c r="K84" s="357"/>
      <c r="L84" s="354"/>
      <c r="M84" s="12">
        <f t="shared" si="3"/>
        <v>1</v>
      </c>
      <c r="N84" s="80">
        <v>3004201</v>
      </c>
      <c r="O84" s="80"/>
      <c r="P84" s="81" t="s">
        <v>475</v>
      </c>
      <c r="Q84" s="41" t="s">
        <v>476</v>
      </c>
      <c r="R84" s="80" t="s">
        <v>477</v>
      </c>
      <c r="S84" s="70"/>
    </row>
    <row r="85" spans="1:19" ht="24" x14ac:dyDescent="0.2">
      <c r="A85" s="11">
        <v>76</v>
      </c>
      <c r="B85" s="319" t="s">
        <v>478</v>
      </c>
      <c r="C85" s="336" t="s">
        <v>479</v>
      </c>
      <c r="D85" s="363" t="str">
        <f t="shared" si="4"/>
        <v>(INGECINCO LTDA 95% - GRUPO ASV SAS 5% -  0%- 0%)</v>
      </c>
      <c r="E85" s="353" t="s">
        <v>480</v>
      </c>
      <c r="F85" s="354">
        <v>0.95</v>
      </c>
      <c r="G85" s="355" t="s">
        <v>481</v>
      </c>
      <c r="H85" s="354">
        <v>0.05</v>
      </c>
      <c r="I85" s="356"/>
      <c r="J85" s="354"/>
      <c r="K85" s="357"/>
      <c r="L85" s="354"/>
      <c r="M85" s="12">
        <f t="shared" si="3"/>
        <v>1</v>
      </c>
      <c r="N85" s="80" t="s">
        <v>482</v>
      </c>
      <c r="O85" s="80" t="s">
        <v>483</v>
      </c>
      <c r="P85" s="81" t="s">
        <v>484</v>
      </c>
      <c r="Q85" s="41" t="s">
        <v>485</v>
      </c>
      <c r="R85" s="80" t="s">
        <v>477</v>
      </c>
      <c r="S85" s="70"/>
    </row>
    <row r="86" spans="1:19" ht="78.75" x14ac:dyDescent="0.2">
      <c r="A86" s="11">
        <v>77</v>
      </c>
      <c r="B86" s="319" t="s">
        <v>486</v>
      </c>
      <c r="C86" s="336" t="s">
        <v>487</v>
      </c>
      <c r="D86" s="363" t="str">
        <f t="shared" si="4"/>
        <v>(COMPAÑIA 
CONSULTORA  COLOMBIANA TRIPLE 
C SA 50% - VALLEJO H 
INGENIEROS 
CONSULTORES -
CONSTRUCTORES 
S.A.S_x000D_ 50% -  0%- 0%)</v>
      </c>
      <c r="E86" s="353" t="s">
        <v>488</v>
      </c>
      <c r="F86" s="354">
        <v>0.5</v>
      </c>
      <c r="G86" s="355" t="s">
        <v>489</v>
      </c>
      <c r="H86" s="354">
        <v>0.5</v>
      </c>
      <c r="I86" s="356"/>
      <c r="J86" s="354"/>
      <c r="K86" s="357"/>
      <c r="L86" s="354"/>
      <c r="M86" s="12">
        <f t="shared" si="3"/>
        <v>1</v>
      </c>
      <c r="N86" s="80" t="s">
        <v>490</v>
      </c>
      <c r="O86" s="80"/>
      <c r="P86" s="81" t="s">
        <v>491</v>
      </c>
      <c r="Q86" s="41" t="s">
        <v>492</v>
      </c>
      <c r="R86" s="80" t="s">
        <v>477</v>
      </c>
      <c r="S86" s="70"/>
    </row>
    <row r="87" spans="1:19" ht="37.5" customHeight="1" x14ac:dyDescent="0.2">
      <c r="A87" s="11">
        <v>78</v>
      </c>
      <c r="B87" s="319" t="s">
        <v>493</v>
      </c>
      <c r="C87" s="336" t="s">
        <v>494</v>
      </c>
      <c r="D87" s="363" t="str">
        <f t="shared" si="4"/>
        <v>(INGENIERÍA Y CONSULTORÍA INGECON SAS 100% -  0% -  0%- 0%)</v>
      </c>
      <c r="E87" s="353" t="s">
        <v>495</v>
      </c>
      <c r="F87" s="354">
        <v>1</v>
      </c>
      <c r="G87" s="355"/>
      <c r="H87" s="354"/>
      <c r="I87" s="356"/>
      <c r="J87" s="354"/>
      <c r="K87" s="357"/>
      <c r="L87" s="354"/>
      <c r="M87" s="12">
        <f t="shared" si="3"/>
        <v>1</v>
      </c>
      <c r="N87" s="80">
        <v>4672384</v>
      </c>
      <c r="O87" s="80"/>
      <c r="P87" s="81" t="s">
        <v>496</v>
      </c>
      <c r="Q87" s="41" t="s">
        <v>497</v>
      </c>
      <c r="R87" s="80" t="s">
        <v>477</v>
      </c>
      <c r="S87" s="70"/>
    </row>
    <row r="88" spans="1:19" ht="24" x14ac:dyDescent="0.2">
      <c r="A88" s="11">
        <v>79</v>
      </c>
      <c r="B88" s="319" t="s">
        <v>498</v>
      </c>
      <c r="C88" s="336" t="s">
        <v>499</v>
      </c>
      <c r="D88" s="363" t="str">
        <f t="shared" si="4"/>
        <v>(INTERVENTORIA Y CONSTRUCIVILES S.A.S. 100% -  0% -  0%- 0%)</v>
      </c>
      <c r="E88" s="353" t="s">
        <v>500</v>
      </c>
      <c r="F88" s="354">
        <v>1</v>
      </c>
      <c r="G88" s="355"/>
      <c r="H88" s="354"/>
      <c r="I88" s="356"/>
      <c r="J88" s="354"/>
      <c r="K88" s="357"/>
      <c r="L88" s="354"/>
      <c r="M88" s="12">
        <f t="shared" si="3"/>
        <v>1</v>
      </c>
      <c r="N88" s="80"/>
      <c r="O88" s="80"/>
      <c r="P88" s="81" t="s">
        <v>501</v>
      </c>
      <c r="Q88" s="41" t="s">
        <v>502</v>
      </c>
      <c r="R88" s="80" t="s">
        <v>477</v>
      </c>
      <c r="S88" s="70"/>
    </row>
    <row r="89" spans="1:19" ht="25.5" x14ac:dyDescent="0.2">
      <c r="A89" s="11">
        <v>80</v>
      </c>
      <c r="B89" s="319" t="s">
        <v>503</v>
      </c>
      <c r="C89" s="336" t="s">
        <v>504</v>
      </c>
      <c r="D89" s="363" t="str">
        <f t="shared" si="4"/>
        <v>(INGECONA S.A.S 48% - C.I.O. COMPAÑIA SAS 52% -  0%- 0%)</v>
      </c>
      <c r="E89" s="353" t="s">
        <v>505</v>
      </c>
      <c r="F89" s="354">
        <v>0.48</v>
      </c>
      <c r="G89" s="355" t="s">
        <v>506</v>
      </c>
      <c r="H89" s="354">
        <v>0.52</v>
      </c>
      <c r="I89" s="356"/>
      <c r="J89" s="354"/>
      <c r="K89" s="357"/>
      <c r="L89" s="354"/>
      <c r="M89" s="12">
        <f t="shared" si="3"/>
        <v>1</v>
      </c>
      <c r="N89" s="80">
        <v>3203204442</v>
      </c>
      <c r="O89" s="81">
        <v>6010134352</v>
      </c>
      <c r="P89" s="407" t="s">
        <v>507</v>
      </c>
      <c r="Q89" s="41" t="s">
        <v>508</v>
      </c>
      <c r="R89" s="80" t="s">
        <v>477</v>
      </c>
      <c r="S89" s="70"/>
    </row>
    <row r="90" spans="1:19" ht="24" x14ac:dyDescent="0.2">
      <c r="A90" s="11">
        <v>81</v>
      </c>
      <c r="B90" s="319" t="s">
        <v>509</v>
      </c>
      <c r="C90" s="336" t="s">
        <v>510</v>
      </c>
      <c r="D90" s="363" t="str">
        <f t="shared" si="4"/>
        <v>(AYMCO SAS 100% -  0% -  0%- 0%)</v>
      </c>
      <c r="E90" s="353" t="s">
        <v>511</v>
      </c>
      <c r="F90" s="354">
        <v>1</v>
      </c>
      <c r="G90" s="355"/>
      <c r="H90" s="354"/>
      <c r="I90" s="356"/>
      <c r="J90" s="354"/>
      <c r="K90" s="357"/>
      <c r="L90" s="354"/>
      <c r="M90" s="12">
        <f t="shared" si="3"/>
        <v>1</v>
      </c>
      <c r="N90" s="80">
        <v>4400040</v>
      </c>
      <c r="O90" s="80">
        <v>4400040</v>
      </c>
      <c r="P90" s="81" t="s">
        <v>512</v>
      </c>
      <c r="Q90" s="41" t="s">
        <v>513</v>
      </c>
      <c r="R90" s="80" t="s">
        <v>514</v>
      </c>
      <c r="S90" s="70"/>
    </row>
    <row r="91" spans="1:19" ht="33.75" x14ac:dyDescent="0.2">
      <c r="A91" s="11">
        <v>82</v>
      </c>
      <c r="B91" s="319" t="s">
        <v>515</v>
      </c>
      <c r="C91" s="336" t="s">
        <v>516</v>
      </c>
      <c r="D91" s="363" t="str">
        <f t="shared" si="4"/>
        <v>(NOGAALL SAS 70% - LITORAL CONSULTING SAS 25% - APP CONSULTORES &amp; ESTRUCTURADORES SAS 5%- 0%)</v>
      </c>
      <c r="E91" s="353" t="s">
        <v>517</v>
      </c>
      <c r="F91" s="354">
        <v>0.7</v>
      </c>
      <c r="G91" s="356" t="s">
        <v>518</v>
      </c>
      <c r="H91" s="354">
        <v>0.25</v>
      </c>
      <c r="I91" s="356" t="s">
        <v>519</v>
      </c>
      <c r="J91" s="354">
        <v>0.05</v>
      </c>
      <c r="K91" s="357"/>
      <c r="L91" s="354"/>
      <c r="M91" s="12">
        <f t="shared" si="3"/>
        <v>1</v>
      </c>
      <c r="N91" s="80">
        <v>3117620591</v>
      </c>
      <c r="O91" s="80"/>
      <c r="P91" s="81" t="s">
        <v>520</v>
      </c>
      <c r="Q91" s="41" t="s">
        <v>521</v>
      </c>
      <c r="R91" s="80" t="s">
        <v>477</v>
      </c>
      <c r="S91" s="70"/>
    </row>
    <row r="92" spans="1:19" ht="33.75" x14ac:dyDescent="0.2">
      <c r="A92" s="11">
        <v>83</v>
      </c>
      <c r="B92" s="319" t="s">
        <v>522</v>
      </c>
      <c r="C92" s="336" t="s">
        <v>523</v>
      </c>
      <c r="D92" s="363" t="str">
        <f t="shared" si="4"/>
        <v>(INGENIERÍA, CONSULTORÍA Y PLANEACIÓN SA 70% - PAVIMENTOS Y GEOTECNIA SAS_x000D_ 30% -  0%- 0%)</v>
      </c>
      <c r="E92" s="353" t="s">
        <v>524</v>
      </c>
      <c r="F92" s="354">
        <v>0.7</v>
      </c>
      <c r="G92" s="355" t="s">
        <v>525</v>
      </c>
      <c r="H92" s="354">
        <v>0.3</v>
      </c>
      <c r="I92" s="356"/>
      <c r="J92" s="354"/>
      <c r="K92" s="357"/>
      <c r="L92" s="354"/>
      <c r="M92" s="12">
        <f t="shared" si="3"/>
        <v>1</v>
      </c>
      <c r="N92" s="80" t="s">
        <v>526</v>
      </c>
      <c r="O92" s="80"/>
      <c r="P92" s="81" t="s">
        <v>527</v>
      </c>
      <c r="Q92" s="41" t="s">
        <v>528</v>
      </c>
      <c r="R92" s="80" t="s">
        <v>477</v>
      </c>
      <c r="S92" s="70"/>
    </row>
    <row r="93" spans="1:19" ht="33.75" x14ac:dyDescent="0.2">
      <c r="A93" s="11">
        <v>84</v>
      </c>
      <c r="B93" s="319" t="s">
        <v>529</v>
      </c>
      <c r="C93" s="336" t="s">
        <v>530</v>
      </c>
      <c r="D93" s="363" t="str">
        <f t="shared" si="4"/>
        <v>(INTERESTUDIOS 
INGENIERIA S.A.S 40% - GUSTAVO PÉREZ MARIÑO 60% -  0%- 0%)</v>
      </c>
      <c r="E93" s="353" t="s">
        <v>531</v>
      </c>
      <c r="F93" s="354">
        <v>0.4</v>
      </c>
      <c r="G93" s="355" t="s">
        <v>532</v>
      </c>
      <c r="H93" s="354">
        <v>0.6</v>
      </c>
      <c r="I93" s="356"/>
      <c r="J93" s="354"/>
      <c r="K93" s="357"/>
      <c r="L93" s="354"/>
      <c r="M93" s="12">
        <f t="shared" si="3"/>
        <v>1</v>
      </c>
      <c r="N93" s="80" t="s">
        <v>533</v>
      </c>
      <c r="O93" s="80"/>
      <c r="P93" s="81" t="s">
        <v>534</v>
      </c>
      <c r="Q93" s="41" t="s">
        <v>535</v>
      </c>
      <c r="R93" s="80" t="s">
        <v>477</v>
      </c>
      <c r="S93" s="70"/>
    </row>
    <row r="94" spans="1:19" ht="22.5" x14ac:dyDescent="0.2">
      <c r="A94" s="11">
        <v>85</v>
      </c>
      <c r="B94" s="319" t="s">
        <v>536</v>
      </c>
      <c r="C94" s="336" t="s">
        <v>537</v>
      </c>
      <c r="D94" s="363" t="str">
        <f t="shared" si="4"/>
        <v>(DRC ASOCIADOS S.A.S 5% - S&amp;C INGENIERIA S.A.S 95% -  0%- 0%)</v>
      </c>
      <c r="E94" s="353" t="s">
        <v>538</v>
      </c>
      <c r="F94" s="354">
        <v>0.05</v>
      </c>
      <c r="G94" s="355" t="s">
        <v>539</v>
      </c>
      <c r="H94" s="354">
        <v>0.95</v>
      </c>
      <c r="I94" s="356"/>
      <c r="J94" s="354"/>
      <c r="K94" s="357"/>
      <c r="L94" s="354"/>
      <c r="M94" s="12">
        <f t="shared" si="3"/>
        <v>1</v>
      </c>
      <c r="N94" s="80" t="s">
        <v>540</v>
      </c>
      <c r="O94" s="80"/>
      <c r="P94" s="81" t="s">
        <v>541</v>
      </c>
      <c r="Q94" s="41" t="s">
        <v>542</v>
      </c>
      <c r="R94" s="80" t="s">
        <v>456</v>
      </c>
      <c r="S94" s="70"/>
    </row>
    <row r="95" spans="1:19" ht="24" x14ac:dyDescent="0.2">
      <c r="A95" s="11">
        <v>86</v>
      </c>
      <c r="B95" s="319" t="s">
        <v>543</v>
      </c>
      <c r="C95" s="336" t="s">
        <v>544</v>
      </c>
      <c r="D95" s="363" t="str">
        <f t="shared" si="4"/>
        <v>( TERRA INGENIEROS CIVILES S.A.S 100% -  0% -  0%- 0%)</v>
      </c>
      <c r="E95" s="353" t="s">
        <v>545</v>
      </c>
      <c r="F95" s="354">
        <v>1</v>
      </c>
      <c r="G95" s="355"/>
      <c r="H95" s="354"/>
      <c r="I95" s="356"/>
      <c r="J95" s="354"/>
      <c r="K95" s="357"/>
      <c r="L95" s="354"/>
      <c r="M95" s="12">
        <f t="shared" si="3"/>
        <v>1</v>
      </c>
      <c r="N95" s="80" t="s">
        <v>546</v>
      </c>
      <c r="O95" s="80"/>
      <c r="P95" s="81" t="s">
        <v>547</v>
      </c>
      <c r="Q95" s="41" t="s">
        <v>548</v>
      </c>
      <c r="R95" s="80" t="s">
        <v>37</v>
      </c>
      <c r="S95" s="70"/>
    </row>
    <row r="96" spans="1:19" ht="45" x14ac:dyDescent="0.2">
      <c r="A96" s="11">
        <v>87</v>
      </c>
      <c r="B96" s="319" t="s">
        <v>471</v>
      </c>
      <c r="C96" s="336" t="s">
        <v>549</v>
      </c>
      <c r="D96" s="363" t="str">
        <f t="shared" si="4"/>
        <v>(GPR INGENIERIA DE PROYECTOS DE 
INFRAESTRUCTURA S.A.S._x000D_ 5% - INFRAESTRUCTURAS E INGENIERIA GLOBAL S.A.S. 95% -  0%- 0%)</v>
      </c>
      <c r="E96" s="353" t="s">
        <v>550</v>
      </c>
      <c r="F96" s="354">
        <v>0.05</v>
      </c>
      <c r="G96" s="355" t="s">
        <v>551</v>
      </c>
      <c r="H96" s="354">
        <v>0.95</v>
      </c>
      <c r="I96" s="356"/>
      <c r="J96" s="354"/>
      <c r="K96" s="357"/>
      <c r="L96" s="354"/>
      <c r="M96" s="12">
        <f t="shared" si="3"/>
        <v>1</v>
      </c>
      <c r="N96" s="80" t="s">
        <v>552</v>
      </c>
      <c r="O96" s="80" t="s">
        <v>552</v>
      </c>
      <c r="P96" s="81" t="s">
        <v>553</v>
      </c>
      <c r="Q96" s="41" t="s">
        <v>554</v>
      </c>
      <c r="R96" s="80" t="s">
        <v>37</v>
      </c>
      <c r="S96" s="70"/>
    </row>
    <row r="97" spans="1:19" ht="45" x14ac:dyDescent="0.2">
      <c r="A97" s="11">
        <v>88</v>
      </c>
      <c r="B97" s="319" t="s">
        <v>555</v>
      </c>
      <c r="C97" s="336" t="s">
        <v>556</v>
      </c>
      <c r="D97" s="363" t="str">
        <f t="shared" si="4"/>
        <v>(PEDRO JOSÉ CORREDOR BECERRA 50% - JORGE WILLAN CORZO GARCIA 20% - GERMAN ALONSO PUENTES GORDO  30%- 0%)</v>
      </c>
      <c r="E97" s="353" t="s">
        <v>557</v>
      </c>
      <c r="F97" s="354">
        <v>0.5</v>
      </c>
      <c r="G97" s="355" t="s">
        <v>558</v>
      </c>
      <c r="H97" s="354">
        <v>0.2</v>
      </c>
      <c r="I97" s="356" t="s">
        <v>559</v>
      </c>
      <c r="J97" s="354">
        <v>0.3</v>
      </c>
      <c r="K97" s="357"/>
      <c r="L97" s="354"/>
      <c r="M97" s="12">
        <f t="shared" si="3"/>
        <v>1</v>
      </c>
      <c r="N97" s="80">
        <v>3144119353</v>
      </c>
      <c r="O97" s="80" t="s">
        <v>560</v>
      </c>
      <c r="P97" s="81" t="s">
        <v>561</v>
      </c>
      <c r="Q97" s="41" t="s">
        <v>562</v>
      </c>
      <c r="R97" s="80" t="s">
        <v>563</v>
      </c>
      <c r="S97" s="70"/>
    </row>
    <row r="98" spans="1:19" ht="24" x14ac:dyDescent="0.2">
      <c r="A98" s="11">
        <v>89</v>
      </c>
      <c r="B98" s="319" t="s">
        <v>564</v>
      </c>
      <c r="C98" s="336" t="s">
        <v>565</v>
      </c>
      <c r="D98" s="363" t="str">
        <f t="shared" si="4"/>
        <v>(2C INGENIEROS S.A. 60% - 2CC INGENIEROS S.A.S. 40% -  0%- 0%)</v>
      </c>
      <c r="E98" s="353" t="s">
        <v>566</v>
      </c>
      <c r="F98" s="354">
        <v>0.6</v>
      </c>
      <c r="G98" s="355" t="s">
        <v>567</v>
      </c>
      <c r="H98" s="354">
        <v>0.4</v>
      </c>
      <c r="I98" s="356"/>
      <c r="J98" s="354"/>
      <c r="K98" s="357"/>
      <c r="L98" s="354"/>
      <c r="M98" s="12">
        <f t="shared" si="3"/>
        <v>1</v>
      </c>
      <c r="N98" s="80" t="s">
        <v>568</v>
      </c>
      <c r="O98" s="80" t="s">
        <v>568</v>
      </c>
      <c r="P98" s="81" t="s">
        <v>569</v>
      </c>
      <c r="Q98" s="41" t="s">
        <v>570</v>
      </c>
      <c r="R98" s="80" t="s">
        <v>37</v>
      </c>
      <c r="S98" s="70"/>
    </row>
    <row r="99" spans="1:19" ht="33.75" x14ac:dyDescent="0.2">
      <c r="A99" s="11">
        <v>90</v>
      </c>
      <c r="B99" s="319" t="s">
        <v>571</v>
      </c>
      <c r="C99" s="336" t="s">
        <v>572</v>
      </c>
      <c r="D99" s="363" t="str">
        <f t="shared" si="4"/>
        <v>(GRUPO QUIMBAYA 
INGENIEROS S.A.S_x000D_ 50% - GRUPO QUIMBAYA S.A.S 50% -  0%- 0%)</v>
      </c>
      <c r="E99" s="353" t="s">
        <v>573</v>
      </c>
      <c r="F99" s="354">
        <v>0.5</v>
      </c>
      <c r="G99" s="355" t="s">
        <v>574</v>
      </c>
      <c r="H99" s="354">
        <v>0.5</v>
      </c>
      <c r="I99" s="356"/>
      <c r="J99" s="354"/>
      <c r="K99" s="357"/>
      <c r="L99" s="354"/>
      <c r="M99" s="12">
        <f t="shared" si="3"/>
        <v>1</v>
      </c>
      <c r="N99" s="80">
        <v>3012428034</v>
      </c>
      <c r="O99" s="80"/>
      <c r="P99" s="81" t="s">
        <v>575</v>
      </c>
      <c r="Q99" s="41" t="s">
        <v>576</v>
      </c>
      <c r="R99" s="80" t="s">
        <v>577</v>
      </c>
      <c r="S99" s="70"/>
    </row>
    <row r="100" spans="1:19" ht="24" x14ac:dyDescent="0.2">
      <c r="A100" s="11">
        <v>91</v>
      </c>
      <c r="B100" s="320" t="s">
        <v>578</v>
      </c>
      <c r="C100" s="336" t="s">
        <v>579</v>
      </c>
      <c r="D100" s="363" t="str">
        <f t="shared" si="4"/>
        <v>(DAM SOLUCIONES E INGENIERIA S.A.S 100% -  0% -  0%- 0%)</v>
      </c>
      <c r="E100" s="353" t="s">
        <v>580</v>
      </c>
      <c r="F100" s="354">
        <v>1</v>
      </c>
      <c r="G100" s="355"/>
      <c r="H100" s="354"/>
      <c r="I100" s="356"/>
      <c r="J100" s="354"/>
      <c r="K100" s="357"/>
      <c r="L100" s="354"/>
      <c r="M100" s="12">
        <f t="shared" si="3"/>
        <v>1</v>
      </c>
      <c r="N100" s="80">
        <v>3015200672</v>
      </c>
      <c r="O100" s="80">
        <v>8058201</v>
      </c>
      <c r="P100" s="81" t="s">
        <v>581</v>
      </c>
      <c r="Q100" s="41" t="s">
        <v>582</v>
      </c>
      <c r="R100" s="80" t="s">
        <v>477</v>
      </c>
      <c r="S100" s="70"/>
    </row>
    <row r="101" spans="1:19" ht="24" x14ac:dyDescent="0.2">
      <c r="A101" s="11">
        <v>92</v>
      </c>
      <c r="B101" s="320" t="s">
        <v>583</v>
      </c>
      <c r="C101" s="336" t="s">
        <v>584</v>
      </c>
      <c r="D101" s="363" t="str">
        <f t="shared" si="4"/>
        <v>(DPC INGENIEROS
SAS 100% -  0% -  0%- 0%)</v>
      </c>
      <c r="E101" s="353" t="s">
        <v>585</v>
      </c>
      <c r="F101" s="354">
        <v>1</v>
      </c>
      <c r="G101" s="355"/>
      <c r="H101" s="354"/>
      <c r="I101" s="356"/>
      <c r="J101" s="354"/>
      <c r="K101" s="357"/>
      <c r="L101" s="354"/>
      <c r="M101" s="12">
        <f t="shared" si="3"/>
        <v>1</v>
      </c>
      <c r="N101" s="80">
        <v>7150016</v>
      </c>
      <c r="O101" s="80">
        <v>7150016</v>
      </c>
      <c r="P101" s="81" t="s">
        <v>586</v>
      </c>
      <c r="Q101" s="41" t="s">
        <v>587</v>
      </c>
      <c r="R101" s="80" t="s">
        <v>477</v>
      </c>
      <c r="S101" s="70"/>
    </row>
    <row r="102" spans="1:19" ht="22.5" x14ac:dyDescent="0.2">
      <c r="A102" s="11">
        <v>93</v>
      </c>
      <c r="B102" s="320" t="s">
        <v>588</v>
      </c>
      <c r="C102" s="336" t="s">
        <v>589</v>
      </c>
      <c r="D102" s="363" t="str">
        <f t="shared" si="4"/>
        <v>(ECOVIAS S.A.S 95% - TRANSVIAS SAS TRANSPORTES Y VIAS 5% -  0%- 0%)</v>
      </c>
      <c r="E102" s="353" t="s">
        <v>590</v>
      </c>
      <c r="F102" s="354">
        <v>0.95</v>
      </c>
      <c r="G102" s="355" t="s">
        <v>591</v>
      </c>
      <c r="H102" s="354">
        <v>0.05</v>
      </c>
      <c r="I102" s="356"/>
      <c r="J102" s="354"/>
      <c r="K102" s="357"/>
      <c r="L102" s="354"/>
      <c r="M102" s="12">
        <f t="shared" si="3"/>
        <v>1</v>
      </c>
      <c r="N102" s="80">
        <v>3185106058</v>
      </c>
      <c r="O102" s="80">
        <v>3126700442</v>
      </c>
      <c r="P102" s="81" t="s">
        <v>592</v>
      </c>
      <c r="Q102" s="41" t="s">
        <v>593</v>
      </c>
      <c r="R102" s="80" t="s">
        <v>594</v>
      </c>
      <c r="S102" s="70"/>
    </row>
    <row r="103" spans="1:19" ht="161.25" customHeight="1" x14ac:dyDescent="0.2">
      <c r="A103" s="11">
        <v>94</v>
      </c>
      <c r="B103" s="320" t="s">
        <v>595</v>
      </c>
      <c r="C103" s="336" t="s">
        <v>596</v>
      </c>
      <c r="D103" s="363" t="str">
        <f t="shared" si="4"/>
        <v>(CELQO S.A.S 100% -  0% -  0%- 0%)</v>
      </c>
      <c r="E103" s="353" t="s">
        <v>597</v>
      </c>
      <c r="F103" s="354">
        <v>1</v>
      </c>
      <c r="G103" s="355"/>
      <c r="H103" s="354"/>
      <c r="I103" s="356"/>
      <c r="J103" s="354"/>
      <c r="K103" s="357"/>
      <c r="L103" s="354"/>
      <c r="M103" s="12">
        <f t="shared" si="3"/>
        <v>1</v>
      </c>
      <c r="N103" s="80">
        <v>3187665061</v>
      </c>
      <c r="O103" s="80">
        <v>4660395</v>
      </c>
      <c r="P103" s="81" t="s">
        <v>598</v>
      </c>
      <c r="Q103" s="41" t="s">
        <v>599</v>
      </c>
      <c r="R103" s="80" t="s">
        <v>477</v>
      </c>
      <c r="S103" s="70"/>
    </row>
    <row r="104" spans="1:19" ht="33" customHeight="1" x14ac:dyDescent="0.2">
      <c r="A104" s="11">
        <v>95</v>
      </c>
      <c r="B104" s="320" t="s">
        <v>600</v>
      </c>
      <c r="C104" s="336" t="s">
        <v>601</v>
      </c>
      <c r="D104" s="363" t="str">
        <f t="shared" si="4"/>
        <v>(CIVILE SAS 80% - ARNOLD MURCIA CHARRY 20% -  0%- 0%)</v>
      </c>
      <c r="E104" s="353" t="s">
        <v>602</v>
      </c>
      <c r="F104" s="354">
        <v>0.8</v>
      </c>
      <c r="G104" s="355" t="s">
        <v>603</v>
      </c>
      <c r="H104" s="354">
        <v>0.2</v>
      </c>
      <c r="I104" s="356"/>
      <c r="J104" s="354"/>
      <c r="K104" s="357"/>
      <c r="L104" s="354"/>
      <c r="M104" s="12">
        <f t="shared" si="3"/>
        <v>1</v>
      </c>
      <c r="N104" s="80">
        <v>3167574883</v>
      </c>
      <c r="O104" s="80">
        <v>6019261538</v>
      </c>
      <c r="P104" s="81" t="s">
        <v>604</v>
      </c>
      <c r="Q104" s="41" t="s">
        <v>605</v>
      </c>
      <c r="R104" s="80" t="s">
        <v>477</v>
      </c>
      <c r="S104" s="70"/>
    </row>
    <row r="105" spans="1:19" ht="24" x14ac:dyDescent="0.2">
      <c r="A105" s="11">
        <v>96</v>
      </c>
      <c r="B105" s="320" t="s">
        <v>606</v>
      </c>
      <c r="C105" s="336" t="s">
        <v>607</v>
      </c>
      <c r="D105" s="363" t="str">
        <f t="shared" si="4"/>
        <v>(INTERSA S.A. 100% -  0% -  0%- 0%)</v>
      </c>
      <c r="E105" s="353" t="s">
        <v>606</v>
      </c>
      <c r="F105" s="354">
        <v>1</v>
      </c>
      <c r="G105" s="355"/>
      <c r="H105" s="354"/>
      <c r="I105" s="356"/>
      <c r="J105" s="354"/>
      <c r="K105" s="357"/>
      <c r="L105" s="354"/>
      <c r="M105" s="12">
        <f t="shared" si="3"/>
        <v>1</v>
      </c>
      <c r="N105" s="80">
        <v>3102449753</v>
      </c>
      <c r="O105" s="80">
        <v>2149645</v>
      </c>
      <c r="P105" s="81" t="s">
        <v>608</v>
      </c>
      <c r="Q105" s="41" t="s">
        <v>609</v>
      </c>
      <c r="R105" s="80" t="s">
        <v>477</v>
      </c>
      <c r="S105" s="70"/>
    </row>
  </sheetData>
  <mergeCells count="5">
    <mergeCell ref="B1:S1"/>
    <mergeCell ref="B2:S2"/>
    <mergeCell ref="B3:S3"/>
    <mergeCell ref="B5:S5"/>
    <mergeCell ref="B6:S6"/>
  </mergeCells>
  <conditionalFormatting sqref="M10:M105">
    <cfRule type="cellIs" dxfId="6800" priority="1" operator="lessThan">
      <formula>1</formula>
    </cfRule>
  </conditionalFormatting>
  <hyperlinks>
    <hyperlink ref="Q46" r:id="rId1" xr:uid="{5697B5B6-95F7-4D27-9F09-C30C26698F2F}"/>
    <hyperlink ref="Q64" r:id="rId2" xr:uid="{72A1333D-EAE7-424F-9C05-117DB79DF9E4}"/>
    <hyperlink ref="Q10" r:id="rId3" xr:uid="{CED2CA98-C700-4C37-AB5F-31D3DD44B1C0}"/>
    <hyperlink ref="Q12" r:id="rId4" xr:uid="{7C38D092-B65E-40E3-8A56-5EC089EBDF6A}"/>
    <hyperlink ref="Q47" r:id="rId5" xr:uid="{7290229B-8E19-4CEA-BCD9-0072E4F36C72}"/>
    <hyperlink ref="Q48" r:id="rId6" xr:uid="{2151D934-A2FC-4A21-AA5E-A43003F02482}"/>
    <hyperlink ref="Q65" r:id="rId7" xr:uid="{4012A6BB-C569-492B-B142-A3B94DA65CAF}"/>
    <hyperlink ref="Q66" r:id="rId8" xr:uid="{235A5B79-C73D-4917-A7CA-51594E382C57}"/>
    <hyperlink ref="Q82" r:id="rId9" xr:uid="{A3DE4E56-B94D-4C82-B1CE-83DD8AA0A2D7}"/>
    <hyperlink ref="Q67" r:id="rId10" xr:uid="{75AF0EB4-3207-4EDC-A0A1-A438775E17BD}"/>
    <hyperlink ref="Q68" r:id="rId11" xr:uid="{AB000E55-9B44-4668-857D-FA3B4DFAAC36}"/>
    <hyperlink ref="Q69" r:id="rId12" xr:uid="{D447AB43-8B07-43AC-A6B1-E5C6070285D4}"/>
    <hyperlink ref="Q70" r:id="rId13" xr:uid="{614AE3A8-423B-40A4-8166-2C951658476E}"/>
    <hyperlink ref="Q71" r:id="rId14" xr:uid="{44B5DD14-CA98-422F-91C9-24D42F1BDF62}"/>
    <hyperlink ref="Q72" r:id="rId15" xr:uid="{CD71E91F-9F2C-42D3-B76C-2E0AA963319E}"/>
    <hyperlink ref="Q73" r:id="rId16" xr:uid="{B6E138FC-462C-4E06-AF52-3FCC4FD460C6}"/>
    <hyperlink ref="Q74" r:id="rId17" xr:uid="{2602D16D-3587-4900-A3DF-2E65F921C52B}"/>
    <hyperlink ref="Q76" r:id="rId18" xr:uid="{4BA2B0B7-BC20-455F-B7DA-6B58D28D930F}"/>
    <hyperlink ref="Q84" r:id="rId19" xr:uid="{DD585AF5-E57F-40DE-A4E3-78D7A1F6DD2D}"/>
    <hyperlink ref="Q77" r:id="rId20" xr:uid="{F5CB6B96-96E8-452D-891F-80D104031EAD}"/>
    <hyperlink ref="Q85" r:id="rId21" xr:uid="{5B05659A-2612-481B-8AA7-DE24B0D34631}"/>
    <hyperlink ref="Q13" r:id="rId22" xr:uid="{5E2EC5AC-DF90-4542-A6C5-46874248538D}"/>
    <hyperlink ref="Q86" r:id="rId23" xr:uid="{6F5D105A-E415-4869-A8A1-D2BDEFC96949}"/>
    <hyperlink ref="Q78" r:id="rId24" xr:uid="{9BC4BCA1-E6CE-4F43-9542-AD6BC24F44EB}"/>
    <hyperlink ref="Q14" r:id="rId25" xr:uid="{DA48D4C5-416B-4CB9-995E-87391F455F53}"/>
    <hyperlink ref="Q15" r:id="rId26" xr:uid="{AE4D52B5-C53E-4817-8E85-9CE8A55ED114}"/>
    <hyperlink ref="Q79" r:id="rId27" xr:uid="{9EE33C60-EF09-4C22-9B35-E3140DDDA2A7}"/>
    <hyperlink ref="Q80" r:id="rId28" xr:uid="{AC50FFD2-01EB-4A2F-A0A1-1E8BBB618D70}"/>
    <hyperlink ref="Q81" r:id="rId29" xr:uid="{87247BE2-65B0-4283-83C1-FBCB5CDBA7EE}"/>
    <hyperlink ref="Q51" r:id="rId30" xr:uid="{3F661836-7D54-498F-ACB8-D0787770C169}"/>
    <hyperlink ref="Q50" r:id="rId31" xr:uid="{7517C162-7C56-4A8C-8C1D-0172E0E61F8F}"/>
    <hyperlink ref="Q16" r:id="rId32" xr:uid="{4D4744CD-1514-4380-B48F-A7B374857BA0}"/>
    <hyperlink ref="Q52" r:id="rId33" xr:uid="{F2BC9014-D71F-48BF-AA2F-DF7F67670166}"/>
    <hyperlink ref="Q17" r:id="rId34" xr:uid="{4C593B14-6354-4C81-80AD-A492AC11168C}"/>
    <hyperlink ref="Q53" r:id="rId35" xr:uid="{000818F8-253F-46BC-990A-12987F6D0586}"/>
    <hyperlink ref="Q19" r:id="rId36" xr:uid="{2E55EFC6-358A-4550-A09A-2FEB66BE1204}"/>
    <hyperlink ref="Q87" r:id="rId37" xr:uid="{60F5447C-69D0-4E03-891C-9AB0A9FD574C}"/>
    <hyperlink ref="Q88" r:id="rId38" xr:uid="{76302E2C-C6B9-4729-91D5-DF1BE9BF826E}"/>
    <hyperlink ref="Q89" r:id="rId39" xr:uid="{87755168-2B3F-4092-9DE7-3DC54CC0724E}"/>
    <hyperlink ref="Q90" r:id="rId40" xr:uid="{35505895-6E02-4B5F-A81C-5362CF25D1D0}"/>
    <hyperlink ref="Q91" r:id="rId41" xr:uid="{AA118D2C-63AC-4150-83F9-A52C522B807D}"/>
    <hyperlink ref="Q21" r:id="rId42" xr:uid="{F6190FE4-AD9C-405B-8C4C-F70334C40D31}"/>
    <hyperlink ref="Q23" r:id="rId43" xr:uid="{2510DA6F-DD0A-4243-B404-F18BEC4CE81F}"/>
    <hyperlink ref="Q25" r:id="rId44" xr:uid="{3DCE8746-09B4-44B9-9D18-7C6B6D15B7F7}"/>
    <hyperlink ref="Q100" r:id="rId45" xr:uid="{DC7855AA-DC83-477A-8564-591BAD39BC7C}"/>
    <hyperlink ref="Q26" r:id="rId46" xr:uid="{E4994E57-6860-41FC-B64C-14ACB9A2D477}"/>
    <hyperlink ref="Q101" r:id="rId47" xr:uid="{25590157-C346-4202-AE76-BA0457148B54}"/>
    <hyperlink ref="Q102" r:id="rId48" xr:uid="{46B645E1-6628-48B7-A357-60B10AF1D014}"/>
    <hyperlink ref="Q104" r:id="rId49" xr:uid="{23359606-958D-4CD0-A64C-25F5E0CD90C3}"/>
    <hyperlink ref="Q105" r:id="rId50" xr:uid="{CE3C5523-EB90-4EBE-B52B-F1E2EC411573}"/>
    <hyperlink ref="Q54" r:id="rId51" xr:uid="{64E52A46-FFFE-43AA-98BD-3DF974DAD665}"/>
    <hyperlink ref="Q92" r:id="rId52" xr:uid="{E4442C9E-8F30-49A7-9739-7FE7BCC2DBB1}"/>
    <hyperlink ref="Q55" r:id="rId53" xr:uid="{0B3EF4B9-D892-4F4C-B5D7-5C6124244A78}"/>
    <hyperlink ref="Q93" r:id="rId54" xr:uid="{9F1E3A6A-0841-435D-9BCD-88EE6D03B559}"/>
    <hyperlink ref="Q94" r:id="rId55" xr:uid="{EC3B3548-DA40-4076-A5CE-D8966E1FF911}"/>
    <hyperlink ref="Q95" r:id="rId56" xr:uid="{26DA0C2A-C91D-4F24-B0CA-62025DFEFAFC}"/>
    <hyperlink ref="Q97" r:id="rId57" xr:uid="{24DA3B5E-71AD-46A7-93EE-521F35073770}"/>
    <hyperlink ref="Q98" r:id="rId58" xr:uid="{A23A172B-F78A-4C10-981D-AAB5D24BFA54}"/>
    <hyperlink ref="Q99" r:id="rId59" xr:uid="{2DC0D913-2057-4601-9B5E-C1962792316B}"/>
    <hyperlink ref="Q56" r:id="rId60" xr:uid="{459B3351-655D-42D2-945D-11E6657DCB0F}"/>
    <hyperlink ref="Q57" r:id="rId61" xr:uid="{03B4C30A-3ED0-4321-ACC3-F03095A34434}"/>
    <hyperlink ref="Q38" r:id="rId62" xr:uid="{F7361CCF-E8D3-4647-AD93-8613901DC75F}"/>
    <hyperlink ref="Q39" r:id="rId63" xr:uid="{FAA9A162-D372-4562-96AD-305B28720D6D}"/>
    <hyperlink ref="Q40" r:id="rId64" xr:uid="{620A7A54-E483-43EB-ADF9-ACB99E473C56}"/>
    <hyperlink ref="Q41" r:id="rId65" xr:uid="{76F22C7C-59BC-4449-89AE-29748CFF22E7}"/>
    <hyperlink ref="Q58" r:id="rId66" xr:uid="{55B1AD95-92DF-4AE5-BA58-34E74F24D7F0}"/>
    <hyperlink ref="Q59" r:id="rId67" xr:uid="{5104BC15-5E17-4AED-9794-73F1628A9D23}"/>
    <hyperlink ref="Q60" r:id="rId68" xr:uid="{3878262E-998B-49CA-80DB-754DC7ADC9E3}"/>
    <hyperlink ref="Q62" r:id="rId69" xr:uid="{87FF776C-1F37-4322-93F4-737D2E0104A6}"/>
    <hyperlink ref="Q45" r:id="rId70" xr:uid="{E5D76090-6E33-46DD-8700-5E5E9F75D412}"/>
    <hyperlink ref="Q28" r:id="rId71" xr:uid="{D35C54FD-D08D-496E-AA38-EC3F4B6BDF64}"/>
    <hyperlink ref="Q29" r:id="rId72" xr:uid="{19F99E51-EE34-4C4C-B63D-F7AA05E32B88}"/>
    <hyperlink ref="Q33" r:id="rId73" xr:uid="{FAF07776-6FB9-48D9-A436-733EA7650185}"/>
    <hyperlink ref="Q37" r:id="rId74" xr:uid="{488818C4-62AE-499C-8462-B0CD698B8644}"/>
  </hyperlinks>
  <pageMargins left="0.7" right="0.7" top="0.75" bottom="0.75" header="0.3" footer="0.3"/>
  <drawing r:id="rId7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86F662-6987-4525-8379-DD0241805C2C}">
  <sheetPr>
    <tabColor theme="2" tint="-0.249977111117893"/>
  </sheetPr>
  <dimension ref="A1:AA983"/>
  <sheetViews>
    <sheetView topLeftCell="F61" zoomScale="115" zoomScaleNormal="115" workbookViewId="0">
      <selection activeCell="N61" sqref="N61"/>
    </sheetView>
  </sheetViews>
  <sheetFormatPr baseColWidth="10" defaultColWidth="14.42578125" defaultRowHeight="15" customHeight="1" x14ac:dyDescent="0.2"/>
  <cols>
    <col min="1" max="1" width="8.7109375" style="215" customWidth="1"/>
    <col min="2" max="2" width="39.140625" style="215" customWidth="1"/>
    <col min="3" max="3" width="11.5703125" style="215" customWidth="1"/>
    <col min="4" max="5" width="13.85546875" style="215" customWidth="1"/>
    <col min="6" max="6" width="11.42578125" style="215" customWidth="1"/>
    <col min="7" max="8" width="13.5703125" style="215" customWidth="1"/>
    <col min="9" max="9" width="14.42578125" style="215" customWidth="1"/>
    <col min="10" max="10" width="20" style="215" customWidth="1"/>
    <col min="11" max="13" width="12" style="215" customWidth="1"/>
    <col min="14" max="14" width="16.42578125" style="215" customWidth="1"/>
    <col min="15" max="15" width="45" style="215" customWidth="1"/>
    <col min="16" max="27" width="10.85546875" style="215" customWidth="1"/>
    <col min="28" max="16384" width="14.42578125" style="215"/>
  </cols>
  <sheetData>
    <row r="1" spans="1:27" ht="64.5" hidden="1" customHeight="1" x14ac:dyDescent="0.2">
      <c r="A1" s="604"/>
      <c r="B1" s="605"/>
      <c r="C1" s="605"/>
      <c r="D1" s="606" t="s">
        <v>0</v>
      </c>
      <c r="E1" s="606"/>
      <c r="F1" s="605"/>
      <c r="G1" s="605"/>
      <c r="H1" s="605"/>
      <c r="I1" s="605"/>
      <c r="J1" s="605"/>
      <c r="K1" s="605"/>
      <c r="L1" s="605"/>
      <c r="M1" s="605"/>
      <c r="N1" s="605"/>
      <c r="O1" s="605"/>
      <c r="P1" s="213"/>
      <c r="Q1" s="213"/>
      <c r="R1" s="213"/>
      <c r="S1" s="213"/>
      <c r="T1" s="214"/>
      <c r="U1" s="214"/>
      <c r="V1" s="214"/>
      <c r="W1" s="214"/>
      <c r="X1" s="214"/>
      <c r="Y1" s="214"/>
      <c r="Z1" s="214"/>
      <c r="AA1" s="214"/>
    </row>
    <row r="2" spans="1:27" ht="20.25" hidden="1" customHeight="1" x14ac:dyDescent="0.2">
      <c r="A2" s="607" t="s">
        <v>1</v>
      </c>
      <c r="B2" s="608"/>
      <c r="C2" s="608"/>
      <c r="D2" s="608"/>
      <c r="E2" s="608"/>
      <c r="F2" s="608"/>
      <c r="G2" s="608"/>
      <c r="H2" s="608"/>
      <c r="I2" s="608"/>
      <c r="J2" s="608"/>
      <c r="K2" s="608"/>
      <c r="L2" s="608"/>
      <c r="M2" s="608"/>
      <c r="N2" s="608"/>
      <c r="O2" s="608"/>
      <c r="P2" s="216"/>
      <c r="Q2" s="216"/>
      <c r="R2" s="216"/>
      <c r="S2" s="216"/>
      <c r="T2" s="216"/>
      <c r="U2" s="216"/>
      <c r="V2" s="216"/>
      <c r="W2" s="214"/>
      <c r="X2" s="214"/>
      <c r="Y2" s="214"/>
      <c r="Z2" s="214"/>
      <c r="AA2" s="214"/>
    </row>
    <row r="3" spans="1:27" ht="72" hidden="1" customHeight="1" x14ac:dyDescent="0.2">
      <c r="A3" s="609" t="s">
        <v>610</v>
      </c>
      <c r="B3" s="605"/>
      <c r="C3" s="605"/>
      <c r="D3" s="605"/>
      <c r="E3" s="605"/>
      <c r="F3" s="605"/>
      <c r="G3" s="605"/>
      <c r="H3" s="605"/>
      <c r="I3" s="605"/>
      <c r="J3" s="605"/>
      <c r="K3" s="605"/>
      <c r="L3" s="605"/>
      <c r="M3" s="605"/>
      <c r="N3" s="605"/>
      <c r="O3" s="605"/>
      <c r="P3" s="217"/>
      <c r="Q3" s="217"/>
      <c r="R3" s="217"/>
      <c r="S3" s="217"/>
      <c r="T3" s="217"/>
      <c r="U3" s="217"/>
      <c r="V3" s="217"/>
      <c r="W3" s="214"/>
      <c r="X3" s="214"/>
      <c r="Y3" s="214"/>
      <c r="Z3" s="214"/>
      <c r="AA3" s="214"/>
    </row>
    <row r="4" spans="1:27" ht="14.25" hidden="1" customHeight="1" x14ac:dyDescent="0.2">
      <c r="A4" s="218"/>
      <c r="B4" s="219"/>
      <c r="C4" s="220"/>
      <c r="D4" s="220"/>
      <c r="E4" s="220"/>
      <c r="F4" s="221"/>
      <c r="G4" s="221"/>
      <c r="H4" s="221"/>
      <c r="I4" s="222"/>
      <c r="J4" s="222"/>
      <c r="K4" s="222"/>
      <c r="L4" s="222"/>
      <c r="M4" s="222"/>
      <c r="N4" s="222"/>
      <c r="O4" s="214"/>
      <c r="P4" s="214"/>
      <c r="Q4" s="214"/>
      <c r="R4" s="214"/>
      <c r="S4" s="214"/>
      <c r="T4" s="214"/>
      <c r="U4" s="214"/>
      <c r="V4" s="214"/>
      <c r="W4" s="214"/>
      <c r="X4" s="214"/>
      <c r="Y4" s="214"/>
      <c r="Z4" s="214"/>
      <c r="AA4" s="214"/>
    </row>
    <row r="5" spans="1:27" ht="18" hidden="1" customHeight="1" x14ac:dyDescent="0.2">
      <c r="A5" s="610" t="s">
        <v>611</v>
      </c>
      <c r="B5" s="611"/>
      <c r="C5" s="611"/>
      <c r="D5" s="611"/>
      <c r="E5" s="611"/>
      <c r="F5" s="611"/>
      <c r="G5" s="611"/>
      <c r="H5" s="611"/>
      <c r="I5" s="611"/>
      <c r="J5" s="611"/>
      <c r="K5" s="611"/>
      <c r="L5" s="611"/>
      <c r="M5" s="611"/>
      <c r="N5" s="611"/>
      <c r="O5" s="603"/>
      <c r="P5" s="214"/>
      <c r="Q5" s="214"/>
      <c r="R5" s="214"/>
      <c r="S5" s="214"/>
      <c r="T5" s="214"/>
      <c r="U5" s="214"/>
      <c r="V5" s="214"/>
      <c r="W5" s="214"/>
      <c r="X5" s="214"/>
      <c r="Y5" s="214"/>
      <c r="Z5" s="214"/>
      <c r="AA5" s="214"/>
    </row>
    <row r="6" spans="1:27" ht="96" x14ac:dyDescent="0.2">
      <c r="A6" s="602"/>
      <c r="B6" s="603"/>
      <c r="C6" s="223" t="s">
        <v>612</v>
      </c>
      <c r="D6" s="223" t="s">
        <v>613</v>
      </c>
      <c r="E6" s="223" t="s">
        <v>613</v>
      </c>
      <c r="F6" s="223" t="s">
        <v>614</v>
      </c>
      <c r="G6" s="223" t="s">
        <v>615</v>
      </c>
      <c r="H6" s="223" t="s">
        <v>616</v>
      </c>
      <c r="I6" s="223" t="s">
        <v>617</v>
      </c>
      <c r="J6" s="223" t="s">
        <v>618</v>
      </c>
      <c r="K6" s="223" t="s">
        <v>619</v>
      </c>
      <c r="L6" s="223" t="s">
        <v>619</v>
      </c>
      <c r="M6" s="223" t="s">
        <v>619</v>
      </c>
      <c r="N6" s="223" t="s">
        <v>620</v>
      </c>
      <c r="O6" s="224"/>
      <c r="P6" s="225"/>
      <c r="Q6" s="225"/>
      <c r="R6" s="225"/>
      <c r="S6" s="225"/>
      <c r="T6" s="225"/>
      <c r="U6" s="225"/>
      <c r="V6" s="225"/>
      <c r="W6" s="225"/>
      <c r="X6" s="225"/>
      <c r="Y6" s="225"/>
      <c r="Z6" s="225"/>
      <c r="AA6" s="225"/>
    </row>
    <row r="7" spans="1:27" s="229" customFormat="1" ht="33.75" x14ac:dyDescent="0.25">
      <c r="A7" s="226" t="s">
        <v>5</v>
      </c>
      <c r="B7" s="227" t="s">
        <v>621</v>
      </c>
      <c r="C7" s="259" t="s">
        <v>622</v>
      </c>
      <c r="D7" s="259" t="s">
        <v>623</v>
      </c>
      <c r="E7" s="259" t="s">
        <v>624</v>
      </c>
      <c r="F7" s="259" t="s">
        <v>625</v>
      </c>
      <c r="G7" s="260" t="s">
        <v>626</v>
      </c>
      <c r="H7" s="260" t="s">
        <v>627</v>
      </c>
      <c r="I7" s="260" t="s">
        <v>628</v>
      </c>
      <c r="J7" s="260" t="s">
        <v>629</v>
      </c>
      <c r="K7" s="259" t="s">
        <v>630</v>
      </c>
      <c r="L7" s="259" t="s">
        <v>631</v>
      </c>
      <c r="M7" s="259" t="s">
        <v>632</v>
      </c>
      <c r="N7" s="261" t="s">
        <v>633</v>
      </c>
      <c r="O7" s="228" t="s">
        <v>23</v>
      </c>
      <c r="P7" s="225"/>
      <c r="Q7" s="225"/>
      <c r="R7" s="225"/>
      <c r="S7" s="225"/>
      <c r="T7" s="225"/>
      <c r="U7" s="225"/>
      <c r="V7" s="225"/>
      <c r="W7" s="225"/>
      <c r="X7" s="225"/>
      <c r="Y7" s="225"/>
      <c r="Z7" s="225"/>
      <c r="AA7" s="225"/>
    </row>
    <row r="8" spans="1:27" ht="14.25" customHeight="1" x14ac:dyDescent="0.2">
      <c r="A8" s="230">
        <v>1</v>
      </c>
      <c r="B8" s="321" t="str">
        <f>'INFO. PROP'!B10</f>
        <v>SITELSA SAS</v>
      </c>
      <c r="C8" s="387" t="s">
        <v>634</v>
      </c>
      <c r="D8" s="387" t="s">
        <v>635</v>
      </c>
      <c r="E8" s="387" t="s">
        <v>635</v>
      </c>
      <c r="F8" s="387" t="s">
        <v>634</v>
      </c>
      <c r="G8" s="387" t="s">
        <v>634</v>
      </c>
      <c r="H8" s="387" t="s">
        <v>634</v>
      </c>
      <c r="I8" s="387" t="s">
        <v>634</v>
      </c>
      <c r="J8" s="387" t="s">
        <v>634</v>
      </c>
      <c r="K8" s="387" t="s">
        <v>636</v>
      </c>
      <c r="L8" s="387" t="s">
        <v>636</v>
      </c>
      <c r="M8" s="387" t="s">
        <v>636</v>
      </c>
      <c r="N8" s="387" t="s">
        <v>634</v>
      </c>
      <c r="O8" s="469"/>
      <c r="P8" s="264"/>
    </row>
    <row r="9" spans="1:27" ht="14.25" customHeight="1" x14ac:dyDescent="0.2">
      <c r="A9" s="230">
        <v>2</v>
      </c>
      <c r="B9" s="321" t="str">
        <f>'INFO. PROP'!B11</f>
        <v>PROES INGENIERIA SAS</v>
      </c>
      <c r="C9" s="387" t="s">
        <v>634</v>
      </c>
      <c r="D9" s="387" t="s">
        <v>635</v>
      </c>
      <c r="E9" s="387" t="s">
        <v>635</v>
      </c>
      <c r="F9" s="387" t="s">
        <v>634</v>
      </c>
      <c r="G9" s="387" t="s">
        <v>634</v>
      </c>
      <c r="H9" s="387" t="s">
        <v>634</v>
      </c>
      <c r="I9" s="387" t="s">
        <v>636</v>
      </c>
      <c r="J9" s="387" t="s">
        <v>634</v>
      </c>
      <c r="K9" s="387" t="s">
        <v>636</v>
      </c>
      <c r="L9" s="387" t="s">
        <v>636</v>
      </c>
      <c r="M9" s="387" t="s">
        <v>636</v>
      </c>
      <c r="N9" s="387" t="s">
        <v>634</v>
      </c>
      <c r="O9" s="469"/>
      <c r="P9" s="264"/>
    </row>
    <row r="10" spans="1:27" ht="14.25" customHeight="1" x14ac:dyDescent="0.2">
      <c r="A10" s="230">
        <v>3</v>
      </c>
      <c r="B10" s="321" t="str">
        <f>'INFO. PROP'!B12</f>
        <v>CB INGENIEROS SAS</v>
      </c>
      <c r="C10" s="387" t="s">
        <v>634</v>
      </c>
      <c r="D10" s="387" t="s">
        <v>635</v>
      </c>
      <c r="E10" s="387" t="s">
        <v>635</v>
      </c>
      <c r="F10" s="387" t="s">
        <v>634</v>
      </c>
      <c r="G10" s="387" t="s">
        <v>634</v>
      </c>
      <c r="H10" s="387" t="s">
        <v>634</v>
      </c>
      <c r="I10" s="387" t="s">
        <v>636</v>
      </c>
      <c r="J10" s="387" t="s">
        <v>634</v>
      </c>
      <c r="K10" s="387" t="s">
        <v>636</v>
      </c>
      <c r="L10" s="387" t="s">
        <v>636</v>
      </c>
      <c r="M10" s="387" t="s">
        <v>636</v>
      </c>
      <c r="N10" s="387" t="s">
        <v>634</v>
      </c>
      <c r="O10" s="469"/>
      <c r="P10" s="264"/>
    </row>
    <row r="11" spans="1:27" ht="14.25" customHeight="1" x14ac:dyDescent="0.2">
      <c r="A11" s="230">
        <v>4</v>
      </c>
      <c r="B11" s="321" t="str">
        <f>'INFO. PROP'!B13</f>
        <v>JASEN CONSULTORES S.A.S.</v>
      </c>
      <c r="C11" s="387" t="s">
        <v>634</v>
      </c>
      <c r="D11" s="387" t="s">
        <v>635</v>
      </c>
      <c r="E11" s="387" t="s">
        <v>635</v>
      </c>
      <c r="F11" s="387" t="s">
        <v>634</v>
      </c>
      <c r="G11" s="387" t="s">
        <v>634</v>
      </c>
      <c r="H11" s="387" t="s">
        <v>634</v>
      </c>
      <c r="I11" s="387" t="s">
        <v>634</v>
      </c>
      <c r="J11" s="387" t="s">
        <v>634</v>
      </c>
      <c r="K11" s="387" t="s">
        <v>636</v>
      </c>
      <c r="L11" s="387" t="s">
        <v>634</v>
      </c>
      <c r="M11" s="387" t="s">
        <v>636</v>
      </c>
      <c r="N11" s="387" t="s">
        <v>634</v>
      </c>
      <c r="O11" s="470"/>
      <c r="P11" s="264"/>
    </row>
    <row r="12" spans="1:27" ht="14.25" customHeight="1" x14ac:dyDescent="0.2">
      <c r="A12" s="230">
        <v>5</v>
      </c>
      <c r="B12" s="321" t="str">
        <f>'INFO. PROP'!B14</f>
        <v>BOSA SIGLO XXI</v>
      </c>
      <c r="C12" s="387" t="s">
        <v>634</v>
      </c>
      <c r="D12" s="387" t="s">
        <v>634</v>
      </c>
      <c r="E12" s="387" t="s">
        <v>635</v>
      </c>
      <c r="F12" s="387" t="s">
        <v>634</v>
      </c>
      <c r="G12" s="387" t="s">
        <v>634</v>
      </c>
      <c r="H12" s="387" t="s">
        <v>634</v>
      </c>
      <c r="I12" s="387" t="s">
        <v>634</v>
      </c>
      <c r="J12" s="387" t="s">
        <v>634</v>
      </c>
      <c r="K12" s="387" t="s">
        <v>636</v>
      </c>
      <c r="L12" s="387" t="s">
        <v>634</v>
      </c>
      <c r="M12" s="387" t="s">
        <v>636</v>
      </c>
      <c r="N12" s="387" t="s">
        <v>634</v>
      </c>
      <c r="O12" s="469"/>
    </row>
    <row r="13" spans="1:27" ht="14.25" customHeight="1" x14ac:dyDescent="0.2">
      <c r="A13" s="230">
        <v>6</v>
      </c>
      <c r="B13" s="321" t="str">
        <f>'INFO. PROP'!B15</f>
        <v>CONSORCIO ODESSA</v>
      </c>
      <c r="C13" s="387" t="s">
        <v>634</v>
      </c>
      <c r="D13" s="387" t="s">
        <v>634</v>
      </c>
      <c r="E13" s="387" t="s">
        <v>635</v>
      </c>
      <c r="F13" s="387" t="s">
        <v>634</v>
      </c>
      <c r="G13" s="387" t="s">
        <v>634</v>
      </c>
      <c r="H13" s="387" t="s">
        <v>634</v>
      </c>
      <c r="I13" s="387" t="s">
        <v>634</v>
      </c>
      <c r="J13" s="387" t="s">
        <v>634</v>
      </c>
      <c r="K13" s="387" t="s">
        <v>636</v>
      </c>
      <c r="L13" s="387" t="s">
        <v>634</v>
      </c>
      <c r="M13" s="387" t="s">
        <v>636</v>
      </c>
      <c r="N13" s="387" t="s">
        <v>634</v>
      </c>
      <c r="O13" s="469"/>
    </row>
    <row r="14" spans="1:27" ht="14.25" customHeight="1" x14ac:dyDescent="0.2">
      <c r="A14" s="230">
        <v>7</v>
      </c>
      <c r="B14" s="321" t="str">
        <f>'INFO. PROP'!B16</f>
        <v>CONSORCIO GMC</v>
      </c>
      <c r="C14" s="387" t="s">
        <v>634</v>
      </c>
      <c r="D14" s="387" t="s">
        <v>634</v>
      </c>
      <c r="E14" s="387" t="s">
        <v>635</v>
      </c>
      <c r="F14" s="387" t="s">
        <v>634</v>
      </c>
      <c r="G14" s="387" t="s">
        <v>634</v>
      </c>
      <c r="H14" s="387" t="s">
        <v>634</v>
      </c>
      <c r="I14" s="387" t="s">
        <v>634</v>
      </c>
      <c r="J14" s="387" t="s">
        <v>634</v>
      </c>
      <c r="K14" s="387" t="s">
        <v>636</v>
      </c>
      <c r="L14" s="387" t="s">
        <v>634</v>
      </c>
      <c r="M14" s="387" t="s">
        <v>636</v>
      </c>
      <c r="N14" s="387" t="s">
        <v>634</v>
      </c>
      <c r="O14" s="469"/>
    </row>
    <row r="15" spans="1:27" ht="32.25" customHeight="1" x14ac:dyDescent="0.2">
      <c r="A15" s="230">
        <v>8</v>
      </c>
      <c r="B15" s="321" t="str">
        <f>'INFO. PROP'!B17</f>
        <v>CONSULTORES INTERVENTORES COLOMBIANOS S.A.S.</v>
      </c>
      <c r="C15" s="387" t="s">
        <v>634</v>
      </c>
      <c r="D15" s="387" t="s">
        <v>635</v>
      </c>
      <c r="E15" s="387" t="s">
        <v>635</v>
      </c>
      <c r="F15" s="387" t="s">
        <v>634</v>
      </c>
      <c r="G15" s="387" t="s">
        <v>634</v>
      </c>
      <c r="H15" s="387" t="s">
        <v>634</v>
      </c>
      <c r="I15" s="387" t="s">
        <v>634</v>
      </c>
      <c r="J15" s="387" t="s">
        <v>634</v>
      </c>
      <c r="K15" s="387" t="s">
        <v>634</v>
      </c>
      <c r="L15" s="387" t="s">
        <v>634</v>
      </c>
      <c r="M15" s="387" t="s">
        <v>636</v>
      </c>
      <c r="N15" s="387" t="s">
        <v>634</v>
      </c>
      <c r="O15" s="469"/>
    </row>
    <row r="16" spans="1:27" ht="30" customHeight="1" x14ac:dyDescent="0.2">
      <c r="A16" s="230">
        <v>9</v>
      </c>
      <c r="B16" s="321" t="str">
        <f>'INFO. PROP'!B18</f>
        <v>CONS GAB BOGOTA</v>
      </c>
      <c r="C16" s="387" t="s">
        <v>634</v>
      </c>
      <c r="D16" s="387" t="s">
        <v>634</v>
      </c>
      <c r="E16" s="387" t="s">
        <v>635</v>
      </c>
      <c r="F16" s="387" t="s">
        <v>634</v>
      </c>
      <c r="G16" s="387" t="s">
        <v>634</v>
      </c>
      <c r="H16" s="387" t="s">
        <v>634</v>
      </c>
      <c r="I16" s="387" t="s">
        <v>634</v>
      </c>
      <c r="J16" s="387" t="s">
        <v>634</v>
      </c>
      <c r="K16" s="387" t="s">
        <v>636</v>
      </c>
      <c r="L16" s="387" t="s">
        <v>636</v>
      </c>
      <c r="M16" s="387" t="s">
        <v>636</v>
      </c>
      <c r="N16" s="387" t="s">
        <v>634</v>
      </c>
      <c r="O16" s="388"/>
    </row>
    <row r="17" spans="1:15" ht="14.25" customHeight="1" x14ac:dyDescent="0.2">
      <c r="A17" s="230">
        <v>10</v>
      </c>
      <c r="B17" s="321" t="str">
        <f>'INFO. PROP'!B19</f>
        <v>CONSORCIO MT 2022 BOSA</v>
      </c>
      <c r="C17" s="387" t="s">
        <v>634</v>
      </c>
      <c r="D17" s="387" t="s">
        <v>634</v>
      </c>
      <c r="E17" s="387" t="s">
        <v>635</v>
      </c>
      <c r="F17" s="387" t="s">
        <v>634</v>
      </c>
      <c r="G17" s="387" t="s">
        <v>634</v>
      </c>
      <c r="H17" s="387" t="s">
        <v>634</v>
      </c>
      <c r="I17" s="387" t="s">
        <v>634</v>
      </c>
      <c r="J17" s="387" t="s">
        <v>634</v>
      </c>
      <c r="K17" s="387" t="s">
        <v>636</v>
      </c>
      <c r="L17" s="387" t="s">
        <v>634</v>
      </c>
      <c r="M17" s="387" t="s">
        <v>636</v>
      </c>
      <c r="N17" s="387" t="s">
        <v>634</v>
      </c>
      <c r="O17" s="469"/>
    </row>
    <row r="18" spans="1:15" ht="14.25" customHeight="1" x14ac:dyDescent="0.2">
      <c r="A18" s="230">
        <v>11</v>
      </c>
      <c r="B18" s="321" t="str">
        <f>'INFO. PROP'!B20</f>
        <v>VELNEC S.A.</v>
      </c>
      <c r="C18" s="387" t="s">
        <v>634</v>
      </c>
      <c r="D18" s="387" t="s">
        <v>635</v>
      </c>
      <c r="E18" s="387" t="s">
        <v>635</v>
      </c>
      <c r="F18" s="387" t="s">
        <v>634</v>
      </c>
      <c r="G18" s="387" t="s">
        <v>634</v>
      </c>
      <c r="H18" s="387" t="s">
        <v>634</v>
      </c>
      <c r="I18" s="387" t="s">
        <v>634</v>
      </c>
      <c r="J18" s="387" t="s">
        <v>634</v>
      </c>
      <c r="K18" s="387" t="s">
        <v>636</v>
      </c>
      <c r="L18" s="387" t="s">
        <v>634</v>
      </c>
      <c r="M18" s="387" t="s">
        <v>636</v>
      </c>
      <c r="N18" s="387" t="s">
        <v>634</v>
      </c>
      <c r="O18" s="469"/>
    </row>
    <row r="19" spans="1:15" ht="14.25" customHeight="1" x14ac:dyDescent="0.2">
      <c r="A19" s="230">
        <v>12</v>
      </c>
      <c r="B19" s="321" t="str">
        <f>'INFO. PROP'!B21</f>
        <v>CONSORCIO INTERVIAS CD</v>
      </c>
      <c r="C19" s="387" t="s">
        <v>634</v>
      </c>
      <c r="D19" s="387" t="s">
        <v>634</v>
      </c>
      <c r="E19" s="387" t="s">
        <v>635</v>
      </c>
      <c r="F19" s="387" t="s">
        <v>634</v>
      </c>
      <c r="G19" s="387" t="s">
        <v>634</v>
      </c>
      <c r="H19" s="387" t="s">
        <v>634</v>
      </c>
      <c r="I19" s="387" t="s">
        <v>634</v>
      </c>
      <c r="J19" s="387" t="s">
        <v>634</v>
      </c>
      <c r="K19" s="387" t="s">
        <v>636</v>
      </c>
      <c r="L19" s="387" t="s">
        <v>636</v>
      </c>
      <c r="M19" s="387" t="s">
        <v>636</v>
      </c>
      <c r="N19" s="387" t="s">
        <v>634</v>
      </c>
      <c r="O19" s="388"/>
    </row>
    <row r="20" spans="1:15" ht="14.25" customHeight="1" x14ac:dyDescent="0.2">
      <c r="A20" s="230">
        <v>13</v>
      </c>
      <c r="B20" s="321" t="str">
        <f>'INFO. PROP'!B22</f>
        <v>CONSORCIO GBM VIAS</v>
      </c>
      <c r="C20" s="387" t="s">
        <v>634</v>
      </c>
      <c r="D20" s="387" t="s">
        <v>634</v>
      </c>
      <c r="E20" s="387" t="s">
        <v>635</v>
      </c>
      <c r="F20" s="387" t="s">
        <v>634</v>
      </c>
      <c r="G20" s="387" t="s">
        <v>634</v>
      </c>
      <c r="H20" s="387" t="s">
        <v>634</v>
      </c>
      <c r="I20" s="387" t="s">
        <v>634</v>
      </c>
      <c r="J20" s="387" t="s">
        <v>634</v>
      </c>
      <c r="K20" s="387" t="s">
        <v>636</v>
      </c>
      <c r="L20" s="387" t="s">
        <v>636</v>
      </c>
      <c r="M20" s="387" t="s">
        <v>636</v>
      </c>
      <c r="N20" s="387" t="s">
        <v>634</v>
      </c>
      <c r="O20" s="388"/>
    </row>
    <row r="21" spans="1:15" ht="14.25" customHeight="1" x14ac:dyDescent="0.2">
      <c r="A21" s="230">
        <v>14</v>
      </c>
      <c r="B21" s="321" t="str">
        <f>'INFO. PROP'!B23</f>
        <v>CONSORCIO JGL</v>
      </c>
      <c r="C21" s="387" t="s">
        <v>634</v>
      </c>
      <c r="D21" s="387" t="s">
        <v>634</v>
      </c>
      <c r="E21" s="387" t="s">
        <v>635</v>
      </c>
      <c r="F21" s="387" t="s">
        <v>634</v>
      </c>
      <c r="G21" s="387" t="s">
        <v>634</v>
      </c>
      <c r="H21" s="387" t="s">
        <v>634</v>
      </c>
      <c r="I21" s="387" t="s">
        <v>634</v>
      </c>
      <c r="J21" s="387" t="s">
        <v>634</v>
      </c>
      <c r="K21" s="387" t="s">
        <v>636</v>
      </c>
      <c r="L21" s="387" t="s">
        <v>634</v>
      </c>
      <c r="M21" s="387" t="s">
        <v>636</v>
      </c>
      <c r="N21" s="387" t="s">
        <v>634</v>
      </c>
      <c r="O21" s="388"/>
    </row>
    <row r="22" spans="1:15" ht="14.25" customHeight="1" x14ac:dyDescent="0.2">
      <c r="A22" s="230">
        <v>15</v>
      </c>
      <c r="B22" s="321" t="str">
        <f>'INFO. PROP'!B24</f>
        <v>P.I.V. Ingeniería S.A.S</v>
      </c>
      <c r="C22" s="387" t="s">
        <v>634</v>
      </c>
      <c r="D22" s="387" t="s">
        <v>635</v>
      </c>
      <c r="E22" s="387" t="s">
        <v>635</v>
      </c>
      <c r="F22" s="387" t="s">
        <v>634</v>
      </c>
      <c r="G22" s="387" t="s">
        <v>634</v>
      </c>
      <c r="H22" s="387" t="s">
        <v>634</v>
      </c>
      <c r="I22" s="387" t="s">
        <v>634</v>
      </c>
      <c r="J22" s="387" t="s">
        <v>634</v>
      </c>
      <c r="K22" s="387" t="s">
        <v>636</v>
      </c>
      <c r="L22" s="387" t="s">
        <v>636</v>
      </c>
      <c r="M22" s="387" t="s">
        <v>636</v>
      </c>
      <c r="N22" s="387" t="s">
        <v>634</v>
      </c>
      <c r="O22" s="388"/>
    </row>
    <row r="23" spans="1:15" ht="14.25" customHeight="1" x14ac:dyDescent="0.2">
      <c r="A23" s="230">
        <v>16</v>
      </c>
      <c r="B23" s="321" t="str">
        <f>'INFO. PROP'!B25</f>
        <v>CONSORCIO CMP BOSA</v>
      </c>
      <c r="C23" s="387" t="s">
        <v>634</v>
      </c>
      <c r="D23" s="387" t="s">
        <v>634</v>
      </c>
      <c r="E23" s="387" t="s">
        <v>635</v>
      </c>
      <c r="F23" s="387" t="s">
        <v>634</v>
      </c>
      <c r="G23" s="387" t="s">
        <v>634</v>
      </c>
      <c r="H23" s="387" t="s">
        <v>634</v>
      </c>
      <c r="I23" s="387" t="s">
        <v>634</v>
      </c>
      <c r="J23" s="387" t="s">
        <v>634</v>
      </c>
      <c r="K23" s="387" t="s">
        <v>636</v>
      </c>
      <c r="L23" s="387" t="s">
        <v>636</v>
      </c>
      <c r="M23" s="387" t="s">
        <v>636</v>
      </c>
      <c r="N23" s="387" t="s">
        <v>634</v>
      </c>
      <c r="O23" s="388"/>
    </row>
    <row r="24" spans="1:15" ht="22.5" customHeight="1" x14ac:dyDescent="0.2">
      <c r="A24" s="230">
        <v>17</v>
      </c>
      <c r="B24" s="321" t="str">
        <f>'INFO. PROP'!B26</f>
        <v>INGENIEROS CONSULTORES Y CONSTRUCTORES ARG SAS</v>
      </c>
      <c r="C24" s="387" t="s">
        <v>634</v>
      </c>
      <c r="D24" s="387" t="s">
        <v>635</v>
      </c>
      <c r="E24" s="387" t="s">
        <v>635</v>
      </c>
      <c r="F24" s="387" t="s">
        <v>634</v>
      </c>
      <c r="G24" s="387" t="s">
        <v>634</v>
      </c>
      <c r="H24" s="387" t="s">
        <v>634</v>
      </c>
      <c r="I24" s="387" t="s">
        <v>634</v>
      </c>
      <c r="J24" s="387" t="s">
        <v>634</v>
      </c>
      <c r="K24" s="387" t="s">
        <v>636</v>
      </c>
      <c r="L24" s="387" t="s">
        <v>634</v>
      </c>
      <c r="M24" s="387" t="s">
        <v>636</v>
      </c>
      <c r="N24" s="387" t="s">
        <v>634</v>
      </c>
      <c r="O24" s="388"/>
    </row>
    <row r="25" spans="1:15" ht="14.25" customHeight="1" x14ac:dyDescent="0.2">
      <c r="A25" s="230">
        <v>18</v>
      </c>
      <c r="B25" s="321" t="str">
        <f>'INFO. PROP'!B27</f>
        <v>INGENIEROS CIVILES ESPECIALISTAS S.A.S.</v>
      </c>
      <c r="C25" s="387" t="s">
        <v>634</v>
      </c>
      <c r="D25" s="387" t="s">
        <v>635</v>
      </c>
      <c r="E25" s="387" t="s">
        <v>635</v>
      </c>
      <c r="F25" s="387" t="s">
        <v>634</v>
      </c>
      <c r="G25" s="387" t="s">
        <v>634</v>
      </c>
      <c r="H25" s="387" t="s">
        <v>634</v>
      </c>
      <c r="I25" s="387" t="s">
        <v>634</v>
      </c>
      <c r="J25" s="387" t="s">
        <v>634</v>
      </c>
      <c r="K25" s="387" t="s">
        <v>636</v>
      </c>
      <c r="L25" s="387" t="s">
        <v>636</v>
      </c>
      <c r="M25" s="387" t="s">
        <v>636</v>
      </c>
      <c r="N25" s="387" t="s">
        <v>634</v>
      </c>
      <c r="O25" s="388"/>
    </row>
    <row r="26" spans="1:15" ht="14.25" customHeight="1" x14ac:dyDescent="0.2">
      <c r="A26" s="230">
        <v>19</v>
      </c>
      <c r="B26" s="322" t="str">
        <f>'INFO. PROP'!B28</f>
        <v>CONSORCIO SG</v>
      </c>
      <c r="C26" s="387" t="s">
        <v>634</v>
      </c>
      <c r="D26" s="387" t="s">
        <v>634</v>
      </c>
      <c r="E26" s="387" t="s">
        <v>635</v>
      </c>
      <c r="F26" s="387" t="s">
        <v>634</v>
      </c>
      <c r="G26" s="387" t="s">
        <v>634</v>
      </c>
      <c r="H26" s="387" t="s">
        <v>634</v>
      </c>
      <c r="I26" s="387" t="s">
        <v>634</v>
      </c>
      <c r="J26" s="387" t="s">
        <v>634</v>
      </c>
      <c r="K26" s="387" t="s">
        <v>636</v>
      </c>
      <c r="L26" s="387" t="s">
        <v>634</v>
      </c>
      <c r="M26" s="387" t="s">
        <v>636</v>
      </c>
      <c r="N26" s="387" t="s">
        <v>634</v>
      </c>
      <c r="O26" s="388"/>
    </row>
    <row r="27" spans="1:15" ht="14.25" customHeight="1" x14ac:dyDescent="0.2">
      <c r="A27" s="230">
        <v>20</v>
      </c>
      <c r="B27" s="322" t="str">
        <f>'INFO. PROP'!B29</f>
        <v>Estructurador Colombia SAS</v>
      </c>
      <c r="C27" s="387" t="s">
        <v>634</v>
      </c>
      <c r="D27" s="387" t="s">
        <v>635</v>
      </c>
      <c r="E27" s="387" t="s">
        <v>635</v>
      </c>
      <c r="F27" s="387" t="s">
        <v>634</v>
      </c>
      <c r="G27" s="387" t="s">
        <v>634</v>
      </c>
      <c r="H27" s="387" t="s">
        <v>634</v>
      </c>
      <c r="I27" s="387" t="s">
        <v>634</v>
      </c>
      <c r="J27" s="387" t="s">
        <v>634</v>
      </c>
      <c r="K27" s="387" t="s">
        <v>636</v>
      </c>
      <c r="L27" s="387" t="s">
        <v>634</v>
      </c>
      <c r="M27" s="387" t="s">
        <v>636</v>
      </c>
      <c r="N27" s="387" t="s">
        <v>634</v>
      </c>
      <c r="O27" s="388"/>
    </row>
    <row r="28" spans="1:15" ht="36" customHeight="1" x14ac:dyDescent="0.2">
      <c r="A28" s="230">
        <v>21</v>
      </c>
      <c r="B28" s="322" t="str">
        <f>'INFO. PROP'!B30</f>
        <v xml:space="preserve">SALGADO, MELENDEZ Y ASOCIADOS INGENIEROS CONSULTORES S.A.S	</v>
      </c>
      <c r="C28" s="387" t="s">
        <v>634</v>
      </c>
      <c r="D28" s="387" t="s">
        <v>635</v>
      </c>
      <c r="E28" s="387" t="s">
        <v>635</v>
      </c>
      <c r="F28" s="387" t="s">
        <v>634</v>
      </c>
      <c r="G28" s="387" t="s">
        <v>634</v>
      </c>
      <c r="H28" s="387" t="s">
        <v>634</v>
      </c>
      <c r="I28" s="387" t="s">
        <v>636</v>
      </c>
      <c r="J28" s="387" t="s">
        <v>634</v>
      </c>
      <c r="K28" s="387" t="s">
        <v>636</v>
      </c>
      <c r="L28" s="387" t="s">
        <v>634</v>
      </c>
      <c r="M28" s="387" t="s">
        <v>636</v>
      </c>
      <c r="N28" s="387" t="s">
        <v>634</v>
      </c>
      <c r="O28" s="388"/>
    </row>
    <row r="29" spans="1:15" ht="14.25" customHeight="1" x14ac:dyDescent="0.2">
      <c r="A29" s="230">
        <v>22</v>
      </c>
      <c r="B29" s="322" t="str">
        <f>'INFO. PROP'!B31</f>
        <v>INGEOCILCON S.A.S.</v>
      </c>
      <c r="C29" s="387" t="s">
        <v>634</v>
      </c>
      <c r="D29" s="387" t="s">
        <v>635</v>
      </c>
      <c r="E29" s="387" t="s">
        <v>635</v>
      </c>
      <c r="F29" s="387" t="s">
        <v>634</v>
      </c>
      <c r="G29" s="387" t="s">
        <v>634</v>
      </c>
      <c r="H29" s="387" t="s">
        <v>634</v>
      </c>
      <c r="I29" s="387" t="s">
        <v>634</v>
      </c>
      <c r="J29" s="387" t="s">
        <v>634</v>
      </c>
      <c r="K29" s="387" t="s">
        <v>636</v>
      </c>
      <c r="L29" s="387" t="s">
        <v>636</v>
      </c>
      <c r="M29" s="387" t="s">
        <v>636</v>
      </c>
      <c r="N29" s="387" t="s">
        <v>634</v>
      </c>
      <c r="O29" s="388"/>
    </row>
    <row r="30" spans="1:15" ht="14.25" customHeight="1" x14ac:dyDescent="0.2">
      <c r="A30" s="230">
        <v>23</v>
      </c>
      <c r="B30" s="322" t="str">
        <f>'INFO. PROP'!B32</f>
        <v>GNG SERVICIOS DE INGENIERIA S.A.S.</v>
      </c>
      <c r="C30" s="387" t="s">
        <v>634</v>
      </c>
      <c r="D30" s="387" t="s">
        <v>635</v>
      </c>
      <c r="E30" s="387" t="s">
        <v>635</v>
      </c>
      <c r="F30" s="387" t="s">
        <v>634</v>
      </c>
      <c r="G30" s="387" t="s">
        <v>634</v>
      </c>
      <c r="H30" s="387" t="s">
        <v>634</v>
      </c>
      <c r="I30" s="387" t="s">
        <v>634</v>
      </c>
      <c r="J30" s="387" t="s">
        <v>634</v>
      </c>
      <c r="K30" s="387" t="s">
        <v>636</v>
      </c>
      <c r="L30" s="387" t="s">
        <v>636</v>
      </c>
      <c r="M30" s="387" t="s">
        <v>636</v>
      </c>
      <c r="N30" s="387" t="s">
        <v>634</v>
      </c>
      <c r="O30" s="388"/>
    </row>
    <row r="31" spans="1:15" ht="14.25" customHeight="1" x14ac:dyDescent="0.2">
      <c r="A31" s="230">
        <v>24</v>
      </c>
      <c r="B31" s="322" t="str">
        <f>'INFO. PROP'!B33</f>
        <v>Soluciones para la Ingeniería S.A.S.</v>
      </c>
      <c r="C31" s="387" t="s">
        <v>634</v>
      </c>
      <c r="D31" s="387" t="s">
        <v>635</v>
      </c>
      <c r="E31" s="387" t="s">
        <v>635</v>
      </c>
      <c r="F31" s="387" t="s">
        <v>634</v>
      </c>
      <c r="G31" s="387" t="s">
        <v>634</v>
      </c>
      <c r="H31" s="387" t="s">
        <v>634</v>
      </c>
      <c r="I31" s="387" t="s">
        <v>634</v>
      </c>
      <c r="J31" s="387" t="s">
        <v>634</v>
      </c>
      <c r="K31" s="387" t="s">
        <v>636</v>
      </c>
      <c r="L31" s="387" t="s">
        <v>634</v>
      </c>
      <c r="M31" s="387" t="s">
        <v>636</v>
      </c>
      <c r="N31" s="387" t="s">
        <v>634</v>
      </c>
      <c r="O31" s="388"/>
    </row>
    <row r="32" spans="1:15" ht="14.25" customHeight="1" x14ac:dyDescent="0.2">
      <c r="A32" s="230">
        <v>25</v>
      </c>
      <c r="B32" s="322" t="str">
        <f>'INFO. PROP'!B34</f>
        <v>CONSORCIO VIAL BOGOTA</v>
      </c>
      <c r="C32" s="387" t="s">
        <v>634</v>
      </c>
      <c r="D32" s="387" t="s">
        <v>634</v>
      </c>
      <c r="E32" s="387" t="s">
        <v>635</v>
      </c>
      <c r="F32" s="387" t="s">
        <v>634</v>
      </c>
      <c r="G32" s="387" t="s">
        <v>634</v>
      </c>
      <c r="H32" s="387" t="s">
        <v>634</v>
      </c>
      <c r="I32" s="387" t="s">
        <v>634</v>
      </c>
      <c r="J32" s="387" t="s">
        <v>634</v>
      </c>
      <c r="K32" s="387" t="s">
        <v>636</v>
      </c>
      <c r="L32" s="387" t="s">
        <v>634</v>
      </c>
      <c r="M32" s="387" t="s">
        <v>636</v>
      </c>
      <c r="N32" s="387" t="s">
        <v>634</v>
      </c>
      <c r="O32" s="388"/>
    </row>
    <row r="33" spans="1:15" ht="14.25" customHeight="1" x14ac:dyDescent="0.2">
      <c r="A33" s="230">
        <v>26</v>
      </c>
      <c r="B33" s="322" t="str">
        <f>'INFO. PROP'!B35</f>
        <v>GEOTECNIA Y CIMIENTOS INGEOCIM S.A.S.</v>
      </c>
      <c r="C33" s="387" t="s">
        <v>634</v>
      </c>
      <c r="D33" s="387" t="s">
        <v>635</v>
      </c>
      <c r="E33" s="387" t="s">
        <v>635</v>
      </c>
      <c r="F33" s="387" t="s">
        <v>634</v>
      </c>
      <c r="G33" s="387" t="s">
        <v>634</v>
      </c>
      <c r="H33" s="387" t="s">
        <v>634</v>
      </c>
      <c r="I33" s="387" t="s">
        <v>634</v>
      </c>
      <c r="J33" s="387" t="s">
        <v>634</v>
      </c>
      <c r="K33" s="387" t="s">
        <v>636</v>
      </c>
      <c r="L33" s="387" t="s">
        <v>634</v>
      </c>
      <c r="M33" s="387" t="s">
        <v>636</v>
      </c>
      <c r="N33" s="387" t="s">
        <v>634</v>
      </c>
      <c r="O33" s="388"/>
    </row>
    <row r="34" spans="1:15" ht="14.25" customHeight="1" x14ac:dyDescent="0.2">
      <c r="A34" s="230">
        <v>27</v>
      </c>
      <c r="B34" s="322" t="str">
        <f>'INFO. PROP'!B36</f>
        <v>COPEBA S.A.S.</v>
      </c>
      <c r="C34" s="387" t="s">
        <v>634</v>
      </c>
      <c r="D34" s="387" t="s">
        <v>635</v>
      </c>
      <c r="E34" s="387" t="s">
        <v>635</v>
      </c>
      <c r="F34" s="387" t="s">
        <v>634</v>
      </c>
      <c r="G34" s="387" t="s">
        <v>634</v>
      </c>
      <c r="H34" s="387" t="s">
        <v>634</v>
      </c>
      <c r="I34" s="387" t="s">
        <v>634</v>
      </c>
      <c r="J34" s="387" t="s">
        <v>634</v>
      </c>
      <c r="K34" s="387" t="s">
        <v>636</v>
      </c>
      <c r="L34" s="387" t="s">
        <v>634</v>
      </c>
      <c r="M34" s="387" t="s">
        <v>636</v>
      </c>
      <c r="N34" s="387" t="s">
        <v>634</v>
      </c>
      <c r="O34" s="388"/>
    </row>
    <row r="35" spans="1:15" ht="14.25" customHeight="1" x14ac:dyDescent="0.2">
      <c r="A35" s="230">
        <v>28</v>
      </c>
      <c r="B35" s="322" t="str">
        <f>'INFO. PROP'!B37</f>
        <v>CONSORCIO SAN JUAN BOSA 4</v>
      </c>
      <c r="C35" s="387" t="s">
        <v>634</v>
      </c>
      <c r="D35" s="387" t="s">
        <v>634</v>
      </c>
      <c r="E35" s="387" t="s">
        <v>635</v>
      </c>
      <c r="F35" s="387" t="s">
        <v>634</v>
      </c>
      <c r="G35" s="387" t="s">
        <v>636</v>
      </c>
      <c r="H35" s="387" t="s">
        <v>634</v>
      </c>
      <c r="I35" s="387" t="s">
        <v>634</v>
      </c>
      <c r="J35" s="387" t="s">
        <v>634</v>
      </c>
      <c r="K35" s="387" t="s">
        <v>636</v>
      </c>
      <c r="L35" s="387" t="s">
        <v>634</v>
      </c>
      <c r="M35" s="387" t="s">
        <v>636</v>
      </c>
      <c r="N35" s="387" t="s">
        <v>634</v>
      </c>
      <c r="O35" s="388"/>
    </row>
    <row r="36" spans="1:15" ht="31.5" customHeight="1" x14ac:dyDescent="0.2">
      <c r="A36" s="230">
        <v>29</v>
      </c>
      <c r="B36" s="322" t="str">
        <f>'INFO. PROP'!B38</f>
        <v>CODIPRO INGENIERÍA Y ARQUITECTURA LTDA.</v>
      </c>
      <c r="C36" s="387" t="s">
        <v>634</v>
      </c>
      <c r="D36" s="387" t="s">
        <v>635</v>
      </c>
      <c r="E36" s="387" t="s">
        <v>635</v>
      </c>
      <c r="F36" s="387" t="s">
        <v>634</v>
      </c>
      <c r="G36" s="387" t="s">
        <v>634</v>
      </c>
      <c r="H36" s="387" t="s">
        <v>634</v>
      </c>
      <c r="I36" s="387" t="s">
        <v>634</v>
      </c>
      <c r="J36" s="387" t="s">
        <v>634</v>
      </c>
      <c r="K36" s="387" t="s">
        <v>636</v>
      </c>
      <c r="L36" s="387" t="s">
        <v>634</v>
      </c>
      <c r="M36" s="387" t="s">
        <v>636</v>
      </c>
      <c r="N36" s="387" t="s">
        <v>634</v>
      </c>
      <c r="O36" s="388"/>
    </row>
    <row r="37" spans="1:15" ht="14.25" customHeight="1" x14ac:dyDescent="0.2">
      <c r="A37" s="230">
        <v>30</v>
      </c>
      <c r="B37" s="322" t="str">
        <f>'INFO. PROP'!B39</f>
        <v>CONSULTORES DONOVAN SAS</v>
      </c>
      <c r="C37" s="387" t="s">
        <v>634</v>
      </c>
      <c r="D37" s="387" t="s">
        <v>635</v>
      </c>
      <c r="E37" s="387" t="s">
        <v>635</v>
      </c>
      <c r="F37" s="387" t="s">
        <v>634</v>
      </c>
      <c r="G37" s="387" t="s">
        <v>634</v>
      </c>
      <c r="H37" s="387" t="s">
        <v>634</v>
      </c>
      <c r="I37" s="387" t="s">
        <v>634</v>
      </c>
      <c r="J37" s="387" t="s">
        <v>634</v>
      </c>
      <c r="K37" s="387" t="s">
        <v>636</v>
      </c>
      <c r="L37" s="387" t="s">
        <v>636</v>
      </c>
      <c r="M37" s="387" t="s">
        <v>636</v>
      </c>
      <c r="N37" s="387" t="s">
        <v>634</v>
      </c>
      <c r="O37" s="388"/>
    </row>
    <row r="38" spans="1:15" ht="14.25" customHeight="1" x14ac:dyDescent="0.2">
      <c r="A38" s="230">
        <v>31</v>
      </c>
      <c r="B38" s="322" t="str">
        <f>'INFO. PROP'!B40</f>
        <v>MAB INGENIERIA DE VALOR S.A.</v>
      </c>
      <c r="C38" s="387" t="s">
        <v>634</v>
      </c>
      <c r="D38" s="387" t="s">
        <v>635</v>
      </c>
      <c r="E38" s="387" t="s">
        <v>635</v>
      </c>
      <c r="F38" s="387" t="s">
        <v>634</v>
      </c>
      <c r="G38" s="387" t="s">
        <v>634</v>
      </c>
      <c r="H38" s="387" t="s">
        <v>634</v>
      </c>
      <c r="I38" s="387" t="s">
        <v>634</v>
      </c>
      <c r="J38" s="387" t="s">
        <v>634</v>
      </c>
      <c r="K38" s="387" t="s">
        <v>636</v>
      </c>
      <c r="L38" s="387" t="s">
        <v>636</v>
      </c>
      <c r="M38" s="387" t="s">
        <v>636</v>
      </c>
      <c r="N38" s="387" t="s">
        <v>634</v>
      </c>
      <c r="O38" s="388"/>
    </row>
    <row r="39" spans="1:15" ht="14.25" customHeight="1" x14ac:dyDescent="0.2">
      <c r="A39" s="230">
        <v>32</v>
      </c>
      <c r="B39" s="322" t="str">
        <f>'INFO. PROP'!B41</f>
        <v>CONSORCIO GIS BOSA</v>
      </c>
      <c r="C39" s="387" t="s">
        <v>634</v>
      </c>
      <c r="D39" s="387" t="s">
        <v>634</v>
      </c>
      <c r="E39" s="387" t="s">
        <v>635</v>
      </c>
      <c r="F39" s="387" t="s">
        <v>634</v>
      </c>
      <c r="G39" s="387" t="s">
        <v>634</v>
      </c>
      <c r="H39" s="387" t="s">
        <v>634</v>
      </c>
      <c r="I39" s="387" t="s">
        <v>634</v>
      </c>
      <c r="J39" s="387" t="s">
        <v>634</v>
      </c>
      <c r="K39" s="387" t="s">
        <v>636</v>
      </c>
      <c r="L39" s="387" t="s">
        <v>634</v>
      </c>
      <c r="M39" s="387" t="s">
        <v>636</v>
      </c>
      <c r="N39" s="387" t="s">
        <v>634</v>
      </c>
      <c r="O39" s="388"/>
    </row>
    <row r="40" spans="1:15" ht="14.25" customHeight="1" x14ac:dyDescent="0.2">
      <c r="A40" s="230">
        <v>33</v>
      </c>
      <c r="B40" s="322" t="str">
        <f>'INFO. PROP'!B42</f>
        <v>RAFAEL JAVIER GUISA RUEDA</v>
      </c>
      <c r="C40" s="387" t="s">
        <v>634</v>
      </c>
      <c r="D40" s="387" t="s">
        <v>635</v>
      </c>
      <c r="E40" s="387" t="s">
        <v>635</v>
      </c>
      <c r="F40" s="387" t="s">
        <v>634</v>
      </c>
      <c r="G40" s="387" t="s">
        <v>634</v>
      </c>
      <c r="H40" s="387" t="s">
        <v>634</v>
      </c>
      <c r="I40" s="387" t="s">
        <v>634</v>
      </c>
      <c r="J40" s="387" t="s">
        <v>634</v>
      </c>
      <c r="K40" s="387" t="s">
        <v>636</v>
      </c>
      <c r="L40" s="387" t="s">
        <v>634</v>
      </c>
      <c r="M40" s="387" t="s">
        <v>636</v>
      </c>
      <c r="N40" s="387" t="s">
        <v>634</v>
      </c>
      <c r="O40" s="388"/>
    </row>
    <row r="41" spans="1:15" ht="14.25" customHeight="1" x14ac:dyDescent="0.2">
      <c r="A41" s="230">
        <v>34</v>
      </c>
      <c r="B41" s="322" t="str">
        <f>'INFO. PROP'!B43</f>
        <v>CONSORCIO INTERMALLAVIAL BOSA</v>
      </c>
      <c r="C41" s="387" t="s">
        <v>634</v>
      </c>
      <c r="D41" s="387" t="s">
        <v>634</v>
      </c>
      <c r="E41" s="387" t="s">
        <v>635</v>
      </c>
      <c r="F41" s="387" t="s">
        <v>634</v>
      </c>
      <c r="G41" s="387" t="s">
        <v>634</v>
      </c>
      <c r="H41" s="387" t="s">
        <v>634</v>
      </c>
      <c r="I41" s="387" t="s">
        <v>634</v>
      </c>
      <c r="J41" s="387" t="s">
        <v>634</v>
      </c>
      <c r="K41" s="387" t="s">
        <v>636</v>
      </c>
      <c r="L41" s="387" t="s">
        <v>634</v>
      </c>
      <c r="M41" s="387" t="s">
        <v>636</v>
      </c>
      <c r="N41" s="387" t="s">
        <v>634</v>
      </c>
      <c r="O41" s="388"/>
    </row>
    <row r="42" spans="1:15" ht="14.25" customHeight="1" x14ac:dyDescent="0.2">
      <c r="A42" s="230">
        <v>35</v>
      </c>
      <c r="B42" s="322" t="str">
        <f>'INFO. PROP'!B44</f>
        <v>Consorcio RP Bosa</v>
      </c>
      <c r="C42" s="387" t="s">
        <v>634</v>
      </c>
      <c r="D42" s="387" t="s">
        <v>634</v>
      </c>
      <c r="E42" s="387" t="s">
        <v>635</v>
      </c>
      <c r="F42" s="387" t="s">
        <v>634</v>
      </c>
      <c r="G42" s="387" t="s">
        <v>634</v>
      </c>
      <c r="H42" s="387" t="s">
        <v>634</v>
      </c>
      <c r="I42" s="387" t="s">
        <v>634</v>
      </c>
      <c r="J42" s="387" t="s">
        <v>634</v>
      </c>
      <c r="K42" s="387" t="s">
        <v>636</v>
      </c>
      <c r="L42" s="387" t="s">
        <v>634</v>
      </c>
      <c r="M42" s="387" t="s">
        <v>636</v>
      </c>
      <c r="N42" s="387" t="s">
        <v>634</v>
      </c>
      <c r="O42" s="388"/>
    </row>
    <row r="43" spans="1:15" ht="14.25" customHeight="1" x14ac:dyDescent="0.2">
      <c r="A43" s="230">
        <v>36</v>
      </c>
      <c r="B43" s="322" t="str">
        <f>'INFO. PROP'!B45</f>
        <v>CONSORCIO OPH - CAP 2022</v>
      </c>
      <c r="C43" s="387" t="s">
        <v>634</v>
      </c>
      <c r="D43" s="387" t="s">
        <v>634</v>
      </c>
      <c r="E43" s="387" t="s">
        <v>635</v>
      </c>
      <c r="F43" s="387" t="s">
        <v>634</v>
      </c>
      <c r="G43" s="387" t="s">
        <v>634</v>
      </c>
      <c r="H43" s="387" t="s">
        <v>634</v>
      </c>
      <c r="I43" s="387" t="s">
        <v>634</v>
      </c>
      <c r="J43" s="387" t="s">
        <v>634</v>
      </c>
      <c r="K43" s="387" t="s">
        <v>636</v>
      </c>
      <c r="L43" s="387" t="s">
        <v>634</v>
      </c>
      <c r="M43" s="387" t="s">
        <v>636</v>
      </c>
      <c r="N43" s="387" t="s">
        <v>634</v>
      </c>
      <c r="O43" s="388"/>
    </row>
    <row r="44" spans="1:15" ht="30" customHeight="1" x14ac:dyDescent="0.2">
      <c r="A44" s="230">
        <v>37</v>
      </c>
      <c r="B44" s="323" t="str">
        <f>'INFO. PROP'!B46</f>
        <v>ARQING CONSULTORIA Y CONSTRUCCIONES SAS</v>
      </c>
      <c r="C44" s="387" t="s">
        <v>634</v>
      </c>
      <c r="D44" s="387" t="s">
        <v>635</v>
      </c>
      <c r="E44" s="387" t="s">
        <v>635</v>
      </c>
      <c r="F44" s="387" t="s">
        <v>634</v>
      </c>
      <c r="G44" s="387" t="s">
        <v>634</v>
      </c>
      <c r="H44" s="387" t="s">
        <v>634</v>
      </c>
      <c r="I44" s="387" t="s">
        <v>634</v>
      </c>
      <c r="J44" s="387" t="s">
        <v>634</v>
      </c>
      <c r="K44" s="387" t="s">
        <v>636</v>
      </c>
      <c r="L44" s="387" t="s">
        <v>636</v>
      </c>
      <c r="M44" s="387" t="s">
        <v>636</v>
      </c>
      <c r="N44" s="387" t="s">
        <v>634</v>
      </c>
      <c r="O44" s="388"/>
    </row>
    <row r="45" spans="1:15" ht="14.25" customHeight="1" x14ac:dyDescent="0.2">
      <c r="A45" s="230">
        <v>38</v>
      </c>
      <c r="B45" s="323" t="str">
        <f>'INFO. PROP'!B47</f>
        <v>HERNAN ALONSO VELASQUEZ CABEZA</v>
      </c>
      <c r="C45" s="387" t="s">
        <v>634</v>
      </c>
      <c r="D45" s="387" t="s">
        <v>635</v>
      </c>
      <c r="E45" s="387" t="s">
        <v>635</v>
      </c>
      <c r="F45" s="387" t="s">
        <v>634</v>
      </c>
      <c r="G45" s="387" t="s">
        <v>634</v>
      </c>
      <c r="H45" s="387" t="s">
        <v>634</v>
      </c>
      <c r="I45" s="387" t="s">
        <v>636</v>
      </c>
      <c r="J45" s="387" t="s">
        <v>634</v>
      </c>
      <c r="K45" s="387" t="s">
        <v>636</v>
      </c>
      <c r="L45" s="387" t="s">
        <v>636</v>
      </c>
      <c r="M45" s="387" t="s">
        <v>636</v>
      </c>
      <c r="N45" s="387" t="s">
        <v>634</v>
      </c>
      <c r="O45" s="388"/>
    </row>
    <row r="46" spans="1:15" ht="14.25" customHeight="1" x14ac:dyDescent="0.2">
      <c r="A46" s="230">
        <v>39</v>
      </c>
      <c r="B46" s="323" t="str">
        <f>'INFO. PROP'!B48</f>
        <v>CONSORCIO INTERSPACIOS BOSA</v>
      </c>
      <c r="C46" s="387" t="s">
        <v>634</v>
      </c>
      <c r="D46" s="387" t="s">
        <v>634</v>
      </c>
      <c r="E46" s="387" t="s">
        <v>635</v>
      </c>
      <c r="F46" s="387" t="s">
        <v>634</v>
      </c>
      <c r="G46" s="387" t="s">
        <v>634</v>
      </c>
      <c r="H46" s="387" t="s">
        <v>634</v>
      </c>
      <c r="I46" s="387" t="s">
        <v>634</v>
      </c>
      <c r="J46" s="387" t="s">
        <v>634</v>
      </c>
      <c r="K46" s="387" t="s">
        <v>636</v>
      </c>
      <c r="L46" s="387" t="s">
        <v>636</v>
      </c>
      <c r="M46" s="387" t="s">
        <v>636</v>
      </c>
      <c r="N46" s="387" t="s">
        <v>634</v>
      </c>
      <c r="O46" s="388"/>
    </row>
    <row r="47" spans="1:15" ht="14.25" customHeight="1" x14ac:dyDescent="0.2">
      <c r="A47" s="230">
        <v>40</v>
      </c>
      <c r="B47" s="323" t="str">
        <f>'INFO. PROP'!B49</f>
        <v>UT INTERVENTORIA BOSA 2022</v>
      </c>
      <c r="C47" s="387" t="s">
        <v>634</v>
      </c>
      <c r="D47" s="387" t="s">
        <v>635</v>
      </c>
      <c r="E47" s="387" t="s">
        <v>634</v>
      </c>
      <c r="F47" s="387" t="s">
        <v>634</v>
      </c>
      <c r="G47" s="387" t="s">
        <v>634</v>
      </c>
      <c r="H47" s="387" t="s">
        <v>634</v>
      </c>
      <c r="I47" s="387" t="s">
        <v>634</v>
      </c>
      <c r="J47" s="387" t="s">
        <v>634</v>
      </c>
      <c r="K47" s="387" t="s">
        <v>636</v>
      </c>
      <c r="L47" s="387" t="s">
        <v>636</v>
      </c>
      <c r="M47" s="387" t="s">
        <v>636</v>
      </c>
      <c r="N47" s="387" t="s">
        <v>634</v>
      </c>
      <c r="O47" s="388"/>
    </row>
    <row r="48" spans="1:15" ht="14.25" customHeight="1" x14ac:dyDescent="0.2">
      <c r="A48" s="230">
        <v>41</v>
      </c>
      <c r="B48" s="323" t="str">
        <f>'INFO. PROP'!B50</f>
        <v>PROYECTISTAS DE COLOMBIA &amp; CIA SAS</v>
      </c>
      <c r="C48" s="387" t="s">
        <v>634</v>
      </c>
      <c r="D48" s="387" t="s">
        <v>635</v>
      </c>
      <c r="E48" s="387" t="s">
        <v>635</v>
      </c>
      <c r="F48" s="387" t="s">
        <v>634</v>
      </c>
      <c r="G48" s="387" t="s">
        <v>634</v>
      </c>
      <c r="H48" s="387" t="s">
        <v>634</v>
      </c>
      <c r="I48" s="387" t="s">
        <v>634</v>
      </c>
      <c r="J48" s="387" t="s">
        <v>634</v>
      </c>
      <c r="K48" s="387" t="s">
        <v>636</v>
      </c>
      <c r="L48" s="387" t="s">
        <v>636</v>
      </c>
      <c r="M48" s="387" t="s">
        <v>636</v>
      </c>
      <c r="N48" s="387" t="s">
        <v>634</v>
      </c>
      <c r="O48" s="388" t="s">
        <v>638</v>
      </c>
    </row>
    <row r="49" spans="1:15" ht="26.25" customHeight="1" x14ac:dyDescent="0.2">
      <c r="A49" s="230">
        <v>42</v>
      </c>
      <c r="B49" s="323" t="str">
        <f>'INFO. PROP'!B51</f>
        <v>COMPAÑIA DE INTERVENTORIAS Y CONSULTORIAS DE LA COSTA SAS</v>
      </c>
      <c r="C49" s="387" t="s">
        <v>634</v>
      </c>
      <c r="D49" s="387" t="s">
        <v>635</v>
      </c>
      <c r="E49" s="387" t="s">
        <v>635</v>
      </c>
      <c r="F49" s="387" t="s">
        <v>634</v>
      </c>
      <c r="G49" s="387" t="s">
        <v>634</v>
      </c>
      <c r="H49" s="387" t="s">
        <v>634</v>
      </c>
      <c r="I49" s="387" t="s">
        <v>634</v>
      </c>
      <c r="J49" s="387" t="s">
        <v>634</v>
      </c>
      <c r="K49" s="387" t="s">
        <v>636</v>
      </c>
      <c r="L49" s="387" t="s">
        <v>636</v>
      </c>
      <c r="M49" s="387" t="s">
        <v>636</v>
      </c>
      <c r="N49" s="387" t="s">
        <v>634</v>
      </c>
      <c r="O49" s="388"/>
    </row>
    <row r="50" spans="1:15" ht="14.25" customHeight="1" x14ac:dyDescent="0.2">
      <c r="A50" s="230">
        <v>43</v>
      </c>
      <c r="B50" s="323" t="str">
        <f>'INFO. PROP'!B52</f>
        <v>CONSORCIO INTERBOSA 2022</v>
      </c>
      <c r="C50" s="387" t="s">
        <v>634</v>
      </c>
      <c r="D50" s="387" t="s">
        <v>634</v>
      </c>
      <c r="E50" s="387" t="s">
        <v>635</v>
      </c>
      <c r="F50" s="387" t="s">
        <v>634</v>
      </c>
      <c r="G50" s="387" t="s">
        <v>634</v>
      </c>
      <c r="H50" s="387" t="s">
        <v>634</v>
      </c>
      <c r="I50" s="387" t="s">
        <v>634</v>
      </c>
      <c r="J50" s="387" t="s">
        <v>634</v>
      </c>
      <c r="K50" s="387" t="s">
        <v>636</v>
      </c>
      <c r="L50" s="387" t="s">
        <v>636</v>
      </c>
      <c r="M50" s="387" t="s">
        <v>636</v>
      </c>
      <c r="N50" s="387" t="s">
        <v>634</v>
      </c>
      <c r="O50" s="388"/>
    </row>
    <row r="51" spans="1:15" ht="14.25" customHeight="1" x14ac:dyDescent="0.2">
      <c r="A51" s="230">
        <v>44</v>
      </c>
      <c r="B51" s="323" t="str">
        <f>'INFO. PROP'!B53</f>
        <v>CONSORCIO ALMA-GILLI</v>
      </c>
      <c r="C51" s="387" t="s">
        <v>634</v>
      </c>
      <c r="D51" s="387" t="s">
        <v>634</v>
      </c>
      <c r="E51" s="387" t="s">
        <v>635</v>
      </c>
      <c r="F51" s="387" t="s">
        <v>634</v>
      </c>
      <c r="G51" s="387" t="s">
        <v>634</v>
      </c>
      <c r="H51" s="387" t="s">
        <v>634</v>
      </c>
      <c r="I51" s="387" t="s">
        <v>634</v>
      </c>
      <c r="J51" s="387" t="s">
        <v>634</v>
      </c>
      <c r="K51" s="387" t="s">
        <v>636</v>
      </c>
      <c r="L51" s="387" t="s">
        <v>634</v>
      </c>
      <c r="M51" s="387" t="s">
        <v>636</v>
      </c>
      <c r="N51" s="387" t="s">
        <v>634</v>
      </c>
      <c r="O51" s="388" t="s">
        <v>638</v>
      </c>
    </row>
    <row r="52" spans="1:15" ht="14.25" customHeight="1" x14ac:dyDescent="0.2">
      <c r="A52" s="230">
        <v>45</v>
      </c>
      <c r="B52" s="323" t="str">
        <f>'INFO. PROP'!B54</f>
        <v>Wilmer Junior Gomez Brito</v>
      </c>
      <c r="C52" s="387" t="s">
        <v>634</v>
      </c>
      <c r="D52" s="387" t="s">
        <v>635</v>
      </c>
      <c r="E52" s="387" t="s">
        <v>635</v>
      </c>
      <c r="F52" s="387" t="s">
        <v>634</v>
      </c>
      <c r="G52" s="387" t="s">
        <v>634</v>
      </c>
      <c r="H52" s="387" t="s">
        <v>634</v>
      </c>
      <c r="I52" s="387" t="s">
        <v>634</v>
      </c>
      <c r="J52" s="387" t="s">
        <v>634</v>
      </c>
      <c r="K52" s="387" t="s">
        <v>636</v>
      </c>
      <c r="L52" s="387" t="s">
        <v>636</v>
      </c>
      <c r="M52" s="387" t="s">
        <v>636</v>
      </c>
      <c r="N52" s="387" t="s">
        <v>634</v>
      </c>
      <c r="O52" s="388"/>
    </row>
    <row r="53" spans="1:15" ht="25.5" customHeight="1" x14ac:dyDescent="0.2">
      <c r="A53" s="230">
        <v>46</v>
      </c>
      <c r="B53" s="323" t="str">
        <f>'INFO. PROP'!B55</f>
        <v>CONSTRUCCIONES INTERVENTORIAS ISAZA INGENIERIA SAS</v>
      </c>
      <c r="C53" s="387" t="s">
        <v>634</v>
      </c>
      <c r="D53" s="387" t="s">
        <v>635</v>
      </c>
      <c r="E53" s="387" t="s">
        <v>635</v>
      </c>
      <c r="F53" s="387" t="s">
        <v>634</v>
      </c>
      <c r="G53" s="387" t="s">
        <v>634</v>
      </c>
      <c r="H53" s="387" t="s">
        <v>634</v>
      </c>
      <c r="I53" s="387" t="s">
        <v>634</v>
      </c>
      <c r="J53" s="387" t="s">
        <v>634</v>
      </c>
      <c r="K53" s="387" t="s">
        <v>636</v>
      </c>
      <c r="L53" s="387" t="s">
        <v>634</v>
      </c>
      <c r="M53" s="387" t="s">
        <v>634</v>
      </c>
      <c r="N53" s="387" t="s">
        <v>634</v>
      </c>
      <c r="O53" s="388"/>
    </row>
    <row r="54" spans="1:15" ht="14.25" customHeight="1" x14ac:dyDescent="0.2">
      <c r="A54" s="230">
        <v>47</v>
      </c>
      <c r="B54" s="323" t="str">
        <f>'INFO. PROP'!B56</f>
        <v>CONSORCIO BOSA INFRA-VIAL</v>
      </c>
      <c r="C54" s="387" t="s">
        <v>634</v>
      </c>
      <c r="D54" s="387" t="s">
        <v>634</v>
      </c>
      <c r="E54" s="387" t="s">
        <v>635</v>
      </c>
      <c r="F54" s="387" t="s">
        <v>634</v>
      </c>
      <c r="G54" s="387" t="s">
        <v>634</v>
      </c>
      <c r="H54" s="387" t="s">
        <v>634</v>
      </c>
      <c r="I54" s="387" t="s">
        <v>634</v>
      </c>
      <c r="J54" s="387" t="s">
        <v>634</v>
      </c>
      <c r="K54" s="387" t="s">
        <v>636</v>
      </c>
      <c r="L54" s="387" t="s">
        <v>634</v>
      </c>
      <c r="M54" s="387" t="s">
        <v>636</v>
      </c>
      <c r="N54" s="387" t="s">
        <v>634</v>
      </c>
      <c r="O54" s="388" t="s">
        <v>639</v>
      </c>
    </row>
    <row r="55" spans="1:15" ht="14.25" customHeight="1" x14ac:dyDescent="0.2">
      <c r="A55" s="230">
        <v>48</v>
      </c>
      <c r="B55" s="323" t="str">
        <f>'INFO. PROP'!B57</f>
        <v>CS BOSA JI 004</v>
      </c>
      <c r="C55" s="387" t="s">
        <v>634</v>
      </c>
      <c r="D55" s="387" t="s">
        <v>634</v>
      </c>
      <c r="E55" s="387" t="s">
        <v>635</v>
      </c>
      <c r="F55" s="387" t="s">
        <v>634</v>
      </c>
      <c r="G55" s="387" t="s">
        <v>634</v>
      </c>
      <c r="H55" s="387" t="s">
        <v>634</v>
      </c>
      <c r="I55" s="387" t="s">
        <v>634</v>
      </c>
      <c r="J55" s="387" t="s">
        <v>634</v>
      </c>
      <c r="K55" s="387" t="s">
        <v>636</v>
      </c>
      <c r="L55" s="387" t="s">
        <v>634</v>
      </c>
      <c r="M55" s="387" t="s">
        <v>636</v>
      </c>
      <c r="N55" s="387" t="s">
        <v>634</v>
      </c>
      <c r="O55" s="388" t="s">
        <v>639</v>
      </c>
    </row>
    <row r="56" spans="1:15" ht="24" customHeight="1" x14ac:dyDescent="0.2">
      <c r="A56" s="230">
        <v>49</v>
      </c>
      <c r="B56" s="323" t="str">
        <f>'INFO. PROP'!B58</f>
        <v>ELSA MARIA RUEDA LANDINEZ INGENIERIA SAS</v>
      </c>
      <c r="C56" s="387" t="s">
        <v>634</v>
      </c>
      <c r="D56" s="387" t="s">
        <v>635</v>
      </c>
      <c r="E56" s="387" t="s">
        <v>635</v>
      </c>
      <c r="F56" s="387" t="s">
        <v>634</v>
      </c>
      <c r="G56" s="387" t="s">
        <v>634</v>
      </c>
      <c r="H56" s="387" t="s">
        <v>634</v>
      </c>
      <c r="I56" s="387" t="s">
        <v>634</v>
      </c>
      <c r="J56" s="387" t="s">
        <v>634</v>
      </c>
      <c r="K56" s="387" t="s">
        <v>636</v>
      </c>
      <c r="L56" s="387" t="s">
        <v>634</v>
      </c>
      <c r="M56" s="387" t="s">
        <v>636</v>
      </c>
      <c r="N56" s="387" t="s">
        <v>634</v>
      </c>
      <c r="O56" s="388" t="s">
        <v>638</v>
      </c>
    </row>
    <row r="57" spans="1:15" ht="14.25" customHeight="1" x14ac:dyDescent="0.2">
      <c r="A57" s="230">
        <v>50</v>
      </c>
      <c r="B57" s="323" t="str">
        <f>'INFO. PROP'!B59</f>
        <v>CONSORCIO INTERBOGOTA B&amp;B</v>
      </c>
      <c r="C57" s="387" t="s">
        <v>634</v>
      </c>
      <c r="D57" s="387" t="s">
        <v>634</v>
      </c>
      <c r="E57" s="387" t="s">
        <v>635</v>
      </c>
      <c r="F57" s="387" t="s">
        <v>634</v>
      </c>
      <c r="G57" s="387" t="s">
        <v>634</v>
      </c>
      <c r="H57" s="387" t="s">
        <v>634</v>
      </c>
      <c r="I57" s="387" t="s">
        <v>634</v>
      </c>
      <c r="J57" s="387" t="s">
        <v>634</v>
      </c>
      <c r="K57" s="387" t="s">
        <v>636</v>
      </c>
      <c r="L57" s="387" t="s">
        <v>634</v>
      </c>
      <c r="M57" s="387" t="s">
        <v>636</v>
      </c>
      <c r="N57" s="387" t="s">
        <v>634</v>
      </c>
      <c r="O57" s="388"/>
    </row>
    <row r="58" spans="1:15" ht="14.25" customHeight="1" x14ac:dyDescent="0.2">
      <c r="A58" s="230">
        <v>51</v>
      </c>
      <c r="B58" s="323" t="str">
        <f>'INFO. PROP'!B60</f>
        <v>INTERVIAL BOGOTA</v>
      </c>
      <c r="C58" s="387" t="s">
        <v>634</v>
      </c>
      <c r="D58" s="387" t="s">
        <v>634</v>
      </c>
      <c r="E58" s="387" t="s">
        <v>635</v>
      </c>
      <c r="F58" s="387" t="s">
        <v>634</v>
      </c>
      <c r="G58" s="387" t="s">
        <v>634</v>
      </c>
      <c r="H58" s="387" t="s">
        <v>634</v>
      </c>
      <c r="I58" s="387" t="s">
        <v>634</v>
      </c>
      <c r="J58" s="387" t="s">
        <v>634</v>
      </c>
      <c r="K58" s="387" t="s">
        <v>636</v>
      </c>
      <c r="L58" s="387" t="s">
        <v>634</v>
      </c>
      <c r="M58" s="387" t="s">
        <v>636</v>
      </c>
      <c r="N58" s="387" t="s">
        <v>634</v>
      </c>
      <c r="O58" s="388"/>
    </row>
    <row r="59" spans="1:15" ht="14.25" customHeight="1" x14ac:dyDescent="0.2">
      <c r="A59" s="230">
        <v>52</v>
      </c>
      <c r="B59" s="323" t="str">
        <f>'INFO. PROP'!B61</f>
        <v>CONSORCIO INTERCAPITAL</v>
      </c>
      <c r="C59" s="387" t="s">
        <v>634</v>
      </c>
      <c r="D59" s="387" t="s">
        <v>634</v>
      </c>
      <c r="E59" s="387" t="s">
        <v>635</v>
      </c>
      <c r="F59" s="387" t="s">
        <v>634</v>
      </c>
      <c r="G59" s="387" t="s">
        <v>634</v>
      </c>
      <c r="H59" s="387" t="s">
        <v>634</v>
      </c>
      <c r="I59" s="387" t="s">
        <v>634</v>
      </c>
      <c r="J59" s="387" t="s">
        <v>634</v>
      </c>
      <c r="K59" s="387" t="s">
        <v>636</v>
      </c>
      <c r="L59" s="387" t="s">
        <v>636</v>
      </c>
      <c r="M59" s="387" t="s">
        <v>636</v>
      </c>
      <c r="N59" s="387" t="s">
        <v>634</v>
      </c>
      <c r="O59" s="388" t="s">
        <v>638</v>
      </c>
    </row>
    <row r="60" spans="1:15" ht="14.25" customHeight="1" x14ac:dyDescent="0.2">
      <c r="A60" s="230">
        <v>53</v>
      </c>
      <c r="B60" s="323" t="str">
        <f>'INFO. PROP'!B62</f>
        <v>Proyectistas Asociados SAS</v>
      </c>
      <c r="C60" s="387" t="s">
        <v>634</v>
      </c>
      <c r="D60" s="387" t="s">
        <v>635</v>
      </c>
      <c r="E60" s="387" t="s">
        <v>635</v>
      </c>
      <c r="F60" s="387" t="s">
        <v>634</v>
      </c>
      <c r="G60" s="387" t="s">
        <v>634</v>
      </c>
      <c r="H60" s="387" t="s">
        <v>634</v>
      </c>
      <c r="I60" s="387" t="s">
        <v>634</v>
      </c>
      <c r="J60" s="387" t="s">
        <v>634</v>
      </c>
      <c r="K60" s="387" t="s">
        <v>636</v>
      </c>
      <c r="L60" s="387" t="s">
        <v>634</v>
      </c>
      <c r="M60" s="387" t="s">
        <v>636</v>
      </c>
      <c r="N60" s="387" t="s">
        <v>634</v>
      </c>
      <c r="O60" s="388"/>
    </row>
    <row r="61" spans="1:15" ht="25.5" customHeight="1" x14ac:dyDescent="0.2">
      <c r="A61" s="230">
        <v>54</v>
      </c>
      <c r="B61" s="323" t="str">
        <f>'INFO. PROP'!B63</f>
        <v>ESTUDIOS TECNICOS Y CONSTRUCCIONES SAS</v>
      </c>
      <c r="C61" s="387" t="s">
        <v>634</v>
      </c>
      <c r="D61" s="387" t="s">
        <v>635</v>
      </c>
      <c r="E61" s="387" t="s">
        <v>635</v>
      </c>
      <c r="F61" s="387" t="s">
        <v>634</v>
      </c>
      <c r="G61" s="387" t="s">
        <v>634</v>
      </c>
      <c r="H61" s="387" t="s">
        <v>634</v>
      </c>
      <c r="I61" s="387" t="s">
        <v>634</v>
      </c>
      <c r="J61" s="387" t="s">
        <v>634</v>
      </c>
      <c r="K61" s="387" t="s">
        <v>636</v>
      </c>
      <c r="L61" s="387" t="s">
        <v>634</v>
      </c>
      <c r="M61" s="387" t="s">
        <v>636</v>
      </c>
      <c r="N61" s="387" t="s">
        <v>634</v>
      </c>
      <c r="O61" s="388"/>
    </row>
    <row r="62" spans="1:15" s="389" customFormat="1" ht="14.25" customHeight="1" x14ac:dyDescent="0.25">
      <c r="A62" s="230">
        <v>55</v>
      </c>
      <c r="B62" s="324" t="str">
        <f>'INFO. PROP'!B64</f>
        <v>CONSORCIO CG 2021</v>
      </c>
      <c r="C62" s="387" t="s">
        <v>634</v>
      </c>
      <c r="D62" s="387" t="s">
        <v>634</v>
      </c>
      <c r="E62" s="387" t="s">
        <v>635</v>
      </c>
      <c r="F62" s="387" t="s">
        <v>634</v>
      </c>
      <c r="G62" s="387" t="s">
        <v>634</v>
      </c>
      <c r="H62" s="471" t="s">
        <v>634</v>
      </c>
      <c r="I62" s="471" t="s">
        <v>634</v>
      </c>
      <c r="J62" s="471" t="s">
        <v>634</v>
      </c>
      <c r="K62" s="387" t="s">
        <v>636</v>
      </c>
      <c r="L62" s="387" t="s">
        <v>636</v>
      </c>
      <c r="M62" s="387" t="s">
        <v>636</v>
      </c>
      <c r="N62" s="387" t="s">
        <v>634</v>
      </c>
      <c r="O62" s="388"/>
    </row>
    <row r="63" spans="1:15" s="389" customFormat="1" ht="14.25" customHeight="1" x14ac:dyDescent="0.25">
      <c r="A63" s="230">
        <v>56</v>
      </c>
      <c r="B63" s="324" t="str">
        <f>'INFO. PROP'!B65</f>
        <v>CONSORCIO VIAL BOSA</v>
      </c>
      <c r="C63" s="387" t="s">
        <v>634</v>
      </c>
      <c r="D63" s="387" t="s">
        <v>634</v>
      </c>
      <c r="E63" s="387" t="s">
        <v>635</v>
      </c>
      <c r="F63" s="387" t="s">
        <v>634</v>
      </c>
      <c r="G63" s="387" t="s">
        <v>634</v>
      </c>
      <c r="H63" s="471" t="s">
        <v>634</v>
      </c>
      <c r="I63" s="471" t="s">
        <v>634</v>
      </c>
      <c r="J63" s="471" t="s">
        <v>634</v>
      </c>
      <c r="K63" s="387" t="s">
        <v>636</v>
      </c>
      <c r="L63" s="387" t="s">
        <v>634</v>
      </c>
      <c r="M63" s="387" t="s">
        <v>636</v>
      </c>
      <c r="N63" s="387" t="s">
        <v>634</v>
      </c>
      <c r="O63" s="388"/>
    </row>
    <row r="64" spans="1:15" s="389" customFormat="1" ht="33.75" customHeight="1" x14ac:dyDescent="0.25">
      <c r="A64" s="230">
        <v>57</v>
      </c>
      <c r="B64" s="324" t="str">
        <f>'INFO. PROP'!B66</f>
        <v>R&amp;MCONSTRUCCIONES E INTERVENTORIAS S.A.S</v>
      </c>
      <c r="C64" s="387" t="s">
        <v>634</v>
      </c>
      <c r="D64" s="387" t="s">
        <v>635</v>
      </c>
      <c r="E64" s="387" t="s">
        <v>635</v>
      </c>
      <c r="F64" s="387" t="s">
        <v>634</v>
      </c>
      <c r="G64" s="387" t="s">
        <v>634</v>
      </c>
      <c r="H64" s="471" t="s">
        <v>634</v>
      </c>
      <c r="I64" s="471" t="s">
        <v>634</v>
      </c>
      <c r="J64" s="471" t="s">
        <v>634</v>
      </c>
      <c r="K64" s="387" t="s">
        <v>636</v>
      </c>
      <c r="L64" s="387" t="s">
        <v>636</v>
      </c>
      <c r="M64" s="387" t="s">
        <v>636</v>
      </c>
      <c r="N64" s="387" t="s">
        <v>634</v>
      </c>
      <c r="O64" s="388"/>
    </row>
    <row r="65" spans="1:15" s="389" customFormat="1" ht="14.25" customHeight="1" x14ac:dyDescent="0.25">
      <c r="A65" s="230">
        <v>58</v>
      </c>
      <c r="B65" s="324" t="str">
        <f>'INFO. PROP'!B67</f>
        <v>CONSORCIO POSSO INTERVIALES</v>
      </c>
      <c r="C65" s="387" t="s">
        <v>634</v>
      </c>
      <c r="D65" s="387" t="s">
        <v>634</v>
      </c>
      <c r="E65" s="387" t="s">
        <v>635</v>
      </c>
      <c r="F65" s="387" t="s">
        <v>634</v>
      </c>
      <c r="G65" s="387" t="s">
        <v>634</v>
      </c>
      <c r="H65" s="471" t="s">
        <v>634</v>
      </c>
      <c r="I65" s="471" t="s">
        <v>634</v>
      </c>
      <c r="J65" s="471" t="s">
        <v>634</v>
      </c>
      <c r="K65" s="387" t="s">
        <v>636</v>
      </c>
      <c r="L65" s="387" t="s">
        <v>636</v>
      </c>
      <c r="M65" s="387" t="s">
        <v>636</v>
      </c>
      <c r="N65" s="387" t="s">
        <v>634</v>
      </c>
      <c r="O65" s="388"/>
    </row>
    <row r="66" spans="1:15" s="389" customFormat="1" ht="14.25" customHeight="1" x14ac:dyDescent="0.25">
      <c r="A66" s="230">
        <v>59</v>
      </c>
      <c r="B66" s="324" t="str">
        <f>'INFO. PROP'!B68</f>
        <v>CONSORCIO EPSILON CAPITAL</v>
      </c>
      <c r="C66" s="387" t="s">
        <v>634</v>
      </c>
      <c r="D66" s="387" t="s">
        <v>634</v>
      </c>
      <c r="E66" s="387" t="s">
        <v>635</v>
      </c>
      <c r="F66" s="387" t="s">
        <v>634</v>
      </c>
      <c r="G66" s="387" t="s">
        <v>634</v>
      </c>
      <c r="H66" s="471" t="s">
        <v>634</v>
      </c>
      <c r="I66" s="471" t="s">
        <v>634</v>
      </c>
      <c r="J66" s="471" t="s">
        <v>634</v>
      </c>
      <c r="K66" s="387" t="s">
        <v>636</v>
      </c>
      <c r="L66" s="387" t="s">
        <v>636</v>
      </c>
      <c r="M66" s="387" t="s">
        <v>636</v>
      </c>
      <c r="N66" s="387" t="s">
        <v>634</v>
      </c>
      <c r="O66" s="388"/>
    </row>
    <row r="67" spans="1:15" s="389" customFormat="1" ht="14.25" customHeight="1" x14ac:dyDescent="0.25">
      <c r="A67" s="230">
        <v>60</v>
      </c>
      <c r="B67" s="324" t="str">
        <f>'INFO. PROP'!B69</f>
        <v>MIRS LATINOAMERICA S.A.S</v>
      </c>
      <c r="C67" s="387" t="s">
        <v>634</v>
      </c>
      <c r="D67" s="387" t="s">
        <v>635</v>
      </c>
      <c r="E67" s="387" t="s">
        <v>635</v>
      </c>
      <c r="F67" s="387" t="s">
        <v>634</v>
      </c>
      <c r="G67" s="387" t="s">
        <v>634</v>
      </c>
      <c r="H67" s="471" t="s">
        <v>634</v>
      </c>
      <c r="I67" s="471" t="s">
        <v>634</v>
      </c>
      <c r="J67" s="471" t="s">
        <v>634</v>
      </c>
      <c r="K67" s="387" t="s">
        <v>636</v>
      </c>
      <c r="L67" s="387" t="s">
        <v>634</v>
      </c>
      <c r="M67" s="387" t="s">
        <v>636</v>
      </c>
      <c r="N67" s="387" t="s">
        <v>634</v>
      </c>
      <c r="O67" s="388"/>
    </row>
    <row r="68" spans="1:15" s="389" customFormat="1" ht="24" x14ac:dyDescent="0.25">
      <c r="A68" s="230">
        <v>61</v>
      </c>
      <c r="B68" s="324" t="str">
        <f>'INFO. PROP'!B70</f>
        <v>TECNOLOGÍA DE NUEVAS MEDICIONES COLOMBIA S.A.S.</v>
      </c>
      <c r="C68" s="387" t="s">
        <v>634</v>
      </c>
      <c r="D68" s="387" t="s">
        <v>634</v>
      </c>
      <c r="E68" s="387" t="s">
        <v>635</v>
      </c>
      <c r="F68" s="387" t="s">
        <v>634</v>
      </c>
      <c r="G68" s="387" t="s">
        <v>634</v>
      </c>
      <c r="H68" s="471" t="s">
        <v>634</v>
      </c>
      <c r="I68" s="471" t="s">
        <v>634</v>
      </c>
      <c r="J68" s="471" t="s">
        <v>634</v>
      </c>
      <c r="K68" s="387" t="s">
        <v>636</v>
      </c>
      <c r="L68" s="387" t="s">
        <v>634</v>
      </c>
      <c r="M68" s="387" t="s">
        <v>636</v>
      </c>
      <c r="N68" s="387" t="s">
        <v>634</v>
      </c>
      <c r="O68" s="388"/>
    </row>
    <row r="69" spans="1:15" s="389" customFormat="1" ht="15" customHeight="1" x14ac:dyDescent="0.25">
      <c r="A69" s="230">
        <v>62</v>
      </c>
      <c r="B69" s="324" t="str">
        <f>'INFO. PROP'!B71</f>
        <v>CONSORCIO VIAS BOSA</v>
      </c>
      <c r="C69" s="387" t="s">
        <v>634</v>
      </c>
      <c r="D69" s="387" t="s">
        <v>634</v>
      </c>
      <c r="E69" s="387" t="s">
        <v>635</v>
      </c>
      <c r="F69" s="387" t="s">
        <v>634</v>
      </c>
      <c r="G69" s="387" t="s">
        <v>634</v>
      </c>
      <c r="H69" s="471" t="s">
        <v>634</v>
      </c>
      <c r="I69" s="471" t="s">
        <v>634</v>
      </c>
      <c r="J69" s="471" t="s">
        <v>634</v>
      </c>
      <c r="K69" s="387" t="s">
        <v>636</v>
      </c>
      <c r="L69" s="387" t="s">
        <v>634</v>
      </c>
      <c r="M69" s="387" t="s">
        <v>636</v>
      </c>
      <c r="N69" s="387" t="s">
        <v>634</v>
      </c>
      <c r="O69" s="388"/>
    </row>
    <row r="70" spans="1:15" s="389" customFormat="1" ht="14.25" customHeight="1" x14ac:dyDescent="0.25">
      <c r="A70" s="230">
        <v>63</v>
      </c>
      <c r="B70" s="324" t="str">
        <f>'INFO. PROP'!B72</f>
        <v>CONSORCIO VYO 2022</v>
      </c>
      <c r="C70" s="387" t="s">
        <v>634</v>
      </c>
      <c r="D70" s="387" t="s">
        <v>634</v>
      </c>
      <c r="E70" s="387" t="s">
        <v>635</v>
      </c>
      <c r="F70" s="387" t="s">
        <v>634</v>
      </c>
      <c r="G70" s="387" t="s">
        <v>634</v>
      </c>
      <c r="H70" s="471" t="s">
        <v>634</v>
      </c>
      <c r="I70" s="471" t="s">
        <v>634</v>
      </c>
      <c r="J70" s="471" t="s">
        <v>634</v>
      </c>
      <c r="K70" s="387" t="s">
        <v>636</v>
      </c>
      <c r="L70" s="387" t="s">
        <v>636</v>
      </c>
      <c r="M70" s="387" t="s">
        <v>636</v>
      </c>
      <c r="N70" s="387" t="s">
        <v>634</v>
      </c>
      <c r="O70" s="388"/>
    </row>
    <row r="71" spans="1:15" s="389" customFormat="1" ht="14.25" customHeight="1" x14ac:dyDescent="0.25">
      <c r="A71" s="230">
        <v>64</v>
      </c>
      <c r="B71" s="324" t="str">
        <f>'INFO. PROP'!B73</f>
        <v>D&amp;B INGENIEROS CIVILES S.A.S.</v>
      </c>
      <c r="C71" s="387" t="s">
        <v>634</v>
      </c>
      <c r="D71" s="387" t="s">
        <v>635</v>
      </c>
      <c r="E71" s="387" t="s">
        <v>635</v>
      </c>
      <c r="F71" s="387" t="s">
        <v>634</v>
      </c>
      <c r="G71" s="387" t="s">
        <v>634</v>
      </c>
      <c r="H71" s="471" t="s">
        <v>634</v>
      </c>
      <c r="I71" s="471" t="s">
        <v>634</v>
      </c>
      <c r="J71" s="471" t="s">
        <v>634</v>
      </c>
      <c r="K71" s="387" t="s">
        <v>636</v>
      </c>
      <c r="L71" s="387" t="s">
        <v>636</v>
      </c>
      <c r="M71" s="387" t="s">
        <v>636</v>
      </c>
      <c r="N71" s="387" t="s">
        <v>634</v>
      </c>
      <c r="O71" s="388"/>
    </row>
    <row r="72" spans="1:15" s="389" customFormat="1" ht="14.25" customHeight="1" x14ac:dyDescent="0.25">
      <c r="A72" s="230">
        <v>65</v>
      </c>
      <c r="B72" s="324" t="str">
        <f>'INFO. PROP'!B74</f>
        <v>CONSORCIO INTERTRONCAL 2022</v>
      </c>
      <c r="C72" s="387" t="s">
        <v>634</v>
      </c>
      <c r="D72" s="387" t="s">
        <v>634</v>
      </c>
      <c r="E72" s="387" t="s">
        <v>635</v>
      </c>
      <c r="F72" s="387" t="s">
        <v>634</v>
      </c>
      <c r="G72" s="387" t="s">
        <v>634</v>
      </c>
      <c r="H72" s="471" t="s">
        <v>634</v>
      </c>
      <c r="I72" s="471" t="s">
        <v>634</v>
      </c>
      <c r="J72" s="471" t="s">
        <v>634</v>
      </c>
      <c r="K72" s="387" t="s">
        <v>636</v>
      </c>
      <c r="L72" s="387" t="s">
        <v>636</v>
      </c>
      <c r="M72" s="387" t="s">
        <v>636</v>
      </c>
      <c r="N72" s="387" t="s">
        <v>634</v>
      </c>
      <c r="O72" s="388"/>
    </row>
    <row r="73" spans="1:15" s="389" customFormat="1" ht="14.25" customHeight="1" x14ac:dyDescent="0.25">
      <c r="A73" s="230">
        <v>66</v>
      </c>
      <c r="B73" s="324" t="str">
        <f>'INFO. PROP'!B75</f>
        <v>HMV SERVICIOS S.A.S</v>
      </c>
      <c r="C73" s="387" t="s">
        <v>634</v>
      </c>
      <c r="D73" s="387" t="s">
        <v>635</v>
      </c>
      <c r="E73" s="387" t="s">
        <v>635</v>
      </c>
      <c r="F73" s="387" t="s">
        <v>634</v>
      </c>
      <c r="G73" s="387" t="s">
        <v>634</v>
      </c>
      <c r="H73" s="471" t="s">
        <v>634</v>
      </c>
      <c r="I73" s="471" t="s">
        <v>634</v>
      </c>
      <c r="J73" s="471" t="s">
        <v>634</v>
      </c>
      <c r="K73" s="387" t="s">
        <v>636</v>
      </c>
      <c r="L73" s="387" t="s">
        <v>634</v>
      </c>
      <c r="M73" s="387" t="s">
        <v>636</v>
      </c>
      <c r="N73" s="387" t="s">
        <v>634</v>
      </c>
      <c r="O73" s="388"/>
    </row>
    <row r="74" spans="1:15" s="389" customFormat="1" ht="14.25" customHeight="1" x14ac:dyDescent="0.25">
      <c r="A74" s="230">
        <v>67</v>
      </c>
      <c r="B74" s="324" t="str">
        <f>'INFO. PROP'!B76</f>
        <v>CONSORCIO MALLA VIAL 2022</v>
      </c>
      <c r="C74" s="387" t="s">
        <v>634</v>
      </c>
      <c r="D74" s="387" t="s">
        <v>634</v>
      </c>
      <c r="E74" s="387" t="s">
        <v>635</v>
      </c>
      <c r="F74" s="387" t="s">
        <v>634</v>
      </c>
      <c r="G74" s="387" t="s">
        <v>634</v>
      </c>
      <c r="H74" s="471" t="s">
        <v>634</v>
      </c>
      <c r="I74" s="471" t="s">
        <v>634</v>
      </c>
      <c r="J74" s="471" t="s">
        <v>634</v>
      </c>
      <c r="K74" s="387" t="s">
        <v>636</v>
      </c>
      <c r="L74" s="387" t="s">
        <v>636</v>
      </c>
      <c r="M74" s="387" t="s">
        <v>636</v>
      </c>
      <c r="N74" s="387" t="s">
        <v>634</v>
      </c>
      <c r="O74" s="388"/>
    </row>
    <row r="75" spans="1:15" s="389" customFormat="1" ht="14.25" customHeight="1" x14ac:dyDescent="0.25">
      <c r="A75" s="230">
        <v>68</v>
      </c>
      <c r="B75" s="324" t="str">
        <f>'INFO. PROP'!B77</f>
        <v>CONSORCIO INCOL-ALEPH</v>
      </c>
      <c r="C75" s="387" t="s">
        <v>634</v>
      </c>
      <c r="D75" s="387" t="s">
        <v>634</v>
      </c>
      <c r="E75" s="387" t="s">
        <v>635</v>
      </c>
      <c r="F75" s="387" t="s">
        <v>634</v>
      </c>
      <c r="G75" s="387" t="s">
        <v>634</v>
      </c>
      <c r="H75" s="471" t="s">
        <v>634</v>
      </c>
      <c r="I75" s="471" t="s">
        <v>634</v>
      </c>
      <c r="J75" s="471" t="s">
        <v>634</v>
      </c>
      <c r="K75" s="387" t="s">
        <v>636</v>
      </c>
      <c r="L75" s="387" t="s">
        <v>636</v>
      </c>
      <c r="M75" s="387" t="s">
        <v>636</v>
      </c>
      <c r="N75" s="387" t="s">
        <v>634</v>
      </c>
      <c r="O75" s="388"/>
    </row>
    <row r="76" spans="1:15" s="389" customFormat="1" ht="14.25" customHeight="1" x14ac:dyDescent="0.25">
      <c r="A76" s="230">
        <v>69</v>
      </c>
      <c r="B76" s="324" t="str">
        <f>'INFO. PROP'!B78</f>
        <v>CONSULTORES DEL OCCIDENTE SAS</v>
      </c>
      <c r="C76" s="387" t="s">
        <v>634</v>
      </c>
      <c r="D76" s="387" t="s">
        <v>634</v>
      </c>
      <c r="E76" s="387" t="s">
        <v>635</v>
      </c>
      <c r="F76" s="387" t="s">
        <v>634</v>
      </c>
      <c r="G76" s="387" t="s">
        <v>634</v>
      </c>
      <c r="H76" s="471" t="s">
        <v>634</v>
      </c>
      <c r="I76" s="471" t="s">
        <v>634</v>
      </c>
      <c r="J76" s="471" t="s">
        <v>634</v>
      </c>
      <c r="K76" s="387" t="s">
        <v>636</v>
      </c>
      <c r="L76" s="387" t="s">
        <v>636</v>
      </c>
      <c r="M76" s="387" t="s">
        <v>636</v>
      </c>
      <c r="N76" s="387" t="s">
        <v>634</v>
      </c>
      <c r="O76" s="388"/>
    </row>
    <row r="77" spans="1:15" s="389" customFormat="1" ht="14.25" customHeight="1" x14ac:dyDescent="0.25">
      <c r="A77" s="230">
        <v>70</v>
      </c>
      <c r="B77" s="324" t="str">
        <f>'INFO. PROP'!B79</f>
        <v>CONSORCIO BOSA</v>
      </c>
      <c r="C77" s="387" t="s">
        <v>634</v>
      </c>
      <c r="D77" s="387" t="s">
        <v>634</v>
      </c>
      <c r="E77" s="387" t="s">
        <v>635</v>
      </c>
      <c r="F77" s="387" t="s">
        <v>634</v>
      </c>
      <c r="G77" s="387" t="s">
        <v>634</v>
      </c>
      <c r="H77" s="471" t="s">
        <v>634</v>
      </c>
      <c r="I77" s="471" t="s">
        <v>634</v>
      </c>
      <c r="J77" s="471" t="s">
        <v>634</v>
      </c>
      <c r="K77" s="387" t="s">
        <v>634</v>
      </c>
      <c r="L77" s="387" t="s">
        <v>634</v>
      </c>
      <c r="M77" s="387" t="s">
        <v>634</v>
      </c>
      <c r="N77" s="387" t="s">
        <v>634</v>
      </c>
      <c r="O77" s="388"/>
    </row>
    <row r="78" spans="1:15" s="389" customFormat="1" ht="14.25" customHeight="1" x14ac:dyDescent="0.25">
      <c r="A78" s="230">
        <v>71</v>
      </c>
      <c r="B78" s="324" t="str">
        <f>'INFO. PROP'!B80</f>
        <v>CONSORCIO KALROY BOSA 04</v>
      </c>
      <c r="C78" s="387" t="s">
        <v>634</v>
      </c>
      <c r="D78" s="387" t="s">
        <v>634</v>
      </c>
      <c r="E78" s="387" t="s">
        <v>635</v>
      </c>
      <c r="F78" s="387" t="s">
        <v>634</v>
      </c>
      <c r="G78" s="387" t="s">
        <v>634</v>
      </c>
      <c r="H78" s="471" t="s">
        <v>634</v>
      </c>
      <c r="I78" s="471" t="s">
        <v>634</v>
      </c>
      <c r="J78" s="471" t="s">
        <v>634</v>
      </c>
      <c r="K78" s="387" t="s">
        <v>636</v>
      </c>
      <c r="L78" s="387" t="s">
        <v>636</v>
      </c>
      <c r="M78" s="387" t="s">
        <v>636</v>
      </c>
      <c r="N78" s="387" t="s">
        <v>634</v>
      </c>
      <c r="O78" s="388"/>
    </row>
    <row r="79" spans="1:15" s="389" customFormat="1" ht="14.25" customHeight="1" x14ac:dyDescent="0.25">
      <c r="A79" s="230">
        <v>72</v>
      </c>
      <c r="B79" s="324" t="str">
        <f>'INFO. PROP'!B81</f>
        <v>UNIÓN TEMPORAL - RUTAS BOSA.</v>
      </c>
      <c r="C79" s="387" t="s">
        <v>634</v>
      </c>
      <c r="D79" s="387" t="s">
        <v>635</v>
      </c>
      <c r="E79" s="387" t="s">
        <v>634</v>
      </c>
      <c r="F79" s="387" t="s">
        <v>634</v>
      </c>
      <c r="G79" s="387" t="s">
        <v>634</v>
      </c>
      <c r="H79" s="471" t="s">
        <v>634</v>
      </c>
      <c r="I79" s="471" t="s">
        <v>634</v>
      </c>
      <c r="J79" s="471" t="s">
        <v>634</v>
      </c>
      <c r="K79" s="387" t="s">
        <v>636</v>
      </c>
      <c r="L79" s="387" t="s">
        <v>636</v>
      </c>
      <c r="M79" s="387" t="s">
        <v>636</v>
      </c>
      <c r="N79" s="387" t="s">
        <v>634</v>
      </c>
      <c r="O79" s="388"/>
    </row>
    <row r="80" spans="1:15" ht="14.25" customHeight="1" x14ac:dyDescent="0.2">
      <c r="A80" s="230">
        <v>73</v>
      </c>
      <c r="B80" s="325" t="str">
        <f>'INFO. PROP'!B82</f>
        <v>CONSORCIO AV</v>
      </c>
      <c r="C80" s="387" t="s">
        <v>634</v>
      </c>
      <c r="D80" s="387" t="s">
        <v>634</v>
      </c>
      <c r="E80" s="387" t="s">
        <v>635</v>
      </c>
      <c r="F80" s="387" t="s">
        <v>634</v>
      </c>
      <c r="G80" s="387" t="s">
        <v>634</v>
      </c>
      <c r="H80" s="387" t="s">
        <v>634</v>
      </c>
      <c r="I80" s="387" t="s">
        <v>636</v>
      </c>
      <c r="J80" s="387" t="s">
        <v>634</v>
      </c>
      <c r="K80" s="387" t="s">
        <v>636</v>
      </c>
      <c r="L80" s="387" t="s">
        <v>636</v>
      </c>
      <c r="M80" s="387" t="s">
        <v>636</v>
      </c>
      <c r="N80" s="387" t="s">
        <v>634</v>
      </c>
      <c r="O80" s="388" t="s">
        <v>640</v>
      </c>
    </row>
    <row r="81" spans="1:15" ht="14.25" customHeight="1" x14ac:dyDescent="0.2">
      <c r="A81" s="230">
        <v>74</v>
      </c>
      <c r="B81" s="325" t="str">
        <f>'INFO. PROP'!B83</f>
        <v>CONSORCIO INGEVIAL</v>
      </c>
      <c r="C81" s="387" t="s">
        <v>634</v>
      </c>
      <c r="D81" s="387" t="s">
        <v>634</v>
      </c>
      <c r="E81" s="387" t="s">
        <v>635</v>
      </c>
      <c r="F81" s="387" t="s">
        <v>634</v>
      </c>
      <c r="G81" s="387" t="s">
        <v>634</v>
      </c>
      <c r="H81" s="387" t="s">
        <v>634</v>
      </c>
      <c r="I81" s="387" t="s">
        <v>634</v>
      </c>
      <c r="J81" s="387" t="s">
        <v>634</v>
      </c>
      <c r="K81" s="387" t="s">
        <v>636</v>
      </c>
      <c r="L81" s="387" t="s">
        <v>636</v>
      </c>
      <c r="M81" s="387" t="s">
        <v>636</v>
      </c>
      <c r="N81" s="387" t="s">
        <v>634</v>
      </c>
      <c r="O81" s="388"/>
    </row>
    <row r="82" spans="1:15" ht="14.25" customHeight="1" x14ac:dyDescent="0.2">
      <c r="A82" s="230">
        <v>75</v>
      </c>
      <c r="B82" s="325" t="str">
        <f>'INFO. PROP'!B84</f>
        <v>CONSORCIO INTERVENTORIA BOSA</v>
      </c>
      <c r="C82" s="387" t="s">
        <v>634</v>
      </c>
      <c r="D82" s="387" t="s">
        <v>634</v>
      </c>
      <c r="E82" s="387" t="s">
        <v>635</v>
      </c>
      <c r="F82" s="387" t="s">
        <v>634</v>
      </c>
      <c r="G82" s="387" t="s">
        <v>634</v>
      </c>
      <c r="H82" s="387" t="s">
        <v>634</v>
      </c>
      <c r="I82" s="387" t="s">
        <v>634</v>
      </c>
      <c r="J82" s="387" t="s">
        <v>634</v>
      </c>
      <c r="K82" s="387" t="s">
        <v>636</v>
      </c>
      <c r="L82" s="387" t="s">
        <v>634</v>
      </c>
      <c r="M82" s="387" t="s">
        <v>636</v>
      </c>
      <c r="N82" s="387" t="s">
        <v>634</v>
      </c>
      <c r="O82" s="388" t="s">
        <v>641</v>
      </c>
    </row>
    <row r="83" spans="1:15" ht="14.25" customHeight="1" x14ac:dyDescent="0.2">
      <c r="A83" s="230">
        <v>76</v>
      </c>
      <c r="B83" s="325" t="str">
        <f>'INFO. PROP'!B85</f>
        <v>CONSORCIO ING VIAL</v>
      </c>
      <c r="C83" s="387" t="s">
        <v>634</v>
      </c>
      <c r="D83" s="387" t="s">
        <v>634</v>
      </c>
      <c r="E83" s="387" t="s">
        <v>635</v>
      </c>
      <c r="F83" s="387" t="s">
        <v>634</v>
      </c>
      <c r="G83" s="387" t="s">
        <v>634</v>
      </c>
      <c r="H83" s="387" t="s">
        <v>634</v>
      </c>
      <c r="I83" s="387" t="s">
        <v>634</v>
      </c>
      <c r="J83" s="387" t="s">
        <v>634</v>
      </c>
      <c r="K83" s="387" t="s">
        <v>636</v>
      </c>
      <c r="L83" s="387" t="s">
        <v>636</v>
      </c>
      <c r="M83" s="387" t="s">
        <v>636</v>
      </c>
      <c r="N83" s="387" t="s">
        <v>634</v>
      </c>
      <c r="O83" s="388"/>
    </row>
    <row r="84" spans="1:15" ht="14.25" customHeight="1" x14ac:dyDescent="0.2">
      <c r="A84" s="230">
        <v>77</v>
      </c>
      <c r="B84" s="325" t="str">
        <f>'INFO. PROP'!B86</f>
        <v>CONSORCIO INTERVENTORES</v>
      </c>
      <c r="C84" s="387" t="s">
        <v>634</v>
      </c>
      <c r="D84" s="387" t="s">
        <v>634</v>
      </c>
      <c r="E84" s="387" t="s">
        <v>635</v>
      </c>
      <c r="F84" s="387" t="s">
        <v>634</v>
      </c>
      <c r="G84" s="387" t="s">
        <v>634</v>
      </c>
      <c r="H84" s="387" t="s">
        <v>634</v>
      </c>
      <c r="I84" s="387" t="s">
        <v>634</v>
      </c>
      <c r="J84" s="387" t="s">
        <v>634</v>
      </c>
      <c r="K84" s="387" t="s">
        <v>636</v>
      </c>
      <c r="L84" s="387" t="s">
        <v>636</v>
      </c>
      <c r="M84" s="387" t="s">
        <v>636</v>
      </c>
      <c r="N84" s="387" t="s">
        <v>634</v>
      </c>
      <c r="O84" s="388"/>
    </row>
    <row r="85" spans="1:15" ht="32.25" customHeight="1" x14ac:dyDescent="0.2">
      <c r="A85" s="230">
        <v>78</v>
      </c>
      <c r="B85" s="325" t="str">
        <f>'INFO. PROP'!B87</f>
        <v>INGENIERIA Y CONSULTORIA INGECON SAS</v>
      </c>
      <c r="C85" s="387" t="s">
        <v>634</v>
      </c>
      <c r="D85" s="387" t="s">
        <v>635</v>
      </c>
      <c r="E85" s="387" t="s">
        <v>635</v>
      </c>
      <c r="F85" s="387" t="s">
        <v>634</v>
      </c>
      <c r="G85" s="387" t="s">
        <v>634</v>
      </c>
      <c r="H85" s="387" t="s">
        <v>634</v>
      </c>
      <c r="I85" s="387" t="s">
        <v>634</v>
      </c>
      <c r="J85" s="387" t="s">
        <v>634</v>
      </c>
      <c r="K85" s="387" t="s">
        <v>636</v>
      </c>
      <c r="L85" s="387" t="s">
        <v>636</v>
      </c>
      <c r="M85" s="387" t="s">
        <v>634</v>
      </c>
      <c r="N85" s="387" t="s">
        <v>634</v>
      </c>
      <c r="O85" s="388" t="s">
        <v>642</v>
      </c>
    </row>
    <row r="86" spans="1:15" ht="14.25" customHeight="1" x14ac:dyDescent="0.2">
      <c r="A86" s="230">
        <v>79</v>
      </c>
      <c r="B86" s="325" t="str">
        <f>'INFO. PROP'!B88</f>
        <v xml:space="preserve">	INTERVENTORIA Y CONSTRUCIVILES SAS</v>
      </c>
      <c r="C86" s="387" t="s">
        <v>634</v>
      </c>
      <c r="D86" s="387" t="s">
        <v>635</v>
      </c>
      <c r="E86" s="387" t="s">
        <v>635</v>
      </c>
      <c r="F86" s="387" t="s">
        <v>634</v>
      </c>
      <c r="G86" s="387" t="s">
        <v>634</v>
      </c>
      <c r="H86" s="387" t="s">
        <v>634</v>
      </c>
      <c r="I86" s="387" t="s">
        <v>634</v>
      </c>
      <c r="J86" s="387" t="s">
        <v>634</v>
      </c>
      <c r="K86" s="387" t="s">
        <v>636</v>
      </c>
      <c r="L86" s="387" t="s">
        <v>636</v>
      </c>
      <c r="M86" s="387" t="s">
        <v>636</v>
      </c>
      <c r="N86" s="387" t="s">
        <v>634</v>
      </c>
      <c r="O86" s="388"/>
    </row>
    <row r="87" spans="1:15" ht="14.25" customHeight="1" x14ac:dyDescent="0.2">
      <c r="A87" s="230">
        <v>80</v>
      </c>
      <c r="B87" s="325" t="str">
        <f>'INFO. PROP'!B89</f>
        <v>CONSORCIO INTERVIAS BOSA -22</v>
      </c>
      <c r="C87" s="387" t="s">
        <v>634</v>
      </c>
      <c r="D87" s="387" t="s">
        <v>634</v>
      </c>
      <c r="E87" s="387" t="s">
        <v>635</v>
      </c>
      <c r="F87" s="387" t="s">
        <v>634</v>
      </c>
      <c r="G87" s="387" t="s">
        <v>634</v>
      </c>
      <c r="H87" s="387" t="s">
        <v>634</v>
      </c>
      <c r="I87" s="387" t="s">
        <v>634</v>
      </c>
      <c r="J87" s="387" t="s">
        <v>634</v>
      </c>
      <c r="K87" s="387" t="s">
        <v>636</v>
      </c>
      <c r="L87" s="387" t="s">
        <v>636</v>
      </c>
      <c r="M87" s="387" t="s">
        <v>636</v>
      </c>
      <c r="N87" s="387" t="s">
        <v>634</v>
      </c>
      <c r="O87" s="388" t="s">
        <v>643</v>
      </c>
    </row>
    <row r="88" spans="1:15" ht="14.25" customHeight="1" x14ac:dyDescent="0.2">
      <c r="A88" s="230">
        <v>81</v>
      </c>
      <c r="B88" s="325" t="str">
        <f>'INFO. PROP'!B90</f>
        <v>AYM CONSULTORIA SAS</v>
      </c>
      <c r="C88" s="387" t="s">
        <v>634</v>
      </c>
      <c r="D88" s="387" t="s">
        <v>635</v>
      </c>
      <c r="E88" s="387" t="s">
        <v>635</v>
      </c>
      <c r="F88" s="387" t="s">
        <v>634</v>
      </c>
      <c r="G88" s="387" t="s">
        <v>634</v>
      </c>
      <c r="H88" s="387" t="s">
        <v>634</v>
      </c>
      <c r="I88" s="387" t="s">
        <v>634</v>
      </c>
      <c r="J88" s="387" t="s">
        <v>634</v>
      </c>
      <c r="K88" s="387" t="s">
        <v>636</v>
      </c>
      <c r="L88" s="387" t="s">
        <v>634</v>
      </c>
      <c r="M88" s="387" t="s">
        <v>636</v>
      </c>
      <c r="N88" s="387" t="s">
        <v>634</v>
      </c>
      <c r="O88" s="388" t="s">
        <v>644</v>
      </c>
    </row>
    <row r="89" spans="1:15" ht="14.25" customHeight="1" x14ac:dyDescent="0.2">
      <c r="A89" s="230">
        <v>82</v>
      </c>
      <c r="B89" s="325" t="str">
        <f>'INFO. PROP'!B91</f>
        <v>CONSORCIO NLA 2022</v>
      </c>
      <c r="C89" s="387" t="s">
        <v>634</v>
      </c>
      <c r="D89" s="387" t="s">
        <v>634</v>
      </c>
      <c r="E89" s="387" t="s">
        <v>635</v>
      </c>
      <c r="F89" s="387" t="s">
        <v>634</v>
      </c>
      <c r="G89" s="387" t="s">
        <v>634</v>
      </c>
      <c r="H89" s="387" t="s">
        <v>634</v>
      </c>
      <c r="I89" s="387" t="s">
        <v>634</v>
      </c>
      <c r="J89" s="387" t="s">
        <v>634</v>
      </c>
      <c r="K89" s="387" t="s">
        <v>636</v>
      </c>
      <c r="L89" s="387" t="s">
        <v>634</v>
      </c>
      <c r="M89" s="387" t="s">
        <v>636</v>
      </c>
      <c r="N89" s="387" t="s">
        <v>634</v>
      </c>
      <c r="O89" s="388" t="s">
        <v>645</v>
      </c>
    </row>
    <row r="90" spans="1:15" ht="14.25" customHeight="1" x14ac:dyDescent="0.2">
      <c r="A90" s="230">
        <v>83</v>
      </c>
      <c r="B90" s="325" t="str">
        <f>'INFO. PROP'!B92</f>
        <v>CONSORCIO URBANO</v>
      </c>
      <c r="C90" s="387" t="s">
        <v>634</v>
      </c>
      <c r="D90" s="387" t="s">
        <v>634</v>
      </c>
      <c r="E90" s="387" t="s">
        <v>635</v>
      </c>
      <c r="F90" s="387" t="s">
        <v>634</v>
      </c>
      <c r="G90" s="387" t="s">
        <v>634</v>
      </c>
      <c r="H90" s="387" t="s">
        <v>634</v>
      </c>
      <c r="I90" s="387" t="s">
        <v>634</v>
      </c>
      <c r="J90" s="387" t="s">
        <v>634</v>
      </c>
      <c r="K90" s="387" t="s">
        <v>636</v>
      </c>
      <c r="L90" s="387" t="s">
        <v>636</v>
      </c>
      <c r="M90" s="387" t="s">
        <v>636</v>
      </c>
      <c r="N90" s="387" t="s">
        <v>634</v>
      </c>
      <c r="O90" s="388" t="s">
        <v>646</v>
      </c>
    </row>
    <row r="91" spans="1:15" ht="14.25" customHeight="1" x14ac:dyDescent="0.2">
      <c r="A91" s="230">
        <v>84</v>
      </c>
      <c r="B91" s="325" t="str">
        <f>'INFO. PROP'!B93</f>
        <v>CONSORCIO INTERVIAL AB 004</v>
      </c>
      <c r="C91" s="387" t="s">
        <v>634</v>
      </c>
      <c r="D91" s="387" t="s">
        <v>634</v>
      </c>
      <c r="E91" s="387" t="s">
        <v>635</v>
      </c>
      <c r="F91" s="387" t="s">
        <v>634</v>
      </c>
      <c r="G91" s="387" t="s">
        <v>634</v>
      </c>
      <c r="H91" s="387" t="s">
        <v>634</v>
      </c>
      <c r="I91" s="387" t="s">
        <v>634</v>
      </c>
      <c r="J91" s="387" t="s">
        <v>634</v>
      </c>
      <c r="K91" s="387" t="s">
        <v>636</v>
      </c>
      <c r="L91" s="387" t="s">
        <v>634</v>
      </c>
      <c r="M91" s="387" t="s">
        <v>636</v>
      </c>
      <c r="N91" s="387" t="s">
        <v>634</v>
      </c>
      <c r="O91" s="388" t="s">
        <v>647</v>
      </c>
    </row>
    <row r="92" spans="1:15" ht="14.25" customHeight="1" x14ac:dyDescent="0.2">
      <c r="A92" s="230">
        <v>85</v>
      </c>
      <c r="B92" s="325" t="str">
        <f>'INFO. PROP'!B94</f>
        <v>CONSORCIO MALLA VIAL BOSA 22</v>
      </c>
      <c r="C92" s="387" t="s">
        <v>634</v>
      </c>
      <c r="D92" s="387" t="s">
        <v>634</v>
      </c>
      <c r="E92" s="387" t="s">
        <v>635</v>
      </c>
      <c r="F92" s="387" t="s">
        <v>634</v>
      </c>
      <c r="G92" s="387" t="s">
        <v>634</v>
      </c>
      <c r="H92" s="387" t="s">
        <v>634</v>
      </c>
      <c r="I92" s="387" t="s">
        <v>634</v>
      </c>
      <c r="J92" s="387" t="s">
        <v>634</v>
      </c>
      <c r="K92" s="387" t="s">
        <v>636</v>
      </c>
      <c r="L92" s="387" t="s">
        <v>636</v>
      </c>
      <c r="M92" s="387" t="s">
        <v>636</v>
      </c>
      <c r="N92" s="387" t="s">
        <v>634</v>
      </c>
      <c r="O92" s="388"/>
    </row>
    <row r="93" spans="1:15" ht="14.25" customHeight="1" x14ac:dyDescent="0.2">
      <c r="A93" s="230">
        <v>86</v>
      </c>
      <c r="B93" s="325" t="str">
        <f>'INFO. PROP'!B95</f>
        <v>TERRA INGENIEROS CIVILES SAS</v>
      </c>
      <c r="C93" s="387" t="s">
        <v>634</v>
      </c>
      <c r="D93" s="387" t="s">
        <v>635</v>
      </c>
      <c r="E93" s="387" t="s">
        <v>635</v>
      </c>
      <c r="F93" s="387" t="s">
        <v>634</v>
      </c>
      <c r="G93" s="387" t="s">
        <v>634</v>
      </c>
      <c r="H93" s="387" t="s">
        <v>634</v>
      </c>
      <c r="I93" s="387" t="s">
        <v>634</v>
      </c>
      <c r="J93" s="387" t="s">
        <v>634</v>
      </c>
      <c r="K93" s="387" t="s">
        <v>636</v>
      </c>
      <c r="L93" s="387" t="s">
        <v>634</v>
      </c>
      <c r="M93" s="387" t="s">
        <v>636</v>
      </c>
      <c r="N93" s="387" t="s">
        <v>634</v>
      </c>
      <c r="O93" s="388" t="s">
        <v>648</v>
      </c>
    </row>
    <row r="94" spans="1:15" ht="14.25" customHeight="1" x14ac:dyDescent="0.2">
      <c r="A94" s="230">
        <v>87</v>
      </c>
      <c r="B94" s="325" t="str">
        <f>'INFO. PROP'!B96</f>
        <v>CONSORCIO INTERVENTORIA BOSA</v>
      </c>
      <c r="C94" s="387" t="s">
        <v>634</v>
      </c>
      <c r="D94" s="387" t="s">
        <v>635</v>
      </c>
      <c r="E94" s="387" t="s">
        <v>635</v>
      </c>
      <c r="F94" s="387" t="s">
        <v>634</v>
      </c>
      <c r="G94" s="387" t="s">
        <v>634</v>
      </c>
      <c r="H94" s="387" t="s">
        <v>634</v>
      </c>
      <c r="I94" s="387" t="s">
        <v>634</v>
      </c>
      <c r="J94" s="387" t="s">
        <v>634</v>
      </c>
      <c r="K94" s="387" t="s">
        <v>636</v>
      </c>
      <c r="L94" s="387" t="s">
        <v>636</v>
      </c>
      <c r="M94" s="387" t="s">
        <v>636</v>
      </c>
      <c r="N94" s="387" t="s">
        <v>634</v>
      </c>
      <c r="O94" s="388"/>
    </row>
    <row r="95" spans="1:15" ht="14.25" customHeight="1" x14ac:dyDescent="0.2">
      <c r="A95" s="230">
        <v>88</v>
      </c>
      <c r="B95" s="325" t="str">
        <f>'INFO. PROP'!B97</f>
        <v>CONSORCIO VIAS URBANAS PCC</v>
      </c>
      <c r="C95" s="387" t="s">
        <v>634</v>
      </c>
      <c r="D95" s="387" t="s">
        <v>634</v>
      </c>
      <c r="E95" s="387" t="s">
        <v>635</v>
      </c>
      <c r="F95" s="387" t="s">
        <v>634</v>
      </c>
      <c r="G95" s="387" t="s">
        <v>634</v>
      </c>
      <c r="H95" s="387" t="s">
        <v>634</v>
      </c>
      <c r="I95" s="387" t="s">
        <v>634</v>
      </c>
      <c r="J95" s="387" t="s">
        <v>634</v>
      </c>
      <c r="K95" s="387" t="s">
        <v>636</v>
      </c>
      <c r="L95" s="387" t="s">
        <v>636</v>
      </c>
      <c r="M95" s="387" t="s">
        <v>636</v>
      </c>
      <c r="N95" s="387" t="s">
        <v>634</v>
      </c>
      <c r="O95" s="388" t="s">
        <v>649</v>
      </c>
    </row>
    <row r="96" spans="1:15" ht="14.25" customHeight="1" x14ac:dyDescent="0.2">
      <c r="A96" s="230">
        <v>89</v>
      </c>
      <c r="B96" s="325" t="str">
        <f>'INFO. PROP'!B98</f>
        <v>CONSORCIO CONEXION VIAL BOSA</v>
      </c>
      <c r="C96" s="387" t="s">
        <v>634</v>
      </c>
      <c r="D96" s="387" t="s">
        <v>634</v>
      </c>
      <c r="E96" s="387" t="s">
        <v>635</v>
      </c>
      <c r="F96" s="387" t="s">
        <v>634</v>
      </c>
      <c r="G96" s="387" t="s">
        <v>634</v>
      </c>
      <c r="H96" s="387" t="s">
        <v>634</v>
      </c>
      <c r="I96" s="387" t="s">
        <v>634</v>
      </c>
      <c r="J96" s="387" t="s">
        <v>634</v>
      </c>
      <c r="K96" s="387" t="s">
        <v>636</v>
      </c>
      <c r="L96" s="387" t="s">
        <v>636</v>
      </c>
      <c r="M96" s="387" t="s">
        <v>636</v>
      </c>
      <c r="N96" s="387" t="s">
        <v>634</v>
      </c>
      <c r="O96" s="388"/>
    </row>
    <row r="97" spans="1:15" ht="14.25" customHeight="1" x14ac:dyDescent="0.2">
      <c r="A97" s="230">
        <v>90</v>
      </c>
      <c r="B97" s="325" t="str">
        <f>'INFO. PROP'!B99</f>
        <v>CONSORCIO INT. GQQI</v>
      </c>
      <c r="C97" s="387" t="s">
        <v>634</v>
      </c>
      <c r="D97" s="387" t="s">
        <v>634</v>
      </c>
      <c r="E97" s="387" t="s">
        <v>635</v>
      </c>
      <c r="F97" s="387" t="s">
        <v>634</v>
      </c>
      <c r="G97" s="387" t="s">
        <v>634</v>
      </c>
      <c r="H97" s="387" t="s">
        <v>634</v>
      </c>
      <c r="I97" s="387" t="s">
        <v>634</v>
      </c>
      <c r="J97" s="387" t="s">
        <v>634</v>
      </c>
      <c r="K97" s="387" t="s">
        <v>636</v>
      </c>
      <c r="L97" s="387" t="s">
        <v>636</v>
      </c>
      <c r="M97" s="387" t="s">
        <v>636</v>
      </c>
      <c r="N97" s="387" t="s">
        <v>634</v>
      </c>
      <c r="O97" s="388"/>
    </row>
    <row r="98" spans="1:15" ht="14.25" customHeight="1" x14ac:dyDescent="0.2">
      <c r="A98" s="230">
        <v>91</v>
      </c>
      <c r="B98" s="326" t="str">
        <f>'INFO. PROP'!B100</f>
        <v>DAM SOLUCIONES E INGENIERIA SAS</v>
      </c>
      <c r="C98" s="387" t="s">
        <v>634</v>
      </c>
      <c r="D98" s="387" t="s">
        <v>635</v>
      </c>
      <c r="E98" s="387" t="s">
        <v>635</v>
      </c>
      <c r="F98" s="387" t="s">
        <v>634</v>
      </c>
      <c r="G98" s="387" t="s">
        <v>634</v>
      </c>
      <c r="H98" s="387" t="s">
        <v>634</v>
      </c>
      <c r="I98" s="387" t="s">
        <v>634</v>
      </c>
      <c r="J98" s="387" t="s">
        <v>634</v>
      </c>
      <c r="K98" s="387" t="s">
        <v>634</v>
      </c>
      <c r="L98" s="387" t="s">
        <v>634</v>
      </c>
      <c r="M98" s="387" t="s">
        <v>636</v>
      </c>
      <c r="N98" s="387" t="s">
        <v>634</v>
      </c>
      <c r="O98" s="388"/>
    </row>
    <row r="99" spans="1:15" ht="14.25" customHeight="1" x14ac:dyDescent="0.2">
      <c r="A99" s="230">
        <v>92</v>
      </c>
      <c r="B99" s="326" t="str">
        <f>'INFO. PROP'!B101</f>
        <v>DPC INGENIEROS SAS</v>
      </c>
      <c r="C99" s="387" t="s">
        <v>634</v>
      </c>
      <c r="D99" s="387" t="s">
        <v>635</v>
      </c>
      <c r="E99" s="387" t="s">
        <v>635</v>
      </c>
      <c r="F99" s="387" t="s">
        <v>634</v>
      </c>
      <c r="G99" s="387" t="s">
        <v>634</v>
      </c>
      <c r="H99" s="387" t="s">
        <v>634</v>
      </c>
      <c r="I99" s="387" t="s">
        <v>634</v>
      </c>
      <c r="J99" s="387" t="s">
        <v>634</v>
      </c>
      <c r="K99" s="387" t="s">
        <v>636</v>
      </c>
      <c r="L99" s="387" t="s">
        <v>636</v>
      </c>
      <c r="M99" s="387" t="s">
        <v>636</v>
      </c>
      <c r="N99" s="387" t="s">
        <v>634</v>
      </c>
      <c r="O99" s="388"/>
    </row>
    <row r="100" spans="1:15" ht="14.25" customHeight="1" x14ac:dyDescent="0.2">
      <c r="A100" s="230">
        <v>93</v>
      </c>
      <c r="B100" s="326" t="str">
        <f>'INFO. PROP'!B102</f>
        <v>CONSORCIO INTERBOSA</v>
      </c>
      <c r="C100" s="387" t="s">
        <v>634</v>
      </c>
      <c r="D100" s="387" t="s">
        <v>634</v>
      </c>
      <c r="E100" s="387" t="s">
        <v>635</v>
      </c>
      <c r="F100" s="387" t="s">
        <v>634</v>
      </c>
      <c r="G100" s="387" t="s">
        <v>636</v>
      </c>
      <c r="H100" s="387" t="s">
        <v>634</v>
      </c>
      <c r="I100" s="387" t="s">
        <v>634</v>
      </c>
      <c r="J100" s="387" t="s">
        <v>634</v>
      </c>
      <c r="K100" s="387" t="s">
        <v>634</v>
      </c>
      <c r="L100" s="387" t="s">
        <v>636</v>
      </c>
      <c r="M100" s="387" t="s">
        <v>636</v>
      </c>
      <c r="N100" s="387" t="s">
        <v>634</v>
      </c>
      <c r="O100" s="388"/>
    </row>
    <row r="101" spans="1:15" ht="90.75" customHeight="1" x14ac:dyDescent="0.2">
      <c r="A101" s="230">
        <v>94</v>
      </c>
      <c r="B101" s="326" t="str">
        <f>'INFO. PROP'!B103</f>
        <v>CELQO S.A.S.</v>
      </c>
      <c r="C101" s="387" t="s">
        <v>634</v>
      </c>
      <c r="D101" s="387" t="s">
        <v>635</v>
      </c>
      <c r="E101" s="387" t="s">
        <v>635</v>
      </c>
      <c r="F101" s="387" t="s">
        <v>634</v>
      </c>
      <c r="G101" s="387" t="s">
        <v>634</v>
      </c>
      <c r="H101" s="387" t="s">
        <v>634</v>
      </c>
      <c r="I101" s="387" t="s">
        <v>634</v>
      </c>
      <c r="J101" s="387" t="s">
        <v>634</v>
      </c>
      <c r="K101" s="387" t="s">
        <v>634</v>
      </c>
      <c r="L101" s="387" t="s">
        <v>636</v>
      </c>
      <c r="M101" s="387" t="s">
        <v>636</v>
      </c>
      <c r="N101" s="387" t="s">
        <v>634</v>
      </c>
      <c r="O101" s="388"/>
    </row>
    <row r="102" spans="1:15" ht="14.25" customHeight="1" x14ac:dyDescent="0.2">
      <c r="A102" s="230">
        <v>95</v>
      </c>
      <c r="B102" s="326" t="str">
        <f>'INFO. PROP'!B104</f>
        <v>CIVILE AMC-INTERVENTORÍAS</v>
      </c>
      <c r="C102" s="387" t="s">
        <v>634</v>
      </c>
      <c r="D102" s="387" t="s">
        <v>634</v>
      </c>
      <c r="E102" s="387" t="s">
        <v>635</v>
      </c>
      <c r="F102" s="387" t="s">
        <v>634</v>
      </c>
      <c r="G102" s="387" t="s">
        <v>634</v>
      </c>
      <c r="H102" s="387" t="s">
        <v>634</v>
      </c>
      <c r="I102" s="387" t="s">
        <v>634</v>
      </c>
      <c r="J102" s="387" t="s">
        <v>634</v>
      </c>
      <c r="K102" s="387" t="s">
        <v>636</v>
      </c>
      <c r="L102" s="387" t="s">
        <v>636</v>
      </c>
      <c r="M102" s="387" t="s">
        <v>636</v>
      </c>
      <c r="N102" s="581" t="s">
        <v>636</v>
      </c>
      <c r="O102" s="388"/>
    </row>
    <row r="103" spans="1:15" ht="42.75" customHeight="1" x14ac:dyDescent="0.2">
      <c r="A103" s="230">
        <v>96</v>
      </c>
      <c r="B103" s="326" t="str">
        <f>'INFO. PROP'!B105</f>
        <v>INTERSA S.A.</v>
      </c>
      <c r="C103" s="387" t="s">
        <v>634</v>
      </c>
      <c r="D103" s="387" t="s">
        <v>635</v>
      </c>
      <c r="E103" s="387" t="s">
        <v>635</v>
      </c>
      <c r="F103" s="387" t="s">
        <v>634</v>
      </c>
      <c r="G103" s="387" t="s">
        <v>634</v>
      </c>
      <c r="H103" s="387" t="s">
        <v>634</v>
      </c>
      <c r="I103" s="387" t="s">
        <v>634</v>
      </c>
      <c r="J103" s="472" t="s">
        <v>634</v>
      </c>
      <c r="K103" s="387" t="s">
        <v>636</v>
      </c>
      <c r="L103" s="387" t="s">
        <v>636</v>
      </c>
      <c r="M103" s="387" t="s">
        <v>636</v>
      </c>
      <c r="N103" s="581" t="s">
        <v>636</v>
      </c>
      <c r="O103" s="388"/>
    </row>
    <row r="104" spans="1:15" ht="14.25" customHeight="1" x14ac:dyDescent="0.2"/>
    <row r="105" spans="1:15" ht="14.25" customHeight="1" x14ac:dyDescent="0.2"/>
    <row r="106" spans="1:15" ht="14.25" customHeight="1" x14ac:dyDescent="0.2"/>
    <row r="107" spans="1:15" ht="14.25" customHeight="1" x14ac:dyDescent="0.2"/>
    <row r="108" spans="1:15" ht="14.25" customHeight="1" x14ac:dyDescent="0.2"/>
    <row r="109" spans="1:15" ht="14.25" customHeight="1" x14ac:dyDescent="0.2"/>
    <row r="110" spans="1:15" ht="14.25" customHeight="1" x14ac:dyDescent="0.2"/>
    <row r="111" spans="1:15" ht="14.25" customHeight="1" x14ac:dyDescent="0.2"/>
    <row r="112" spans="1:15" ht="14.25" customHeight="1" x14ac:dyDescent="0.2"/>
    <row r="113" ht="14.25" customHeight="1" x14ac:dyDescent="0.2"/>
    <row r="114" ht="14.25" customHeight="1" x14ac:dyDescent="0.2"/>
    <row r="115" ht="14.25" customHeight="1" x14ac:dyDescent="0.2"/>
    <row r="116" ht="14.25" customHeight="1" x14ac:dyDescent="0.2"/>
    <row r="117" ht="14.25" customHeight="1" x14ac:dyDescent="0.2"/>
    <row r="118" ht="14.25" customHeight="1" x14ac:dyDescent="0.2"/>
    <row r="119" ht="14.25" customHeight="1" x14ac:dyDescent="0.2"/>
    <row r="120" ht="14.25" customHeight="1" x14ac:dyDescent="0.2"/>
    <row r="121" ht="14.25" customHeight="1" x14ac:dyDescent="0.2"/>
    <row r="122" ht="14.25" customHeight="1" x14ac:dyDescent="0.2"/>
    <row r="123" ht="14.25" customHeight="1" x14ac:dyDescent="0.2"/>
    <row r="124" ht="14.25" customHeight="1" x14ac:dyDescent="0.2"/>
    <row r="125" ht="14.25" customHeight="1" x14ac:dyDescent="0.2"/>
    <row r="126" ht="14.25" customHeight="1" x14ac:dyDescent="0.2"/>
    <row r="127" ht="14.25" customHeight="1" x14ac:dyDescent="0.2"/>
    <row r="128" ht="14.25" customHeight="1" x14ac:dyDescent="0.2"/>
    <row r="129" ht="14.25" customHeight="1" x14ac:dyDescent="0.2"/>
    <row r="130" ht="14.25" customHeight="1" x14ac:dyDescent="0.2"/>
    <row r="131" ht="14.25" customHeight="1" x14ac:dyDescent="0.2"/>
    <row r="132" ht="14.25" customHeight="1" x14ac:dyDescent="0.2"/>
    <row r="133" ht="14.25" customHeight="1" x14ac:dyDescent="0.2"/>
    <row r="134" ht="14.25" customHeight="1" x14ac:dyDescent="0.2"/>
    <row r="135" ht="14.25" customHeight="1" x14ac:dyDescent="0.2"/>
    <row r="136" ht="14.25" customHeight="1" x14ac:dyDescent="0.2"/>
    <row r="137" ht="14.25" customHeight="1" x14ac:dyDescent="0.2"/>
    <row r="138" ht="14.25" customHeight="1" x14ac:dyDescent="0.2"/>
    <row r="139" ht="14.25" customHeight="1" x14ac:dyDescent="0.2"/>
    <row r="140" ht="14.25" customHeight="1" x14ac:dyDescent="0.2"/>
    <row r="141" ht="14.25" customHeight="1" x14ac:dyDescent="0.2"/>
    <row r="142" ht="14.25" customHeight="1" x14ac:dyDescent="0.2"/>
    <row r="143" ht="14.25" customHeight="1" x14ac:dyDescent="0.2"/>
    <row r="144"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sheetData>
  <dataConsolidate/>
  <mergeCells count="6">
    <mergeCell ref="A6:B6"/>
    <mergeCell ref="A1:C1"/>
    <mergeCell ref="D1:O1"/>
    <mergeCell ref="A2:O2"/>
    <mergeCell ref="A3:O3"/>
    <mergeCell ref="A5:O5"/>
  </mergeCells>
  <phoneticPr fontId="112" type="noConversion"/>
  <conditionalFormatting sqref="C102:M103 C8:N101">
    <cfRule type="containsText" dxfId="6799" priority="1" operator="containsText" text="SUBSANAR">
      <formula>NOT(ISERROR(SEARCH("SUBSANAR",C8)))</formula>
    </cfRule>
    <cfRule type="containsText" dxfId="6798" priority="2" operator="containsText" text="NO">
      <formula>NOT(ISERROR(SEARCH("NO",C8)))</formula>
    </cfRule>
    <cfRule type="containsText" dxfId="6797" priority="3" operator="containsText" text="SI">
      <formula>NOT(ISERROR(SEARCH("SI",C8)))</formula>
    </cfRule>
  </conditionalFormatting>
  <dataValidations count="1">
    <dataValidation type="list" allowBlank="1" showInputMessage="1" showErrorMessage="1" sqref="C8:N103" xr:uid="{09AC30FB-FBB9-430F-A847-9C3C8782386C}">
      <formula1>$P$8:$P$11</formula1>
    </dataValidation>
  </dataValidations>
  <pageMargins left="0.7" right="0.7" top="0.75" bottom="0.75" header="0" footer="0"/>
  <pageSetup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39997558519241921"/>
  </sheetPr>
  <dimension ref="B1:AH1271"/>
  <sheetViews>
    <sheetView topLeftCell="K1216" zoomScale="70" zoomScaleNormal="70" workbookViewId="0">
      <selection activeCell="K1005" sqref="K1005"/>
    </sheetView>
  </sheetViews>
  <sheetFormatPr baseColWidth="10" defaultColWidth="11.42578125" defaultRowHeight="12.75" x14ac:dyDescent="0.2"/>
  <cols>
    <col min="1" max="1" width="3.42578125" style="21" customWidth="1"/>
    <col min="2" max="2" width="17.28515625" style="21" customWidth="1"/>
    <col min="3" max="3" width="23.140625" style="21" customWidth="1"/>
    <col min="4" max="4" width="19.140625" style="21" customWidth="1"/>
    <col min="5" max="5" width="20.85546875" style="21" customWidth="1"/>
    <col min="6" max="6" width="15.42578125" style="21" customWidth="1"/>
    <col min="7" max="7" width="68.42578125" style="21" customWidth="1"/>
    <col min="8" max="8" width="15.28515625" style="22" customWidth="1"/>
    <col min="9" max="10" width="11.7109375" style="22" customWidth="1"/>
    <col min="11" max="11" width="23.85546875" style="21" customWidth="1"/>
    <col min="12" max="12" width="17.5703125" style="21" customWidth="1"/>
    <col min="13" max="13" width="18.7109375" style="21" customWidth="1"/>
    <col min="14" max="14" width="32.140625" style="21" customWidth="1"/>
    <col min="15" max="15" width="17.42578125" style="21" customWidth="1"/>
    <col min="16" max="16" width="22.85546875" style="21" customWidth="1"/>
    <col min="17" max="17" width="16.7109375" style="34" bestFit="1" customWidth="1"/>
    <col min="18" max="18" width="19.85546875" style="27" customWidth="1"/>
    <col min="19" max="19" width="19.85546875" style="21" customWidth="1"/>
    <col min="20" max="20" width="26.85546875" style="21" customWidth="1"/>
    <col min="21" max="21" width="26" style="21" customWidth="1"/>
    <col min="22" max="22" width="20.42578125" style="21" customWidth="1"/>
    <col min="23" max="23" width="28.5703125" style="21" customWidth="1"/>
    <col min="24" max="24" width="28" style="21" customWidth="1"/>
    <col min="25" max="25" width="26.5703125" style="21" customWidth="1"/>
    <col min="26" max="26" width="20" style="21" customWidth="1"/>
    <col min="27" max="27" width="26.42578125" style="21" customWidth="1"/>
    <col min="28" max="28" width="20.5703125" style="21" customWidth="1"/>
    <col min="29" max="29" width="55.7109375" style="21" customWidth="1"/>
    <col min="30" max="31" width="11.42578125" style="21" customWidth="1"/>
    <col min="32" max="32" width="23.7109375" style="21" customWidth="1"/>
    <col min="33" max="33" width="16.140625" style="21" customWidth="1"/>
    <col min="34" max="36" width="11.42578125" style="21" customWidth="1"/>
    <col min="37" max="263" width="11.42578125" style="21"/>
    <col min="264" max="264" width="1.42578125" style="21" customWidth="1"/>
    <col min="265" max="265" width="6.85546875" style="21" customWidth="1"/>
    <col min="266" max="266" width="18.85546875" style="21" customWidth="1"/>
    <col min="267" max="267" width="14.140625" style="21" customWidth="1"/>
    <col min="268" max="268" width="12.140625" style="21" customWidth="1"/>
    <col min="269" max="269" width="9.42578125" style="21" customWidth="1"/>
    <col min="270" max="270" width="33.42578125" style="21" customWidth="1"/>
    <col min="271" max="271" width="6.140625" style="21" customWidth="1"/>
    <col min="272" max="272" width="7" style="21" customWidth="1"/>
    <col min="273" max="273" width="12.140625" style="21" customWidth="1"/>
    <col min="274" max="274" width="19.42578125" style="21" customWidth="1"/>
    <col min="275" max="275" width="14.42578125" style="21" customWidth="1"/>
    <col min="276" max="276" width="12" style="21" customWidth="1"/>
    <col min="277" max="277" width="14.140625" style="21" customWidth="1"/>
    <col min="278" max="278" width="9.85546875" style="21" customWidth="1"/>
    <col min="279" max="280" width="16.42578125" style="21" customWidth="1"/>
    <col min="281" max="281" width="23.140625" style="21" customWidth="1"/>
    <col min="282" max="282" width="2.42578125" style="21" customWidth="1"/>
    <col min="283" max="283" width="12.42578125" style="21" customWidth="1"/>
    <col min="284" max="519" width="11.42578125" style="21"/>
    <col min="520" max="520" width="1.42578125" style="21" customWidth="1"/>
    <col min="521" max="521" width="6.85546875" style="21" customWidth="1"/>
    <col min="522" max="522" width="18.85546875" style="21" customWidth="1"/>
    <col min="523" max="523" width="14.140625" style="21" customWidth="1"/>
    <col min="524" max="524" width="12.140625" style="21" customWidth="1"/>
    <col min="525" max="525" width="9.42578125" style="21" customWidth="1"/>
    <col min="526" max="526" width="33.42578125" style="21" customWidth="1"/>
    <col min="527" max="527" width="6.140625" style="21" customWidth="1"/>
    <col min="528" max="528" width="7" style="21" customWidth="1"/>
    <col min="529" max="529" width="12.140625" style="21" customWidth="1"/>
    <col min="530" max="530" width="19.42578125" style="21" customWidth="1"/>
    <col min="531" max="531" width="14.42578125" style="21" customWidth="1"/>
    <col min="532" max="532" width="12" style="21" customWidth="1"/>
    <col min="533" max="533" width="14.140625" style="21" customWidth="1"/>
    <col min="534" max="534" width="9.85546875" style="21" customWidth="1"/>
    <col min="535" max="536" width="16.42578125" style="21" customWidth="1"/>
    <col min="537" max="537" width="23.140625" style="21" customWidth="1"/>
    <col min="538" max="538" width="2.42578125" style="21" customWidth="1"/>
    <col min="539" max="539" width="12.42578125" style="21" customWidth="1"/>
    <col min="540" max="775" width="11.42578125" style="21"/>
    <col min="776" max="776" width="1.42578125" style="21" customWidth="1"/>
    <col min="777" max="777" width="6.85546875" style="21" customWidth="1"/>
    <col min="778" max="778" width="18.85546875" style="21" customWidth="1"/>
    <col min="779" max="779" width="14.140625" style="21" customWidth="1"/>
    <col min="780" max="780" width="12.140625" style="21" customWidth="1"/>
    <col min="781" max="781" width="9.42578125" style="21" customWidth="1"/>
    <col min="782" max="782" width="33.42578125" style="21" customWidth="1"/>
    <col min="783" max="783" width="6.140625" style="21" customWidth="1"/>
    <col min="784" max="784" width="7" style="21" customWidth="1"/>
    <col min="785" max="785" width="12.140625" style="21" customWidth="1"/>
    <col min="786" max="786" width="19.42578125" style="21" customWidth="1"/>
    <col min="787" max="787" width="14.42578125" style="21" customWidth="1"/>
    <col min="788" max="788" width="12" style="21" customWidth="1"/>
    <col min="789" max="789" width="14.140625" style="21" customWidth="1"/>
    <col min="790" max="790" width="9.85546875" style="21" customWidth="1"/>
    <col min="791" max="792" width="16.42578125" style="21" customWidth="1"/>
    <col min="793" max="793" width="23.140625" style="21" customWidth="1"/>
    <col min="794" max="794" width="2.42578125" style="21" customWidth="1"/>
    <col min="795" max="795" width="12.42578125" style="21" customWidth="1"/>
    <col min="796" max="1031" width="11.42578125" style="21"/>
    <col min="1032" max="1032" width="1.42578125" style="21" customWidth="1"/>
    <col min="1033" max="1033" width="6.85546875" style="21" customWidth="1"/>
    <col min="1034" max="1034" width="18.85546875" style="21" customWidth="1"/>
    <col min="1035" max="1035" width="14.140625" style="21" customWidth="1"/>
    <col min="1036" max="1036" width="12.140625" style="21" customWidth="1"/>
    <col min="1037" max="1037" width="9.42578125" style="21" customWidth="1"/>
    <col min="1038" max="1038" width="33.42578125" style="21" customWidth="1"/>
    <col min="1039" max="1039" width="6.140625" style="21" customWidth="1"/>
    <col min="1040" max="1040" width="7" style="21" customWidth="1"/>
    <col min="1041" max="1041" width="12.140625" style="21" customWidth="1"/>
    <col min="1042" max="1042" width="19.42578125" style="21" customWidth="1"/>
    <col min="1043" max="1043" width="14.42578125" style="21" customWidth="1"/>
    <col min="1044" max="1044" width="12" style="21" customWidth="1"/>
    <col min="1045" max="1045" width="14.140625" style="21" customWidth="1"/>
    <col min="1046" max="1046" width="9.85546875" style="21" customWidth="1"/>
    <col min="1047" max="1048" width="16.42578125" style="21" customWidth="1"/>
    <col min="1049" max="1049" width="23.140625" style="21" customWidth="1"/>
    <col min="1050" max="1050" width="2.42578125" style="21" customWidth="1"/>
    <col min="1051" max="1051" width="12.42578125" style="21" customWidth="1"/>
    <col min="1052" max="1287" width="11.42578125" style="21"/>
    <col min="1288" max="1288" width="1.42578125" style="21" customWidth="1"/>
    <col min="1289" max="1289" width="6.85546875" style="21" customWidth="1"/>
    <col min="1290" max="1290" width="18.85546875" style="21" customWidth="1"/>
    <col min="1291" max="1291" width="14.140625" style="21" customWidth="1"/>
    <col min="1292" max="1292" width="12.140625" style="21" customWidth="1"/>
    <col min="1293" max="1293" width="9.42578125" style="21" customWidth="1"/>
    <col min="1294" max="1294" width="33.42578125" style="21" customWidth="1"/>
    <col min="1295" max="1295" width="6.140625" style="21" customWidth="1"/>
    <col min="1296" max="1296" width="7" style="21" customWidth="1"/>
    <col min="1297" max="1297" width="12.140625" style="21" customWidth="1"/>
    <col min="1298" max="1298" width="19.42578125" style="21" customWidth="1"/>
    <col min="1299" max="1299" width="14.42578125" style="21" customWidth="1"/>
    <col min="1300" max="1300" width="12" style="21" customWidth="1"/>
    <col min="1301" max="1301" width="14.140625" style="21" customWidth="1"/>
    <col min="1302" max="1302" width="9.85546875" style="21" customWidth="1"/>
    <col min="1303" max="1304" width="16.42578125" style="21" customWidth="1"/>
    <col min="1305" max="1305" width="23.140625" style="21" customWidth="1"/>
    <col min="1306" max="1306" width="2.42578125" style="21" customWidth="1"/>
    <col min="1307" max="1307" width="12.42578125" style="21" customWidth="1"/>
    <col min="1308" max="1543" width="11.42578125" style="21"/>
    <col min="1544" max="1544" width="1.42578125" style="21" customWidth="1"/>
    <col min="1545" max="1545" width="6.85546875" style="21" customWidth="1"/>
    <col min="1546" max="1546" width="18.85546875" style="21" customWidth="1"/>
    <col min="1547" max="1547" width="14.140625" style="21" customWidth="1"/>
    <col min="1548" max="1548" width="12.140625" style="21" customWidth="1"/>
    <col min="1549" max="1549" width="9.42578125" style="21" customWidth="1"/>
    <col min="1550" max="1550" width="33.42578125" style="21" customWidth="1"/>
    <col min="1551" max="1551" width="6.140625" style="21" customWidth="1"/>
    <col min="1552" max="1552" width="7" style="21" customWidth="1"/>
    <col min="1553" max="1553" width="12.140625" style="21" customWidth="1"/>
    <col min="1554" max="1554" width="19.42578125" style="21" customWidth="1"/>
    <col min="1555" max="1555" width="14.42578125" style="21" customWidth="1"/>
    <col min="1556" max="1556" width="12" style="21" customWidth="1"/>
    <col min="1557" max="1557" width="14.140625" style="21" customWidth="1"/>
    <col min="1558" max="1558" width="9.85546875" style="21" customWidth="1"/>
    <col min="1559" max="1560" width="16.42578125" style="21" customWidth="1"/>
    <col min="1561" max="1561" width="23.140625" style="21" customWidth="1"/>
    <col min="1562" max="1562" width="2.42578125" style="21" customWidth="1"/>
    <col min="1563" max="1563" width="12.42578125" style="21" customWidth="1"/>
    <col min="1564" max="1799" width="11.42578125" style="21"/>
    <col min="1800" max="1800" width="1.42578125" style="21" customWidth="1"/>
    <col min="1801" max="1801" width="6.85546875" style="21" customWidth="1"/>
    <col min="1802" max="1802" width="18.85546875" style="21" customWidth="1"/>
    <col min="1803" max="1803" width="14.140625" style="21" customWidth="1"/>
    <col min="1804" max="1804" width="12.140625" style="21" customWidth="1"/>
    <col min="1805" max="1805" width="9.42578125" style="21" customWidth="1"/>
    <col min="1806" max="1806" width="33.42578125" style="21" customWidth="1"/>
    <col min="1807" max="1807" width="6.140625" style="21" customWidth="1"/>
    <col min="1808" max="1808" width="7" style="21" customWidth="1"/>
    <col min="1809" max="1809" width="12.140625" style="21" customWidth="1"/>
    <col min="1810" max="1810" width="19.42578125" style="21" customWidth="1"/>
    <col min="1811" max="1811" width="14.42578125" style="21" customWidth="1"/>
    <col min="1812" max="1812" width="12" style="21" customWidth="1"/>
    <col min="1813" max="1813" width="14.140625" style="21" customWidth="1"/>
    <col min="1814" max="1814" width="9.85546875" style="21" customWidth="1"/>
    <col min="1815" max="1816" width="16.42578125" style="21" customWidth="1"/>
    <col min="1817" max="1817" width="23.140625" style="21" customWidth="1"/>
    <col min="1818" max="1818" width="2.42578125" style="21" customWidth="1"/>
    <col min="1819" max="1819" width="12.42578125" style="21" customWidth="1"/>
    <col min="1820" max="2055" width="11.42578125" style="21"/>
    <col min="2056" max="2056" width="1.42578125" style="21" customWidth="1"/>
    <col min="2057" max="2057" width="6.85546875" style="21" customWidth="1"/>
    <col min="2058" max="2058" width="18.85546875" style="21" customWidth="1"/>
    <col min="2059" max="2059" width="14.140625" style="21" customWidth="1"/>
    <col min="2060" max="2060" width="12.140625" style="21" customWidth="1"/>
    <col min="2061" max="2061" width="9.42578125" style="21" customWidth="1"/>
    <col min="2062" max="2062" width="33.42578125" style="21" customWidth="1"/>
    <col min="2063" max="2063" width="6.140625" style="21" customWidth="1"/>
    <col min="2064" max="2064" width="7" style="21" customWidth="1"/>
    <col min="2065" max="2065" width="12.140625" style="21" customWidth="1"/>
    <col min="2066" max="2066" width="19.42578125" style="21" customWidth="1"/>
    <col min="2067" max="2067" width="14.42578125" style="21" customWidth="1"/>
    <col min="2068" max="2068" width="12" style="21" customWidth="1"/>
    <col min="2069" max="2069" width="14.140625" style="21" customWidth="1"/>
    <col min="2070" max="2070" width="9.85546875" style="21" customWidth="1"/>
    <col min="2071" max="2072" width="16.42578125" style="21" customWidth="1"/>
    <col min="2073" max="2073" width="23.140625" style="21" customWidth="1"/>
    <col min="2074" max="2074" width="2.42578125" style="21" customWidth="1"/>
    <col min="2075" max="2075" width="12.42578125" style="21" customWidth="1"/>
    <col min="2076" max="2311" width="11.42578125" style="21"/>
    <col min="2312" max="2312" width="1.42578125" style="21" customWidth="1"/>
    <col min="2313" max="2313" width="6.85546875" style="21" customWidth="1"/>
    <col min="2314" max="2314" width="18.85546875" style="21" customWidth="1"/>
    <col min="2315" max="2315" width="14.140625" style="21" customWidth="1"/>
    <col min="2316" max="2316" width="12.140625" style="21" customWidth="1"/>
    <col min="2317" max="2317" width="9.42578125" style="21" customWidth="1"/>
    <col min="2318" max="2318" width="33.42578125" style="21" customWidth="1"/>
    <col min="2319" max="2319" width="6.140625" style="21" customWidth="1"/>
    <col min="2320" max="2320" width="7" style="21" customWidth="1"/>
    <col min="2321" max="2321" width="12.140625" style="21" customWidth="1"/>
    <col min="2322" max="2322" width="19.42578125" style="21" customWidth="1"/>
    <col min="2323" max="2323" width="14.42578125" style="21" customWidth="1"/>
    <col min="2324" max="2324" width="12" style="21" customWidth="1"/>
    <col min="2325" max="2325" width="14.140625" style="21" customWidth="1"/>
    <col min="2326" max="2326" width="9.85546875" style="21" customWidth="1"/>
    <col min="2327" max="2328" width="16.42578125" style="21" customWidth="1"/>
    <col min="2329" max="2329" width="23.140625" style="21" customWidth="1"/>
    <col min="2330" max="2330" width="2.42578125" style="21" customWidth="1"/>
    <col min="2331" max="2331" width="12.42578125" style="21" customWidth="1"/>
    <col min="2332" max="2567" width="11.42578125" style="21"/>
    <col min="2568" max="2568" width="1.42578125" style="21" customWidth="1"/>
    <col min="2569" max="2569" width="6.85546875" style="21" customWidth="1"/>
    <col min="2570" max="2570" width="18.85546875" style="21" customWidth="1"/>
    <col min="2571" max="2571" width="14.140625" style="21" customWidth="1"/>
    <col min="2572" max="2572" width="12.140625" style="21" customWidth="1"/>
    <col min="2573" max="2573" width="9.42578125" style="21" customWidth="1"/>
    <col min="2574" max="2574" width="33.42578125" style="21" customWidth="1"/>
    <col min="2575" max="2575" width="6.140625" style="21" customWidth="1"/>
    <col min="2576" max="2576" width="7" style="21" customWidth="1"/>
    <col min="2577" max="2577" width="12.140625" style="21" customWidth="1"/>
    <col min="2578" max="2578" width="19.42578125" style="21" customWidth="1"/>
    <col min="2579" max="2579" width="14.42578125" style="21" customWidth="1"/>
    <col min="2580" max="2580" width="12" style="21" customWidth="1"/>
    <col min="2581" max="2581" width="14.140625" style="21" customWidth="1"/>
    <col min="2582" max="2582" width="9.85546875" style="21" customWidth="1"/>
    <col min="2583" max="2584" width="16.42578125" style="21" customWidth="1"/>
    <col min="2585" max="2585" width="23.140625" style="21" customWidth="1"/>
    <col min="2586" max="2586" width="2.42578125" style="21" customWidth="1"/>
    <col min="2587" max="2587" width="12.42578125" style="21" customWidth="1"/>
    <col min="2588" max="2823" width="11.42578125" style="21"/>
    <col min="2824" max="2824" width="1.42578125" style="21" customWidth="1"/>
    <col min="2825" max="2825" width="6.85546875" style="21" customWidth="1"/>
    <col min="2826" max="2826" width="18.85546875" style="21" customWidth="1"/>
    <col min="2827" max="2827" width="14.140625" style="21" customWidth="1"/>
    <col min="2828" max="2828" width="12.140625" style="21" customWidth="1"/>
    <col min="2829" max="2829" width="9.42578125" style="21" customWidth="1"/>
    <col min="2830" max="2830" width="33.42578125" style="21" customWidth="1"/>
    <col min="2831" max="2831" width="6.140625" style="21" customWidth="1"/>
    <col min="2832" max="2832" width="7" style="21" customWidth="1"/>
    <col min="2833" max="2833" width="12.140625" style="21" customWidth="1"/>
    <col min="2834" max="2834" width="19.42578125" style="21" customWidth="1"/>
    <col min="2835" max="2835" width="14.42578125" style="21" customWidth="1"/>
    <col min="2836" max="2836" width="12" style="21" customWidth="1"/>
    <col min="2837" max="2837" width="14.140625" style="21" customWidth="1"/>
    <col min="2838" max="2838" width="9.85546875" style="21" customWidth="1"/>
    <col min="2839" max="2840" width="16.42578125" style="21" customWidth="1"/>
    <col min="2841" max="2841" width="23.140625" style="21" customWidth="1"/>
    <col min="2842" max="2842" width="2.42578125" style="21" customWidth="1"/>
    <col min="2843" max="2843" width="12.42578125" style="21" customWidth="1"/>
    <col min="2844" max="3079" width="11.42578125" style="21"/>
    <col min="3080" max="3080" width="1.42578125" style="21" customWidth="1"/>
    <col min="3081" max="3081" width="6.85546875" style="21" customWidth="1"/>
    <col min="3082" max="3082" width="18.85546875" style="21" customWidth="1"/>
    <col min="3083" max="3083" width="14.140625" style="21" customWidth="1"/>
    <col min="3084" max="3084" width="12.140625" style="21" customWidth="1"/>
    <col min="3085" max="3085" width="9.42578125" style="21" customWidth="1"/>
    <col min="3086" max="3086" width="33.42578125" style="21" customWidth="1"/>
    <col min="3087" max="3087" width="6.140625" style="21" customWidth="1"/>
    <col min="3088" max="3088" width="7" style="21" customWidth="1"/>
    <col min="3089" max="3089" width="12.140625" style="21" customWidth="1"/>
    <col min="3090" max="3090" width="19.42578125" style="21" customWidth="1"/>
    <col min="3091" max="3091" width="14.42578125" style="21" customWidth="1"/>
    <col min="3092" max="3092" width="12" style="21" customWidth="1"/>
    <col min="3093" max="3093" width="14.140625" style="21" customWidth="1"/>
    <col min="3094" max="3094" width="9.85546875" style="21" customWidth="1"/>
    <col min="3095" max="3096" width="16.42578125" style="21" customWidth="1"/>
    <col min="3097" max="3097" width="23.140625" style="21" customWidth="1"/>
    <col min="3098" max="3098" width="2.42578125" style="21" customWidth="1"/>
    <col min="3099" max="3099" width="12.42578125" style="21" customWidth="1"/>
    <col min="3100" max="3335" width="11.42578125" style="21"/>
    <col min="3336" max="3336" width="1.42578125" style="21" customWidth="1"/>
    <col min="3337" max="3337" width="6.85546875" style="21" customWidth="1"/>
    <col min="3338" max="3338" width="18.85546875" style="21" customWidth="1"/>
    <col min="3339" max="3339" width="14.140625" style="21" customWidth="1"/>
    <col min="3340" max="3340" width="12.140625" style="21" customWidth="1"/>
    <col min="3341" max="3341" width="9.42578125" style="21" customWidth="1"/>
    <col min="3342" max="3342" width="33.42578125" style="21" customWidth="1"/>
    <col min="3343" max="3343" width="6.140625" style="21" customWidth="1"/>
    <col min="3344" max="3344" width="7" style="21" customWidth="1"/>
    <col min="3345" max="3345" width="12.140625" style="21" customWidth="1"/>
    <col min="3346" max="3346" width="19.42578125" style="21" customWidth="1"/>
    <col min="3347" max="3347" width="14.42578125" style="21" customWidth="1"/>
    <col min="3348" max="3348" width="12" style="21" customWidth="1"/>
    <col min="3349" max="3349" width="14.140625" style="21" customWidth="1"/>
    <col min="3350" max="3350" width="9.85546875" style="21" customWidth="1"/>
    <col min="3351" max="3352" width="16.42578125" style="21" customWidth="1"/>
    <col min="3353" max="3353" width="23.140625" style="21" customWidth="1"/>
    <col min="3354" max="3354" width="2.42578125" style="21" customWidth="1"/>
    <col min="3355" max="3355" width="12.42578125" style="21" customWidth="1"/>
    <col min="3356" max="3591" width="11.42578125" style="21"/>
    <col min="3592" max="3592" width="1.42578125" style="21" customWidth="1"/>
    <col min="3593" max="3593" width="6.85546875" style="21" customWidth="1"/>
    <col min="3594" max="3594" width="18.85546875" style="21" customWidth="1"/>
    <col min="3595" max="3595" width="14.140625" style="21" customWidth="1"/>
    <col min="3596" max="3596" width="12.140625" style="21" customWidth="1"/>
    <col min="3597" max="3597" width="9.42578125" style="21" customWidth="1"/>
    <col min="3598" max="3598" width="33.42578125" style="21" customWidth="1"/>
    <col min="3599" max="3599" width="6.140625" style="21" customWidth="1"/>
    <col min="3600" max="3600" width="7" style="21" customWidth="1"/>
    <col min="3601" max="3601" width="12.140625" style="21" customWidth="1"/>
    <col min="3602" max="3602" width="19.42578125" style="21" customWidth="1"/>
    <col min="3603" max="3603" width="14.42578125" style="21" customWidth="1"/>
    <col min="3604" max="3604" width="12" style="21" customWidth="1"/>
    <col min="3605" max="3605" width="14.140625" style="21" customWidth="1"/>
    <col min="3606" max="3606" width="9.85546875" style="21" customWidth="1"/>
    <col min="3607" max="3608" width="16.42578125" style="21" customWidth="1"/>
    <col min="3609" max="3609" width="23.140625" style="21" customWidth="1"/>
    <col min="3610" max="3610" width="2.42578125" style="21" customWidth="1"/>
    <col min="3611" max="3611" width="12.42578125" style="21" customWidth="1"/>
    <col min="3612" max="3847" width="11.42578125" style="21"/>
    <col min="3848" max="3848" width="1.42578125" style="21" customWidth="1"/>
    <col min="3849" max="3849" width="6.85546875" style="21" customWidth="1"/>
    <col min="3850" max="3850" width="18.85546875" style="21" customWidth="1"/>
    <col min="3851" max="3851" width="14.140625" style="21" customWidth="1"/>
    <col min="3852" max="3852" width="12.140625" style="21" customWidth="1"/>
    <col min="3853" max="3853" width="9.42578125" style="21" customWidth="1"/>
    <col min="3854" max="3854" width="33.42578125" style="21" customWidth="1"/>
    <col min="3855" max="3855" width="6.140625" style="21" customWidth="1"/>
    <col min="3856" max="3856" width="7" style="21" customWidth="1"/>
    <col min="3857" max="3857" width="12.140625" style="21" customWidth="1"/>
    <col min="3858" max="3858" width="19.42578125" style="21" customWidth="1"/>
    <col min="3859" max="3859" width="14.42578125" style="21" customWidth="1"/>
    <col min="3860" max="3860" width="12" style="21" customWidth="1"/>
    <col min="3861" max="3861" width="14.140625" style="21" customWidth="1"/>
    <col min="3862" max="3862" width="9.85546875" style="21" customWidth="1"/>
    <col min="3863" max="3864" width="16.42578125" style="21" customWidth="1"/>
    <col min="3865" max="3865" width="23.140625" style="21" customWidth="1"/>
    <col min="3866" max="3866" width="2.42578125" style="21" customWidth="1"/>
    <col min="3867" max="3867" width="12.42578125" style="21" customWidth="1"/>
    <col min="3868" max="4103" width="11.42578125" style="21"/>
    <col min="4104" max="4104" width="1.42578125" style="21" customWidth="1"/>
    <col min="4105" max="4105" width="6.85546875" style="21" customWidth="1"/>
    <col min="4106" max="4106" width="18.85546875" style="21" customWidth="1"/>
    <col min="4107" max="4107" width="14.140625" style="21" customWidth="1"/>
    <col min="4108" max="4108" width="12.140625" style="21" customWidth="1"/>
    <col min="4109" max="4109" width="9.42578125" style="21" customWidth="1"/>
    <col min="4110" max="4110" width="33.42578125" style="21" customWidth="1"/>
    <col min="4111" max="4111" width="6.140625" style="21" customWidth="1"/>
    <col min="4112" max="4112" width="7" style="21" customWidth="1"/>
    <col min="4113" max="4113" width="12.140625" style="21" customWidth="1"/>
    <col min="4114" max="4114" width="19.42578125" style="21" customWidth="1"/>
    <col min="4115" max="4115" width="14.42578125" style="21" customWidth="1"/>
    <col min="4116" max="4116" width="12" style="21" customWidth="1"/>
    <col min="4117" max="4117" width="14.140625" style="21" customWidth="1"/>
    <col min="4118" max="4118" width="9.85546875" style="21" customWidth="1"/>
    <col min="4119" max="4120" width="16.42578125" style="21" customWidth="1"/>
    <col min="4121" max="4121" width="23.140625" style="21" customWidth="1"/>
    <col min="4122" max="4122" width="2.42578125" style="21" customWidth="1"/>
    <col min="4123" max="4123" width="12.42578125" style="21" customWidth="1"/>
    <col min="4124" max="4359" width="11.42578125" style="21"/>
    <col min="4360" max="4360" width="1.42578125" style="21" customWidth="1"/>
    <col min="4361" max="4361" width="6.85546875" style="21" customWidth="1"/>
    <col min="4362" max="4362" width="18.85546875" style="21" customWidth="1"/>
    <col min="4363" max="4363" width="14.140625" style="21" customWidth="1"/>
    <col min="4364" max="4364" width="12.140625" style="21" customWidth="1"/>
    <col min="4365" max="4365" width="9.42578125" style="21" customWidth="1"/>
    <col min="4366" max="4366" width="33.42578125" style="21" customWidth="1"/>
    <col min="4367" max="4367" width="6.140625" style="21" customWidth="1"/>
    <col min="4368" max="4368" width="7" style="21" customWidth="1"/>
    <col min="4369" max="4369" width="12.140625" style="21" customWidth="1"/>
    <col min="4370" max="4370" width="19.42578125" style="21" customWidth="1"/>
    <col min="4371" max="4371" width="14.42578125" style="21" customWidth="1"/>
    <col min="4372" max="4372" width="12" style="21" customWidth="1"/>
    <col min="4373" max="4373" width="14.140625" style="21" customWidth="1"/>
    <col min="4374" max="4374" width="9.85546875" style="21" customWidth="1"/>
    <col min="4375" max="4376" width="16.42578125" style="21" customWidth="1"/>
    <col min="4377" max="4377" width="23.140625" style="21" customWidth="1"/>
    <col min="4378" max="4378" width="2.42578125" style="21" customWidth="1"/>
    <col min="4379" max="4379" width="12.42578125" style="21" customWidth="1"/>
    <col min="4380" max="4615" width="11.42578125" style="21"/>
    <col min="4616" max="4616" width="1.42578125" style="21" customWidth="1"/>
    <col min="4617" max="4617" width="6.85546875" style="21" customWidth="1"/>
    <col min="4618" max="4618" width="18.85546875" style="21" customWidth="1"/>
    <col min="4619" max="4619" width="14.140625" style="21" customWidth="1"/>
    <col min="4620" max="4620" width="12.140625" style="21" customWidth="1"/>
    <col min="4621" max="4621" width="9.42578125" style="21" customWidth="1"/>
    <col min="4622" max="4622" width="33.42578125" style="21" customWidth="1"/>
    <col min="4623" max="4623" width="6.140625" style="21" customWidth="1"/>
    <col min="4624" max="4624" width="7" style="21" customWidth="1"/>
    <col min="4625" max="4625" width="12.140625" style="21" customWidth="1"/>
    <col min="4626" max="4626" width="19.42578125" style="21" customWidth="1"/>
    <col min="4627" max="4627" width="14.42578125" style="21" customWidth="1"/>
    <col min="4628" max="4628" width="12" style="21" customWidth="1"/>
    <col min="4629" max="4629" width="14.140625" style="21" customWidth="1"/>
    <col min="4630" max="4630" width="9.85546875" style="21" customWidth="1"/>
    <col min="4631" max="4632" width="16.42578125" style="21" customWidth="1"/>
    <col min="4633" max="4633" width="23.140625" style="21" customWidth="1"/>
    <col min="4634" max="4634" width="2.42578125" style="21" customWidth="1"/>
    <col min="4635" max="4635" width="12.42578125" style="21" customWidth="1"/>
    <col min="4636" max="4871" width="11.42578125" style="21"/>
    <col min="4872" max="4872" width="1.42578125" style="21" customWidth="1"/>
    <col min="4873" max="4873" width="6.85546875" style="21" customWidth="1"/>
    <col min="4874" max="4874" width="18.85546875" style="21" customWidth="1"/>
    <col min="4875" max="4875" width="14.140625" style="21" customWidth="1"/>
    <col min="4876" max="4876" width="12.140625" style="21" customWidth="1"/>
    <col min="4877" max="4877" width="9.42578125" style="21" customWidth="1"/>
    <col min="4878" max="4878" width="33.42578125" style="21" customWidth="1"/>
    <col min="4879" max="4879" width="6.140625" style="21" customWidth="1"/>
    <col min="4880" max="4880" width="7" style="21" customWidth="1"/>
    <col min="4881" max="4881" width="12.140625" style="21" customWidth="1"/>
    <col min="4882" max="4882" width="19.42578125" style="21" customWidth="1"/>
    <col min="4883" max="4883" width="14.42578125" style="21" customWidth="1"/>
    <col min="4884" max="4884" width="12" style="21" customWidth="1"/>
    <col min="4885" max="4885" width="14.140625" style="21" customWidth="1"/>
    <col min="4886" max="4886" width="9.85546875" style="21" customWidth="1"/>
    <col min="4887" max="4888" width="16.42578125" style="21" customWidth="1"/>
    <col min="4889" max="4889" width="23.140625" style="21" customWidth="1"/>
    <col min="4890" max="4890" width="2.42578125" style="21" customWidth="1"/>
    <col min="4891" max="4891" width="12.42578125" style="21" customWidth="1"/>
    <col min="4892" max="5127" width="11.42578125" style="21"/>
    <col min="5128" max="5128" width="1.42578125" style="21" customWidth="1"/>
    <col min="5129" max="5129" width="6.85546875" style="21" customWidth="1"/>
    <col min="5130" max="5130" width="18.85546875" style="21" customWidth="1"/>
    <col min="5131" max="5131" width="14.140625" style="21" customWidth="1"/>
    <col min="5132" max="5132" width="12.140625" style="21" customWidth="1"/>
    <col min="5133" max="5133" width="9.42578125" style="21" customWidth="1"/>
    <col min="5134" max="5134" width="33.42578125" style="21" customWidth="1"/>
    <col min="5135" max="5135" width="6.140625" style="21" customWidth="1"/>
    <col min="5136" max="5136" width="7" style="21" customWidth="1"/>
    <col min="5137" max="5137" width="12.140625" style="21" customWidth="1"/>
    <col min="5138" max="5138" width="19.42578125" style="21" customWidth="1"/>
    <col min="5139" max="5139" width="14.42578125" style="21" customWidth="1"/>
    <col min="5140" max="5140" width="12" style="21" customWidth="1"/>
    <col min="5141" max="5141" width="14.140625" style="21" customWidth="1"/>
    <col min="5142" max="5142" width="9.85546875" style="21" customWidth="1"/>
    <col min="5143" max="5144" width="16.42578125" style="21" customWidth="1"/>
    <col min="5145" max="5145" width="23.140625" style="21" customWidth="1"/>
    <col min="5146" max="5146" width="2.42578125" style="21" customWidth="1"/>
    <col min="5147" max="5147" width="12.42578125" style="21" customWidth="1"/>
    <col min="5148" max="5383" width="11.42578125" style="21"/>
    <col min="5384" max="5384" width="1.42578125" style="21" customWidth="1"/>
    <col min="5385" max="5385" width="6.85546875" style="21" customWidth="1"/>
    <col min="5386" max="5386" width="18.85546875" style="21" customWidth="1"/>
    <col min="5387" max="5387" width="14.140625" style="21" customWidth="1"/>
    <col min="5388" max="5388" width="12.140625" style="21" customWidth="1"/>
    <col min="5389" max="5389" width="9.42578125" style="21" customWidth="1"/>
    <col min="5390" max="5390" width="33.42578125" style="21" customWidth="1"/>
    <col min="5391" max="5391" width="6.140625" style="21" customWidth="1"/>
    <col min="5392" max="5392" width="7" style="21" customWidth="1"/>
    <col min="5393" max="5393" width="12.140625" style="21" customWidth="1"/>
    <col min="5394" max="5394" width="19.42578125" style="21" customWidth="1"/>
    <col min="5395" max="5395" width="14.42578125" style="21" customWidth="1"/>
    <col min="5396" max="5396" width="12" style="21" customWidth="1"/>
    <col min="5397" max="5397" width="14.140625" style="21" customWidth="1"/>
    <col min="5398" max="5398" width="9.85546875" style="21" customWidth="1"/>
    <col min="5399" max="5400" width="16.42578125" style="21" customWidth="1"/>
    <col min="5401" max="5401" width="23.140625" style="21" customWidth="1"/>
    <col min="5402" max="5402" width="2.42578125" style="21" customWidth="1"/>
    <col min="5403" max="5403" width="12.42578125" style="21" customWidth="1"/>
    <col min="5404" max="5639" width="11.42578125" style="21"/>
    <col min="5640" max="5640" width="1.42578125" style="21" customWidth="1"/>
    <col min="5641" max="5641" width="6.85546875" style="21" customWidth="1"/>
    <col min="5642" max="5642" width="18.85546875" style="21" customWidth="1"/>
    <col min="5643" max="5643" width="14.140625" style="21" customWidth="1"/>
    <col min="5644" max="5644" width="12.140625" style="21" customWidth="1"/>
    <col min="5645" max="5645" width="9.42578125" style="21" customWidth="1"/>
    <col min="5646" max="5646" width="33.42578125" style="21" customWidth="1"/>
    <col min="5647" max="5647" width="6.140625" style="21" customWidth="1"/>
    <col min="5648" max="5648" width="7" style="21" customWidth="1"/>
    <col min="5649" max="5649" width="12.140625" style="21" customWidth="1"/>
    <col min="5650" max="5650" width="19.42578125" style="21" customWidth="1"/>
    <col min="5651" max="5651" width="14.42578125" style="21" customWidth="1"/>
    <col min="5652" max="5652" width="12" style="21" customWidth="1"/>
    <col min="5653" max="5653" width="14.140625" style="21" customWidth="1"/>
    <col min="5654" max="5654" width="9.85546875" style="21" customWidth="1"/>
    <col min="5655" max="5656" width="16.42578125" style="21" customWidth="1"/>
    <col min="5657" max="5657" width="23.140625" style="21" customWidth="1"/>
    <col min="5658" max="5658" width="2.42578125" style="21" customWidth="1"/>
    <col min="5659" max="5659" width="12.42578125" style="21" customWidth="1"/>
    <col min="5660" max="5895" width="11.42578125" style="21"/>
    <col min="5896" max="5896" width="1.42578125" style="21" customWidth="1"/>
    <col min="5897" max="5897" width="6.85546875" style="21" customWidth="1"/>
    <col min="5898" max="5898" width="18.85546875" style="21" customWidth="1"/>
    <col min="5899" max="5899" width="14.140625" style="21" customWidth="1"/>
    <col min="5900" max="5900" width="12.140625" style="21" customWidth="1"/>
    <col min="5901" max="5901" width="9.42578125" style="21" customWidth="1"/>
    <col min="5902" max="5902" width="33.42578125" style="21" customWidth="1"/>
    <col min="5903" max="5903" width="6.140625" style="21" customWidth="1"/>
    <col min="5904" max="5904" width="7" style="21" customWidth="1"/>
    <col min="5905" max="5905" width="12.140625" style="21" customWidth="1"/>
    <col min="5906" max="5906" width="19.42578125" style="21" customWidth="1"/>
    <col min="5907" max="5907" width="14.42578125" style="21" customWidth="1"/>
    <col min="5908" max="5908" width="12" style="21" customWidth="1"/>
    <col min="5909" max="5909" width="14.140625" style="21" customWidth="1"/>
    <col min="5910" max="5910" width="9.85546875" style="21" customWidth="1"/>
    <col min="5911" max="5912" width="16.42578125" style="21" customWidth="1"/>
    <col min="5913" max="5913" width="23.140625" style="21" customWidth="1"/>
    <col min="5914" max="5914" width="2.42578125" style="21" customWidth="1"/>
    <col min="5915" max="5915" width="12.42578125" style="21" customWidth="1"/>
    <col min="5916" max="6151" width="11.42578125" style="21"/>
    <col min="6152" max="6152" width="1.42578125" style="21" customWidth="1"/>
    <col min="6153" max="6153" width="6.85546875" style="21" customWidth="1"/>
    <col min="6154" max="6154" width="18.85546875" style="21" customWidth="1"/>
    <col min="6155" max="6155" width="14.140625" style="21" customWidth="1"/>
    <col min="6156" max="6156" width="12.140625" style="21" customWidth="1"/>
    <col min="6157" max="6157" width="9.42578125" style="21" customWidth="1"/>
    <col min="6158" max="6158" width="33.42578125" style="21" customWidth="1"/>
    <col min="6159" max="6159" width="6.140625" style="21" customWidth="1"/>
    <col min="6160" max="6160" width="7" style="21" customWidth="1"/>
    <col min="6161" max="6161" width="12.140625" style="21" customWidth="1"/>
    <col min="6162" max="6162" width="19.42578125" style="21" customWidth="1"/>
    <col min="6163" max="6163" width="14.42578125" style="21" customWidth="1"/>
    <col min="6164" max="6164" width="12" style="21" customWidth="1"/>
    <col min="6165" max="6165" width="14.140625" style="21" customWidth="1"/>
    <col min="6166" max="6166" width="9.85546875" style="21" customWidth="1"/>
    <col min="6167" max="6168" width="16.42578125" style="21" customWidth="1"/>
    <col min="6169" max="6169" width="23.140625" style="21" customWidth="1"/>
    <col min="6170" max="6170" width="2.42578125" style="21" customWidth="1"/>
    <col min="6171" max="6171" width="12.42578125" style="21" customWidth="1"/>
    <col min="6172" max="6407" width="11.42578125" style="21"/>
    <col min="6408" max="6408" width="1.42578125" style="21" customWidth="1"/>
    <col min="6409" max="6409" width="6.85546875" style="21" customWidth="1"/>
    <col min="6410" max="6410" width="18.85546875" style="21" customWidth="1"/>
    <col min="6411" max="6411" width="14.140625" style="21" customWidth="1"/>
    <col min="6412" max="6412" width="12.140625" style="21" customWidth="1"/>
    <col min="6413" max="6413" width="9.42578125" style="21" customWidth="1"/>
    <col min="6414" max="6414" width="33.42578125" style="21" customWidth="1"/>
    <col min="6415" max="6415" width="6.140625" style="21" customWidth="1"/>
    <col min="6416" max="6416" width="7" style="21" customWidth="1"/>
    <col min="6417" max="6417" width="12.140625" style="21" customWidth="1"/>
    <col min="6418" max="6418" width="19.42578125" style="21" customWidth="1"/>
    <col min="6419" max="6419" width="14.42578125" style="21" customWidth="1"/>
    <col min="6420" max="6420" width="12" style="21" customWidth="1"/>
    <col min="6421" max="6421" width="14.140625" style="21" customWidth="1"/>
    <col min="6422" max="6422" width="9.85546875" style="21" customWidth="1"/>
    <col min="6423" max="6424" width="16.42578125" style="21" customWidth="1"/>
    <col min="6425" max="6425" width="23.140625" style="21" customWidth="1"/>
    <col min="6426" max="6426" width="2.42578125" style="21" customWidth="1"/>
    <col min="6427" max="6427" width="12.42578125" style="21" customWidth="1"/>
    <col min="6428" max="6663" width="11.42578125" style="21"/>
    <col min="6664" max="6664" width="1.42578125" style="21" customWidth="1"/>
    <col min="6665" max="6665" width="6.85546875" style="21" customWidth="1"/>
    <col min="6666" max="6666" width="18.85546875" style="21" customWidth="1"/>
    <col min="6667" max="6667" width="14.140625" style="21" customWidth="1"/>
    <col min="6668" max="6668" width="12.140625" style="21" customWidth="1"/>
    <col min="6669" max="6669" width="9.42578125" style="21" customWidth="1"/>
    <col min="6670" max="6670" width="33.42578125" style="21" customWidth="1"/>
    <col min="6671" max="6671" width="6.140625" style="21" customWidth="1"/>
    <col min="6672" max="6672" width="7" style="21" customWidth="1"/>
    <col min="6673" max="6673" width="12.140625" style="21" customWidth="1"/>
    <col min="6674" max="6674" width="19.42578125" style="21" customWidth="1"/>
    <col min="6675" max="6675" width="14.42578125" style="21" customWidth="1"/>
    <col min="6676" max="6676" width="12" style="21" customWidth="1"/>
    <col min="6677" max="6677" width="14.140625" style="21" customWidth="1"/>
    <col min="6678" max="6678" width="9.85546875" style="21" customWidth="1"/>
    <col min="6679" max="6680" width="16.42578125" style="21" customWidth="1"/>
    <col min="6681" max="6681" width="23.140625" style="21" customWidth="1"/>
    <col min="6682" max="6682" width="2.42578125" style="21" customWidth="1"/>
    <col min="6683" max="6683" width="12.42578125" style="21" customWidth="1"/>
    <col min="6684" max="6919" width="11.42578125" style="21"/>
    <col min="6920" max="6920" width="1.42578125" style="21" customWidth="1"/>
    <col min="6921" max="6921" width="6.85546875" style="21" customWidth="1"/>
    <col min="6922" max="6922" width="18.85546875" style="21" customWidth="1"/>
    <col min="6923" max="6923" width="14.140625" style="21" customWidth="1"/>
    <col min="6924" max="6924" width="12.140625" style="21" customWidth="1"/>
    <col min="6925" max="6925" width="9.42578125" style="21" customWidth="1"/>
    <col min="6926" max="6926" width="33.42578125" style="21" customWidth="1"/>
    <col min="6927" max="6927" width="6.140625" style="21" customWidth="1"/>
    <col min="6928" max="6928" width="7" style="21" customWidth="1"/>
    <col min="6929" max="6929" width="12.140625" style="21" customWidth="1"/>
    <col min="6930" max="6930" width="19.42578125" style="21" customWidth="1"/>
    <col min="6931" max="6931" width="14.42578125" style="21" customWidth="1"/>
    <col min="6932" max="6932" width="12" style="21" customWidth="1"/>
    <col min="6933" max="6933" width="14.140625" style="21" customWidth="1"/>
    <col min="6934" max="6934" width="9.85546875" style="21" customWidth="1"/>
    <col min="6935" max="6936" width="16.42578125" style="21" customWidth="1"/>
    <col min="6937" max="6937" width="23.140625" style="21" customWidth="1"/>
    <col min="6938" max="6938" width="2.42578125" style="21" customWidth="1"/>
    <col min="6939" max="6939" width="12.42578125" style="21" customWidth="1"/>
    <col min="6940" max="7175" width="11.42578125" style="21"/>
    <col min="7176" max="7176" width="1.42578125" style="21" customWidth="1"/>
    <col min="7177" max="7177" width="6.85546875" style="21" customWidth="1"/>
    <col min="7178" max="7178" width="18.85546875" style="21" customWidth="1"/>
    <col min="7179" max="7179" width="14.140625" style="21" customWidth="1"/>
    <col min="7180" max="7180" width="12.140625" style="21" customWidth="1"/>
    <col min="7181" max="7181" width="9.42578125" style="21" customWidth="1"/>
    <col min="7182" max="7182" width="33.42578125" style="21" customWidth="1"/>
    <col min="7183" max="7183" width="6.140625" style="21" customWidth="1"/>
    <col min="7184" max="7184" width="7" style="21" customWidth="1"/>
    <col min="7185" max="7185" width="12.140625" style="21" customWidth="1"/>
    <col min="7186" max="7186" width="19.42578125" style="21" customWidth="1"/>
    <col min="7187" max="7187" width="14.42578125" style="21" customWidth="1"/>
    <col min="7188" max="7188" width="12" style="21" customWidth="1"/>
    <col min="7189" max="7189" width="14.140625" style="21" customWidth="1"/>
    <col min="7190" max="7190" width="9.85546875" style="21" customWidth="1"/>
    <col min="7191" max="7192" width="16.42578125" style="21" customWidth="1"/>
    <col min="7193" max="7193" width="23.140625" style="21" customWidth="1"/>
    <col min="7194" max="7194" width="2.42578125" style="21" customWidth="1"/>
    <col min="7195" max="7195" width="12.42578125" style="21" customWidth="1"/>
    <col min="7196" max="7431" width="11.42578125" style="21"/>
    <col min="7432" max="7432" width="1.42578125" style="21" customWidth="1"/>
    <col min="7433" max="7433" width="6.85546875" style="21" customWidth="1"/>
    <col min="7434" max="7434" width="18.85546875" style="21" customWidth="1"/>
    <col min="7435" max="7435" width="14.140625" style="21" customWidth="1"/>
    <col min="7436" max="7436" width="12.140625" style="21" customWidth="1"/>
    <col min="7437" max="7437" width="9.42578125" style="21" customWidth="1"/>
    <col min="7438" max="7438" width="33.42578125" style="21" customWidth="1"/>
    <col min="7439" max="7439" width="6.140625" style="21" customWidth="1"/>
    <col min="7440" max="7440" width="7" style="21" customWidth="1"/>
    <col min="7441" max="7441" width="12.140625" style="21" customWidth="1"/>
    <col min="7442" max="7442" width="19.42578125" style="21" customWidth="1"/>
    <col min="7443" max="7443" width="14.42578125" style="21" customWidth="1"/>
    <col min="7444" max="7444" width="12" style="21" customWidth="1"/>
    <col min="7445" max="7445" width="14.140625" style="21" customWidth="1"/>
    <col min="7446" max="7446" width="9.85546875" style="21" customWidth="1"/>
    <col min="7447" max="7448" width="16.42578125" style="21" customWidth="1"/>
    <col min="7449" max="7449" width="23.140625" style="21" customWidth="1"/>
    <col min="7450" max="7450" width="2.42578125" style="21" customWidth="1"/>
    <col min="7451" max="7451" width="12.42578125" style="21" customWidth="1"/>
    <col min="7452" max="7687" width="11.42578125" style="21"/>
    <col min="7688" max="7688" width="1.42578125" style="21" customWidth="1"/>
    <col min="7689" max="7689" width="6.85546875" style="21" customWidth="1"/>
    <col min="7690" max="7690" width="18.85546875" style="21" customWidth="1"/>
    <col min="7691" max="7691" width="14.140625" style="21" customWidth="1"/>
    <col min="7692" max="7692" width="12.140625" style="21" customWidth="1"/>
    <col min="7693" max="7693" width="9.42578125" style="21" customWidth="1"/>
    <col min="7694" max="7694" width="33.42578125" style="21" customWidth="1"/>
    <col min="7695" max="7695" width="6.140625" style="21" customWidth="1"/>
    <col min="7696" max="7696" width="7" style="21" customWidth="1"/>
    <col min="7697" max="7697" width="12.140625" style="21" customWidth="1"/>
    <col min="7698" max="7698" width="19.42578125" style="21" customWidth="1"/>
    <col min="7699" max="7699" width="14.42578125" style="21" customWidth="1"/>
    <col min="7700" max="7700" width="12" style="21" customWidth="1"/>
    <col min="7701" max="7701" width="14.140625" style="21" customWidth="1"/>
    <col min="7702" max="7702" width="9.85546875" style="21" customWidth="1"/>
    <col min="7703" max="7704" width="16.42578125" style="21" customWidth="1"/>
    <col min="7705" max="7705" width="23.140625" style="21" customWidth="1"/>
    <col min="7706" max="7706" width="2.42578125" style="21" customWidth="1"/>
    <col min="7707" max="7707" width="12.42578125" style="21" customWidth="1"/>
    <col min="7708" max="7943" width="11.42578125" style="21"/>
    <col min="7944" max="7944" width="1.42578125" style="21" customWidth="1"/>
    <col min="7945" max="7945" width="6.85546875" style="21" customWidth="1"/>
    <col min="7946" max="7946" width="18.85546875" style="21" customWidth="1"/>
    <col min="7947" max="7947" width="14.140625" style="21" customWidth="1"/>
    <col min="7948" max="7948" width="12.140625" style="21" customWidth="1"/>
    <col min="7949" max="7949" width="9.42578125" style="21" customWidth="1"/>
    <col min="7950" max="7950" width="33.42578125" style="21" customWidth="1"/>
    <col min="7951" max="7951" width="6.140625" style="21" customWidth="1"/>
    <col min="7952" max="7952" width="7" style="21" customWidth="1"/>
    <col min="7953" max="7953" width="12.140625" style="21" customWidth="1"/>
    <col min="7954" max="7954" width="19.42578125" style="21" customWidth="1"/>
    <col min="7955" max="7955" width="14.42578125" style="21" customWidth="1"/>
    <col min="7956" max="7956" width="12" style="21" customWidth="1"/>
    <col min="7957" max="7957" width="14.140625" style="21" customWidth="1"/>
    <col min="7958" max="7958" width="9.85546875" style="21" customWidth="1"/>
    <col min="7959" max="7960" width="16.42578125" style="21" customWidth="1"/>
    <col min="7961" max="7961" width="23.140625" style="21" customWidth="1"/>
    <col min="7962" max="7962" width="2.42578125" style="21" customWidth="1"/>
    <col min="7963" max="7963" width="12.42578125" style="21" customWidth="1"/>
    <col min="7964" max="8199" width="11.42578125" style="21"/>
    <col min="8200" max="8200" width="1.42578125" style="21" customWidth="1"/>
    <col min="8201" max="8201" width="6.85546875" style="21" customWidth="1"/>
    <col min="8202" max="8202" width="18.85546875" style="21" customWidth="1"/>
    <col min="8203" max="8203" width="14.140625" style="21" customWidth="1"/>
    <col min="8204" max="8204" width="12.140625" style="21" customWidth="1"/>
    <col min="8205" max="8205" width="9.42578125" style="21" customWidth="1"/>
    <col min="8206" max="8206" width="33.42578125" style="21" customWidth="1"/>
    <col min="8207" max="8207" width="6.140625" style="21" customWidth="1"/>
    <col min="8208" max="8208" width="7" style="21" customWidth="1"/>
    <col min="8209" max="8209" width="12.140625" style="21" customWidth="1"/>
    <col min="8210" max="8210" width="19.42578125" style="21" customWidth="1"/>
    <col min="8211" max="8211" width="14.42578125" style="21" customWidth="1"/>
    <col min="8212" max="8212" width="12" style="21" customWidth="1"/>
    <col min="8213" max="8213" width="14.140625" style="21" customWidth="1"/>
    <col min="8214" max="8214" width="9.85546875" style="21" customWidth="1"/>
    <col min="8215" max="8216" width="16.42578125" style="21" customWidth="1"/>
    <col min="8217" max="8217" width="23.140625" style="21" customWidth="1"/>
    <col min="8218" max="8218" width="2.42578125" style="21" customWidth="1"/>
    <col min="8219" max="8219" width="12.42578125" style="21" customWidth="1"/>
    <col min="8220" max="8455" width="11.42578125" style="21"/>
    <col min="8456" max="8456" width="1.42578125" style="21" customWidth="1"/>
    <col min="8457" max="8457" width="6.85546875" style="21" customWidth="1"/>
    <col min="8458" max="8458" width="18.85546875" style="21" customWidth="1"/>
    <col min="8459" max="8459" width="14.140625" style="21" customWidth="1"/>
    <col min="8460" max="8460" width="12.140625" style="21" customWidth="1"/>
    <col min="8461" max="8461" width="9.42578125" style="21" customWidth="1"/>
    <col min="8462" max="8462" width="33.42578125" style="21" customWidth="1"/>
    <col min="8463" max="8463" width="6.140625" style="21" customWidth="1"/>
    <col min="8464" max="8464" width="7" style="21" customWidth="1"/>
    <col min="8465" max="8465" width="12.140625" style="21" customWidth="1"/>
    <col min="8466" max="8466" width="19.42578125" style="21" customWidth="1"/>
    <col min="8467" max="8467" width="14.42578125" style="21" customWidth="1"/>
    <col min="8468" max="8468" width="12" style="21" customWidth="1"/>
    <col min="8469" max="8469" width="14.140625" style="21" customWidth="1"/>
    <col min="8470" max="8470" width="9.85546875" style="21" customWidth="1"/>
    <col min="8471" max="8472" width="16.42578125" style="21" customWidth="1"/>
    <col min="8473" max="8473" width="23.140625" style="21" customWidth="1"/>
    <col min="8474" max="8474" width="2.42578125" style="21" customWidth="1"/>
    <col min="8475" max="8475" width="12.42578125" style="21" customWidth="1"/>
    <col min="8476" max="8711" width="11.42578125" style="21"/>
    <col min="8712" max="8712" width="1.42578125" style="21" customWidth="1"/>
    <col min="8713" max="8713" width="6.85546875" style="21" customWidth="1"/>
    <col min="8714" max="8714" width="18.85546875" style="21" customWidth="1"/>
    <col min="8715" max="8715" width="14.140625" style="21" customWidth="1"/>
    <col min="8716" max="8716" width="12.140625" style="21" customWidth="1"/>
    <col min="8717" max="8717" width="9.42578125" style="21" customWidth="1"/>
    <col min="8718" max="8718" width="33.42578125" style="21" customWidth="1"/>
    <col min="8719" max="8719" width="6.140625" style="21" customWidth="1"/>
    <col min="8720" max="8720" width="7" style="21" customWidth="1"/>
    <col min="8721" max="8721" width="12.140625" style="21" customWidth="1"/>
    <col min="8722" max="8722" width="19.42578125" style="21" customWidth="1"/>
    <col min="8723" max="8723" width="14.42578125" style="21" customWidth="1"/>
    <col min="8724" max="8724" width="12" style="21" customWidth="1"/>
    <col min="8725" max="8725" width="14.140625" style="21" customWidth="1"/>
    <col min="8726" max="8726" width="9.85546875" style="21" customWidth="1"/>
    <col min="8727" max="8728" width="16.42578125" style="21" customWidth="1"/>
    <col min="8729" max="8729" width="23.140625" style="21" customWidth="1"/>
    <col min="8730" max="8730" width="2.42578125" style="21" customWidth="1"/>
    <col min="8731" max="8731" width="12.42578125" style="21" customWidth="1"/>
    <col min="8732" max="8967" width="11.42578125" style="21"/>
    <col min="8968" max="8968" width="1.42578125" style="21" customWidth="1"/>
    <col min="8969" max="8969" width="6.85546875" style="21" customWidth="1"/>
    <col min="8970" max="8970" width="18.85546875" style="21" customWidth="1"/>
    <col min="8971" max="8971" width="14.140625" style="21" customWidth="1"/>
    <col min="8972" max="8972" width="12.140625" style="21" customWidth="1"/>
    <col min="8973" max="8973" width="9.42578125" style="21" customWidth="1"/>
    <col min="8974" max="8974" width="33.42578125" style="21" customWidth="1"/>
    <col min="8975" max="8975" width="6.140625" style="21" customWidth="1"/>
    <col min="8976" max="8976" width="7" style="21" customWidth="1"/>
    <col min="8977" max="8977" width="12.140625" style="21" customWidth="1"/>
    <col min="8978" max="8978" width="19.42578125" style="21" customWidth="1"/>
    <col min="8979" max="8979" width="14.42578125" style="21" customWidth="1"/>
    <col min="8980" max="8980" width="12" style="21" customWidth="1"/>
    <col min="8981" max="8981" width="14.140625" style="21" customWidth="1"/>
    <col min="8982" max="8982" width="9.85546875" style="21" customWidth="1"/>
    <col min="8983" max="8984" width="16.42578125" style="21" customWidth="1"/>
    <col min="8985" max="8985" width="23.140625" style="21" customWidth="1"/>
    <col min="8986" max="8986" width="2.42578125" style="21" customWidth="1"/>
    <col min="8987" max="8987" width="12.42578125" style="21" customWidth="1"/>
    <col min="8988" max="9223" width="11.42578125" style="21"/>
    <col min="9224" max="9224" width="1.42578125" style="21" customWidth="1"/>
    <col min="9225" max="9225" width="6.85546875" style="21" customWidth="1"/>
    <col min="9226" max="9226" width="18.85546875" style="21" customWidth="1"/>
    <col min="9227" max="9227" width="14.140625" style="21" customWidth="1"/>
    <col min="9228" max="9228" width="12.140625" style="21" customWidth="1"/>
    <col min="9229" max="9229" width="9.42578125" style="21" customWidth="1"/>
    <col min="9230" max="9230" width="33.42578125" style="21" customWidth="1"/>
    <col min="9231" max="9231" width="6.140625" style="21" customWidth="1"/>
    <col min="9232" max="9232" width="7" style="21" customWidth="1"/>
    <col min="9233" max="9233" width="12.140625" style="21" customWidth="1"/>
    <col min="9234" max="9234" width="19.42578125" style="21" customWidth="1"/>
    <col min="9235" max="9235" width="14.42578125" style="21" customWidth="1"/>
    <col min="9236" max="9236" width="12" style="21" customWidth="1"/>
    <col min="9237" max="9237" width="14.140625" style="21" customWidth="1"/>
    <col min="9238" max="9238" width="9.85546875" style="21" customWidth="1"/>
    <col min="9239" max="9240" width="16.42578125" style="21" customWidth="1"/>
    <col min="9241" max="9241" width="23.140625" style="21" customWidth="1"/>
    <col min="9242" max="9242" width="2.42578125" style="21" customWidth="1"/>
    <col min="9243" max="9243" width="12.42578125" style="21" customWidth="1"/>
    <col min="9244" max="9479" width="11.42578125" style="21"/>
    <col min="9480" max="9480" width="1.42578125" style="21" customWidth="1"/>
    <col min="9481" max="9481" width="6.85546875" style="21" customWidth="1"/>
    <col min="9482" max="9482" width="18.85546875" style="21" customWidth="1"/>
    <col min="9483" max="9483" width="14.140625" style="21" customWidth="1"/>
    <col min="9484" max="9484" width="12.140625" style="21" customWidth="1"/>
    <col min="9485" max="9485" width="9.42578125" style="21" customWidth="1"/>
    <col min="9486" max="9486" width="33.42578125" style="21" customWidth="1"/>
    <col min="9487" max="9487" width="6.140625" style="21" customWidth="1"/>
    <col min="9488" max="9488" width="7" style="21" customWidth="1"/>
    <col min="9489" max="9489" width="12.140625" style="21" customWidth="1"/>
    <col min="9490" max="9490" width="19.42578125" style="21" customWidth="1"/>
    <col min="9491" max="9491" width="14.42578125" style="21" customWidth="1"/>
    <col min="9492" max="9492" width="12" style="21" customWidth="1"/>
    <col min="9493" max="9493" width="14.140625" style="21" customWidth="1"/>
    <col min="9494" max="9494" width="9.85546875" style="21" customWidth="1"/>
    <col min="9495" max="9496" width="16.42578125" style="21" customWidth="1"/>
    <col min="9497" max="9497" width="23.140625" style="21" customWidth="1"/>
    <col min="9498" max="9498" width="2.42578125" style="21" customWidth="1"/>
    <col min="9499" max="9499" width="12.42578125" style="21" customWidth="1"/>
    <col min="9500" max="9735" width="11.42578125" style="21"/>
    <col min="9736" max="9736" width="1.42578125" style="21" customWidth="1"/>
    <col min="9737" max="9737" width="6.85546875" style="21" customWidth="1"/>
    <col min="9738" max="9738" width="18.85546875" style="21" customWidth="1"/>
    <col min="9739" max="9739" width="14.140625" style="21" customWidth="1"/>
    <col min="9740" max="9740" width="12.140625" style="21" customWidth="1"/>
    <col min="9741" max="9741" width="9.42578125" style="21" customWidth="1"/>
    <col min="9742" max="9742" width="33.42578125" style="21" customWidth="1"/>
    <col min="9743" max="9743" width="6.140625" style="21" customWidth="1"/>
    <col min="9744" max="9744" width="7" style="21" customWidth="1"/>
    <col min="9745" max="9745" width="12.140625" style="21" customWidth="1"/>
    <col min="9746" max="9746" width="19.42578125" style="21" customWidth="1"/>
    <col min="9747" max="9747" width="14.42578125" style="21" customWidth="1"/>
    <col min="9748" max="9748" width="12" style="21" customWidth="1"/>
    <col min="9749" max="9749" width="14.140625" style="21" customWidth="1"/>
    <col min="9750" max="9750" width="9.85546875" style="21" customWidth="1"/>
    <col min="9751" max="9752" width="16.42578125" style="21" customWidth="1"/>
    <col min="9753" max="9753" width="23.140625" style="21" customWidth="1"/>
    <col min="9754" max="9754" width="2.42578125" style="21" customWidth="1"/>
    <col min="9755" max="9755" width="12.42578125" style="21" customWidth="1"/>
    <col min="9756" max="9991" width="11.42578125" style="21"/>
    <col min="9992" max="9992" width="1.42578125" style="21" customWidth="1"/>
    <col min="9993" max="9993" width="6.85546875" style="21" customWidth="1"/>
    <col min="9994" max="9994" width="18.85546875" style="21" customWidth="1"/>
    <col min="9995" max="9995" width="14.140625" style="21" customWidth="1"/>
    <col min="9996" max="9996" width="12.140625" style="21" customWidth="1"/>
    <col min="9997" max="9997" width="9.42578125" style="21" customWidth="1"/>
    <col min="9998" max="9998" width="33.42578125" style="21" customWidth="1"/>
    <col min="9999" max="9999" width="6.140625" style="21" customWidth="1"/>
    <col min="10000" max="10000" width="7" style="21" customWidth="1"/>
    <col min="10001" max="10001" width="12.140625" style="21" customWidth="1"/>
    <col min="10002" max="10002" width="19.42578125" style="21" customWidth="1"/>
    <col min="10003" max="10003" width="14.42578125" style="21" customWidth="1"/>
    <col min="10004" max="10004" width="12" style="21" customWidth="1"/>
    <col min="10005" max="10005" width="14.140625" style="21" customWidth="1"/>
    <col min="10006" max="10006" width="9.85546875" style="21" customWidth="1"/>
    <col min="10007" max="10008" width="16.42578125" style="21" customWidth="1"/>
    <col min="10009" max="10009" width="23.140625" style="21" customWidth="1"/>
    <col min="10010" max="10010" width="2.42578125" style="21" customWidth="1"/>
    <col min="10011" max="10011" width="12.42578125" style="21" customWidth="1"/>
    <col min="10012" max="10247" width="11.42578125" style="21"/>
    <col min="10248" max="10248" width="1.42578125" style="21" customWidth="1"/>
    <col min="10249" max="10249" width="6.85546875" style="21" customWidth="1"/>
    <col min="10250" max="10250" width="18.85546875" style="21" customWidth="1"/>
    <col min="10251" max="10251" width="14.140625" style="21" customWidth="1"/>
    <col min="10252" max="10252" width="12.140625" style="21" customWidth="1"/>
    <col min="10253" max="10253" width="9.42578125" style="21" customWidth="1"/>
    <col min="10254" max="10254" width="33.42578125" style="21" customWidth="1"/>
    <col min="10255" max="10255" width="6.140625" style="21" customWidth="1"/>
    <col min="10256" max="10256" width="7" style="21" customWidth="1"/>
    <col min="10257" max="10257" width="12.140625" style="21" customWidth="1"/>
    <col min="10258" max="10258" width="19.42578125" style="21" customWidth="1"/>
    <col min="10259" max="10259" width="14.42578125" style="21" customWidth="1"/>
    <col min="10260" max="10260" width="12" style="21" customWidth="1"/>
    <col min="10261" max="10261" width="14.140625" style="21" customWidth="1"/>
    <col min="10262" max="10262" width="9.85546875" style="21" customWidth="1"/>
    <col min="10263" max="10264" width="16.42578125" style="21" customWidth="1"/>
    <col min="10265" max="10265" width="23.140625" style="21" customWidth="1"/>
    <col min="10266" max="10266" width="2.42578125" style="21" customWidth="1"/>
    <col min="10267" max="10267" width="12.42578125" style="21" customWidth="1"/>
    <col min="10268" max="10503" width="11.42578125" style="21"/>
    <col min="10504" max="10504" width="1.42578125" style="21" customWidth="1"/>
    <col min="10505" max="10505" width="6.85546875" style="21" customWidth="1"/>
    <col min="10506" max="10506" width="18.85546875" style="21" customWidth="1"/>
    <col min="10507" max="10507" width="14.140625" style="21" customWidth="1"/>
    <col min="10508" max="10508" width="12.140625" style="21" customWidth="1"/>
    <col min="10509" max="10509" width="9.42578125" style="21" customWidth="1"/>
    <col min="10510" max="10510" width="33.42578125" style="21" customWidth="1"/>
    <col min="10511" max="10511" width="6.140625" style="21" customWidth="1"/>
    <col min="10512" max="10512" width="7" style="21" customWidth="1"/>
    <col min="10513" max="10513" width="12.140625" style="21" customWidth="1"/>
    <col min="10514" max="10514" width="19.42578125" style="21" customWidth="1"/>
    <col min="10515" max="10515" width="14.42578125" style="21" customWidth="1"/>
    <col min="10516" max="10516" width="12" style="21" customWidth="1"/>
    <col min="10517" max="10517" width="14.140625" style="21" customWidth="1"/>
    <col min="10518" max="10518" width="9.85546875" style="21" customWidth="1"/>
    <col min="10519" max="10520" width="16.42578125" style="21" customWidth="1"/>
    <col min="10521" max="10521" width="23.140625" style="21" customWidth="1"/>
    <col min="10522" max="10522" width="2.42578125" style="21" customWidth="1"/>
    <col min="10523" max="10523" width="12.42578125" style="21" customWidth="1"/>
    <col min="10524" max="10759" width="11.42578125" style="21"/>
    <col min="10760" max="10760" width="1.42578125" style="21" customWidth="1"/>
    <col min="10761" max="10761" width="6.85546875" style="21" customWidth="1"/>
    <col min="10762" max="10762" width="18.85546875" style="21" customWidth="1"/>
    <col min="10763" max="10763" width="14.140625" style="21" customWidth="1"/>
    <col min="10764" max="10764" width="12.140625" style="21" customWidth="1"/>
    <col min="10765" max="10765" width="9.42578125" style="21" customWidth="1"/>
    <col min="10766" max="10766" width="33.42578125" style="21" customWidth="1"/>
    <col min="10767" max="10767" width="6.140625" style="21" customWidth="1"/>
    <col min="10768" max="10768" width="7" style="21" customWidth="1"/>
    <col min="10769" max="10769" width="12.140625" style="21" customWidth="1"/>
    <col min="10770" max="10770" width="19.42578125" style="21" customWidth="1"/>
    <col min="10771" max="10771" width="14.42578125" style="21" customWidth="1"/>
    <col min="10772" max="10772" width="12" style="21" customWidth="1"/>
    <col min="10773" max="10773" width="14.140625" style="21" customWidth="1"/>
    <col min="10774" max="10774" width="9.85546875" style="21" customWidth="1"/>
    <col min="10775" max="10776" width="16.42578125" style="21" customWidth="1"/>
    <col min="10777" max="10777" width="23.140625" style="21" customWidth="1"/>
    <col min="10778" max="10778" width="2.42578125" style="21" customWidth="1"/>
    <col min="10779" max="10779" width="12.42578125" style="21" customWidth="1"/>
    <col min="10780" max="11015" width="11.42578125" style="21"/>
    <col min="11016" max="11016" width="1.42578125" style="21" customWidth="1"/>
    <col min="11017" max="11017" width="6.85546875" style="21" customWidth="1"/>
    <col min="11018" max="11018" width="18.85546875" style="21" customWidth="1"/>
    <col min="11019" max="11019" width="14.140625" style="21" customWidth="1"/>
    <col min="11020" max="11020" width="12.140625" style="21" customWidth="1"/>
    <col min="11021" max="11021" width="9.42578125" style="21" customWidth="1"/>
    <col min="11022" max="11022" width="33.42578125" style="21" customWidth="1"/>
    <col min="11023" max="11023" width="6.140625" style="21" customWidth="1"/>
    <col min="11024" max="11024" width="7" style="21" customWidth="1"/>
    <col min="11025" max="11025" width="12.140625" style="21" customWidth="1"/>
    <col min="11026" max="11026" width="19.42578125" style="21" customWidth="1"/>
    <col min="11027" max="11027" width="14.42578125" style="21" customWidth="1"/>
    <col min="11028" max="11028" width="12" style="21" customWidth="1"/>
    <col min="11029" max="11029" width="14.140625" style="21" customWidth="1"/>
    <col min="11030" max="11030" width="9.85546875" style="21" customWidth="1"/>
    <col min="11031" max="11032" width="16.42578125" style="21" customWidth="1"/>
    <col min="11033" max="11033" width="23.140625" style="21" customWidth="1"/>
    <col min="11034" max="11034" width="2.42578125" style="21" customWidth="1"/>
    <col min="11035" max="11035" width="12.42578125" style="21" customWidth="1"/>
    <col min="11036" max="11271" width="11.42578125" style="21"/>
    <col min="11272" max="11272" width="1.42578125" style="21" customWidth="1"/>
    <col min="11273" max="11273" width="6.85546875" style="21" customWidth="1"/>
    <col min="11274" max="11274" width="18.85546875" style="21" customWidth="1"/>
    <col min="11275" max="11275" width="14.140625" style="21" customWidth="1"/>
    <col min="11276" max="11276" width="12.140625" style="21" customWidth="1"/>
    <col min="11277" max="11277" width="9.42578125" style="21" customWidth="1"/>
    <col min="11278" max="11278" width="33.42578125" style="21" customWidth="1"/>
    <col min="11279" max="11279" width="6.140625" style="21" customWidth="1"/>
    <col min="11280" max="11280" width="7" style="21" customWidth="1"/>
    <col min="11281" max="11281" width="12.140625" style="21" customWidth="1"/>
    <col min="11282" max="11282" width="19.42578125" style="21" customWidth="1"/>
    <col min="11283" max="11283" width="14.42578125" style="21" customWidth="1"/>
    <col min="11284" max="11284" width="12" style="21" customWidth="1"/>
    <col min="11285" max="11285" width="14.140625" style="21" customWidth="1"/>
    <col min="11286" max="11286" width="9.85546875" style="21" customWidth="1"/>
    <col min="11287" max="11288" width="16.42578125" style="21" customWidth="1"/>
    <col min="11289" max="11289" width="23.140625" style="21" customWidth="1"/>
    <col min="11290" max="11290" width="2.42578125" style="21" customWidth="1"/>
    <col min="11291" max="11291" width="12.42578125" style="21" customWidth="1"/>
    <col min="11292" max="11527" width="11.42578125" style="21"/>
    <col min="11528" max="11528" width="1.42578125" style="21" customWidth="1"/>
    <col min="11529" max="11529" width="6.85546875" style="21" customWidth="1"/>
    <col min="11530" max="11530" width="18.85546875" style="21" customWidth="1"/>
    <col min="11531" max="11531" width="14.140625" style="21" customWidth="1"/>
    <col min="11532" max="11532" width="12.140625" style="21" customWidth="1"/>
    <col min="11533" max="11533" width="9.42578125" style="21" customWidth="1"/>
    <col min="11534" max="11534" width="33.42578125" style="21" customWidth="1"/>
    <col min="11535" max="11535" width="6.140625" style="21" customWidth="1"/>
    <col min="11536" max="11536" width="7" style="21" customWidth="1"/>
    <col min="11537" max="11537" width="12.140625" style="21" customWidth="1"/>
    <col min="11538" max="11538" width="19.42578125" style="21" customWidth="1"/>
    <col min="11539" max="11539" width="14.42578125" style="21" customWidth="1"/>
    <col min="11540" max="11540" width="12" style="21" customWidth="1"/>
    <col min="11541" max="11541" width="14.140625" style="21" customWidth="1"/>
    <col min="11542" max="11542" width="9.85546875" style="21" customWidth="1"/>
    <col min="11543" max="11544" width="16.42578125" style="21" customWidth="1"/>
    <col min="11545" max="11545" width="23.140625" style="21" customWidth="1"/>
    <col min="11546" max="11546" width="2.42578125" style="21" customWidth="1"/>
    <col min="11547" max="11547" width="12.42578125" style="21" customWidth="1"/>
    <col min="11548" max="11783" width="11.42578125" style="21"/>
    <col min="11784" max="11784" width="1.42578125" style="21" customWidth="1"/>
    <col min="11785" max="11785" width="6.85546875" style="21" customWidth="1"/>
    <col min="11786" max="11786" width="18.85546875" style="21" customWidth="1"/>
    <col min="11787" max="11787" width="14.140625" style="21" customWidth="1"/>
    <col min="11788" max="11788" width="12.140625" style="21" customWidth="1"/>
    <col min="11789" max="11789" width="9.42578125" style="21" customWidth="1"/>
    <col min="11790" max="11790" width="33.42578125" style="21" customWidth="1"/>
    <col min="11791" max="11791" width="6.140625" style="21" customWidth="1"/>
    <col min="11792" max="11792" width="7" style="21" customWidth="1"/>
    <col min="11793" max="11793" width="12.140625" style="21" customWidth="1"/>
    <col min="11794" max="11794" width="19.42578125" style="21" customWidth="1"/>
    <col min="11795" max="11795" width="14.42578125" style="21" customWidth="1"/>
    <col min="11796" max="11796" width="12" style="21" customWidth="1"/>
    <col min="11797" max="11797" width="14.140625" style="21" customWidth="1"/>
    <col min="11798" max="11798" width="9.85546875" style="21" customWidth="1"/>
    <col min="11799" max="11800" width="16.42578125" style="21" customWidth="1"/>
    <col min="11801" max="11801" width="23.140625" style="21" customWidth="1"/>
    <col min="11802" max="11802" width="2.42578125" style="21" customWidth="1"/>
    <col min="11803" max="11803" width="12.42578125" style="21" customWidth="1"/>
    <col min="11804" max="12039" width="11.42578125" style="21"/>
    <col min="12040" max="12040" width="1.42578125" style="21" customWidth="1"/>
    <col min="12041" max="12041" width="6.85546875" style="21" customWidth="1"/>
    <col min="12042" max="12042" width="18.85546875" style="21" customWidth="1"/>
    <col min="12043" max="12043" width="14.140625" style="21" customWidth="1"/>
    <col min="12044" max="12044" width="12.140625" style="21" customWidth="1"/>
    <col min="12045" max="12045" width="9.42578125" style="21" customWidth="1"/>
    <col min="12046" max="12046" width="33.42578125" style="21" customWidth="1"/>
    <col min="12047" max="12047" width="6.140625" style="21" customWidth="1"/>
    <col min="12048" max="12048" width="7" style="21" customWidth="1"/>
    <col min="12049" max="12049" width="12.140625" style="21" customWidth="1"/>
    <col min="12050" max="12050" width="19.42578125" style="21" customWidth="1"/>
    <col min="12051" max="12051" width="14.42578125" style="21" customWidth="1"/>
    <col min="12052" max="12052" width="12" style="21" customWidth="1"/>
    <col min="12053" max="12053" width="14.140625" style="21" customWidth="1"/>
    <col min="12054" max="12054" width="9.85546875" style="21" customWidth="1"/>
    <col min="12055" max="12056" width="16.42578125" style="21" customWidth="1"/>
    <col min="12057" max="12057" width="23.140625" style="21" customWidth="1"/>
    <col min="12058" max="12058" width="2.42578125" style="21" customWidth="1"/>
    <col min="12059" max="12059" width="12.42578125" style="21" customWidth="1"/>
    <col min="12060" max="12295" width="11.42578125" style="21"/>
    <col min="12296" max="12296" width="1.42578125" style="21" customWidth="1"/>
    <col min="12297" max="12297" width="6.85546875" style="21" customWidth="1"/>
    <col min="12298" max="12298" width="18.85546875" style="21" customWidth="1"/>
    <col min="12299" max="12299" width="14.140625" style="21" customWidth="1"/>
    <col min="12300" max="12300" width="12.140625" style="21" customWidth="1"/>
    <col min="12301" max="12301" width="9.42578125" style="21" customWidth="1"/>
    <col min="12302" max="12302" width="33.42578125" style="21" customWidth="1"/>
    <col min="12303" max="12303" width="6.140625" style="21" customWidth="1"/>
    <col min="12304" max="12304" width="7" style="21" customWidth="1"/>
    <col min="12305" max="12305" width="12.140625" style="21" customWidth="1"/>
    <col min="12306" max="12306" width="19.42578125" style="21" customWidth="1"/>
    <col min="12307" max="12307" width="14.42578125" style="21" customWidth="1"/>
    <col min="12308" max="12308" width="12" style="21" customWidth="1"/>
    <col min="12309" max="12309" width="14.140625" style="21" customWidth="1"/>
    <col min="12310" max="12310" width="9.85546875" style="21" customWidth="1"/>
    <col min="12311" max="12312" width="16.42578125" style="21" customWidth="1"/>
    <col min="12313" max="12313" width="23.140625" style="21" customWidth="1"/>
    <col min="12314" max="12314" width="2.42578125" style="21" customWidth="1"/>
    <col min="12315" max="12315" width="12.42578125" style="21" customWidth="1"/>
    <col min="12316" max="12551" width="11.42578125" style="21"/>
    <col min="12552" max="12552" width="1.42578125" style="21" customWidth="1"/>
    <col min="12553" max="12553" width="6.85546875" style="21" customWidth="1"/>
    <col min="12554" max="12554" width="18.85546875" style="21" customWidth="1"/>
    <col min="12555" max="12555" width="14.140625" style="21" customWidth="1"/>
    <col min="12556" max="12556" width="12.140625" style="21" customWidth="1"/>
    <col min="12557" max="12557" width="9.42578125" style="21" customWidth="1"/>
    <col min="12558" max="12558" width="33.42578125" style="21" customWidth="1"/>
    <col min="12559" max="12559" width="6.140625" style="21" customWidth="1"/>
    <col min="12560" max="12560" width="7" style="21" customWidth="1"/>
    <col min="12561" max="12561" width="12.140625" style="21" customWidth="1"/>
    <col min="12562" max="12562" width="19.42578125" style="21" customWidth="1"/>
    <col min="12563" max="12563" width="14.42578125" style="21" customWidth="1"/>
    <col min="12564" max="12564" width="12" style="21" customWidth="1"/>
    <col min="12565" max="12565" width="14.140625" style="21" customWidth="1"/>
    <col min="12566" max="12566" width="9.85546875" style="21" customWidth="1"/>
    <col min="12567" max="12568" width="16.42578125" style="21" customWidth="1"/>
    <col min="12569" max="12569" width="23.140625" style="21" customWidth="1"/>
    <col min="12570" max="12570" width="2.42578125" style="21" customWidth="1"/>
    <col min="12571" max="12571" width="12.42578125" style="21" customWidth="1"/>
    <col min="12572" max="12807" width="11.42578125" style="21"/>
    <col min="12808" max="12808" width="1.42578125" style="21" customWidth="1"/>
    <col min="12809" max="12809" width="6.85546875" style="21" customWidth="1"/>
    <col min="12810" max="12810" width="18.85546875" style="21" customWidth="1"/>
    <col min="12811" max="12811" width="14.140625" style="21" customWidth="1"/>
    <col min="12812" max="12812" width="12.140625" style="21" customWidth="1"/>
    <col min="12813" max="12813" width="9.42578125" style="21" customWidth="1"/>
    <col min="12814" max="12814" width="33.42578125" style="21" customWidth="1"/>
    <col min="12815" max="12815" width="6.140625" style="21" customWidth="1"/>
    <col min="12816" max="12816" width="7" style="21" customWidth="1"/>
    <col min="12817" max="12817" width="12.140625" style="21" customWidth="1"/>
    <col min="12818" max="12818" width="19.42578125" style="21" customWidth="1"/>
    <col min="12819" max="12819" width="14.42578125" style="21" customWidth="1"/>
    <col min="12820" max="12820" width="12" style="21" customWidth="1"/>
    <col min="12821" max="12821" width="14.140625" style="21" customWidth="1"/>
    <col min="12822" max="12822" width="9.85546875" style="21" customWidth="1"/>
    <col min="12823" max="12824" width="16.42578125" style="21" customWidth="1"/>
    <col min="12825" max="12825" width="23.140625" style="21" customWidth="1"/>
    <col min="12826" max="12826" width="2.42578125" style="21" customWidth="1"/>
    <col min="12827" max="12827" width="12.42578125" style="21" customWidth="1"/>
    <col min="12828" max="13063" width="11.42578125" style="21"/>
    <col min="13064" max="13064" width="1.42578125" style="21" customWidth="1"/>
    <col min="13065" max="13065" width="6.85546875" style="21" customWidth="1"/>
    <col min="13066" max="13066" width="18.85546875" style="21" customWidth="1"/>
    <col min="13067" max="13067" width="14.140625" style="21" customWidth="1"/>
    <col min="13068" max="13068" width="12.140625" style="21" customWidth="1"/>
    <col min="13069" max="13069" width="9.42578125" style="21" customWidth="1"/>
    <col min="13070" max="13070" width="33.42578125" style="21" customWidth="1"/>
    <col min="13071" max="13071" width="6.140625" style="21" customWidth="1"/>
    <col min="13072" max="13072" width="7" style="21" customWidth="1"/>
    <col min="13073" max="13073" width="12.140625" style="21" customWidth="1"/>
    <col min="13074" max="13074" width="19.42578125" style="21" customWidth="1"/>
    <col min="13075" max="13075" width="14.42578125" style="21" customWidth="1"/>
    <col min="13076" max="13076" width="12" style="21" customWidth="1"/>
    <col min="13077" max="13077" width="14.140625" style="21" customWidth="1"/>
    <col min="13078" max="13078" width="9.85546875" style="21" customWidth="1"/>
    <col min="13079" max="13080" width="16.42578125" style="21" customWidth="1"/>
    <col min="13081" max="13081" width="23.140625" style="21" customWidth="1"/>
    <col min="13082" max="13082" width="2.42578125" style="21" customWidth="1"/>
    <col min="13083" max="13083" width="12.42578125" style="21" customWidth="1"/>
    <col min="13084" max="13319" width="11.42578125" style="21"/>
    <col min="13320" max="13320" width="1.42578125" style="21" customWidth="1"/>
    <col min="13321" max="13321" width="6.85546875" style="21" customWidth="1"/>
    <col min="13322" max="13322" width="18.85546875" style="21" customWidth="1"/>
    <col min="13323" max="13323" width="14.140625" style="21" customWidth="1"/>
    <col min="13324" max="13324" width="12.140625" style="21" customWidth="1"/>
    <col min="13325" max="13325" width="9.42578125" style="21" customWidth="1"/>
    <col min="13326" max="13326" width="33.42578125" style="21" customWidth="1"/>
    <col min="13327" max="13327" width="6.140625" style="21" customWidth="1"/>
    <col min="13328" max="13328" width="7" style="21" customWidth="1"/>
    <col min="13329" max="13329" width="12.140625" style="21" customWidth="1"/>
    <col min="13330" max="13330" width="19.42578125" style="21" customWidth="1"/>
    <col min="13331" max="13331" width="14.42578125" style="21" customWidth="1"/>
    <col min="13332" max="13332" width="12" style="21" customWidth="1"/>
    <col min="13333" max="13333" width="14.140625" style="21" customWidth="1"/>
    <col min="13334" max="13334" width="9.85546875" style="21" customWidth="1"/>
    <col min="13335" max="13336" width="16.42578125" style="21" customWidth="1"/>
    <col min="13337" max="13337" width="23.140625" style="21" customWidth="1"/>
    <col min="13338" max="13338" width="2.42578125" style="21" customWidth="1"/>
    <col min="13339" max="13339" width="12.42578125" style="21" customWidth="1"/>
    <col min="13340" max="13575" width="11.42578125" style="21"/>
    <col min="13576" max="13576" width="1.42578125" style="21" customWidth="1"/>
    <col min="13577" max="13577" width="6.85546875" style="21" customWidth="1"/>
    <col min="13578" max="13578" width="18.85546875" style="21" customWidth="1"/>
    <col min="13579" max="13579" width="14.140625" style="21" customWidth="1"/>
    <col min="13580" max="13580" width="12.140625" style="21" customWidth="1"/>
    <col min="13581" max="13581" width="9.42578125" style="21" customWidth="1"/>
    <col min="13582" max="13582" width="33.42578125" style="21" customWidth="1"/>
    <col min="13583" max="13583" width="6.140625" style="21" customWidth="1"/>
    <col min="13584" max="13584" width="7" style="21" customWidth="1"/>
    <col min="13585" max="13585" width="12.140625" style="21" customWidth="1"/>
    <col min="13586" max="13586" width="19.42578125" style="21" customWidth="1"/>
    <col min="13587" max="13587" width="14.42578125" style="21" customWidth="1"/>
    <col min="13588" max="13588" width="12" style="21" customWidth="1"/>
    <col min="13589" max="13589" width="14.140625" style="21" customWidth="1"/>
    <col min="13590" max="13590" width="9.85546875" style="21" customWidth="1"/>
    <col min="13591" max="13592" width="16.42578125" style="21" customWidth="1"/>
    <col min="13593" max="13593" width="23.140625" style="21" customWidth="1"/>
    <col min="13594" max="13594" width="2.42578125" style="21" customWidth="1"/>
    <col min="13595" max="13595" width="12.42578125" style="21" customWidth="1"/>
    <col min="13596" max="13831" width="11.42578125" style="21"/>
    <col min="13832" max="13832" width="1.42578125" style="21" customWidth="1"/>
    <col min="13833" max="13833" width="6.85546875" style="21" customWidth="1"/>
    <col min="13834" max="13834" width="18.85546875" style="21" customWidth="1"/>
    <col min="13835" max="13835" width="14.140625" style="21" customWidth="1"/>
    <col min="13836" max="13836" width="12.140625" style="21" customWidth="1"/>
    <col min="13837" max="13837" width="9.42578125" style="21" customWidth="1"/>
    <col min="13838" max="13838" width="33.42578125" style="21" customWidth="1"/>
    <col min="13839" max="13839" width="6.140625" style="21" customWidth="1"/>
    <col min="13840" max="13840" width="7" style="21" customWidth="1"/>
    <col min="13841" max="13841" width="12.140625" style="21" customWidth="1"/>
    <col min="13842" max="13842" width="19.42578125" style="21" customWidth="1"/>
    <col min="13843" max="13843" width="14.42578125" style="21" customWidth="1"/>
    <col min="13844" max="13844" width="12" style="21" customWidth="1"/>
    <col min="13845" max="13845" width="14.140625" style="21" customWidth="1"/>
    <col min="13846" max="13846" width="9.85546875" style="21" customWidth="1"/>
    <col min="13847" max="13848" width="16.42578125" style="21" customWidth="1"/>
    <col min="13849" max="13849" width="23.140625" style="21" customWidth="1"/>
    <col min="13850" max="13850" width="2.42578125" style="21" customWidth="1"/>
    <col min="13851" max="13851" width="12.42578125" style="21" customWidth="1"/>
    <col min="13852" max="14087" width="11.42578125" style="21"/>
    <col min="14088" max="14088" width="1.42578125" style="21" customWidth="1"/>
    <col min="14089" max="14089" width="6.85546875" style="21" customWidth="1"/>
    <col min="14090" max="14090" width="18.85546875" style="21" customWidth="1"/>
    <col min="14091" max="14091" width="14.140625" style="21" customWidth="1"/>
    <col min="14092" max="14092" width="12.140625" style="21" customWidth="1"/>
    <col min="14093" max="14093" width="9.42578125" style="21" customWidth="1"/>
    <col min="14094" max="14094" width="33.42578125" style="21" customWidth="1"/>
    <col min="14095" max="14095" width="6.140625" style="21" customWidth="1"/>
    <col min="14096" max="14096" width="7" style="21" customWidth="1"/>
    <col min="14097" max="14097" width="12.140625" style="21" customWidth="1"/>
    <col min="14098" max="14098" width="19.42578125" style="21" customWidth="1"/>
    <col min="14099" max="14099" width="14.42578125" style="21" customWidth="1"/>
    <col min="14100" max="14100" width="12" style="21" customWidth="1"/>
    <col min="14101" max="14101" width="14.140625" style="21" customWidth="1"/>
    <col min="14102" max="14102" width="9.85546875" style="21" customWidth="1"/>
    <col min="14103" max="14104" width="16.42578125" style="21" customWidth="1"/>
    <col min="14105" max="14105" width="23.140625" style="21" customWidth="1"/>
    <col min="14106" max="14106" width="2.42578125" style="21" customWidth="1"/>
    <col min="14107" max="14107" width="12.42578125" style="21" customWidth="1"/>
    <col min="14108" max="14343" width="11.42578125" style="21"/>
    <col min="14344" max="14344" width="1.42578125" style="21" customWidth="1"/>
    <col min="14345" max="14345" width="6.85546875" style="21" customWidth="1"/>
    <col min="14346" max="14346" width="18.85546875" style="21" customWidth="1"/>
    <col min="14347" max="14347" width="14.140625" style="21" customWidth="1"/>
    <col min="14348" max="14348" width="12.140625" style="21" customWidth="1"/>
    <col min="14349" max="14349" width="9.42578125" style="21" customWidth="1"/>
    <col min="14350" max="14350" width="33.42578125" style="21" customWidth="1"/>
    <col min="14351" max="14351" width="6.140625" style="21" customWidth="1"/>
    <col min="14352" max="14352" width="7" style="21" customWidth="1"/>
    <col min="14353" max="14353" width="12.140625" style="21" customWidth="1"/>
    <col min="14354" max="14354" width="19.42578125" style="21" customWidth="1"/>
    <col min="14355" max="14355" width="14.42578125" style="21" customWidth="1"/>
    <col min="14356" max="14356" width="12" style="21" customWidth="1"/>
    <col min="14357" max="14357" width="14.140625" style="21" customWidth="1"/>
    <col min="14358" max="14358" width="9.85546875" style="21" customWidth="1"/>
    <col min="14359" max="14360" width="16.42578125" style="21" customWidth="1"/>
    <col min="14361" max="14361" width="23.140625" style="21" customWidth="1"/>
    <col min="14362" max="14362" width="2.42578125" style="21" customWidth="1"/>
    <col min="14363" max="14363" width="12.42578125" style="21" customWidth="1"/>
    <col min="14364" max="14599" width="11.42578125" style="21"/>
    <col min="14600" max="14600" width="1.42578125" style="21" customWidth="1"/>
    <col min="14601" max="14601" width="6.85546875" style="21" customWidth="1"/>
    <col min="14602" max="14602" width="18.85546875" style="21" customWidth="1"/>
    <col min="14603" max="14603" width="14.140625" style="21" customWidth="1"/>
    <col min="14604" max="14604" width="12.140625" style="21" customWidth="1"/>
    <col min="14605" max="14605" width="9.42578125" style="21" customWidth="1"/>
    <col min="14606" max="14606" width="33.42578125" style="21" customWidth="1"/>
    <col min="14607" max="14607" width="6.140625" style="21" customWidth="1"/>
    <col min="14608" max="14608" width="7" style="21" customWidth="1"/>
    <col min="14609" max="14609" width="12.140625" style="21" customWidth="1"/>
    <col min="14610" max="14610" width="19.42578125" style="21" customWidth="1"/>
    <col min="14611" max="14611" width="14.42578125" style="21" customWidth="1"/>
    <col min="14612" max="14612" width="12" style="21" customWidth="1"/>
    <col min="14613" max="14613" width="14.140625" style="21" customWidth="1"/>
    <col min="14614" max="14614" width="9.85546875" style="21" customWidth="1"/>
    <col min="14615" max="14616" width="16.42578125" style="21" customWidth="1"/>
    <col min="14617" max="14617" width="23.140625" style="21" customWidth="1"/>
    <col min="14618" max="14618" width="2.42578125" style="21" customWidth="1"/>
    <col min="14619" max="14619" width="12.42578125" style="21" customWidth="1"/>
    <col min="14620" max="14855" width="11.42578125" style="21"/>
    <col min="14856" max="14856" width="1.42578125" style="21" customWidth="1"/>
    <col min="14857" max="14857" width="6.85546875" style="21" customWidth="1"/>
    <col min="14858" max="14858" width="18.85546875" style="21" customWidth="1"/>
    <col min="14859" max="14859" width="14.140625" style="21" customWidth="1"/>
    <col min="14860" max="14860" width="12.140625" style="21" customWidth="1"/>
    <col min="14861" max="14861" width="9.42578125" style="21" customWidth="1"/>
    <col min="14862" max="14862" width="33.42578125" style="21" customWidth="1"/>
    <col min="14863" max="14863" width="6.140625" style="21" customWidth="1"/>
    <col min="14864" max="14864" width="7" style="21" customWidth="1"/>
    <col min="14865" max="14865" width="12.140625" style="21" customWidth="1"/>
    <col min="14866" max="14866" width="19.42578125" style="21" customWidth="1"/>
    <col min="14867" max="14867" width="14.42578125" style="21" customWidth="1"/>
    <col min="14868" max="14868" width="12" style="21" customWidth="1"/>
    <col min="14869" max="14869" width="14.140625" style="21" customWidth="1"/>
    <col min="14870" max="14870" width="9.85546875" style="21" customWidth="1"/>
    <col min="14871" max="14872" width="16.42578125" style="21" customWidth="1"/>
    <col min="14873" max="14873" width="23.140625" style="21" customWidth="1"/>
    <col min="14874" max="14874" width="2.42578125" style="21" customWidth="1"/>
    <col min="14875" max="14875" width="12.42578125" style="21" customWidth="1"/>
    <col min="14876" max="15111" width="11.42578125" style="21"/>
    <col min="15112" max="15112" width="1.42578125" style="21" customWidth="1"/>
    <col min="15113" max="15113" width="6.85546875" style="21" customWidth="1"/>
    <col min="15114" max="15114" width="18.85546875" style="21" customWidth="1"/>
    <col min="15115" max="15115" width="14.140625" style="21" customWidth="1"/>
    <col min="15116" max="15116" width="12.140625" style="21" customWidth="1"/>
    <col min="15117" max="15117" width="9.42578125" style="21" customWidth="1"/>
    <col min="15118" max="15118" width="33.42578125" style="21" customWidth="1"/>
    <col min="15119" max="15119" width="6.140625" style="21" customWidth="1"/>
    <col min="15120" max="15120" width="7" style="21" customWidth="1"/>
    <col min="15121" max="15121" width="12.140625" style="21" customWidth="1"/>
    <col min="15122" max="15122" width="19.42578125" style="21" customWidth="1"/>
    <col min="15123" max="15123" width="14.42578125" style="21" customWidth="1"/>
    <col min="15124" max="15124" width="12" style="21" customWidth="1"/>
    <col min="15125" max="15125" width="14.140625" style="21" customWidth="1"/>
    <col min="15126" max="15126" width="9.85546875" style="21" customWidth="1"/>
    <col min="15127" max="15128" width="16.42578125" style="21" customWidth="1"/>
    <col min="15129" max="15129" width="23.140625" style="21" customWidth="1"/>
    <col min="15130" max="15130" width="2.42578125" style="21" customWidth="1"/>
    <col min="15131" max="15131" width="12.42578125" style="21" customWidth="1"/>
    <col min="15132" max="15367" width="11.42578125" style="21"/>
    <col min="15368" max="15368" width="1.42578125" style="21" customWidth="1"/>
    <col min="15369" max="15369" width="6.85546875" style="21" customWidth="1"/>
    <col min="15370" max="15370" width="18.85546875" style="21" customWidth="1"/>
    <col min="15371" max="15371" width="14.140625" style="21" customWidth="1"/>
    <col min="15372" max="15372" width="12.140625" style="21" customWidth="1"/>
    <col min="15373" max="15373" width="9.42578125" style="21" customWidth="1"/>
    <col min="15374" max="15374" width="33.42578125" style="21" customWidth="1"/>
    <col min="15375" max="15375" width="6.140625" style="21" customWidth="1"/>
    <col min="15376" max="15376" width="7" style="21" customWidth="1"/>
    <col min="15377" max="15377" width="12.140625" style="21" customWidth="1"/>
    <col min="15378" max="15378" width="19.42578125" style="21" customWidth="1"/>
    <col min="15379" max="15379" width="14.42578125" style="21" customWidth="1"/>
    <col min="15380" max="15380" width="12" style="21" customWidth="1"/>
    <col min="15381" max="15381" width="14.140625" style="21" customWidth="1"/>
    <col min="15382" max="15382" width="9.85546875" style="21" customWidth="1"/>
    <col min="15383" max="15384" width="16.42578125" style="21" customWidth="1"/>
    <col min="15385" max="15385" width="23.140625" style="21" customWidth="1"/>
    <col min="15386" max="15386" width="2.42578125" style="21" customWidth="1"/>
    <col min="15387" max="15387" width="12.42578125" style="21" customWidth="1"/>
    <col min="15388" max="15623" width="11.42578125" style="21"/>
    <col min="15624" max="15624" width="1.42578125" style="21" customWidth="1"/>
    <col min="15625" max="15625" width="6.85546875" style="21" customWidth="1"/>
    <col min="15626" max="15626" width="18.85546875" style="21" customWidth="1"/>
    <col min="15627" max="15627" width="14.140625" style="21" customWidth="1"/>
    <col min="15628" max="15628" width="12.140625" style="21" customWidth="1"/>
    <col min="15629" max="15629" width="9.42578125" style="21" customWidth="1"/>
    <col min="15630" max="15630" width="33.42578125" style="21" customWidth="1"/>
    <col min="15631" max="15631" width="6.140625" style="21" customWidth="1"/>
    <col min="15632" max="15632" width="7" style="21" customWidth="1"/>
    <col min="15633" max="15633" width="12.140625" style="21" customWidth="1"/>
    <col min="15634" max="15634" width="19.42578125" style="21" customWidth="1"/>
    <col min="15635" max="15635" width="14.42578125" style="21" customWidth="1"/>
    <col min="15636" max="15636" width="12" style="21" customWidth="1"/>
    <col min="15637" max="15637" width="14.140625" style="21" customWidth="1"/>
    <col min="15638" max="15638" width="9.85546875" style="21" customWidth="1"/>
    <col min="15639" max="15640" width="16.42578125" style="21" customWidth="1"/>
    <col min="15641" max="15641" width="23.140625" style="21" customWidth="1"/>
    <col min="15642" max="15642" width="2.42578125" style="21" customWidth="1"/>
    <col min="15643" max="15643" width="12.42578125" style="21" customWidth="1"/>
    <col min="15644" max="15879" width="11.42578125" style="21"/>
    <col min="15880" max="15880" width="1.42578125" style="21" customWidth="1"/>
    <col min="15881" max="15881" width="6.85546875" style="21" customWidth="1"/>
    <col min="15882" max="15882" width="18.85546875" style="21" customWidth="1"/>
    <col min="15883" max="15883" width="14.140625" style="21" customWidth="1"/>
    <col min="15884" max="15884" width="12.140625" style="21" customWidth="1"/>
    <col min="15885" max="15885" width="9.42578125" style="21" customWidth="1"/>
    <col min="15886" max="15886" width="33.42578125" style="21" customWidth="1"/>
    <col min="15887" max="15887" width="6.140625" style="21" customWidth="1"/>
    <col min="15888" max="15888" width="7" style="21" customWidth="1"/>
    <col min="15889" max="15889" width="12.140625" style="21" customWidth="1"/>
    <col min="15890" max="15890" width="19.42578125" style="21" customWidth="1"/>
    <col min="15891" max="15891" width="14.42578125" style="21" customWidth="1"/>
    <col min="15892" max="15892" width="12" style="21" customWidth="1"/>
    <col min="15893" max="15893" width="14.140625" style="21" customWidth="1"/>
    <col min="15894" max="15894" width="9.85546875" style="21" customWidth="1"/>
    <col min="15895" max="15896" width="16.42578125" style="21" customWidth="1"/>
    <col min="15897" max="15897" width="23.140625" style="21" customWidth="1"/>
    <col min="15898" max="15898" width="2.42578125" style="21" customWidth="1"/>
    <col min="15899" max="15899" width="12.42578125" style="21" customWidth="1"/>
    <col min="15900" max="16135" width="11.42578125" style="21"/>
    <col min="16136" max="16136" width="1.42578125" style="21" customWidth="1"/>
    <col min="16137" max="16137" width="6.85546875" style="21" customWidth="1"/>
    <col min="16138" max="16138" width="18.85546875" style="21" customWidth="1"/>
    <col min="16139" max="16139" width="14.140625" style="21" customWidth="1"/>
    <col min="16140" max="16140" width="12.140625" style="21" customWidth="1"/>
    <col min="16141" max="16141" width="9.42578125" style="21" customWidth="1"/>
    <col min="16142" max="16142" width="33.42578125" style="21" customWidth="1"/>
    <col min="16143" max="16143" width="6.140625" style="21" customWidth="1"/>
    <col min="16144" max="16144" width="7" style="21" customWidth="1"/>
    <col min="16145" max="16145" width="12.140625" style="21" customWidth="1"/>
    <col min="16146" max="16146" width="19.42578125" style="21" customWidth="1"/>
    <col min="16147" max="16147" width="14.42578125" style="21" customWidth="1"/>
    <col min="16148" max="16148" width="12" style="21" customWidth="1"/>
    <col min="16149" max="16149" width="14.140625" style="21" customWidth="1"/>
    <col min="16150" max="16150" width="9.85546875" style="21" customWidth="1"/>
    <col min="16151" max="16152" width="16.42578125" style="21" customWidth="1"/>
    <col min="16153" max="16153" width="23.140625" style="21" customWidth="1"/>
    <col min="16154" max="16154" width="2.42578125" style="21" customWidth="1"/>
    <col min="16155" max="16155" width="12.42578125" style="21" customWidth="1"/>
    <col min="16156" max="16384" width="11.42578125" style="21"/>
  </cols>
  <sheetData>
    <row r="1" spans="2:33" ht="21.75" customHeight="1" x14ac:dyDescent="0.25">
      <c r="Q1" s="69"/>
      <c r="AF1" s="697" t="s">
        <v>650</v>
      </c>
      <c r="AG1" s="697"/>
    </row>
    <row r="2" spans="2:33" ht="19.5" customHeight="1" x14ac:dyDescent="0.25">
      <c r="B2" s="688" t="s">
        <v>651</v>
      </c>
      <c r="C2" s="251">
        <v>801016</v>
      </c>
      <c r="Q2" s="69"/>
      <c r="AF2" s="328">
        <v>1990</v>
      </c>
      <c r="AG2" s="329">
        <v>41025</v>
      </c>
    </row>
    <row r="3" spans="2:33" ht="22.5" customHeight="1" x14ac:dyDescent="0.25">
      <c r="B3" s="688"/>
      <c r="C3" s="251">
        <v>811015</v>
      </c>
      <c r="Q3" s="69"/>
      <c r="AF3" s="328">
        <v>1991</v>
      </c>
      <c r="AG3" s="329">
        <v>51720</v>
      </c>
    </row>
    <row r="4" spans="2:33" ht="36.75" customHeight="1" x14ac:dyDescent="0.25">
      <c r="B4" s="688"/>
      <c r="C4" s="251">
        <v>811022</v>
      </c>
      <c r="Q4" s="69"/>
      <c r="AF4" s="328">
        <v>1992</v>
      </c>
      <c r="AG4" s="329">
        <v>65190</v>
      </c>
    </row>
    <row r="5" spans="2:33" ht="72.75" customHeight="1" x14ac:dyDescent="0.25">
      <c r="B5" s="688"/>
      <c r="C5" s="251"/>
      <c r="Q5" s="69"/>
      <c r="AF5" s="328">
        <v>1993</v>
      </c>
      <c r="AG5" s="329">
        <v>81510</v>
      </c>
    </row>
    <row r="6" spans="2:33" ht="15" x14ac:dyDescent="0.25">
      <c r="Q6" s="69"/>
      <c r="AF6" s="328">
        <v>1994</v>
      </c>
      <c r="AG6" s="329">
        <v>98700</v>
      </c>
    </row>
    <row r="7" spans="2:33" ht="15" x14ac:dyDescent="0.25">
      <c r="Q7" s="69"/>
      <c r="AF7" s="328">
        <v>1995</v>
      </c>
      <c r="AG7" s="329">
        <v>118934</v>
      </c>
    </row>
    <row r="8" spans="2:33" ht="30" customHeight="1" x14ac:dyDescent="0.25">
      <c r="C8" s="701" t="s">
        <v>652</v>
      </c>
      <c r="D8" s="701"/>
      <c r="E8" s="701"/>
      <c r="F8" s="23"/>
      <c r="G8" s="316">
        <v>800053615</v>
      </c>
      <c r="H8" s="313">
        <v>0.75</v>
      </c>
      <c r="I8" s="313">
        <v>1.2</v>
      </c>
      <c r="J8" s="313">
        <v>1.5</v>
      </c>
      <c r="Q8" s="69"/>
      <c r="AF8" s="328">
        <v>1996</v>
      </c>
      <c r="AG8" s="329">
        <v>142125</v>
      </c>
    </row>
    <row r="9" spans="2:33" ht="15" customHeight="1" x14ac:dyDescent="0.25">
      <c r="C9" s="701" t="s">
        <v>653</v>
      </c>
      <c r="D9" s="701"/>
      <c r="E9" s="701"/>
      <c r="F9" s="23"/>
      <c r="G9" s="31">
        <f>+G8/VLOOKUP(YEAR(G13),Salarios!$B$2:$C$40,2,0)</f>
        <v>800.05361500000004</v>
      </c>
      <c r="H9" s="314">
        <f>+$G$9*H8</f>
        <v>600.04021125000008</v>
      </c>
      <c r="I9" s="314">
        <f t="shared" ref="I9:J9" si="0">+$G$9*I8</f>
        <v>960.06433800000002</v>
      </c>
      <c r="J9" s="314">
        <f t="shared" si="0"/>
        <v>1200.0804225000002</v>
      </c>
      <c r="Q9" s="69"/>
      <c r="AF9" s="328">
        <v>1997</v>
      </c>
      <c r="AG9" s="329">
        <v>172005</v>
      </c>
    </row>
    <row r="10" spans="2:33" ht="15" customHeight="1" x14ac:dyDescent="0.25">
      <c r="C10" s="702" t="s">
        <v>654</v>
      </c>
      <c r="D10" s="703"/>
      <c r="E10" s="704"/>
      <c r="F10" s="24"/>
      <c r="G10" s="31">
        <f>+G9*1</f>
        <v>800.05361500000004</v>
      </c>
      <c r="H10" s="313">
        <v>0.4</v>
      </c>
      <c r="I10" s="313">
        <v>0.4</v>
      </c>
      <c r="J10" s="313">
        <v>0.4</v>
      </c>
      <c r="Q10" s="69"/>
      <c r="AF10" s="328">
        <v>1998</v>
      </c>
      <c r="AG10" s="329">
        <v>203825</v>
      </c>
    </row>
    <row r="11" spans="2:33" ht="15" customHeight="1" x14ac:dyDescent="0.25">
      <c r="C11" s="702" t="s">
        <v>655</v>
      </c>
      <c r="D11" s="703"/>
      <c r="E11" s="704"/>
      <c r="F11" s="24"/>
      <c r="G11" s="31">
        <f>+G9*1</f>
        <v>800.05361500000004</v>
      </c>
      <c r="H11" s="315">
        <f>H9*H10</f>
        <v>240.01608450000003</v>
      </c>
      <c r="I11" s="315">
        <f>I9*I10</f>
        <v>384.02573520000004</v>
      </c>
      <c r="J11" s="315">
        <f>J9*J10</f>
        <v>480.03216900000007</v>
      </c>
      <c r="Q11" s="69" t="s">
        <v>656</v>
      </c>
      <c r="R11" s="27" t="s">
        <v>634</v>
      </c>
      <c r="AF11" s="328">
        <v>1999</v>
      </c>
      <c r="AG11" s="329">
        <v>236438</v>
      </c>
    </row>
    <row r="12" spans="2:33" ht="15" customHeight="1" x14ac:dyDescent="0.25">
      <c r="C12" s="694"/>
      <c r="D12" s="695"/>
      <c r="E12" s="696"/>
      <c r="F12" s="25"/>
      <c r="G12" s="257">
        <v>133</v>
      </c>
      <c r="H12" s="376"/>
      <c r="Q12" s="69" t="s">
        <v>657</v>
      </c>
      <c r="R12" s="27" t="s">
        <v>658</v>
      </c>
      <c r="AF12" s="328">
        <v>2000</v>
      </c>
      <c r="AG12" s="329">
        <v>260100</v>
      </c>
    </row>
    <row r="13" spans="2:33" ht="15" customHeight="1" x14ac:dyDescent="0.25">
      <c r="C13" s="694" t="s">
        <v>659</v>
      </c>
      <c r="D13" s="695"/>
      <c r="E13" s="696"/>
      <c r="F13" s="25"/>
      <c r="G13" s="257">
        <v>44706</v>
      </c>
      <c r="Q13" s="69" t="s">
        <v>637</v>
      </c>
      <c r="AF13" s="328">
        <v>2001</v>
      </c>
      <c r="AG13" s="329">
        <v>286000</v>
      </c>
    </row>
    <row r="14" spans="2:33" ht="15" customHeight="1" x14ac:dyDescent="0.25">
      <c r="C14" s="689" t="s">
        <v>660</v>
      </c>
      <c r="D14" s="690"/>
      <c r="E14" s="691"/>
      <c r="F14" s="26"/>
      <c r="G14" s="32">
        <f>+G9*0.2</f>
        <v>160.01072300000001</v>
      </c>
      <c r="Q14" s="69"/>
      <c r="AF14" s="328">
        <v>2002</v>
      </c>
      <c r="AG14" s="329">
        <v>309000</v>
      </c>
    </row>
    <row r="15" spans="2:33" ht="15" customHeight="1" x14ac:dyDescent="0.25">
      <c r="C15" s="28"/>
      <c r="D15" s="28"/>
      <c r="E15" s="28"/>
      <c r="F15" s="28"/>
      <c r="G15" s="33"/>
      <c r="K15" s="29"/>
      <c r="Q15" s="69" t="s">
        <v>661</v>
      </c>
      <c r="AF15" s="328">
        <v>2003</v>
      </c>
      <c r="AG15" s="329">
        <v>332000</v>
      </c>
    </row>
    <row r="16" spans="2:33" ht="15" customHeight="1" x14ac:dyDescent="0.25">
      <c r="Q16" s="69" t="s">
        <v>662</v>
      </c>
      <c r="AF16" s="328">
        <v>2004</v>
      </c>
      <c r="AG16" s="329">
        <v>358000</v>
      </c>
    </row>
    <row r="17" spans="2:33" ht="15" customHeight="1" x14ac:dyDescent="0.25">
      <c r="B17" s="272" t="s">
        <v>663</v>
      </c>
      <c r="Q17" s="69" t="s">
        <v>637</v>
      </c>
      <c r="AF17" s="328">
        <v>2005</v>
      </c>
      <c r="AG17" s="329">
        <v>381500</v>
      </c>
    </row>
    <row r="18" spans="2:33" s="255" customFormat="1" ht="47.25" customHeight="1" x14ac:dyDescent="0.25">
      <c r="B18" s="698" t="s">
        <v>664</v>
      </c>
      <c r="C18" s="267">
        <v>1</v>
      </c>
      <c r="D18" s="686" t="s">
        <v>665</v>
      </c>
      <c r="E18" s="686"/>
      <c r="F18" s="686"/>
      <c r="G18" s="686"/>
      <c r="H18" s="686"/>
      <c r="I18" s="686"/>
      <c r="J18" s="686"/>
      <c r="K18" s="686"/>
      <c r="L18" s="686"/>
      <c r="M18" s="686"/>
      <c r="N18" s="686"/>
      <c r="O18" s="686"/>
      <c r="P18" s="687"/>
      <c r="Q18" s="253"/>
      <c r="R18" s="253"/>
      <c r="S18" s="253"/>
      <c r="T18" s="253"/>
      <c r="U18" s="253"/>
      <c r="V18" s="253"/>
      <c r="W18" s="253"/>
      <c r="X18" s="254"/>
      <c r="Y18" s="254"/>
      <c r="Z18" s="254"/>
      <c r="AF18" s="328">
        <v>2006</v>
      </c>
      <c r="AG18" s="329">
        <v>408000</v>
      </c>
    </row>
    <row r="19" spans="2:33" s="255" customFormat="1" ht="36.75" customHeight="1" x14ac:dyDescent="0.25">
      <c r="B19" s="699"/>
      <c r="C19" s="268" t="s">
        <v>666</v>
      </c>
      <c r="D19" s="707" t="s">
        <v>667</v>
      </c>
      <c r="E19" s="707"/>
      <c r="F19" s="707"/>
      <c r="G19" s="707"/>
      <c r="H19" s="707"/>
      <c r="I19" s="707"/>
      <c r="J19" s="707"/>
      <c r="K19" s="707"/>
      <c r="L19" s="707"/>
      <c r="M19" s="707"/>
      <c r="N19" s="707"/>
      <c r="O19" s="707"/>
      <c r="P19" s="708"/>
      <c r="Q19" s="253"/>
      <c r="R19" s="253"/>
      <c r="S19" s="253"/>
      <c r="T19" s="253"/>
      <c r="U19" s="253"/>
      <c r="V19" s="253"/>
      <c r="W19" s="253"/>
      <c r="X19" s="254"/>
      <c r="Y19" s="254"/>
      <c r="Z19" s="254"/>
      <c r="AF19" s="328">
        <v>2007</v>
      </c>
      <c r="AG19" s="329">
        <v>433700</v>
      </c>
    </row>
    <row r="20" spans="2:33" s="255" customFormat="1" ht="30.6" customHeight="1" x14ac:dyDescent="0.25">
      <c r="B20" s="700"/>
      <c r="C20" s="269" t="s">
        <v>668</v>
      </c>
      <c r="D20" s="705" t="s">
        <v>669</v>
      </c>
      <c r="E20" s="705"/>
      <c r="F20" s="705"/>
      <c r="G20" s="705"/>
      <c r="H20" s="705"/>
      <c r="I20" s="705"/>
      <c r="J20" s="705"/>
      <c r="K20" s="705"/>
      <c r="L20" s="705"/>
      <c r="M20" s="705"/>
      <c r="N20" s="705"/>
      <c r="O20" s="705"/>
      <c r="P20" s="706"/>
      <c r="Q20" s="253"/>
      <c r="R20" s="253"/>
      <c r="S20" s="253"/>
      <c r="T20" s="253"/>
      <c r="U20" s="253"/>
      <c r="V20" s="253"/>
      <c r="W20" s="253"/>
      <c r="X20" s="254"/>
      <c r="Y20" s="254"/>
      <c r="Z20" s="254"/>
      <c r="AF20" s="328">
        <v>2008</v>
      </c>
      <c r="AG20" s="329">
        <v>461500</v>
      </c>
    </row>
    <row r="21" spans="2:33" s="255" customFormat="1" ht="33" customHeight="1" x14ac:dyDescent="0.25">
      <c r="B21" s="709" t="s">
        <v>670</v>
      </c>
      <c r="C21" s="270">
        <v>2</v>
      </c>
      <c r="D21" s="686" t="s">
        <v>671</v>
      </c>
      <c r="E21" s="686"/>
      <c r="F21" s="686"/>
      <c r="G21" s="686"/>
      <c r="H21" s="686"/>
      <c r="I21" s="686"/>
      <c r="J21" s="686"/>
      <c r="K21" s="686"/>
      <c r="L21" s="686"/>
      <c r="M21" s="686"/>
      <c r="N21" s="686"/>
      <c r="O21" s="686"/>
      <c r="P21" s="687"/>
      <c r="Q21" s="253"/>
      <c r="R21" s="253"/>
      <c r="S21" s="253"/>
      <c r="T21" s="253"/>
      <c r="U21" s="253"/>
      <c r="V21" s="253"/>
      <c r="W21" s="253"/>
      <c r="X21" s="254"/>
      <c r="Y21" s="254"/>
      <c r="Z21" s="254"/>
      <c r="AF21" s="328">
        <v>2009</v>
      </c>
      <c r="AG21" s="329">
        <v>496900</v>
      </c>
    </row>
    <row r="22" spans="2:33" s="255" customFormat="1" ht="38.25" customHeight="1" x14ac:dyDescent="0.25">
      <c r="B22" s="710"/>
      <c r="C22" s="271">
        <v>3</v>
      </c>
      <c r="D22" s="705" t="s">
        <v>672</v>
      </c>
      <c r="E22" s="705"/>
      <c r="F22" s="705"/>
      <c r="G22" s="705"/>
      <c r="H22" s="705"/>
      <c r="I22" s="705"/>
      <c r="J22" s="705"/>
      <c r="K22" s="705"/>
      <c r="L22" s="705"/>
      <c r="M22" s="705"/>
      <c r="N22" s="705"/>
      <c r="O22" s="705"/>
      <c r="P22" s="706"/>
      <c r="Q22" s="254"/>
      <c r="R22" s="254"/>
      <c r="S22" s="254"/>
      <c r="T22" s="254"/>
      <c r="U22" s="254"/>
      <c r="V22" s="254"/>
      <c r="W22" s="254"/>
      <c r="X22" s="254"/>
      <c r="Y22" s="254"/>
      <c r="Z22" s="254"/>
      <c r="AC22" s="522">
        <v>898354331</v>
      </c>
      <c r="AD22" s="255">
        <f>AC22/AG26</f>
        <v>1458.3674204545455</v>
      </c>
      <c r="AF22" s="328">
        <v>2010</v>
      </c>
      <c r="AG22" s="329">
        <v>515000</v>
      </c>
    </row>
    <row r="23" spans="2:33" s="255" customFormat="1" ht="27.75" customHeight="1" x14ac:dyDescent="0.3">
      <c r="B23" s="252"/>
      <c r="C23" s="256"/>
      <c r="D23" s="253"/>
      <c r="E23" s="253"/>
      <c r="F23" s="253"/>
      <c r="G23" s="253"/>
      <c r="H23" s="253"/>
      <c r="I23" s="253"/>
      <c r="J23" s="253"/>
      <c r="K23" s="253"/>
      <c r="L23" s="253"/>
      <c r="M23" s="253"/>
      <c r="N23" s="253"/>
      <c r="O23" s="253"/>
      <c r="P23" s="253"/>
      <c r="Q23" s="253"/>
      <c r="R23" s="253"/>
      <c r="S23" s="253"/>
      <c r="T23" s="253"/>
      <c r="U23" s="253"/>
      <c r="V23" s="253"/>
      <c r="W23" s="253"/>
      <c r="X23" s="254"/>
      <c r="Y23" s="254"/>
      <c r="Z23" s="254"/>
      <c r="AC23" s="515"/>
      <c r="AD23" s="514"/>
      <c r="AF23" s="328">
        <v>2011</v>
      </c>
      <c r="AG23" s="329">
        <v>535600</v>
      </c>
    </row>
    <row r="24" spans="2:33" ht="15" customHeight="1" x14ac:dyDescent="0.25">
      <c r="H24" s="21"/>
      <c r="I24" s="21"/>
      <c r="J24" s="21"/>
      <c r="Q24" s="21"/>
      <c r="R24" s="21"/>
      <c r="AF24" s="328">
        <v>2012</v>
      </c>
      <c r="AG24" s="329">
        <v>566700</v>
      </c>
    </row>
    <row r="25" spans="2:33" ht="15" x14ac:dyDescent="0.25">
      <c r="Q25" s="69"/>
      <c r="AF25" s="328">
        <v>2013</v>
      </c>
      <c r="AG25" s="329">
        <v>589500</v>
      </c>
    </row>
    <row r="26" spans="2:33" s="274" customFormat="1" ht="21" customHeight="1" x14ac:dyDescent="0.25">
      <c r="B26" s="305">
        <v>1</v>
      </c>
      <c r="C26" s="640" t="str">
        <f>VLOOKUP(B26,'INFO. PROP'!$A$9:$D$105,2,FALSE)</f>
        <v>SITELSA SAS</v>
      </c>
      <c r="D26" s="640"/>
      <c r="E26" s="640"/>
      <c r="F26" s="640"/>
      <c r="G26" s="640"/>
      <c r="H26" s="641" t="s">
        <v>8</v>
      </c>
      <c r="I26" s="641"/>
      <c r="J26" s="642"/>
      <c r="K26" s="423" t="str">
        <f>VLOOKUP(B26,'INFO. PROP'!$A$9:$E$105,4,FALSE)</f>
        <v>(SITELSA 100% -  0% -  0%- 0%)</v>
      </c>
      <c r="L26" s="426"/>
      <c r="M26" s="426"/>
      <c r="N26" s="426"/>
      <c r="O26" s="426"/>
      <c r="P26" s="426"/>
      <c r="Q26" s="426"/>
      <c r="R26" s="426"/>
      <c r="S26" s="426"/>
      <c r="T26" s="426"/>
      <c r="U26" s="431"/>
      <c r="V26" s="452" t="s">
        <v>673</v>
      </c>
      <c r="W26" s="431">
        <f>AVERAGE(W30:W35)</f>
        <v>1127.0769999999998</v>
      </c>
      <c r="X26" s="618" t="s">
        <v>674</v>
      </c>
      <c r="Y26" s="619"/>
      <c r="Z26" s="311" t="s">
        <v>656</v>
      </c>
      <c r="AA26" s="312" t="s">
        <v>627</v>
      </c>
      <c r="AB26" s="311" t="s">
        <v>656</v>
      </c>
      <c r="AC26" s="275"/>
      <c r="AF26" s="328">
        <v>2014</v>
      </c>
      <c r="AG26" s="329">
        <v>616000</v>
      </c>
    </row>
    <row r="27" spans="2:33" s="274" customFormat="1" ht="15" x14ac:dyDescent="0.25">
      <c r="B27" s="643"/>
      <c r="C27" s="644"/>
      <c r="D27" s="644"/>
      <c r="E27" s="644"/>
      <c r="F27" s="306"/>
      <c r="G27" s="307"/>
      <c r="H27" s="307"/>
      <c r="I27" s="307"/>
      <c r="J27" s="308"/>
      <c r="K27" s="308"/>
      <c r="L27" s="308"/>
      <c r="M27" s="308"/>
      <c r="N27" s="307"/>
      <c r="O27" s="307"/>
      <c r="P27" s="307"/>
      <c r="Q27" s="308"/>
      <c r="R27" s="308"/>
      <c r="S27" s="308"/>
      <c r="T27" s="308"/>
      <c r="U27" s="308"/>
      <c r="V27" s="308"/>
      <c r="W27" s="308"/>
      <c r="X27" s="308"/>
      <c r="Y27" s="307"/>
      <c r="Z27" s="307"/>
      <c r="AA27" s="307"/>
      <c r="AB27" s="307"/>
      <c r="AC27" s="276"/>
      <c r="AF27" s="328">
        <v>2015</v>
      </c>
      <c r="AG27" s="329">
        <v>644350</v>
      </c>
    </row>
    <row r="28" spans="2:33" s="274" customFormat="1" ht="45" customHeight="1" x14ac:dyDescent="0.25">
      <c r="B28" s="645" t="s">
        <v>675</v>
      </c>
      <c r="C28" s="629" t="s">
        <v>676</v>
      </c>
      <c r="D28" s="629" t="s">
        <v>677</v>
      </c>
      <c r="E28" s="629" t="s">
        <v>678</v>
      </c>
      <c r="F28" s="630" t="s">
        <v>675</v>
      </c>
      <c r="G28" s="646"/>
      <c r="H28" s="631"/>
      <c r="I28" s="647" t="s">
        <v>679</v>
      </c>
      <c r="J28" s="648"/>
      <c r="K28" s="620" t="s">
        <v>680</v>
      </c>
      <c r="L28" s="620" t="s">
        <v>681</v>
      </c>
      <c r="M28" s="620" t="s">
        <v>682</v>
      </c>
      <c r="N28" s="620" t="s">
        <v>683</v>
      </c>
      <c r="O28" s="620" t="s">
        <v>684</v>
      </c>
      <c r="P28" s="620" t="s">
        <v>685</v>
      </c>
      <c r="Q28" s="281" t="s">
        <v>686</v>
      </c>
      <c r="R28" s="279" t="s">
        <v>687</v>
      </c>
      <c r="S28" s="649" t="s">
        <v>688</v>
      </c>
      <c r="T28" s="650"/>
      <c r="U28" s="620" t="s">
        <v>689</v>
      </c>
      <c r="V28" s="620" t="s">
        <v>690</v>
      </c>
      <c r="W28" s="693" t="s">
        <v>691</v>
      </c>
      <c r="X28" s="648"/>
      <c r="Y28" s="281" t="s">
        <v>692</v>
      </c>
      <c r="Z28" s="281" t="s">
        <v>693</v>
      </c>
      <c r="AA28" s="629" t="s">
        <v>694</v>
      </c>
      <c r="AB28" s="629"/>
      <c r="AC28" s="622" t="s">
        <v>23</v>
      </c>
      <c r="AF28" s="328">
        <v>2016</v>
      </c>
      <c r="AG28" s="329">
        <v>689455</v>
      </c>
    </row>
    <row r="29" spans="2:33" s="274" customFormat="1" ht="75" customHeight="1" x14ac:dyDescent="0.25">
      <c r="B29" s="645"/>
      <c r="C29" s="629"/>
      <c r="D29" s="629"/>
      <c r="E29" s="629"/>
      <c r="F29" s="282" t="s">
        <v>5</v>
      </c>
      <c r="G29" s="630" t="s">
        <v>695</v>
      </c>
      <c r="H29" s="631"/>
      <c r="I29" s="278" t="s">
        <v>696</v>
      </c>
      <c r="J29" s="280" t="s">
        <v>697</v>
      </c>
      <c r="K29" s="621"/>
      <c r="L29" s="621"/>
      <c r="M29" s="621"/>
      <c r="N29" s="621"/>
      <c r="O29" s="621"/>
      <c r="P29" s="621"/>
      <c r="Q29" s="277" t="s">
        <v>698</v>
      </c>
      <c r="R29" s="277" t="s">
        <v>699</v>
      </c>
      <c r="S29" s="283" t="s">
        <v>700</v>
      </c>
      <c r="T29" s="429" t="s">
        <v>701</v>
      </c>
      <c r="U29" s="621"/>
      <c r="V29" s="692"/>
      <c r="W29" s="502" t="s">
        <v>702</v>
      </c>
      <c r="X29" s="284" t="s">
        <v>703</v>
      </c>
      <c r="Y29" s="277" t="s">
        <v>704</v>
      </c>
      <c r="Z29" s="281" t="s">
        <v>705</v>
      </c>
      <c r="AA29" s="277" t="s">
        <v>706</v>
      </c>
      <c r="AB29" s="277" t="s">
        <v>707</v>
      </c>
      <c r="AC29" s="622"/>
      <c r="AF29" s="328">
        <v>2017</v>
      </c>
      <c r="AG29" s="329">
        <v>737717</v>
      </c>
    </row>
    <row r="30" spans="2:33" s="274" customFormat="1" ht="83.25" customHeight="1" x14ac:dyDescent="0.25">
      <c r="B30" s="285" t="s">
        <v>708</v>
      </c>
      <c r="C30" s="286">
        <v>25</v>
      </c>
      <c r="D30" s="287" t="s">
        <v>709</v>
      </c>
      <c r="E30" s="288" t="s">
        <v>710</v>
      </c>
      <c r="F30" s="288" t="s">
        <v>711</v>
      </c>
      <c r="G30" s="651" t="s">
        <v>712</v>
      </c>
      <c r="H30" s="652"/>
      <c r="I30" s="289" t="s">
        <v>713</v>
      </c>
      <c r="J30" s="290">
        <v>0.7</v>
      </c>
      <c r="K30" s="290" t="s">
        <v>24</v>
      </c>
      <c r="L30" s="291">
        <v>41899</v>
      </c>
      <c r="M30" s="291">
        <v>42445</v>
      </c>
      <c r="N30" s="292">
        <v>1110099884</v>
      </c>
      <c r="O30" s="293">
        <v>1610.11</v>
      </c>
      <c r="P30" s="289">
        <v>811015</v>
      </c>
      <c r="Q30" s="273" t="str">
        <f>IF(OR(P30=$C$2,P30=$C$3,P30=$C$4),"CUMPLE","NO CUMPLE")</f>
        <v>CUMPLE</v>
      </c>
      <c r="R30" s="273" t="s">
        <v>656</v>
      </c>
      <c r="S30" s="273" t="s">
        <v>656</v>
      </c>
      <c r="T30" s="273" t="s">
        <v>656</v>
      </c>
      <c r="U30" s="332">
        <f>IF(V30="SI",IF(M30="","",($J30*$N30)/(VLOOKUP(YEAR(M30),$AF$1:$AG$34,2,))),"")</f>
        <v>1127.0785167995009</v>
      </c>
      <c r="V30" s="284" t="s">
        <v>634</v>
      </c>
      <c r="W30" s="500">
        <f t="shared" ref="W30:W35" si="1">IF(V30="si",(J30*O30),(" "))</f>
        <v>1127.0769999999998</v>
      </c>
      <c r="X30" s="448">
        <f>W36/$G$11</f>
        <v>1.4087518372128094</v>
      </c>
      <c r="Y30" s="273" t="str">
        <f t="shared" ref="Y30:Y35" si="2">IF(M30="","",IF(M30&lt;$G$13,"CUMPLE","NO CUMPLE"))</f>
        <v>CUMPLE</v>
      </c>
      <c r="Z30" s="634" t="s">
        <v>635</v>
      </c>
      <c r="AA30" s="637" t="s">
        <v>634</v>
      </c>
      <c r="AB30" s="634" t="str">
        <f>IF(AA30="si","CUMPLE","NO CUMPLE")</f>
        <v>CUMPLE</v>
      </c>
      <c r="AC30" s="294"/>
      <c r="AF30" s="328">
        <v>2018</v>
      </c>
      <c r="AG30" s="329">
        <v>781242</v>
      </c>
    </row>
    <row r="31" spans="2:33" s="274" customFormat="1" ht="90.75" customHeight="1" x14ac:dyDescent="0.25">
      <c r="B31" s="285" t="s">
        <v>714</v>
      </c>
      <c r="C31" s="286"/>
      <c r="D31" s="287"/>
      <c r="E31" s="288"/>
      <c r="F31" s="288"/>
      <c r="G31" s="651"/>
      <c r="H31" s="652"/>
      <c r="I31" s="289"/>
      <c r="J31" s="290"/>
      <c r="K31" s="290"/>
      <c r="L31" s="291"/>
      <c r="M31" s="291"/>
      <c r="N31" s="292"/>
      <c r="O31" s="293"/>
      <c r="P31" s="289"/>
      <c r="Q31" s="273"/>
      <c r="R31" s="273"/>
      <c r="S31" s="273"/>
      <c r="T31" s="273"/>
      <c r="U31" s="332" t="str">
        <f>IF(T31="cumple",IF(M31="","",($J31*$N31)/(VLOOKUP(YEAR(M31),$AF$1:$AG$34,2,))),"")</f>
        <v/>
      </c>
      <c r="V31" s="284"/>
      <c r="W31" s="332" t="str">
        <f t="shared" si="1"/>
        <v xml:space="preserve"> </v>
      </c>
      <c r="X31" s="634" t="str">
        <f>IF(W36=0,"",IF(X30&gt;=100%,"CUMPLE","NO CUMPLE"))</f>
        <v>CUMPLE</v>
      </c>
      <c r="Y31" s="273" t="str">
        <f t="shared" si="2"/>
        <v/>
      </c>
      <c r="Z31" s="635"/>
      <c r="AA31" s="637"/>
      <c r="AB31" s="635"/>
      <c r="AC31" s="295"/>
      <c r="AF31" s="328">
        <v>2019</v>
      </c>
      <c r="AG31" s="330">
        <v>828116</v>
      </c>
    </row>
    <row r="32" spans="2:33" s="274" customFormat="1" ht="75" customHeight="1" x14ac:dyDescent="0.25">
      <c r="B32" s="285" t="s">
        <v>715</v>
      </c>
      <c r="C32" s="296"/>
      <c r="D32" s="287"/>
      <c r="E32" s="288"/>
      <c r="F32" s="288"/>
      <c r="G32" s="651"/>
      <c r="H32" s="652"/>
      <c r="I32" s="289"/>
      <c r="J32" s="290"/>
      <c r="K32" s="290"/>
      <c r="L32" s="291"/>
      <c r="M32" s="291"/>
      <c r="N32" s="292"/>
      <c r="O32" s="293"/>
      <c r="P32" s="289"/>
      <c r="Q32" s="273"/>
      <c r="R32" s="273"/>
      <c r="S32" s="273"/>
      <c r="T32" s="273"/>
      <c r="U32" s="332" t="str">
        <f>IF(T32="cumple",IF(M32="","",($J32*$N32)/(VLOOKUP(YEAR(M32),$AF$1:$AG$34,2,))),"")</f>
        <v/>
      </c>
      <c r="V32" s="284"/>
      <c r="W32" s="332" t="str">
        <f t="shared" si="1"/>
        <v xml:space="preserve"> </v>
      </c>
      <c r="X32" s="635"/>
      <c r="Y32" s="273" t="str">
        <f t="shared" si="2"/>
        <v/>
      </c>
      <c r="Z32" s="635"/>
      <c r="AA32" s="637"/>
      <c r="AB32" s="635"/>
      <c r="AC32" s="309"/>
      <c r="AF32" s="328">
        <v>2020</v>
      </c>
      <c r="AG32" s="330">
        <v>877802</v>
      </c>
    </row>
    <row r="33" spans="2:33" s="274" customFormat="1" ht="63.75" customHeight="1" x14ac:dyDescent="0.25">
      <c r="B33" s="285" t="s">
        <v>716</v>
      </c>
      <c r="C33" s="296"/>
      <c r="D33" s="287"/>
      <c r="E33" s="288"/>
      <c r="F33" s="288"/>
      <c r="G33" s="651"/>
      <c r="H33" s="652"/>
      <c r="I33" s="289"/>
      <c r="J33" s="290"/>
      <c r="K33" s="290"/>
      <c r="L33" s="291"/>
      <c r="M33" s="291"/>
      <c r="N33" s="292"/>
      <c r="O33" s="293"/>
      <c r="P33" s="289"/>
      <c r="Q33" s="273"/>
      <c r="R33" s="273"/>
      <c r="S33" s="273"/>
      <c r="T33" s="273"/>
      <c r="U33" s="332" t="str">
        <f>IF(T33="cumple",IF(M33="","",($J33*$N33)/(VLOOKUP(YEAR(M33),$AF$1:$AG$34,2,))),"")</f>
        <v/>
      </c>
      <c r="V33" s="284"/>
      <c r="W33" s="332" t="str">
        <f t="shared" si="1"/>
        <v xml:space="preserve"> </v>
      </c>
      <c r="X33" s="635"/>
      <c r="Y33" s="273" t="str">
        <f t="shared" si="2"/>
        <v/>
      </c>
      <c r="Z33" s="635"/>
      <c r="AA33" s="637"/>
      <c r="AB33" s="635"/>
      <c r="AC33" s="309"/>
      <c r="AF33" s="328">
        <v>2021</v>
      </c>
      <c r="AG33" s="330">
        <v>908526</v>
      </c>
    </row>
    <row r="34" spans="2:33" s="274" customFormat="1" ht="54.75" customHeight="1" x14ac:dyDescent="0.25">
      <c r="B34" s="285" t="s">
        <v>717</v>
      </c>
      <c r="C34" s="296"/>
      <c r="D34" s="296"/>
      <c r="E34" s="284"/>
      <c r="F34" s="284"/>
      <c r="G34" s="638"/>
      <c r="H34" s="639"/>
      <c r="I34" s="289"/>
      <c r="J34" s="298"/>
      <c r="K34" s="298"/>
      <c r="L34" s="289"/>
      <c r="M34" s="289"/>
      <c r="N34" s="299"/>
      <c r="O34" s="297"/>
      <c r="P34" s="297"/>
      <c r="Q34" s="273"/>
      <c r="R34" s="284"/>
      <c r="S34" s="284"/>
      <c r="T34" s="284"/>
      <c r="U34" s="332" t="str">
        <f>IF(T34="cumple",IF(M34="","",($J34*$N34)/(VLOOKUP(YEAR(M34),$AF$1:$AG$34,2,))),"")</f>
        <v/>
      </c>
      <c r="V34" s="284"/>
      <c r="W34" s="332" t="str">
        <f t="shared" si="1"/>
        <v xml:space="preserve"> </v>
      </c>
      <c r="X34" s="635"/>
      <c r="Y34" s="335" t="str">
        <f t="shared" si="2"/>
        <v/>
      </c>
      <c r="Z34" s="635"/>
      <c r="AA34" s="637"/>
      <c r="AB34" s="635"/>
      <c r="AC34" s="309"/>
      <c r="AF34" s="328">
        <v>2022</v>
      </c>
      <c r="AG34" s="330">
        <v>1000000</v>
      </c>
    </row>
    <row r="35" spans="2:33" s="274" customFormat="1" ht="69.75" customHeight="1" x14ac:dyDescent="0.2">
      <c r="B35" s="285" t="s">
        <v>718</v>
      </c>
      <c r="C35" s="296"/>
      <c r="D35" s="296"/>
      <c r="E35" s="284"/>
      <c r="F35" s="284"/>
      <c r="G35" s="638"/>
      <c r="H35" s="639"/>
      <c r="I35" s="289"/>
      <c r="J35" s="298"/>
      <c r="K35" s="298"/>
      <c r="L35" s="289"/>
      <c r="M35" s="289"/>
      <c r="N35" s="299"/>
      <c r="O35" s="297"/>
      <c r="P35" s="297"/>
      <c r="Q35" s="273"/>
      <c r="R35" s="284"/>
      <c r="S35" s="284"/>
      <c r="T35" s="284"/>
      <c r="U35" s="332" t="str">
        <f>IF(T35="cumple",IF(M35="","",($J35*$N35)/(VLOOKUP(YEAR(M35),$AF$1:$AG$34,2,))),"")</f>
        <v/>
      </c>
      <c r="V35" s="284"/>
      <c r="W35" s="332" t="str">
        <f t="shared" si="1"/>
        <v xml:space="preserve"> </v>
      </c>
      <c r="X35" s="636"/>
      <c r="Y35" s="335" t="str">
        <f t="shared" si="2"/>
        <v/>
      </c>
      <c r="Z35" s="636"/>
      <c r="AA35" s="637"/>
      <c r="AB35" s="636"/>
      <c r="AC35" s="309"/>
    </row>
    <row r="36" spans="2:33" s="274" customFormat="1" ht="15.75" x14ac:dyDescent="0.2">
      <c r="B36" s="300"/>
      <c r="C36" s="301"/>
      <c r="D36" s="301"/>
      <c r="E36" s="301"/>
      <c r="F36" s="301"/>
      <c r="G36" s="301"/>
      <c r="H36" s="301"/>
      <c r="I36" s="301"/>
      <c r="J36" s="302"/>
      <c r="K36" s="302"/>
      <c r="L36" s="302"/>
      <c r="M36" s="302"/>
      <c r="N36" s="301"/>
      <c r="O36" s="301"/>
      <c r="P36" s="301"/>
      <c r="Q36" s="302"/>
      <c r="R36" s="302"/>
      <c r="S36" s="303"/>
      <c r="T36" s="303" t="s">
        <v>719</v>
      </c>
      <c r="U36" s="333">
        <f>SUM(U30:U35)</f>
        <v>1127.0785167995009</v>
      </c>
      <c r="V36" s="303">
        <f>COUNTIF(V30:V35,"SI")</f>
        <v>1</v>
      </c>
      <c r="W36" s="333">
        <f>SUM(W30:W35)</f>
        <v>1127.0769999999998</v>
      </c>
      <c r="X36" s="310">
        <f>W36/V36</f>
        <v>1127.0769999999998</v>
      </c>
      <c r="Y36" s="301"/>
      <c r="Z36" s="301"/>
      <c r="AA36" s="301"/>
      <c r="AB36" s="301"/>
      <c r="AC36" s="304"/>
    </row>
    <row r="37" spans="2:33" ht="16.5" x14ac:dyDescent="0.3">
      <c r="Q37" s="69"/>
      <c r="U37" s="331"/>
      <c r="V37" s="327"/>
      <c r="W37" s="331"/>
    </row>
    <row r="38" spans="2:33" x14ac:dyDescent="0.2">
      <c r="Q38" s="69"/>
    </row>
    <row r="39" spans="2:33" s="274" customFormat="1" ht="21" customHeight="1" x14ac:dyDescent="0.25">
      <c r="B39" s="305">
        <v>2</v>
      </c>
      <c r="C39" s="640" t="str">
        <f>VLOOKUP(B39,'INFO. PROP'!$A$9:$D$105,2,FALSE)</f>
        <v>PROES INGENIERIA SAS</v>
      </c>
      <c r="D39" s="640"/>
      <c r="E39" s="640"/>
      <c r="F39" s="640"/>
      <c r="G39" s="640"/>
      <c r="H39" s="641" t="s">
        <v>8</v>
      </c>
      <c r="I39" s="641"/>
      <c r="J39" s="642"/>
      <c r="K39" s="423" t="str">
        <f>VLOOKUP(B39,'INFO. PROP'!$A$9:$E$105,4,FALSE)</f>
        <v>(PROES INGENIERIA SAS 100% -  0% -  0%- 0%)</v>
      </c>
      <c r="L39" s="426"/>
      <c r="M39" s="426"/>
      <c r="N39" s="426"/>
      <c r="O39" s="426"/>
      <c r="P39" s="426"/>
      <c r="Q39" s="426"/>
      <c r="R39" s="426"/>
      <c r="S39" s="426"/>
      <c r="T39" s="426"/>
      <c r="U39" s="431"/>
      <c r="V39" s="452" t="s">
        <v>673</v>
      </c>
      <c r="W39" s="431">
        <f>AVERAGE(W43:W48)</f>
        <v>689.77205000000004</v>
      </c>
      <c r="X39" s="618" t="s">
        <v>674</v>
      </c>
      <c r="Y39" s="619"/>
      <c r="Z39" s="311" t="s">
        <v>656</v>
      </c>
      <c r="AA39" s="312" t="s">
        <v>627</v>
      </c>
      <c r="AB39" s="311" t="s">
        <v>656</v>
      </c>
      <c r="AC39" s="275"/>
      <c r="AF39" s="516"/>
      <c r="AG39" s="517"/>
    </row>
    <row r="40" spans="2:33" s="274" customFormat="1" ht="15" x14ac:dyDescent="0.25">
      <c r="B40" s="643"/>
      <c r="C40" s="644"/>
      <c r="D40" s="644"/>
      <c r="E40" s="644"/>
      <c r="F40" s="306"/>
      <c r="G40" s="307"/>
      <c r="H40" s="307"/>
      <c r="I40" s="307"/>
      <c r="J40" s="308"/>
      <c r="K40" s="308"/>
      <c r="L40" s="308"/>
      <c r="M40" s="308"/>
      <c r="N40" s="307"/>
      <c r="O40" s="307"/>
      <c r="P40" s="307"/>
      <c r="Q40" s="308"/>
      <c r="R40" s="308"/>
      <c r="S40" s="308"/>
      <c r="T40" s="308"/>
      <c r="U40" s="308"/>
      <c r="V40" s="308"/>
      <c r="W40" s="308"/>
      <c r="X40" s="308"/>
      <c r="Y40" s="307"/>
      <c r="Z40" s="307"/>
      <c r="AA40" s="307"/>
      <c r="AB40" s="307"/>
      <c r="AC40" s="276"/>
      <c r="AF40" s="516"/>
      <c r="AG40" s="517"/>
    </row>
    <row r="41" spans="2:33" s="274" customFormat="1" ht="45" customHeight="1" x14ac:dyDescent="0.25">
      <c r="B41" s="645" t="s">
        <v>675</v>
      </c>
      <c r="C41" s="629" t="s">
        <v>676</v>
      </c>
      <c r="D41" s="629" t="s">
        <v>677</v>
      </c>
      <c r="E41" s="629" t="s">
        <v>678</v>
      </c>
      <c r="F41" s="630" t="s">
        <v>675</v>
      </c>
      <c r="G41" s="646"/>
      <c r="H41" s="631"/>
      <c r="I41" s="647" t="s">
        <v>679</v>
      </c>
      <c r="J41" s="648"/>
      <c r="K41" s="620" t="s">
        <v>680</v>
      </c>
      <c r="L41" s="620" t="s">
        <v>681</v>
      </c>
      <c r="M41" s="620" t="s">
        <v>682</v>
      </c>
      <c r="N41" s="620" t="s">
        <v>683</v>
      </c>
      <c r="O41" s="620" t="s">
        <v>684</v>
      </c>
      <c r="P41" s="620" t="s">
        <v>685</v>
      </c>
      <c r="Q41" s="281" t="s">
        <v>686</v>
      </c>
      <c r="R41" s="279" t="s">
        <v>687</v>
      </c>
      <c r="S41" s="649" t="s">
        <v>688</v>
      </c>
      <c r="T41" s="649"/>
      <c r="U41" s="620" t="s">
        <v>689</v>
      </c>
      <c r="V41" s="620" t="s">
        <v>690</v>
      </c>
      <c r="W41" s="647" t="s">
        <v>691</v>
      </c>
      <c r="X41" s="648"/>
      <c r="Y41" s="281" t="s">
        <v>692</v>
      </c>
      <c r="Z41" s="281" t="s">
        <v>693</v>
      </c>
      <c r="AA41" s="629" t="s">
        <v>694</v>
      </c>
      <c r="AB41" s="629"/>
      <c r="AC41" s="622" t="s">
        <v>23</v>
      </c>
      <c r="AF41" s="516"/>
      <c r="AG41" s="517"/>
    </row>
    <row r="42" spans="2:33" s="274" customFormat="1" ht="75" customHeight="1" x14ac:dyDescent="0.25">
      <c r="B42" s="645"/>
      <c r="C42" s="629"/>
      <c r="D42" s="629"/>
      <c r="E42" s="629"/>
      <c r="F42" s="282" t="s">
        <v>5</v>
      </c>
      <c r="G42" s="630" t="s">
        <v>695</v>
      </c>
      <c r="H42" s="631"/>
      <c r="I42" s="278" t="s">
        <v>696</v>
      </c>
      <c r="J42" s="280" t="s">
        <v>697</v>
      </c>
      <c r="K42" s="621"/>
      <c r="L42" s="621"/>
      <c r="M42" s="621"/>
      <c r="N42" s="621"/>
      <c r="O42" s="621"/>
      <c r="P42" s="621"/>
      <c r="Q42" s="277" t="s">
        <v>698</v>
      </c>
      <c r="R42" s="277" t="s">
        <v>699</v>
      </c>
      <c r="S42" s="283" t="s">
        <v>700</v>
      </c>
      <c r="T42" s="283" t="s">
        <v>701</v>
      </c>
      <c r="U42" s="621"/>
      <c r="V42" s="621"/>
      <c r="W42" s="502" t="s">
        <v>702</v>
      </c>
      <c r="X42" s="284" t="s">
        <v>703</v>
      </c>
      <c r="Y42" s="277" t="s">
        <v>704</v>
      </c>
      <c r="Z42" s="281" t="s">
        <v>705</v>
      </c>
      <c r="AA42" s="277" t="s">
        <v>706</v>
      </c>
      <c r="AB42" s="277" t="s">
        <v>707</v>
      </c>
      <c r="AC42" s="622"/>
      <c r="AF42" s="516"/>
      <c r="AG42" s="517"/>
    </row>
    <row r="43" spans="2:33" s="274" customFormat="1" ht="111.75" customHeight="1" x14ac:dyDescent="0.25">
      <c r="B43" s="285" t="s">
        <v>708</v>
      </c>
      <c r="C43" s="286">
        <v>33</v>
      </c>
      <c r="D43" s="287" t="s">
        <v>709</v>
      </c>
      <c r="E43" s="288" t="s">
        <v>720</v>
      </c>
      <c r="F43" s="288"/>
      <c r="G43" s="651" t="s">
        <v>721</v>
      </c>
      <c r="H43" s="652"/>
      <c r="I43" s="289" t="s">
        <v>722</v>
      </c>
      <c r="J43" s="290">
        <v>0.5</v>
      </c>
      <c r="K43" s="290" t="s">
        <v>723</v>
      </c>
      <c r="L43" s="291">
        <v>38265</v>
      </c>
      <c r="M43" s="291">
        <v>39429</v>
      </c>
      <c r="N43" s="292">
        <v>1104103278</v>
      </c>
      <c r="O43" s="293">
        <v>2593.3000000000002</v>
      </c>
      <c r="P43" s="289">
        <v>811015</v>
      </c>
      <c r="Q43" s="273" t="str">
        <f>IF(OR(P43=$C$2,P43=$C$3,P43=$C$4),"CUMPLE","NO CUMPLE")</f>
        <v>CUMPLE</v>
      </c>
      <c r="R43" s="273" t="s">
        <v>656</v>
      </c>
      <c r="S43" s="273" t="s">
        <v>656</v>
      </c>
      <c r="T43" s="273"/>
      <c r="U43" s="332">
        <f>IF(V43="SI",IF(M43="","",($J43*$N43)/(VLOOKUP(YEAR(M43),$AF$1:$AG$34,2,))),"")</f>
        <v>1272.8882614710628</v>
      </c>
      <c r="V43" s="284" t="s">
        <v>634</v>
      </c>
      <c r="W43" s="332">
        <f t="shared" ref="W43:W48" si="3">IF(V43="si",(J43*O43),(" "))</f>
        <v>1296.6500000000001</v>
      </c>
      <c r="X43" s="448">
        <f>W49/$G$11</f>
        <v>1.7243145635933412</v>
      </c>
      <c r="Y43" s="273" t="str">
        <f t="shared" ref="Y43:Y48" si="4">IF(M43="","",IF(M43&lt;$G$13,"CUMPLE","NO CUMPLE"))</f>
        <v>CUMPLE</v>
      </c>
      <c r="Z43" s="634" t="s">
        <v>635</v>
      </c>
      <c r="AA43" s="637" t="s">
        <v>634</v>
      </c>
      <c r="AB43" s="634" t="str">
        <f>IF(AA43="si","CUMPLE","NO CUMPLE")</f>
        <v>CUMPLE</v>
      </c>
      <c r="AC43" s="294"/>
      <c r="AF43" s="516"/>
      <c r="AG43" s="517"/>
    </row>
    <row r="44" spans="2:33" s="274" customFormat="1" ht="90.75" customHeight="1" x14ac:dyDescent="0.25">
      <c r="B44" s="285" t="s">
        <v>714</v>
      </c>
      <c r="C44" s="286">
        <v>73</v>
      </c>
      <c r="D44" s="287" t="s">
        <v>709</v>
      </c>
      <c r="E44" s="288" t="s">
        <v>724</v>
      </c>
      <c r="F44" s="288" t="s">
        <v>725</v>
      </c>
      <c r="G44" s="651" t="s">
        <v>726</v>
      </c>
      <c r="H44" s="652"/>
      <c r="I44" s="289" t="s">
        <v>722</v>
      </c>
      <c r="J44" s="290">
        <v>0.01</v>
      </c>
      <c r="K44" s="290" t="s">
        <v>723</v>
      </c>
      <c r="L44" s="291">
        <v>42403</v>
      </c>
      <c r="M44" s="291">
        <v>43585</v>
      </c>
      <c r="N44" s="292">
        <v>6745190834</v>
      </c>
      <c r="O44" s="293">
        <v>8289.41</v>
      </c>
      <c r="P44" s="289">
        <v>811015</v>
      </c>
      <c r="Q44" s="273" t="str">
        <f t="shared" ref="Q44" si="5">IF(OR(P44=$C$2,P44=$C$3,P44=$C$4),"CUMPLE","NO CUMPLE")</f>
        <v>CUMPLE</v>
      </c>
      <c r="R44" s="273" t="s">
        <v>656</v>
      </c>
      <c r="S44" s="273" t="s">
        <v>656</v>
      </c>
      <c r="T44" s="273" t="s">
        <v>656</v>
      </c>
      <c r="U44" s="332">
        <f>IF(T44="cumple",IF(M44="","",($J44*$N44)/(VLOOKUP(YEAR(M44),$AF$1:$AG$34,2,))),"")</f>
        <v>81.452246231204327</v>
      </c>
      <c r="V44" s="284" t="s">
        <v>634</v>
      </c>
      <c r="W44" s="332">
        <f t="shared" si="3"/>
        <v>82.894099999999995</v>
      </c>
      <c r="X44" s="634" t="str">
        <f>IF(W49=0,"",IF(X43&gt;=100%,"CUMPLE","NO CUMPLE"))</f>
        <v>CUMPLE</v>
      </c>
      <c r="Y44" s="273" t="str">
        <f t="shared" si="4"/>
        <v>CUMPLE</v>
      </c>
      <c r="Z44" s="635"/>
      <c r="AA44" s="637"/>
      <c r="AB44" s="635"/>
      <c r="AC44" s="295"/>
      <c r="AF44" s="516"/>
      <c r="AG44" s="518"/>
    </row>
    <row r="45" spans="2:33" s="274" customFormat="1" ht="75" customHeight="1" x14ac:dyDescent="0.25">
      <c r="B45" s="285" t="s">
        <v>715</v>
      </c>
      <c r="C45" s="296"/>
      <c r="D45" s="287"/>
      <c r="E45" s="288"/>
      <c r="F45" s="288"/>
      <c r="G45" s="651"/>
      <c r="H45" s="652"/>
      <c r="I45" s="289"/>
      <c r="J45" s="290"/>
      <c r="K45" s="290"/>
      <c r="L45" s="291"/>
      <c r="M45" s="291"/>
      <c r="N45" s="292"/>
      <c r="O45" s="293"/>
      <c r="P45" s="289"/>
      <c r="Q45" s="273"/>
      <c r="R45" s="273"/>
      <c r="S45" s="273"/>
      <c r="T45" s="273"/>
      <c r="U45" s="332" t="str">
        <f>IF(T45="cumple",IF(M45="","",($J45*$N45)/(VLOOKUP(YEAR(M45),$AF$1:$AG$34,2,))),"")</f>
        <v/>
      </c>
      <c r="V45" s="284"/>
      <c r="W45" s="332" t="str">
        <f t="shared" si="3"/>
        <v xml:space="preserve"> </v>
      </c>
      <c r="X45" s="635"/>
      <c r="Y45" s="273" t="str">
        <f t="shared" si="4"/>
        <v/>
      </c>
      <c r="Z45" s="635"/>
      <c r="AA45" s="637"/>
      <c r="AB45" s="635"/>
      <c r="AC45" s="309"/>
      <c r="AF45" s="516"/>
      <c r="AG45" s="518"/>
    </row>
    <row r="46" spans="2:33" s="274" customFormat="1" ht="63.75" customHeight="1" x14ac:dyDescent="0.25">
      <c r="B46" s="285" t="s">
        <v>716</v>
      </c>
      <c r="C46" s="296"/>
      <c r="D46" s="287"/>
      <c r="E46" s="288"/>
      <c r="F46" s="288"/>
      <c r="G46" s="651"/>
      <c r="H46" s="652"/>
      <c r="I46" s="289"/>
      <c r="J46" s="290"/>
      <c r="K46" s="290"/>
      <c r="L46" s="291"/>
      <c r="M46" s="291"/>
      <c r="N46" s="292"/>
      <c r="O46" s="293"/>
      <c r="P46" s="289"/>
      <c r="Q46" s="273"/>
      <c r="R46" s="273"/>
      <c r="S46" s="273"/>
      <c r="T46" s="273"/>
      <c r="U46" s="332" t="str">
        <f>IF(T46="cumple",IF(M46="","",($J46*$N46)/(VLOOKUP(YEAR(M46),$AF$1:$AG$34,2,))),"")</f>
        <v/>
      </c>
      <c r="V46" s="284"/>
      <c r="W46" s="332" t="str">
        <f t="shared" si="3"/>
        <v xml:space="preserve"> </v>
      </c>
      <c r="X46" s="635"/>
      <c r="Y46" s="273" t="str">
        <f t="shared" si="4"/>
        <v/>
      </c>
      <c r="Z46" s="635"/>
      <c r="AA46" s="637"/>
      <c r="AB46" s="635"/>
      <c r="AC46" s="309"/>
      <c r="AF46" s="516"/>
      <c r="AG46" s="518"/>
    </row>
    <row r="47" spans="2:33" s="274" customFormat="1" ht="54.75" customHeight="1" x14ac:dyDescent="0.25">
      <c r="B47" s="285" t="s">
        <v>717</v>
      </c>
      <c r="C47" s="296"/>
      <c r="D47" s="296"/>
      <c r="E47" s="284"/>
      <c r="F47" s="284"/>
      <c r="G47" s="638"/>
      <c r="H47" s="639"/>
      <c r="I47" s="289"/>
      <c r="J47" s="298"/>
      <c r="K47" s="298"/>
      <c r="L47" s="289"/>
      <c r="M47" s="289"/>
      <c r="N47" s="299"/>
      <c r="O47" s="297"/>
      <c r="P47" s="297"/>
      <c r="Q47" s="273"/>
      <c r="R47" s="284"/>
      <c r="S47" s="284"/>
      <c r="T47" s="284"/>
      <c r="U47" s="332" t="str">
        <f>IF(T47="cumple",IF(M47="","",($J47*$N47)/(VLOOKUP(YEAR(M47),$AF$1:$AG$34,2,))),"")</f>
        <v/>
      </c>
      <c r="V47" s="284"/>
      <c r="W47" s="332" t="str">
        <f t="shared" si="3"/>
        <v xml:space="preserve"> </v>
      </c>
      <c r="X47" s="635"/>
      <c r="Y47" s="335" t="str">
        <f t="shared" si="4"/>
        <v/>
      </c>
      <c r="Z47" s="635"/>
      <c r="AA47" s="637"/>
      <c r="AB47" s="635"/>
      <c r="AC47" s="309"/>
      <c r="AF47" s="516"/>
      <c r="AG47" s="518"/>
    </row>
    <row r="48" spans="2:33" s="274" customFormat="1" ht="69.75" customHeight="1" x14ac:dyDescent="0.2">
      <c r="B48" s="285" t="s">
        <v>718</v>
      </c>
      <c r="C48" s="296"/>
      <c r="D48" s="296"/>
      <c r="E48" s="284"/>
      <c r="F48" s="284"/>
      <c r="G48" s="638"/>
      <c r="H48" s="639"/>
      <c r="I48" s="289"/>
      <c r="J48" s="298"/>
      <c r="K48" s="298"/>
      <c r="L48" s="289"/>
      <c r="M48" s="289"/>
      <c r="N48" s="299"/>
      <c r="O48" s="297"/>
      <c r="P48" s="297"/>
      <c r="Q48" s="273"/>
      <c r="R48" s="284"/>
      <c r="S48" s="284"/>
      <c r="T48" s="284"/>
      <c r="U48" s="332" t="str">
        <f>IF(T48="cumple",IF(M48="","",($J48*$N48)/(VLOOKUP(YEAR(M48),$AF$1:$AG$34,2,))),"")</f>
        <v/>
      </c>
      <c r="V48" s="284"/>
      <c r="W48" s="332" t="str">
        <f t="shared" si="3"/>
        <v xml:space="preserve"> </v>
      </c>
      <c r="X48" s="636"/>
      <c r="Y48" s="335" t="str">
        <f t="shared" si="4"/>
        <v/>
      </c>
      <c r="Z48" s="636"/>
      <c r="AA48" s="637"/>
      <c r="AB48" s="636"/>
      <c r="AC48" s="309"/>
    </row>
    <row r="49" spans="2:33" s="274" customFormat="1" ht="15.75" x14ac:dyDescent="0.2">
      <c r="B49" s="300"/>
      <c r="C49" s="301"/>
      <c r="D49" s="301"/>
      <c r="E49" s="301"/>
      <c r="F49" s="301"/>
      <c r="G49" s="301"/>
      <c r="H49" s="301"/>
      <c r="I49" s="301"/>
      <c r="J49" s="302"/>
      <c r="K49" s="302"/>
      <c r="L49" s="302"/>
      <c r="M49" s="302"/>
      <c r="N49" s="301"/>
      <c r="O49" s="301"/>
      <c r="P49" s="301"/>
      <c r="Q49" s="302"/>
      <c r="R49" s="302"/>
      <c r="S49" s="303"/>
      <c r="T49" s="303" t="s">
        <v>719</v>
      </c>
      <c r="U49" s="333">
        <f>SUM(U43:U48)</f>
        <v>1354.3405077022671</v>
      </c>
      <c r="V49" s="303">
        <f>COUNTIF(V43:V48,"SI")</f>
        <v>2</v>
      </c>
      <c r="W49" s="333">
        <f>SUM(W43:W48)</f>
        <v>1379.5441000000001</v>
      </c>
      <c r="X49" s="310">
        <f>W49/V49</f>
        <v>689.77205000000004</v>
      </c>
      <c r="Y49" s="301"/>
      <c r="Z49" s="301"/>
      <c r="AA49" s="301"/>
      <c r="AB49" s="301"/>
      <c r="AC49" s="304"/>
    </row>
    <row r="50" spans="2:33" x14ac:dyDescent="0.2">
      <c r="Q50" s="69"/>
    </row>
    <row r="51" spans="2:33" x14ac:dyDescent="0.2">
      <c r="Q51" s="69"/>
    </row>
    <row r="52" spans="2:33" s="274" customFormat="1" ht="21" customHeight="1" x14ac:dyDescent="0.25">
      <c r="B52" s="305">
        <v>3</v>
      </c>
      <c r="C52" s="640" t="str">
        <f>VLOOKUP(B52,'INFO. PROP'!$A$9:$D$105,2,FALSE)</f>
        <v>CB INGENIEROS SAS</v>
      </c>
      <c r="D52" s="640"/>
      <c r="E52" s="640"/>
      <c r="F52" s="640"/>
      <c r="G52" s="640"/>
      <c r="H52" s="641" t="s">
        <v>8</v>
      </c>
      <c r="I52" s="641"/>
      <c r="J52" s="642"/>
      <c r="K52" s="423" t="str">
        <f>VLOOKUP(B52,'INFO. PROP'!$A$9:$E$105,4,FALSE)</f>
        <v>(CB INGENIEROS S.A.S 100% -  0% -  0%- 0%)</v>
      </c>
      <c r="L52" s="426"/>
      <c r="M52" s="426"/>
      <c r="N52" s="426"/>
      <c r="O52" s="426"/>
      <c r="P52" s="426"/>
      <c r="Q52" s="426"/>
      <c r="R52" s="426"/>
      <c r="S52" s="426"/>
      <c r="T52" s="426"/>
      <c r="U52" s="431"/>
      <c r="V52" s="452" t="s">
        <v>673</v>
      </c>
      <c r="W52" s="431">
        <f>AVERAGE(W56:W61)</f>
        <v>1100.5033333333333</v>
      </c>
      <c r="X52" s="618" t="s">
        <v>674</v>
      </c>
      <c r="Y52" s="619"/>
      <c r="Z52" s="311" t="s">
        <v>656</v>
      </c>
      <c r="AA52" s="312" t="s">
        <v>627</v>
      </c>
      <c r="AB52" s="311" t="s">
        <v>656</v>
      </c>
      <c r="AC52" s="275"/>
      <c r="AF52" s="516"/>
      <c r="AG52" s="517"/>
    </row>
    <row r="53" spans="2:33" s="274" customFormat="1" ht="15" x14ac:dyDescent="0.25">
      <c r="B53" s="643"/>
      <c r="C53" s="644"/>
      <c r="D53" s="644"/>
      <c r="E53" s="644"/>
      <c r="F53" s="306"/>
      <c r="G53" s="307"/>
      <c r="H53" s="307"/>
      <c r="I53" s="307"/>
      <c r="J53" s="308"/>
      <c r="K53" s="308"/>
      <c r="L53" s="308"/>
      <c r="M53" s="308"/>
      <c r="N53" s="307"/>
      <c r="O53" s="307"/>
      <c r="P53" s="307"/>
      <c r="Q53" s="308"/>
      <c r="R53" s="308"/>
      <c r="S53" s="308"/>
      <c r="T53" s="308"/>
      <c r="U53" s="308"/>
      <c r="V53" s="308"/>
      <c r="W53" s="308"/>
      <c r="X53" s="308"/>
      <c r="Y53" s="307"/>
      <c r="Z53" s="307"/>
      <c r="AA53" s="307"/>
      <c r="AB53" s="307"/>
      <c r="AC53" s="276"/>
      <c r="AF53" s="516"/>
      <c r="AG53" s="517"/>
    </row>
    <row r="54" spans="2:33" s="274" customFormat="1" ht="45" customHeight="1" x14ac:dyDescent="0.25">
      <c r="B54" s="645" t="s">
        <v>675</v>
      </c>
      <c r="C54" s="629" t="s">
        <v>676</v>
      </c>
      <c r="D54" s="629" t="s">
        <v>677</v>
      </c>
      <c r="E54" s="629" t="s">
        <v>678</v>
      </c>
      <c r="F54" s="630" t="s">
        <v>675</v>
      </c>
      <c r="G54" s="646"/>
      <c r="H54" s="631"/>
      <c r="I54" s="647" t="s">
        <v>679</v>
      </c>
      <c r="J54" s="648"/>
      <c r="K54" s="620" t="s">
        <v>680</v>
      </c>
      <c r="L54" s="620" t="s">
        <v>681</v>
      </c>
      <c r="M54" s="620" t="s">
        <v>682</v>
      </c>
      <c r="N54" s="620" t="s">
        <v>683</v>
      </c>
      <c r="O54" s="620" t="s">
        <v>684</v>
      </c>
      <c r="P54" s="620" t="s">
        <v>685</v>
      </c>
      <c r="Q54" s="281" t="s">
        <v>686</v>
      </c>
      <c r="R54" s="279" t="s">
        <v>687</v>
      </c>
      <c r="S54" s="649" t="s">
        <v>688</v>
      </c>
      <c r="T54" s="649"/>
      <c r="U54" s="620" t="s">
        <v>689</v>
      </c>
      <c r="V54" s="620" t="s">
        <v>690</v>
      </c>
      <c r="W54" s="647" t="s">
        <v>691</v>
      </c>
      <c r="X54" s="648"/>
      <c r="Y54" s="281" t="s">
        <v>692</v>
      </c>
      <c r="Z54" s="281" t="s">
        <v>693</v>
      </c>
      <c r="AA54" s="629" t="s">
        <v>694</v>
      </c>
      <c r="AB54" s="629"/>
      <c r="AC54" s="622" t="s">
        <v>23</v>
      </c>
      <c r="AF54" s="516"/>
      <c r="AG54" s="517"/>
    </row>
    <row r="55" spans="2:33" s="274" customFormat="1" ht="75" customHeight="1" x14ac:dyDescent="0.25">
      <c r="B55" s="645"/>
      <c r="C55" s="629"/>
      <c r="D55" s="629"/>
      <c r="E55" s="629"/>
      <c r="F55" s="282" t="s">
        <v>5</v>
      </c>
      <c r="G55" s="630" t="s">
        <v>695</v>
      </c>
      <c r="H55" s="631"/>
      <c r="I55" s="278" t="s">
        <v>696</v>
      </c>
      <c r="J55" s="280" t="s">
        <v>697</v>
      </c>
      <c r="K55" s="621"/>
      <c r="L55" s="621"/>
      <c r="M55" s="621"/>
      <c r="N55" s="621"/>
      <c r="O55" s="621"/>
      <c r="P55" s="621"/>
      <c r="Q55" s="277" t="s">
        <v>698</v>
      </c>
      <c r="R55" s="277" t="s">
        <v>699</v>
      </c>
      <c r="S55" s="283" t="s">
        <v>700</v>
      </c>
      <c r="T55" s="283" t="s">
        <v>701</v>
      </c>
      <c r="U55" s="621"/>
      <c r="V55" s="621"/>
      <c r="W55" s="502" t="s">
        <v>702</v>
      </c>
      <c r="X55" s="284" t="s">
        <v>703</v>
      </c>
      <c r="Y55" s="277" t="s">
        <v>704</v>
      </c>
      <c r="Z55" s="281" t="s">
        <v>705</v>
      </c>
      <c r="AA55" s="277" t="s">
        <v>706</v>
      </c>
      <c r="AB55" s="277" t="s">
        <v>707</v>
      </c>
      <c r="AC55" s="622"/>
      <c r="AF55" s="516"/>
      <c r="AG55" s="517"/>
    </row>
    <row r="56" spans="2:33" s="274" customFormat="1" ht="83.25" customHeight="1" x14ac:dyDescent="0.25">
      <c r="B56" s="285" t="s">
        <v>708</v>
      </c>
      <c r="C56" s="286">
        <v>62</v>
      </c>
      <c r="D56" s="347" t="s">
        <v>664</v>
      </c>
      <c r="E56" s="288" t="s">
        <v>727</v>
      </c>
      <c r="F56" s="288" t="s">
        <v>728</v>
      </c>
      <c r="G56" s="651" t="s">
        <v>729</v>
      </c>
      <c r="H56" s="652"/>
      <c r="I56" s="289" t="s">
        <v>730</v>
      </c>
      <c r="J56" s="290">
        <v>1</v>
      </c>
      <c r="K56" s="290" t="s">
        <v>38</v>
      </c>
      <c r="L56" s="291">
        <v>35024</v>
      </c>
      <c r="M56" s="291">
        <v>35182</v>
      </c>
      <c r="N56" s="292">
        <v>10776371</v>
      </c>
      <c r="O56" s="293">
        <v>75.819999999999993</v>
      </c>
      <c r="P56" s="289">
        <v>811015</v>
      </c>
      <c r="Q56" s="273" t="str">
        <f>IF(OR(P56=$C$2,P56=$C$3,P56=$C$4),"CUMPLE","NO CUMPLE")</f>
        <v>CUMPLE</v>
      </c>
      <c r="R56" s="273" t="s">
        <v>656</v>
      </c>
      <c r="S56" s="273"/>
      <c r="T56" s="273"/>
      <c r="U56" s="332">
        <f t="shared" ref="U56:U61" si="6">IF(V56="SI",IF(M56="","",($J56*$N56)/(VLOOKUP(YEAR(M56),$AF$1:$AG$34,2,))),"")</f>
        <v>75.823190853122256</v>
      </c>
      <c r="V56" s="284" t="s">
        <v>634</v>
      </c>
      <c r="W56" s="332">
        <f t="shared" ref="W56:W61" si="7">IF(V56="si",(J56*O56),(" "))</f>
        <v>75.819999999999993</v>
      </c>
      <c r="X56" s="448">
        <f>W62/$G$11</f>
        <v>4.1266109396930855</v>
      </c>
      <c r="Y56" s="273" t="str">
        <f t="shared" ref="Y56:Y61" si="8">IF(M56="","",IF(M56&lt;$G$13,"CUMPLE","NO CUMPLE"))</f>
        <v>CUMPLE</v>
      </c>
      <c r="Z56" s="634" t="s">
        <v>635</v>
      </c>
      <c r="AA56" s="637" t="s">
        <v>634</v>
      </c>
      <c r="AB56" s="634" t="str">
        <f>IF(AA56="si","CUMPLE","NO CUMPLE")</f>
        <v>CUMPLE</v>
      </c>
      <c r="AC56" s="294"/>
      <c r="AF56" s="516"/>
      <c r="AG56" s="517"/>
    </row>
    <row r="57" spans="2:33" s="274" customFormat="1" ht="90.75" customHeight="1" x14ac:dyDescent="0.25">
      <c r="B57" s="285" t="s">
        <v>714</v>
      </c>
      <c r="C57" s="286">
        <v>8</v>
      </c>
      <c r="D57" s="287" t="s">
        <v>664</v>
      </c>
      <c r="E57" s="288" t="s">
        <v>731</v>
      </c>
      <c r="F57" s="288" t="s">
        <v>732</v>
      </c>
      <c r="G57" s="651" t="s">
        <v>733</v>
      </c>
      <c r="H57" s="652"/>
      <c r="I57" s="289" t="s">
        <v>730</v>
      </c>
      <c r="J57" s="290">
        <v>1</v>
      </c>
      <c r="K57" s="290" t="s">
        <v>38</v>
      </c>
      <c r="L57" s="291">
        <v>35177</v>
      </c>
      <c r="M57" s="291">
        <v>35563</v>
      </c>
      <c r="N57" s="292">
        <v>384734738</v>
      </c>
      <c r="O57" s="293">
        <v>2236.7600000000002</v>
      </c>
      <c r="P57" s="289">
        <v>811015</v>
      </c>
      <c r="Q57" s="273" t="str">
        <f t="shared" ref="Q57:Q58" si="9">IF(OR(P57=$C$2,P57=$C$3,P57=$C$4),"CUMPLE","NO CUMPLE")</f>
        <v>CUMPLE</v>
      </c>
      <c r="R57" s="273" t="s">
        <v>656</v>
      </c>
      <c r="S57" s="273"/>
      <c r="T57" s="273" t="s">
        <v>656</v>
      </c>
      <c r="U57" s="332">
        <f t="shared" si="6"/>
        <v>2236.7648498590156</v>
      </c>
      <c r="V57" s="284" t="s">
        <v>634</v>
      </c>
      <c r="W57" s="332">
        <f t="shared" si="7"/>
        <v>2236.7600000000002</v>
      </c>
      <c r="X57" s="634" t="str">
        <f>IF(W62=0,"",IF(X56&gt;=100%,"CUMPLE","NO CUMPLE"))</f>
        <v>CUMPLE</v>
      </c>
      <c r="Y57" s="273" t="str">
        <f t="shared" si="8"/>
        <v>CUMPLE</v>
      </c>
      <c r="Z57" s="635"/>
      <c r="AA57" s="637"/>
      <c r="AB57" s="635"/>
      <c r="AC57" s="295"/>
      <c r="AF57" s="516"/>
      <c r="AG57" s="518"/>
    </row>
    <row r="58" spans="2:33" s="274" customFormat="1" ht="75" customHeight="1" x14ac:dyDescent="0.25">
      <c r="B58" s="285" t="s">
        <v>715</v>
      </c>
      <c r="C58" s="296">
        <v>12</v>
      </c>
      <c r="D58" s="287" t="s">
        <v>670</v>
      </c>
      <c r="E58" s="288" t="s">
        <v>731</v>
      </c>
      <c r="F58" s="288" t="s">
        <v>734</v>
      </c>
      <c r="G58" s="651" t="s">
        <v>735</v>
      </c>
      <c r="H58" s="652"/>
      <c r="I58" s="289" t="s">
        <v>730</v>
      </c>
      <c r="J58" s="290">
        <v>1</v>
      </c>
      <c r="K58" s="290" t="s">
        <v>38</v>
      </c>
      <c r="L58" s="291">
        <v>36311</v>
      </c>
      <c r="M58" s="291">
        <v>36556</v>
      </c>
      <c r="N58" s="292">
        <v>257221252</v>
      </c>
      <c r="O58" s="293">
        <v>988.93</v>
      </c>
      <c r="P58" s="289">
        <v>811015</v>
      </c>
      <c r="Q58" s="273" t="str">
        <f t="shared" si="9"/>
        <v>CUMPLE</v>
      </c>
      <c r="R58" s="273"/>
      <c r="S58" s="273" t="s">
        <v>656</v>
      </c>
      <c r="T58" s="273" t="s">
        <v>656</v>
      </c>
      <c r="U58" s="332">
        <f t="shared" si="6"/>
        <v>988.93214917339481</v>
      </c>
      <c r="V58" s="284" t="s">
        <v>634</v>
      </c>
      <c r="W58" s="332">
        <f t="shared" si="7"/>
        <v>988.93</v>
      </c>
      <c r="X58" s="635"/>
      <c r="Y58" s="273" t="str">
        <f t="shared" si="8"/>
        <v>CUMPLE</v>
      </c>
      <c r="Z58" s="635"/>
      <c r="AA58" s="637"/>
      <c r="AB58" s="635"/>
      <c r="AC58" s="309"/>
      <c r="AF58" s="516"/>
      <c r="AG58" s="518"/>
    </row>
    <row r="59" spans="2:33" s="274" customFormat="1" ht="63.75" customHeight="1" x14ac:dyDescent="0.25">
      <c r="B59" s="285" t="s">
        <v>716</v>
      </c>
      <c r="C59" s="296"/>
      <c r="D59" s="287"/>
      <c r="E59" s="288"/>
      <c r="F59" s="288"/>
      <c r="G59" s="651"/>
      <c r="H59" s="652"/>
      <c r="I59" s="289"/>
      <c r="J59" s="290"/>
      <c r="K59" s="290"/>
      <c r="L59" s="291"/>
      <c r="M59" s="291"/>
      <c r="N59" s="292"/>
      <c r="O59" s="293"/>
      <c r="P59" s="289"/>
      <c r="Q59" s="273"/>
      <c r="R59" s="273"/>
      <c r="S59" s="273"/>
      <c r="T59" s="273"/>
      <c r="U59" s="332" t="str">
        <f t="shared" si="6"/>
        <v/>
      </c>
      <c r="V59" s="284"/>
      <c r="W59" s="332" t="str">
        <f t="shared" si="7"/>
        <v xml:space="preserve"> </v>
      </c>
      <c r="X59" s="635"/>
      <c r="Y59" s="273" t="str">
        <f t="shared" si="8"/>
        <v/>
      </c>
      <c r="Z59" s="635"/>
      <c r="AA59" s="637"/>
      <c r="AB59" s="635"/>
      <c r="AC59" s="309"/>
      <c r="AF59" s="516"/>
      <c r="AG59" s="518"/>
    </row>
    <row r="60" spans="2:33" s="274" customFormat="1" ht="54.75" customHeight="1" x14ac:dyDescent="0.25">
      <c r="B60" s="285" t="s">
        <v>717</v>
      </c>
      <c r="C60" s="296"/>
      <c r="D60" s="296"/>
      <c r="E60" s="284"/>
      <c r="F60" s="284"/>
      <c r="G60" s="638"/>
      <c r="H60" s="639"/>
      <c r="I60" s="289"/>
      <c r="J60" s="298"/>
      <c r="K60" s="298"/>
      <c r="L60" s="289"/>
      <c r="M60" s="289"/>
      <c r="N60" s="299"/>
      <c r="O60" s="297"/>
      <c r="P60" s="297"/>
      <c r="Q60" s="273"/>
      <c r="R60" s="284"/>
      <c r="S60" s="284"/>
      <c r="T60" s="284"/>
      <c r="U60" s="332" t="str">
        <f t="shared" si="6"/>
        <v/>
      </c>
      <c r="V60" s="284"/>
      <c r="W60" s="332" t="str">
        <f t="shared" si="7"/>
        <v xml:space="preserve"> </v>
      </c>
      <c r="X60" s="635"/>
      <c r="Y60" s="335" t="str">
        <f t="shared" si="8"/>
        <v/>
      </c>
      <c r="Z60" s="635"/>
      <c r="AA60" s="637"/>
      <c r="AB60" s="635"/>
      <c r="AC60" s="309"/>
      <c r="AF60" s="516"/>
      <c r="AG60" s="518"/>
    </row>
    <row r="61" spans="2:33" s="274" customFormat="1" ht="69.75" customHeight="1" x14ac:dyDescent="0.2">
      <c r="B61" s="285" t="s">
        <v>718</v>
      </c>
      <c r="C61" s="296"/>
      <c r="D61" s="296"/>
      <c r="E61" s="284"/>
      <c r="F61" s="284"/>
      <c r="G61" s="638"/>
      <c r="H61" s="639"/>
      <c r="I61" s="289"/>
      <c r="J61" s="298"/>
      <c r="K61" s="298"/>
      <c r="L61" s="289"/>
      <c r="M61" s="289"/>
      <c r="N61" s="299"/>
      <c r="O61" s="297"/>
      <c r="P61" s="297"/>
      <c r="Q61" s="273"/>
      <c r="R61" s="284"/>
      <c r="S61" s="284"/>
      <c r="T61" s="284"/>
      <c r="U61" s="332" t="str">
        <f t="shared" si="6"/>
        <v/>
      </c>
      <c r="V61" s="284"/>
      <c r="W61" s="332" t="str">
        <f t="shared" si="7"/>
        <v xml:space="preserve"> </v>
      </c>
      <c r="X61" s="636"/>
      <c r="Y61" s="335" t="str">
        <f t="shared" si="8"/>
        <v/>
      </c>
      <c r="Z61" s="636"/>
      <c r="AA61" s="637"/>
      <c r="AB61" s="636"/>
      <c r="AC61" s="309"/>
    </row>
    <row r="62" spans="2:33" s="274" customFormat="1" ht="15.75" x14ac:dyDescent="0.2">
      <c r="B62" s="300"/>
      <c r="C62" s="301"/>
      <c r="D62" s="301"/>
      <c r="E62" s="301"/>
      <c r="F62" s="301"/>
      <c r="G62" s="301"/>
      <c r="H62" s="301"/>
      <c r="I62" s="301"/>
      <c r="J62" s="302"/>
      <c r="K62" s="302"/>
      <c r="L62" s="302"/>
      <c r="M62" s="302"/>
      <c r="N62" s="301"/>
      <c r="O62" s="301"/>
      <c r="P62" s="301"/>
      <c r="Q62" s="302"/>
      <c r="R62" s="302"/>
      <c r="S62" s="303"/>
      <c r="T62" s="303" t="s">
        <v>719</v>
      </c>
      <c r="U62" s="333">
        <f>SUM(U56:U61)</f>
        <v>3301.520189885533</v>
      </c>
      <c r="V62" s="303">
        <f>COUNTIF(V56:V61,"SI")</f>
        <v>3</v>
      </c>
      <c r="W62" s="333">
        <f>SUM(W56:W61)</f>
        <v>3301.51</v>
      </c>
      <c r="X62" s="310">
        <f>W62/V62</f>
        <v>1100.5033333333333</v>
      </c>
      <c r="Y62" s="301"/>
      <c r="Z62" s="301"/>
      <c r="AA62" s="301"/>
      <c r="AB62" s="301"/>
      <c r="AC62" s="304"/>
    </row>
    <row r="63" spans="2:33" ht="16.5" x14ac:dyDescent="0.3">
      <c r="Q63" s="69"/>
      <c r="U63" s="331"/>
      <c r="V63" s="327"/>
      <c r="W63" s="331"/>
    </row>
    <row r="64" spans="2:33" x14ac:dyDescent="0.2">
      <c r="Q64" s="69"/>
    </row>
    <row r="65" spans="2:33" s="274" customFormat="1" ht="21" customHeight="1" x14ac:dyDescent="0.25">
      <c r="B65" s="305">
        <v>4</v>
      </c>
      <c r="C65" s="640" t="str">
        <f>VLOOKUP(B65,'INFO. PROP'!$A$9:$D$105,2,FALSE)</f>
        <v>JASEN CONSULTORES S.A.S.</v>
      </c>
      <c r="D65" s="640"/>
      <c r="E65" s="640"/>
      <c r="F65" s="640"/>
      <c r="G65" s="640"/>
      <c r="H65" s="641" t="s">
        <v>8</v>
      </c>
      <c r="I65" s="641"/>
      <c r="J65" s="642"/>
      <c r="K65" s="423" t="str">
        <f>VLOOKUP(B65,'INFO. PROP'!$A$9:$E$105,4,FALSE)</f>
        <v>(JASEN CONSULTORES S.A.S. 100% -  0% -  0%- 0%)</v>
      </c>
      <c r="L65" s="426"/>
      <c r="M65" s="426"/>
      <c r="N65" s="426"/>
      <c r="O65" s="426"/>
      <c r="P65" s="426"/>
      <c r="Q65" s="426"/>
      <c r="R65" s="426"/>
      <c r="S65" s="426"/>
      <c r="T65" s="426"/>
      <c r="U65" s="431"/>
      <c r="V65" s="452" t="s">
        <v>673</v>
      </c>
      <c r="W65" s="431">
        <f>AVERAGE(W69:W74)</f>
        <v>1078.9100000000001</v>
      </c>
      <c r="X65" s="618" t="s">
        <v>674</v>
      </c>
      <c r="Y65" s="619"/>
      <c r="Z65" s="311" t="s">
        <v>656</v>
      </c>
      <c r="AA65" s="312" t="s">
        <v>627</v>
      </c>
      <c r="AB65" s="311" t="s">
        <v>656</v>
      </c>
      <c r="AC65" s="275"/>
      <c r="AF65" s="516"/>
      <c r="AG65" s="517"/>
    </row>
    <row r="66" spans="2:33" s="274" customFormat="1" ht="15" x14ac:dyDescent="0.25">
      <c r="B66" s="643"/>
      <c r="C66" s="644"/>
      <c r="D66" s="644"/>
      <c r="E66" s="644"/>
      <c r="F66" s="306"/>
      <c r="G66" s="307"/>
      <c r="H66" s="307"/>
      <c r="I66" s="307"/>
      <c r="J66" s="308"/>
      <c r="K66" s="308"/>
      <c r="L66" s="308"/>
      <c r="M66" s="308"/>
      <c r="N66" s="307"/>
      <c r="O66" s="307"/>
      <c r="P66" s="307"/>
      <c r="Q66" s="308"/>
      <c r="R66" s="308"/>
      <c r="S66" s="308"/>
      <c r="T66" s="308"/>
      <c r="U66" s="308"/>
      <c r="V66" s="308"/>
      <c r="W66" s="308"/>
      <c r="X66" s="308"/>
      <c r="Y66" s="307"/>
      <c r="Z66" s="307"/>
      <c r="AA66" s="307"/>
      <c r="AB66" s="307"/>
      <c r="AC66" s="276"/>
      <c r="AF66" s="516"/>
      <c r="AG66" s="517"/>
    </row>
    <row r="67" spans="2:33" s="274" customFormat="1" ht="45" customHeight="1" x14ac:dyDescent="0.25">
      <c r="B67" s="645" t="s">
        <v>675</v>
      </c>
      <c r="C67" s="629" t="s">
        <v>676</v>
      </c>
      <c r="D67" s="629" t="s">
        <v>677</v>
      </c>
      <c r="E67" s="629" t="s">
        <v>678</v>
      </c>
      <c r="F67" s="630" t="s">
        <v>675</v>
      </c>
      <c r="G67" s="646"/>
      <c r="H67" s="631"/>
      <c r="I67" s="647" t="s">
        <v>679</v>
      </c>
      <c r="J67" s="648"/>
      <c r="K67" s="620" t="s">
        <v>680</v>
      </c>
      <c r="L67" s="620" t="s">
        <v>681</v>
      </c>
      <c r="M67" s="620" t="s">
        <v>682</v>
      </c>
      <c r="N67" s="620" t="s">
        <v>683</v>
      </c>
      <c r="O67" s="620" t="s">
        <v>684</v>
      </c>
      <c r="P67" s="620" t="s">
        <v>685</v>
      </c>
      <c r="Q67" s="281" t="s">
        <v>686</v>
      </c>
      <c r="R67" s="279" t="s">
        <v>687</v>
      </c>
      <c r="S67" s="649" t="s">
        <v>688</v>
      </c>
      <c r="T67" s="649"/>
      <c r="U67" s="620" t="s">
        <v>689</v>
      </c>
      <c r="V67" s="620" t="s">
        <v>690</v>
      </c>
      <c r="W67" s="647" t="s">
        <v>691</v>
      </c>
      <c r="X67" s="648"/>
      <c r="Y67" s="281" t="s">
        <v>692</v>
      </c>
      <c r="Z67" s="281" t="s">
        <v>693</v>
      </c>
      <c r="AA67" s="629" t="s">
        <v>694</v>
      </c>
      <c r="AB67" s="629"/>
      <c r="AC67" s="622" t="s">
        <v>23</v>
      </c>
      <c r="AF67" s="516"/>
      <c r="AG67" s="517"/>
    </row>
    <row r="68" spans="2:33" s="274" customFormat="1" ht="75" customHeight="1" x14ac:dyDescent="0.25">
      <c r="B68" s="645"/>
      <c r="C68" s="629"/>
      <c r="D68" s="629"/>
      <c r="E68" s="629"/>
      <c r="F68" s="282" t="s">
        <v>5</v>
      </c>
      <c r="G68" s="630" t="s">
        <v>695</v>
      </c>
      <c r="H68" s="631"/>
      <c r="I68" s="278" t="s">
        <v>696</v>
      </c>
      <c r="J68" s="280" t="s">
        <v>697</v>
      </c>
      <c r="K68" s="621"/>
      <c r="L68" s="621"/>
      <c r="M68" s="621"/>
      <c r="N68" s="621"/>
      <c r="O68" s="621"/>
      <c r="P68" s="621"/>
      <c r="Q68" s="277" t="s">
        <v>698</v>
      </c>
      <c r="R68" s="277" t="s">
        <v>699</v>
      </c>
      <c r="S68" s="283" t="s">
        <v>700</v>
      </c>
      <c r="T68" s="283" t="s">
        <v>701</v>
      </c>
      <c r="U68" s="621"/>
      <c r="V68" s="621"/>
      <c r="W68" s="502" t="s">
        <v>702</v>
      </c>
      <c r="X68" s="284" t="s">
        <v>703</v>
      </c>
      <c r="Y68" s="277" t="s">
        <v>704</v>
      </c>
      <c r="Z68" s="281" t="s">
        <v>705</v>
      </c>
      <c r="AA68" s="277" t="s">
        <v>706</v>
      </c>
      <c r="AB68" s="277" t="s">
        <v>707</v>
      </c>
      <c r="AC68" s="622"/>
      <c r="AF68" s="516"/>
      <c r="AG68" s="517"/>
    </row>
    <row r="69" spans="2:33" s="274" customFormat="1" ht="83.25" customHeight="1" x14ac:dyDescent="0.25">
      <c r="B69" s="285" t="s">
        <v>708</v>
      </c>
      <c r="C69" s="286">
        <v>118</v>
      </c>
      <c r="D69" s="287" t="s">
        <v>709</v>
      </c>
      <c r="E69" s="288" t="s">
        <v>736</v>
      </c>
      <c r="F69" s="288" t="s">
        <v>737</v>
      </c>
      <c r="G69" s="651" t="s">
        <v>738</v>
      </c>
      <c r="H69" s="652"/>
      <c r="I69" s="289" t="s">
        <v>722</v>
      </c>
      <c r="J69" s="290">
        <v>0.7</v>
      </c>
      <c r="K69" s="374" t="s">
        <v>739</v>
      </c>
      <c r="L69" s="373">
        <v>43145</v>
      </c>
      <c r="M69" s="291">
        <v>43386</v>
      </c>
      <c r="N69" s="292">
        <v>687877120</v>
      </c>
      <c r="O69" s="293">
        <v>880.49</v>
      </c>
      <c r="P69" s="289">
        <v>811015</v>
      </c>
      <c r="Q69" s="273" t="str">
        <f>IF(OR(P69=$C$2,P69=$C$3,P69=$C$4),"CUMPLE","NO CUMPLE")</f>
        <v>CUMPLE</v>
      </c>
      <c r="R69" s="273" t="s">
        <v>656</v>
      </c>
      <c r="S69" s="273" t="s">
        <v>656</v>
      </c>
      <c r="T69" s="273" t="s">
        <v>656</v>
      </c>
      <c r="U69" s="332">
        <f t="shared" ref="U69:U74" si="10">IF(V69="SI",IF(M69="","",($J69*$N69)/(VLOOKUP(YEAR(M69),$AF$1:$AG$34,2,))),"")</f>
        <v>616.34421088471936</v>
      </c>
      <c r="V69" s="284" t="s">
        <v>634</v>
      </c>
      <c r="W69" s="332">
        <f t="shared" ref="W69:W74" si="11">IF(V69="si",(J69*O69),(" "))</f>
        <v>616.34299999999996</v>
      </c>
      <c r="X69" s="448">
        <f>W75/$G$11</f>
        <v>4.0456413661726902</v>
      </c>
      <c r="Y69" s="273" t="str">
        <f t="shared" ref="Y69:Y74" si="12">IF(M69="","",IF(M69&lt;$G$13,"CUMPLE","NO CUMPLE"))</f>
        <v>CUMPLE</v>
      </c>
      <c r="Z69" s="634" t="s">
        <v>635</v>
      </c>
      <c r="AA69" s="637" t="s">
        <v>634</v>
      </c>
      <c r="AB69" s="634" t="str">
        <f>IF(AA69="si","CUMPLE","NO CUMPLE")</f>
        <v>CUMPLE</v>
      </c>
      <c r="AC69" s="294"/>
      <c r="AF69" s="516"/>
      <c r="AG69" s="517"/>
    </row>
    <row r="70" spans="2:33" s="274" customFormat="1" ht="90.75" customHeight="1" x14ac:dyDescent="0.25">
      <c r="B70" s="285" t="s">
        <v>714</v>
      </c>
      <c r="C70" s="286">
        <v>3</v>
      </c>
      <c r="D70" s="287" t="s">
        <v>709</v>
      </c>
      <c r="E70" s="288" t="s">
        <v>740</v>
      </c>
      <c r="F70" s="288" t="s">
        <v>741</v>
      </c>
      <c r="G70" s="651" t="s">
        <v>742</v>
      </c>
      <c r="H70" s="652"/>
      <c r="I70" s="289" t="s">
        <v>722</v>
      </c>
      <c r="J70" s="290">
        <v>0.7</v>
      </c>
      <c r="K70" s="290" t="s">
        <v>739</v>
      </c>
      <c r="L70" s="291">
        <v>40961</v>
      </c>
      <c r="M70" s="291">
        <v>41273</v>
      </c>
      <c r="N70" s="292">
        <v>767577527</v>
      </c>
      <c r="O70" s="293">
        <v>1352.65</v>
      </c>
      <c r="P70" s="289">
        <v>811015</v>
      </c>
      <c r="Q70" s="273" t="str">
        <f t="shared" ref="Q70:Q71" si="13">IF(OR(P70=$C$2,P70=$C$3,P70=$C$4),"CUMPLE","NO CUMPLE")</f>
        <v>CUMPLE</v>
      </c>
      <c r="R70" s="273" t="s">
        <v>656</v>
      </c>
      <c r="S70" s="273" t="s">
        <v>656</v>
      </c>
      <c r="T70" s="273"/>
      <c r="U70" s="332">
        <f t="shared" si="10"/>
        <v>948.12823169225339</v>
      </c>
      <c r="V70" s="284" t="s">
        <v>634</v>
      </c>
      <c r="W70" s="332">
        <f t="shared" si="11"/>
        <v>946.85500000000002</v>
      </c>
      <c r="X70" s="634" t="str">
        <f>IF(W75=0,"",IF(X69&gt;=100%,"CUMPLE","NO CUMPLE"))</f>
        <v>CUMPLE</v>
      </c>
      <c r="Y70" s="273" t="str">
        <f t="shared" si="12"/>
        <v>CUMPLE</v>
      </c>
      <c r="Z70" s="635"/>
      <c r="AA70" s="637"/>
      <c r="AB70" s="635"/>
      <c r="AC70" s="295"/>
      <c r="AF70" s="516"/>
      <c r="AG70" s="518"/>
    </row>
    <row r="71" spans="2:33" s="274" customFormat="1" ht="75" customHeight="1" x14ac:dyDescent="0.25">
      <c r="B71" s="285" t="s">
        <v>715</v>
      </c>
      <c r="C71" s="296">
        <v>1</v>
      </c>
      <c r="D71" s="287" t="s">
        <v>709</v>
      </c>
      <c r="E71" s="288" t="s">
        <v>743</v>
      </c>
      <c r="F71" s="288" t="s">
        <v>744</v>
      </c>
      <c r="G71" s="651" t="s">
        <v>745</v>
      </c>
      <c r="H71" s="652"/>
      <c r="I71" s="289" t="s">
        <v>722</v>
      </c>
      <c r="J71" s="290">
        <v>0.7</v>
      </c>
      <c r="K71" s="290" t="s">
        <v>739</v>
      </c>
      <c r="L71" s="291">
        <v>40219</v>
      </c>
      <c r="M71" s="291">
        <v>41199</v>
      </c>
      <c r="N71" s="292">
        <v>1354843088</v>
      </c>
      <c r="O71" s="293">
        <v>2390.7600000000002</v>
      </c>
      <c r="P71" s="289">
        <v>811015</v>
      </c>
      <c r="Q71" s="273" t="str">
        <f t="shared" si="13"/>
        <v>CUMPLE</v>
      </c>
      <c r="R71" s="273" t="s">
        <v>656</v>
      </c>
      <c r="S71" s="273" t="s">
        <v>656</v>
      </c>
      <c r="T71" s="273"/>
      <c r="U71" s="332">
        <f t="shared" si="10"/>
        <v>1673.5312539262395</v>
      </c>
      <c r="V71" s="284" t="s">
        <v>634</v>
      </c>
      <c r="W71" s="332">
        <f t="shared" si="11"/>
        <v>1673.5320000000002</v>
      </c>
      <c r="X71" s="635"/>
      <c r="Y71" s="273" t="str">
        <f t="shared" si="12"/>
        <v>CUMPLE</v>
      </c>
      <c r="Z71" s="635"/>
      <c r="AA71" s="637"/>
      <c r="AB71" s="635"/>
      <c r="AC71" s="309"/>
      <c r="AF71" s="516"/>
      <c r="AG71" s="518"/>
    </row>
    <row r="72" spans="2:33" s="274" customFormat="1" ht="63.75" customHeight="1" x14ac:dyDescent="0.25">
      <c r="B72" s="285" t="s">
        <v>716</v>
      </c>
      <c r="C72" s="296"/>
      <c r="D72" s="287"/>
      <c r="E72" s="288"/>
      <c r="F72" s="288"/>
      <c r="G72" s="651"/>
      <c r="H72" s="652"/>
      <c r="I72" s="289"/>
      <c r="J72" s="290"/>
      <c r="K72" s="290"/>
      <c r="L72" s="291"/>
      <c r="M72" s="291"/>
      <c r="N72" s="292"/>
      <c r="O72" s="293"/>
      <c r="P72" s="289"/>
      <c r="Q72" s="273"/>
      <c r="R72" s="273"/>
      <c r="S72" s="273"/>
      <c r="T72" s="273"/>
      <c r="U72" s="332" t="str">
        <f t="shared" si="10"/>
        <v/>
      </c>
      <c r="V72" s="284"/>
      <c r="W72" s="332" t="str">
        <f t="shared" si="11"/>
        <v xml:space="preserve"> </v>
      </c>
      <c r="X72" s="635"/>
      <c r="Y72" s="273" t="str">
        <f t="shared" si="12"/>
        <v/>
      </c>
      <c r="Z72" s="635"/>
      <c r="AA72" s="637"/>
      <c r="AB72" s="635"/>
      <c r="AC72" s="309"/>
      <c r="AF72" s="516"/>
      <c r="AG72" s="518"/>
    </row>
    <row r="73" spans="2:33" s="274" customFormat="1" ht="54.75" customHeight="1" x14ac:dyDescent="0.25">
      <c r="B73" s="285" t="s">
        <v>717</v>
      </c>
      <c r="C73" s="296"/>
      <c r="D73" s="296"/>
      <c r="E73" s="284"/>
      <c r="F73" s="284"/>
      <c r="G73" s="638"/>
      <c r="H73" s="639"/>
      <c r="I73" s="289"/>
      <c r="J73" s="298"/>
      <c r="K73" s="298"/>
      <c r="L73" s="289"/>
      <c r="M73" s="289"/>
      <c r="N73" s="299"/>
      <c r="O73" s="297"/>
      <c r="P73" s="297"/>
      <c r="Q73" s="273"/>
      <c r="R73" s="284"/>
      <c r="S73" s="284"/>
      <c r="T73" s="284"/>
      <c r="U73" s="332" t="str">
        <f t="shared" si="10"/>
        <v/>
      </c>
      <c r="V73" s="284"/>
      <c r="W73" s="332" t="str">
        <f t="shared" si="11"/>
        <v xml:space="preserve"> </v>
      </c>
      <c r="X73" s="635"/>
      <c r="Y73" s="335" t="str">
        <f t="shared" si="12"/>
        <v/>
      </c>
      <c r="Z73" s="635"/>
      <c r="AA73" s="637"/>
      <c r="AB73" s="635"/>
      <c r="AC73" s="309"/>
      <c r="AF73" s="516"/>
      <c r="AG73" s="518"/>
    </row>
    <row r="74" spans="2:33" s="274" customFormat="1" ht="69.75" customHeight="1" x14ac:dyDescent="0.2">
      <c r="B74" s="285" t="s">
        <v>718</v>
      </c>
      <c r="C74" s="296"/>
      <c r="D74" s="296"/>
      <c r="E74" s="284"/>
      <c r="F74" s="284"/>
      <c r="G74" s="638"/>
      <c r="H74" s="639"/>
      <c r="I74" s="289"/>
      <c r="J74" s="298"/>
      <c r="K74" s="298"/>
      <c r="L74" s="289"/>
      <c r="M74" s="289"/>
      <c r="N74" s="299"/>
      <c r="O74" s="297"/>
      <c r="P74" s="297"/>
      <c r="Q74" s="273"/>
      <c r="R74" s="284"/>
      <c r="S74" s="284"/>
      <c r="T74" s="284"/>
      <c r="U74" s="332" t="str">
        <f t="shared" si="10"/>
        <v/>
      </c>
      <c r="V74" s="284"/>
      <c r="W74" s="332" t="str">
        <f t="shared" si="11"/>
        <v xml:space="preserve"> </v>
      </c>
      <c r="X74" s="636"/>
      <c r="Y74" s="335" t="str">
        <f t="shared" si="12"/>
        <v/>
      </c>
      <c r="Z74" s="636"/>
      <c r="AA74" s="637"/>
      <c r="AB74" s="636"/>
      <c r="AC74" s="309"/>
    </row>
    <row r="75" spans="2:33" s="274" customFormat="1" ht="15.75" x14ac:dyDescent="0.2">
      <c r="B75" s="300"/>
      <c r="C75" s="301"/>
      <c r="D75" s="301"/>
      <c r="E75" s="301"/>
      <c r="F75" s="301"/>
      <c r="G75" s="301"/>
      <c r="H75" s="301"/>
      <c r="I75" s="301"/>
      <c r="J75" s="302"/>
      <c r="K75" s="302"/>
      <c r="L75" s="302"/>
      <c r="M75" s="302"/>
      <c r="N75" s="301"/>
      <c r="O75" s="301"/>
      <c r="P75" s="301"/>
      <c r="Q75" s="302"/>
      <c r="R75" s="302"/>
      <c r="S75" s="303"/>
      <c r="T75" s="303" t="s">
        <v>719</v>
      </c>
      <c r="U75" s="333">
        <f>SUM(U69:U74)</f>
        <v>3238.0036965032123</v>
      </c>
      <c r="V75" s="303">
        <f>COUNTIF(V69:V74,"SI")</f>
        <v>3</v>
      </c>
      <c r="W75" s="333">
        <f>SUM(W69:W74)</f>
        <v>3236.73</v>
      </c>
      <c r="X75" s="310">
        <f>W75/V75</f>
        <v>1078.9100000000001</v>
      </c>
      <c r="Y75" s="301"/>
      <c r="Z75" s="301"/>
      <c r="AA75" s="301"/>
      <c r="AB75" s="301"/>
      <c r="AC75" s="304"/>
    </row>
    <row r="76" spans="2:33" x14ac:dyDescent="0.2">
      <c r="Q76" s="69"/>
    </row>
    <row r="77" spans="2:33" x14ac:dyDescent="0.2">
      <c r="Q77" s="69"/>
    </row>
    <row r="78" spans="2:33" s="274" customFormat="1" ht="21" customHeight="1" x14ac:dyDescent="0.25">
      <c r="B78" s="305">
        <v>5</v>
      </c>
      <c r="C78" s="640" t="str">
        <f>VLOOKUP(B78,'INFO. PROP'!$A$9:$D$105,2,FALSE)</f>
        <v>BOSA SIGLO XXI</v>
      </c>
      <c r="D78" s="640"/>
      <c r="E78" s="640"/>
      <c r="F78" s="640"/>
      <c r="G78" s="640"/>
      <c r="H78" s="641" t="s">
        <v>8</v>
      </c>
      <c r="I78" s="641"/>
      <c r="J78" s="642"/>
      <c r="K78" s="423" t="str">
        <f>VLOOKUP(B78,'INFO. PROP'!$A$9:$E$105,4,FALSE)</f>
        <v>(INGENIERIA DE PROYECTOS S.A.S.  50% - INGECO INGENIERIA DE CONSTRUCCIONES 
S.A.S_x000D_ 50% -  0%- 0%)</v>
      </c>
      <c r="L78" s="426"/>
      <c r="M78" s="426"/>
      <c r="N78" s="426"/>
      <c r="O78" s="426"/>
      <c r="P78" s="426"/>
      <c r="Q78" s="426"/>
      <c r="R78" s="426"/>
      <c r="S78" s="426"/>
      <c r="T78" s="426"/>
      <c r="U78" s="431"/>
      <c r="V78" s="452" t="s">
        <v>673</v>
      </c>
      <c r="W78" s="431">
        <f>AVERAGE(W82:W87)</f>
        <v>1139.0349999999999</v>
      </c>
      <c r="X78" s="618" t="s">
        <v>674</v>
      </c>
      <c r="Y78" s="619"/>
      <c r="Z78" s="311" t="s">
        <v>656</v>
      </c>
      <c r="AA78" s="312" t="s">
        <v>627</v>
      </c>
      <c r="AB78" s="311" t="s">
        <v>656</v>
      </c>
      <c r="AC78" s="275"/>
      <c r="AF78" s="516"/>
      <c r="AG78" s="517"/>
    </row>
    <row r="79" spans="2:33" s="274" customFormat="1" ht="15" x14ac:dyDescent="0.25">
      <c r="B79" s="643"/>
      <c r="C79" s="644"/>
      <c r="D79" s="644"/>
      <c r="E79" s="644"/>
      <c r="F79" s="306"/>
      <c r="G79" s="307"/>
      <c r="H79" s="307"/>
      <c r="I79" s="307"/>
      <c r="J79" s="308"/>
      <c r="K79" s="308"/>
      <c r="L79" s="308"/>
      <c r="M79" s="308"/>
      <c r="N79" s="307"/>
      <c r="O79" s="307"/>
      <c r="P79" s="307"/>
      <c r="Q79" s="308"/>
      <c r="R79" s="308"/>
      <c r="S79" s="308"/>
      <c r="T79" s="308"/>
      <c r="U79" s="308"/>
      <c r="V79" s="308"/>
      <c r="W79" s="308"/>
      <c r="X79" s="308"/>
      <c r="Y79" s="307"/>
      <c r="Z79" s="307"/>
      <c r="AA79" s="307"/>
      <c r="AB79" s="307"/>
      <c r="AC79" s="276"/>
      <c r="AF79" s="516"/>
      <c r="AG79" s="517"/>
    </row>
    <row r="80" spans="2:33" s="274" customFormat="1" ht="45" customHeight="1" x14ac:dyDescent="0.25">
      <c r="B80" s="645" t="s">
        <v>675</v>
      </c>
      <c r="C80" s="629" t="s">
        <v>676</v>
      </c>
      <c r="D80" s="629" t="s">
        <v>677</v>
      </c>
      <c r="E80" s="629" t="s">
        <v>678</v>
      </c>
      <c r="F80" s="630" t="s">
        <v>675</v>
      </c>
      <c r="G80" s="646"/>
      <c r="H80" s="631"/>
      <c r="I80" s="647" t="s">
        <v>679</v>
      </c>
      <c r="J80" s="648"/>
      <c r="K80" s="620" t="s">
        <v>680</v>
      </c>
      <c r="L80" s="620" t="s">
        <v>681</v>
      </c>
      <c r="M80" s="620" t="s">
        <v>682</v>
      </c>
      <c r="N80" s="620" t="s">
        <v>683</v>
      </c>
      <c r="O80" s="620" t="s">
        <v>684</v>
      </c>
      <c r="P80" s="620" t="s">
        <v>685</v>
      </c>
      <c r="Q80" s="281" t="s">
        <v>686</v>
      </c>
      <c r="R80" s="279" t="s">
        <v>687</v>
      </c>
      <c r="S80" s="649" t="s">
        <v>688</v>
      </c>
      <c r="T80" s="649"/>
      <c r="U80" s="620" t="s">
        <v>689</v>
      </c>
      <c r="V80" s="620" t="s">
        <v>690</v>
      </c>
      <c r="W80" s="647" t="s">
        <v>691</v>
      </c>
      <c r="X80" s="648"/>
      <c r="Y80" s="281" t="s">
        <v>692</v>
      </c>
      <c r="Z80" s="281" t="s">
        <v>693</v>
      </c>
      <c r="AA80" s="629" t="s">
        <v>694</v>
      </c>
      <c r="AB80" s="629"/>
      <c r="AC80" s="622" t="s">
        <v>23</v>
      </c>
      <c r="AF80" s="516"/>
      <c r="AG80" s="517"/>
    </row>
    <row r="81" spans="2:33" s="274" customFormat="1" ht="75" customHeight="1" x14ac:dyDescent="0.25">
      <c r="B81" s="645"/>
      <c r="C81" s="629"/>
      <c r="D81" s="629"/>
      <c r="E81" s="629"/>
      <c r="F81" s="282" t="s">
        <v>5</v>
      </c>
      <c r="G81" s="630" t="s">
        <v>695</v>
      </c>
      <c r="H81" s="631"/>
      <c r="I81" s="278" t="s">
        <v>696</v>
      </c>
      <c r="J81" s="280" t="s">
        <v>697</v>
      </c>
      <c r="K81" s="621"/>
      <c r="L81" s="621"/>
      <c r="M81" s="621"/>
      <c r="N81" s="621"/>
      <c r="O81" s="621"/>
      <c r="P81" s="621"/>
      <c r="Q81" s="277" t="s">
        <v>698</v>
      </c>
      <c r="R81" s="277" t="s">
        <v>699</v>
      </c>
      <c r="S81" s="283" t="s">
        <v>700</v>
      </c>
      <c r="T81" s="283" t="s">
        <v>701</v>
      </c>
      <c r="U81" s="621"/>
      <c r="V81" s="621"/>
      <c r="W81" s="502" t="s">
        <v>702</v>
      </c>
      <c r="X81" s="284" t="s">
        <v>703</v>
      </c>
      <c r="Y81" s="277" t="s">
        <v>704</v>
      </c>
      <c r="Z81" s="281" t="s">
        <v>705</v>
      </c>
      <c r="AA81" s="277" t="s">
        <v>706</v>
      </c>
      <c r="AB81" s="277" t="s">
        <v>707</v>
      </c>
      <c r="AC81" s="622"/>
      <c r="AF81" s="516"/>
      <c r="AG81" s="517"/>
    </row>
    <row r="82" spans="2:33" s="274" customFormat="1" ht="243.75" customHeight="1" x14ac:dyDescent="0.25">
      <c r="B82" s="285" t="s">
        <v>708</v>
      </c>
      <c r="C82" s="288" t="s">
        <v>746</v>
      </c>
      <c r="D82" s="287" t="s">
        <v>709</v>
      </c>
      <c r="E82" s="288" t="s">
        <v>747</v>
      </c>
      <c r="F82" s="288" t="s">
        <v>748</v>
      </c>
      <c r="G82" s="651" t="s">
        <v>749</v>
      </c>
      <c r="H82" s="652"/>
      <c r="I82" s="289" t="s">
        <v>713</v>
      </c>
      <c r="J82" s="290">
        <v>1</v>
      </c>
      <c r="K82" s="290" t="s">
        <v>750</v>
      </c>
      <c r="L82" s="291">
        <v>41855</v>
      </c>
      <c r="M82" s="291">
        <v>42219</v>
      </c>
      <c r="N82" s="292">
        <v>803567976</v>
      </c>
      <c r="O82" s="293">
        <v>1247.0999999999999</v>
      </c>
      <c r="P82" s="289">
        <v>811015</v>
      </c>
      <c r="Q82" s="273" t="str">
        <f>IF(OR(P82=$C$2,P82=$C$3,P82=$C$4),"CUMPLE","NO CUMPLE")</f>
        <v>CUMPLE</v>
      </c>
      <c r="R82" s="273" t="s">
        <v>656</v>
      </c>
      <c r="S82" s="273" t="s">
        <v>656</v>
      </c>
      <c r="T82" s="273"/>
      <c r="U82" s="332">
        <f t="shared" ref="U82:U87" si="14">IF(V82="SI",IF(M82="","",($J82*$N82)/(VLOOKUP(YEAR(M82),$AF$1:$AG$34,2,))),"")</f>
        <v>1247.0985892760145</v>
      </c>
      <c r="V82" s="284" t="s">
        <v>634</v>
      </c>
      <c r="W82" s="332">
        <f t="shared" ref="W82:W87" si="15">IF(V82="si",(J82*O82),(" "))</f>
        <v>1247.0999999999999</v>
      </c>
      <c r="X82" s="448">
        <f>W88/$G$11</f>
        <v>2.8473966710343528</v>
      </c>
      <c r="Y82" s="273" t="str">
        <f t="shared" ref="Y82:Y87" si="16">IF(M82="","",IF(M82&lt;$G$13,"CUMPLE","NO CUMPLE"))</f>
        <v>CUMPLE</v>
      </c>
      <c r="Z82" s="634" t="s">
        <v>656</v>
      </c>
      <c r="AA82" s="637" t="s">
        <v>634</v>
      </c>
      <c r="AB82" s="634" t="str">
        <f>IF(AA82="si","CUMPLE","NO CUMPLE")</f>
        <v>CUMPLE</v>
      </c>
      <c r="AC82" s="294"/>
      <c r="AF82" s="516"/>
      <c r="AG82" s="517"/>
    </row>
    <row r="83" spans="2:33" s="274" customFormat="1" ht="90.75" customHeight="1" x14ac:dyDescent="0.25">
      <c r="B83" s="285" t="s">
        <v>714</v>
      </c>
      <c r="C83" s="286">
        <v>116</v>
      </c>
      <c r="D83" s="287" t="s">
        <v>709</v>
      </c>
      <c r="E83" s="288" t="s">
        <v>751</v>
      </c>
      <c r="F83" s="288" t="s">
        <v>752</v>
      </c>
      <c r="G83" s="651" t="s">
        <v>753</v>
      </c>
      <c r="H83" s="652"/>
      <c r="I83" s="289" t="s">
        <v>713</v>
      </c>
      <c r="J83" s="290">
        <v>0.5</v>
      </c>
      <c r="K83" s="290" t="s">
        <v>754</v>
      </c>
      <c r="L83" s="291">
        <v>37746</v>
      </c>
      <c r="M83" s="291">
        <v>38173</v>
      </c>
      <c r="N83" s="292">
        <v>738175034</v>
      </c>
      <c r="O83" s="293">
        <v>2061.94</v>
      </c>
      <c r="P83" s="289">
        <v>811015</v>
      </c>
      <c r="Q83" s="273" t="str">
        <f t="shared" ref="Q83" si="17">IF(OR(P83=$C$2,P83=$C$3,P83=$C$4),"CUMPLE","NO CUMPLE")</f>
        <v>CUMPLE</v>
      </c>
      <c r="R83" s="273" t="s">
        <v>656</v>
      </c>
      <c r="S83" s="273" t="s">
        <v>656</v>
      </c>
      <c r="T83" s="273" t="s">
        <v>656</v>
      </c>
      <c r="U83" s="332">
        <f t="shared" si="14"/>
        <v>1030.970717877095</v>
      </c>
      <c r="V83" s="284" t="s">
        <v>634</v>
      </c>
      <c r="W83" s="332">
        <f t="shared" si="15"/>
        <v>1030.97</v>
      </c>
      <c r="X83" s="634" t="str">
        <f>IF(W88=0,"",IF(X82&gt;=100%,"CUMPLE","NO CUMPLE"))</f>
        <v>CUMPLE</v>
      </c>
      <c r="Y83" s="273" t="str">
        <f t="shared" si="16"/>
        <v>CUMPLE</v>
      </c>
      <c r="Z83" s="635"/>
      <c r="AA83" s="637"/>
      <c r="AB83" s="635"/>
      <c r="AC83" s="295"/>
      <c r="AF83" s="516"/>
      <c r="AG83" s="518"/>
    </row>
    <row r="84" spans="2:33" s="274" customFormat="1" ht="75" customHeight="1" x14ac:dyDescent="0.25">
      <c r="B84" s="285" t="s">
        <v>715</v>
      </c>
      <c r="C84" s="296"/>
      <c r="D84" s="287"/>
      <c r="E84" s="288"/>
      <c r="F84" s="288"/>
      <c r="G84" s="651"/>
      <c r="H84" s="652"/>
      <c r="I84" s="289"/>
      <c r="J84" s="290"/>
      <c r="K84" s="290"/>
      <c r="L84" s="291"/>
      <c r="M84" s="291"/>
      <c r="N84" s="292"/>
      <c r="O84" s="293"/>
      <c r="P84" s="289"/>
      <c r="Q84" s="273"/>
      <c r="R84" s="273"/>
      <c r="S84" s="273"/>
      <c r="T84" s="273"/>
      <c r="U84" s="332" t="str">
        <f t="shared" si="14"/>
        <v/>
      </c>
      <c r="V84" s="284"/>
      <c r="W84" s="332" t="str">
        <f t="shared" si="15"/>
        <v xml:space="preserve"> </v>
      </c>
      <c r="X84" s="635"/>
      <c r="Y84" s="273" t="str">
        <f t="shared" si="16"/>
        <v/>
      </c>
      <c r="Z84" s="635"/>
      <c r="AA84" s="637"/>
      <c r="AB84" s="635"/>
      <c r="AC84" s="309"/>
      <c r="AF84" s="516"/>
      <c r="AG84" s="518"/>
    </row>
    <row r="85" spans="2:33" s="274" customFormat="1" ht="63.75" customHeight="1" x14ac:dyDescent="0.25">
      <c r="B85" s="285" t="s">
        <v>716</v>
      </c>
      <c r="C85" s="296"/>
      <c r="D85" s="287"/>
      <c r="E85" s="288"/>
      <c r="F85" s="288"/>
      <c r="G85" s="651"/>
      <c r="H85" s="652"/>
      <c r="I85" s="289"/>
      <c r="J85" s="290"/>
      <c r="K85" s="290"/>
      <c r="L85" s="291"/>
      <c r="M85" s="291"/>
      <c r="N85" s="292"/>
      <c r="O85" s="293"/>
      <c r="P85" s="289"/>
      <c r="Q85" s="273"/>
      <c r="R85" s="273"/>
      <c r="S85" s="273"/>
      <c r="T85" s="273"/>
      <c r="U85" s="332" t="str">
        <f t="shared" si="14"/>
        <v/>
      </c>
      <c r="V85" s="284"/>
      <c r="W85" s="332" t="str">
        <f t="shared" si="15"/>
        <v xml:space="preserve"> </v>
      </c>
      <c r="X85" s="635"/>
      <c r="Y85" s="273" t="str">
        <f t="shared" si="16"/>
        <v/>
      </c>
      <c r="Z85" s="635"/>
      <c r="AA85" s="637"/>
      <c r="AB85" s="635"/>
      <c r="AC85" s="309"/>
      <c r="AF85" s="516"/>
      <c r="AG85" s="518"/>
    </row>
    <row r="86" spans="2:33" s="274" customFormat="1" ht="54.75" customHeight="1" x14ac:dyDescent="0.25">
      <c r="B86" s="285" t="s">
        <v>717</v>
      </c>
      <c r="C86" s="296"/>
      <c r="D86" s="296"/>
      <c r="E86" s="284"/>
      <c r="F86" s="284"/>
      <c r="G86" s="638"/>
      <c r="H86" s="639"/>
      <c r="I86" s="289"/>
      <c r="J86" s="298"/>
      <c r="K86" s="298"/>
      <c r="L86" s="289"/>
      <c r="M86" s="289"/>
      <c r="N86" s="299"/>
      <c r="O86" s="297"/>
      <c r="P86" s="297"/>
      <c r="Q86" s="273"/>
      <c r="R86" s="284"/>
      <c r="S86" s="284"/>
      <c r="T86" s="284"/>
      <c r="U86" s="332" t="str">
        <f t="shared" si="14"/>
        <v/>
      </c>
      <c r="V86" s="284"/>
      <c r="W86" s="332" t="str">
        <f t="shared" si="15"/>
        <v xml:space="preserve"> </v>
      </c>
      <c r="X86" s="635"/>
      <c r="Y86" s="335" t="str">
        <f t="shared" si="16"/>
        <v/>
      </c>
      <c r="Z86" s="635"/>
      <c r="AA86" s="637"/>
      <c r="AB86" s="635"/>
      <c r="AC86" s="309"/>
      <c r="AF86" s="516"/>
      <c r="AG86" s="518"/>
    </row>
    <row r="87" spans="2:33" s="274" customFormat="1" ht="69.75" customHeight="1" x14ac:dyDescent="0.2">
      <c r="B87" s="285" t="s">
        <v>718</v>
      </c>
      <c r="C87" s="296"/>
      <c r="D87" s="296"/>
      <c r="E87" s="284"/>
      <c r="F87" s="284"/>
      <c r="G87" s="638"/>
      <c r="H87" s="639"/>
      <c r="I87" s="289"/>
      <c r="J87" s="298"/>
      <c r="K87" s="298"/>
      <c r="L87" s="289"/>
      <c r="M87" s="289"/>
      <c r="N87" s="299"/>
      <c r="O87" s="297"/>
      <c r="P87" s="297"/>
      <c r="Q87" s="273"/>
      <c r="R87" s="284"/>
      <c r="S87" s="284"/>
      <c r="T87" s="284"/>
      <c r="U87" s="332" t="str">
        <f t="shared" si="14"/>
        <v/>
      </c>
      <c r="V87" s="284"/>
      <c r="W87" s="332" t="str">
        <f t="shared" si="15"/>
        <v xml:space="preserve"> </v>
      </c>
      <c r="X87" s="636"/>
      <c r="Y87" s="335" t="str">
        <f t="shared" si="16"/>
        <v/>
      </c>
      <c r="Z87" s="636"/>
      <c r="AA87" s="637"/>
      <c r="AB87" s="636"/>
      <c r="AC87" s="309"/>
    </row>
    <row r="88" spans="2:33" s="274" customFormat="1" ht="15.75" x14ac:dyDescent="0.2">
      <c r="B88" s="300"/>
      <c r="C88" s="301"/>
      <c r="D88" s="301"/>
      <c r="E88" s="301"/>
      <c r="F88" s="301"/>
      <c r="G88" s="301"/>
      <c r="H88" s="301"/>
      <c r="I88" s="301"/>
      <c r="J88" s="302"/>
      <c r="K88" s="302"/>
      <c r="L88" s="302"/>
      <c r="M88" s="302"/>
      <c r="N88" s="301"/>
      <c r="O88" s="301"/>
      <c r="P88" s="301"/>
      <c r="Q88" s="302"/>
      <c r="R88" s="302"/>
      <c r="S88" s="303"/>
      <c r="T88" s="303" t="s">
        <v>719</v>
      </c>
      <c r="U88" s="333">
        <f>SUM(U82:U87)</f>
        <v>2278.0693071531095</v>
      </c>
      <c r="V88" s="303">
        <f>COUNTIF(V82:V87,"SI")</f>
        <v>2</v>
      </c>
      <c r="W88" s="333">
        <f>SUM(W82:W87)</f>
        <v>2278.0699999999997</v>
      </c>
      <c r="X88" s="310">
        <f>W88/V88</f>
        <v>1139.0349999999999</v>
      </c>
      <c r="Y88" s="301"/>
      <c r="Z88" s="301"/>
      <c r="AA88" s="301"/>
      <c r="AB88" s="301"/>
      <c r="AC88" s="304"/>
    </row>
    <row r="89" spans="2:33" ht="16.5" x14ac:dyDescent="0.3">
      <c r="Q89" s="69"/>
      <c r="U89" s="331"/>
      <c r="V89" s="327"/>
      <c r="W89" s="331"/>
    </row>
    <row r="90" spans="2:33" x14ac:dyDescent="0.2">
      <c r="Q90" s="69"/>
    </row>
    <row r="91" spans="2:33" s="274" customFormat="1" ht="21" customHeight="1" x14ac:dyDescent="0.25">
      <c r="B91" s="305">
        <v>6</v>
      </c>
      <c r="C91" s="640" t="str">
        <f>VLOOKUP(B91,'INFO. PROP'!$A$9:$D$105,2,FALSE)</f>
        <v>CONSORCIO ODESSA</v>
      </c>
      <c r="D91" s="640"/>
      <c r="E91" s="640"/>
      <c r="F91" s="640"/>
      <c r="G91" s="640"/>
      <c r="H91" s="641" t="s">
        <v>8</v>
      </c>
      <c r="I91" s="641"/>
      <c r="J91" s="642"/>
      <c r="K91" s="423" t="str">
        <f>VLOOKUP(B91,'INFO. PROP'!$A$9:$E$105,4,FALSE)</f>
        <v>(CGR SAS_x000D_ 95% - CGR INGENIEROS &amp; ARQUITECTOS SAS 5% -  0%- 0%)</v>
      </c>
      <c r="L91" s="426"/>
      <c r="M91" s="426"/>
      <c r="N91" s="426"/>
      <c r="O91" s="426"/>
      <c r="P91" s="426"/>
      <c r="Q91" s="426"/>
      <c r="R91" s="426"/>
      <c r="S91" s="426"/>
      <c r="T91" s="426"/>
      <c r="U91" s="431"/>
      <c r="V91" s="452" t="s">
        <v>673</v>
      </c>
      <c r="W91" s="431">
        <f>AVERAGE(W95:W100)</f>
        <v>1151.5542</v>
      </c>
      <c r="X91" s="618" t="s">
        <v>674</v>
      </c>
      <c r="Y91" s="619"/>
      <c r="Z91" s="311" t="s">
        <v>656</v>
      </c>
      <c r="AA91" s="312" t="s">
        <v>627</v>
      </c>
      <c r="AB91" s="311" t="s">
        <v>656</v>
      </c>
      <c r="AC91" s="275"/>
      <c r="AF91" s="516"/>
      <c r="AG91" s="517"/>
    </row>
    <row r="92" spans="2:33" s="274" customFormat="1" ht="15" x14ac:dyDescent="0.25">
      <c r="B92" s="643"/>
      <c r="C92" s="644"/>
      <c r="D92" s="644"/>
      <c r="E92" s="644"/>
      <c r="F92" s="306"/>
      <c r="G92" s="307"/>
      <c r="H92" s="307"/>
      <c r="I92" s="307"/>
      <c r="J92" s="308"/>
      <c r="K92" s="308"/>
      <c r="L92" s="308"/>
      <c r="M92" s="308"/>
      <c r="N92" s="307"/>
      <c r="O92" s="307"/>
      <c r="P92" s="307"/>
      <c r="Q92" s="308"/>
      <c r="R92" s="308"/>
      <c r="S92" s="308"/>
      <c r="T92" s="308"/>
      <c r="U92" s="308"/>
      <c r="V92" s="308"/>
      <c r="W92" s="308"/>
      <c r="X92" s="308"/>
      <c r="Y92" s="307"/>
      <c r="Z92" s="307"/>
      <c r="AA92" s="307"/>
      <c r="AB92" s="307"/>
      <c r="AC92" s="276"/>
      <c r="AF92" s="516"/>
      <c r="AG92" s="517"/>
    </row>
    <row r="93" spans="2:33" s="274" customFormat="1" ht="45" customHeight="1" x14ac:dyDescent="0.25">
      <c r="B93" s="645" t="s">
        <v>675</v>
      </c>
      <c r="C93" s="629" t="s">
        <v>676</v>
      </c>
      <c r="D93" s="629" t="s">
        <v>677</v>
      </c>
      <c r="E93" s="629" t="s">
        <v>678</v>
      </c>
      <c r="F93" s="630" t="s">
        <v>675</v>
      </c>
      <c r="G93" s="646"/>
      <c r="H93" s="631"/>
      <c r="I93" s="647" t="s">
        <v>679</v>
      </c>
      <c r="J93" s="648"/>
      <c r="K93" s="620" t="s">
        <v>680</v>
      </c>
      <c r="L93" s="620" t="s">
        <v>681</v>
      </c>
      <c r="M93" s="620" t="s">
        <v>682</v>
      </c>
      <c r="N93" s="620" t="s">
        <v>683</v>
      </c>
      <c r="O93" s="620" t="s">
        <v>684</v>
      </c>
      <c r="P93" s="620" t="s">
        <v>685</v>
      </c>
      <c r="Q93" s="281" t="s">
        <v>686</v>
      </c>
      <c r="R93" s="279" t="s">
        <v>687</v>
      </c>
      <c r="S93" s="649" t="s">
        <v>688</v>
      </c>
      <c r="T93" s="649"/>
      <c r="U93" s="620" t="s">
        <v>689</v>
      </c>
      <c r="V93" s="620" t="s">
        <v>690</v>
      </c>
      <c r="W93" s="647" t="s">
        <v>691</v>
      </c>
      <c r="X93" s="648"/>
      <c r="Y93" s="281" t="s">
        <v>692</v>
      </c>
      <c r="Z93" s="281" t="s">
        <v>693</v>
      </c>
      <c r="AA93" s="629" t="s">
        <v>694</v>
      </c>
      <c r="AB93" s="629"/>
      <c r="AC93" s="622" t="s">
        <v>23</v>
      </c>
      <c r="AF93" s="516"/>
      <c r="AG93" s="517"/>
    </row>
    <row r="94" spans="2:33" s="274" customFormat="1" ht="75" customHeight="1" x14ac:dyDescent="0.25">
      <c r="B94" s="645"/>
      <c r="C94" s="629"/>
      <c r="D94" s="629"/>
      <c r="E94" s="629"/>
      <c r="F94" s="282" t="s">
        <v>5</v>
      </c>
      <c r="G94" s="630" t="s">
        <v>695</v>
      </c>
      <c r="H94" s="631"/>
      <c r="I94" s="278" t="s">
        <v>696</v>
      </c>
      <c r="J94" s="280" t="s">
        <v>697</v>
      </c>
      <c r="K94" s="621"/>
      <c r="L94" s="621"/>
      <c r="M94" s="621"/>
      <c r="N94" s="621"/>
      <c r="O94" s="621"/>
      <c r="P94" s="621"/>
      <c r="Q94" s="277" t="s">
        <v>698</v>
      </c>
      <c r="R94" s="277" t="s">
        <v>699</v>
      </c>
      <c r="S94" s="283" t="s">
        <v>700</v>
      </c>
      <c r="T94" s="283" t="s">
        <v>701</v>
      </c>
      <c r="U94" s="621"/>
      <c r="V94" s="621"/>
      <c r="W94" s="502" t="s">
        <v>702</v>
      </c>
      <c r="X94" s="284" t="s">
        <v>703</v>
      </c>
      <c r="Y94" s="277" t="s">
        <v>704</v>
      </c>
      <c r="Z94" s="281" t="s">
        <v>705</v>
      </c>
      <c r="AA94" s="277" t="s">
        <v>706</v>
      </c>
      <c r="AB94" s="277" t="s">
        <v>707</v>
      </c>
      <c r="AC94" s="622"/>
      <c r="AF94" s="516"/>
      <c r="AG94" s="517"/>
    </row>
    <row r="95" spans="2:33" s="274" customFormat="1" ht="83.25" customHeight="1" x14ac:dyDescent="0.25">
      <c r="B95" s="285" t="s">
        <v>708</v>
      </c>
      <c r="C95" s="286">
        <v>63</v>
      </c>
      <c r="D95" s="287" t="s">
        <v>709</v>
      </c>
      <c r="E95" s="288" t="s">
        <v>755</v>
      </c>
      <c r="F95" s="288" t="s">
        <v>756</v>
      </c>
      <c r="G95" s="655" t="s">
        <v>757</v>
      </c>
      <c r="H95" s="656"/>
      <c r="I95" s="289" t="s">
        <v>722</v>
      </c>
      <c r="J95" s="290">
        <v>0.28000000000000003</v>
      </c>
      <c r="K95" s="290" t="s">
        <v>758</v>
      </c>
      <c r="L95" s="291">
        <v>40077</v>
      </c>
      <c r="M95" s="291">
        <v>41977</v>
      </c>
      <c r="N95" s="292">
        <v>8453999978</v>
      </c>
      <c r="O95" s="293">
        <v>13631.34</v>
      </c>
      <c r="P95" s="289">
        <v>811015</v>
      </c>
      <c r="Q95" s="273" t="str">
        <f>IF(OR(P95=$C$2,P95=$C$3,P95=$C$4),"CUMPLE","NO CUMPLE")</f>
        <v>CUMPLE</v>
      </c>
      <c r="R95" s="273" t="s">
        <v>656</v>
      </c>
      <c r="S95" s="273" t="s">
        <v>656</v>
      </c>
      <c r="T95" s="273"/>
      <c r="U95" s="332">
        <f t="shared" ref="U95:U100" si="18">IF(V95="SI",IF(M95="","",($J95*$N95)/(VLOOKUP(YEAR(M95),$AF$1:$AG$34,2,))),"")</f>
        <v>3842.7272627272728</v>
      </c>
      <c r="V95" s="284" t="s">
        <v>634</v>
      </c>
      <c r="W95" s="332">
        <f t="shared" ref="W95:W100" si="19">IF(V95="si",(J95*O95),(" "))</f>
        <v>3816.7752000000005</v>
      </c>
      <c r="X95" s="448">
        <f>W101/$G$11</f>
        <v>8.6360777208662451</v>
      </c>
      <c r="Y95" s="273" t="str">
        <f t="shared" ref="Y95:Y100" si="20">IF(M95="","",IF(M95&lt;$G$13,"CUMPLE","NO CUMPLE"))</f>
        <v>CUMPLE</v>
      </c>
      <c r="Z95" s="634" t="s">
        <v>656</v>
      </c>
      <c r="AA95" s="637" t="s">
        <v>634</v>
      </c>
      <c r="AB95" s="634" t="str">
        <f>IF(AA95="si","CUMPLE","NO CUMPLE")</f>
        <v>CUMPLE</v>
      </c>
      <c r="AC95" s="294"/>
      <c r="AF95" s="516"/>
      <c r="AG95" s="517"/>
    </row>
    <row r="96" spans="2:33" s="274" customFormat="1" ht="90.75" customHeight="1" x14ac:dyDescent="0.25">
      <c r="B96" s="285" t="s">
        <v>714</v>
      </c>
      <c r="C96" s="286">
        <v>89</v>
      </c>
      <c r="D96" s="287" t="s">
        <v>664</v>
      </c>
      <c r="E96" s="288" t="s">
        <v>755</v>
      </c>
      <c r="F96" s="288" t="s">
        <v>759</v>
      </c>
      <c r="G96" s="651" t="s">
        <v>760</v>
      </c>
      <c r="H96" s="652"/>
      <c r="I96" s="289" t="s">
        <v>722</v>
      </c>
      <c r="J96" s="290">
        <v>0.3</v>
      </c>
      <c r="K96" s="290" t="s">
        <v>758</v>
      </c>
      <c r="L96" s="291">
        <v>41667</v>
      </c>
      <c r="M96" s="291">
        <v>42674</v>
      </c>
      <c r="N96" s="292">
        <v>2844776712</v>
      </c>
      <c r="O96" s="293">
        <v>4126.12</v>
      </c>
      <c r="P96" s="289">
        <v>811015</v>
      </c>
      <c r="Q96" s="273" t="str">
        <f t="shared" ref="Q96:Q100" si="21">IF(OR(P96=$C$2,P96=$C$3,P96=$C$4),"CUMPLE","NO CUMPLE")</f>
        <v>CUMPLE</v>
      </c>
      <c r="R96" s="273" t="s">
        <v>656</v>
      </c>
      <c r="S96" s="273" t="s">
        <v>656</v>
      </c>
      <c r="T96" s="273"/>
      <c r="U96" s="332">
        <f t="shared" si="18"/>
        <v>1237.8371519533546</v>
      </c>
      <c r="V96" s="284" t="s">
        <v>634</v>
      </c>
      <c r="W96" s="332">
        <f t="shared" si="19"/>
        <v>1237.836</v>
      </c>
      <c r="X96" s="634" t="str">
        <f>IF(W101=0,"",IF(X95&gt;=100%,"CUMPLE","NO CUMPLE"))</f>
        <v>CUMPLE</v>
      </c>
      <c r="Y96" s="273" t="str">
        <f t="shared" si="20"/>
        <v>CUMPLE</v>
      </c>
      <c r="Z96" s="635"/>
      <c r="AA96" s="637"/>
      <c r="AB96" s="635"/>
      <c r="AC96" s="295"/>
      <c r="AF96" s="516"/>
      <c r="AG96" s="518"/>
    </row>
    <row r="97" spans="2:33" s="274" customFormat="1" ht="82.5" customHeight="1" x14ac:dyDescent="0.25">
      <c r="B97" s="285" t="s">
        <v>715</v>
      </c>
      <c r="C97" s="296">
        <v>93</v>
      </c>
      <c r="D97" s="287" t="s">
        <v>664</v>
      </c>
      <c r="E97" s="288" t="s">
        <v>761</v>
      </c>
      <c r="F97" s="288" t="s">
        <v>762</v>
      </c>
      <c r="G97" s="651" t="s">
        <v>763</v>
      </c>
      <c r="H97" s="652"/>
      <c r="I97" s="289" t="s">
        <v>722</v>
      </c>
      <c r="J97" s="290">
        <v>0.5</v>
      </c>
      <c r="K97" s="290" t="s">
        <v>758</v>
      </c>
      <c r="L97" s="291">
        <v>42471</v>
      </c>
      <c r="M97" s="291">
        <v>42809</v>
      </c>
      <c r="N97" s="292">
        <v>382511160</v>
      </c>
      <c r="O97" s="293">
        <v>518.5</v>
      </c>
      <c r="P97" s="289">
        <v>811015</v>
      </c>
      <c r="Q97" s="273" t="str">
        <f t="shared" si="21"/>
        <v>CUMPLE</v>
      </c>
      <c r="R97" s="273" t="s">
        <v>656</v>
      </c>
      <c r="S97" s="273" t="s">
        <v>656</v>
      </c>
      <c r="T97" s="273"/>
      <c r="U97" s="332">
        <f t="shared" si="18"/>
        <v>259.25331800676952</v>
      </c>
      <c r="V97" s="284" t="s">
        <v>634</v>
      </c>
      <c r="W97" s="332">
        <f t="shared" si="19"/>
        <v>259.25</v>
      </c>
      <c r="X97" s="635"/>
      <c r="Y97" s="273" t="str">
        <f t="shared" si="20"/>
        <v>CUMPLE</v>
      </c>
      <c r="Z97" s="635"/>
      <c r="AA97" s="637"/>
      <c r="AB97" s="635"/>
      <c r="AC97" s="309"/>
      <c r="AF97" s="516"/>
      <c r="AG97" s="518"/>
    </row>
    <row r="98" spans="2:33" s="274" customFormat="1" ht="63.75" customHeight="1" x14ac:dyDescent="0.25">
      <c r="B98" s="285" t="s">
        <v>716</v>
      </c>
      <c r="C98" s="296">
        <v>49</v>
      </c>
      <c r="D98" s="287" t="s">
        <v>709</v>
      </c>
      <c r="E98" s="288" t="s">
        <v>764</v>
      </c>
      <c r="F98" s="288" t="s">
        <v>765</v>
      </c>
      <c r="G98" s="651" t="s">
        <v>766</v>
      </c>
      <c r="H98" s="652"/>
      <c r="I98" s="289" t="s">
        <v>730</v>
      </c>
      <c r="J98" s="290">
        <v>1</v>
      </c>
      <c r="K98" s="290" t="s">
        <v>758</v>
      </c>
      <c r="L98" s="291">
        <v>38399</v>
      </c>
      <c r="M98" s="291">
        <v>39493</v>
      </c>
      <c r="N98" s="292">
        <v>470255880</v>
      </c>
      <c r="O98" s="293">
        <v>1018.97</v>
      </c>
      <c r="P98" s="289">
        <v>811015</v>
      </c>
      <c r="Q98" s="273" t="str">
        <f t="shared" si="21"/>
        <v>CUMPLE</v>
      </c>
      <c r="R98" s="273" t="s">
        <v>656</v>
      </c>
      <c r="S98" s="273" t="s">
        <v>656</v>
      </c>
      <c r="T98" s="273" t="s">
        <v>656</v>
      </c>
      <c r="U98" s="332">
        <f t="shared" si="18"/>
        <v>1018.9726543878656</v>
      </c>
      <c r="V98" s="284" t="s">
        <v>634</v>
      </c>
      <c r="W98" s="332">
        <f t="shared" si="19"/>
        <v>1018.97</v>
      </c>
      <c r="X98" s="635"/>
      <c r="Y98" s="273" t="str">
        <f t="shared" si="20"/>
        <v>CUMPLE</v>
      </c>
      <c r="Z98" s="635"/>
      <c r="AA98" s="637"/>
      <c r="AB98" s="635"/>
      <c r="AC98" s="309"/>
      <c r="AF98" s="516"/>
      <c r="AG98" s="518"/>
    </row>
    <row r="99" spans="2:33" s="274" customFormat="1" ht="67.5" customHeight="1" x14ac:dyDescent="0.25">
      <c r="B99" s="285" t="s">
        <v>717</v>
      </c>
      <c r="C99" s="296">
        <v>17</v>
      </c>
      <c r="D99" s="347" t="s">
        <v>664</v>
      </c>
      <c r="E99" s="377" t="s">
        <v>755</v>
      </c>
      <c r="F99" s="288" t="s">
        <v>767</v>
      </c>
      <c r="G99" s="655" t="s">
        <v>768</v>
      </c>
      <c r="H99" s="656"/>
      <c r="I99" s="289" t="s">
        <v>730</v>
      </c>
      <c r="J99" s="374">
        <v>1</v>
      </c>
      <c r="K99" s="374" t="s">
        <v>758</v>
      </c>
      <c r="L99" s="373">
        <v>40448</v>
      </c>
      <c r="M99" s="373">
        <v>40569</v>
      </c>
      <c r="N99" s="380">
        <v>143387800</v>
      </c>
      <c r="O99" s="378">
        <v>267.70999999999998</v>
      </c>
      <c r="P99" s="379">
        <v>811015</v>
      </c>
      <c r="Q99" s="273" t="str">
        <f t="shared" si="21"/>
        <v>CUMPLE</v>
      </c>
      <c r="R99" s="273" t="s">
        <v>656</v>
      </c>
      <c r="S99" s="273" t="s">
        <v>656</v>
      </c>
      <c r="T99" s="284"/>
      <c r="U99" s="332">
        <f t="shared" si="18"/>
        <v>267.71433905899926</v>
      </c>
      <c r="V99" s="284" t="s">
        <v>634</v>
      </c>
      <c r="W99" s="332">
        <f t="shared" si="19"/>
        <v>267.70999999999998</v>
      </c>
      <c r="X99" s="635"/>
      <c r="Y99" s="335" t="str">
        <f t="shared" si="20"/>
        <v>CUMPLE</v>
      </c>
      <c r="Z99" s="635"/>
      <c r="AA99" s="637"/>
      <c r="AB99" s="635"/>
      <c r="AC99" s="309"/>
      <c r="AF99" s="516"/>
      <c r="AG99" s="518"/>
    </row>
    <row r="100" spans="2:33" s="274" customFormat="1" ht="91.5" customHeight="1" x14ac:dyDescent="0.2">
      <c r="B100" s="285" t="s">
        <v>718</v>
      </c>
      <c r="C100" s="296">
        <v>100</v>
      </c>
      <c r="D100" s="347" t="s">
        <v>664</v>
      </c>
      <c r="E100" s="288" t="s">
        <v>769</v>
      </c>
      <c r="F100" s="288" t="s">
        <v>770</v>
      </c>
      <c r="G100" s="655" t="s">
        <v>771</v>
      </c>
      <c r="H100" s="656"/>
      <c r="I100" s="289" t="s">
        <v>722</v>
      </c>
      <c r="J100" s="298">
        <v>0.8</v>
      </c>
      <c r="K100" s="374" t="s">
        <v>758</v>
      </c>
      <c r="L100" s="373">
        <v>43767</v>
      </c>
      <c r="M100" s="373">
        <v>43985</v>
      </c>
      <c r="N100" s="380">
        <v>338820500</v>
      </c>
      <c r="O100" s="378">
        <v>385.98</v>
      </c>
      <c r="P100" s="379">
        <v>811015</v>
      </c>
      <c r="Q100" s="273" t="str">
        <f t="shared" si="21"/>
        <v>CUMPLE</v>
      </c>
      <c r="R100" s="273" t="s">
        <v>656</v>
      </c>
      <c r="S100" s="284"/>
      <c r="T100" s="284"/>
      <c r="U100" s="332">
        <f t="shared" si="18"/>
        <v>308.7899093417422</v>
      </c>
      <c r="V100" s="284" t="s">
        <v>634</v>
      </c>
      <c r="W100" s="332">
        <f t="shared" si="19"/>
        <v>308.78400000000005</v>
      </c>
      <c r="X100" s="636"/>
      <c r="Y100" s="335" t="str">
        <f t="shared" si="20"/>
        <v>CUMPLE</v>
      </c>
      <c r="Z100" s="636"/>
      <c r="AA100" s="637"/>
      <c r="AB100" s="636"/>
      <c r="AC100" s="309"/>
    </row>
    <row r="101" spans="2:33" s="274" customFormat="1" ht="15.75" x14ac:dyDescent="0.2">
      <c r="B101" s="300"/>
      <c r="C101" s="301"/>
      <c r="D101" s="301"/>
      <c r="E101" s="301"/>
      <c r="F101" s="301"/>
      <c r="G101" s="301"/>
      <c r="H101" s="301"/>
      <c r="I101" s="301"/>
      <c r="J101" s="302"/>
      <c r="K101" s="302"/>
      <c r="L101" s="302"/>
      <c r="M101" s="302"/>
      <c r="N101" s="301"/>
      <c r="O101" s="301"/>
      <c r="P101" s="301"/>
      <c r="Q101" s="302"/>
      <c r="R101" s="302"/>
      <c r="S101" s="303"/>
      <c r="T101" s="303" t="s">
        <v>719</v>
      </c>
      <c r="U101" s="333">
        <f>SUM(U95:U100)</f>
        <v>6935.2946354760034</v>
      </c>
      <c r="V101" s="303">
        <f>COUNTIF(V95:V100,"SI")</f>
        <v>6</v>
      </c>
      <c r="W101" s="333">
        <f>SUM(W95:W100)</f>
        <v>6909.3252000000002</v>
      </c>
      <c r="X101" s="310">
        <f>W101/V101</f>
        <v>1151.5542</v>
      </c>
      <c r="Y101" s="301"/>
      <c r="Z101" s="301"/>
      <c r="AA101" s="301"/>
      <c r="AB101" s="301"/>
      <c r="AC101" s="304"/>
    </row>
    <row r="102" spans="2:33" x14ac:dyDescent="0.2">
      <c r="Q102" s="69"/>
    </row>
    <row r="103" spans="2:33" x14ac:dyDescent="0.2">
      <c r="Q103" s="69"/>
    </row>
    <row r="104" spans="2:33" s="274" customFormat="1" ht="21" customHeight="1" x14ac:dyDescent="0.25">
      <c r="B104" s="305">
        <v>7</v>
      </c>
      <c r="C104" s="640" t="str">
        <f>VLOOKUP(B104,'INFO. PROP'!$A$9:$D$105,2,FALSE)</f>
        <v>CONSORCIO GMC</v>
      </c>
      <c r="D104" s="640"/>
      <c r="E104" s="640"/>
      <c r="F104" s="640"/>
      <c r="G104" s="640"/>
      <c r="H104" s="641" t="s">
        <v>8</v>
      </c>
      <c r="I104" s="641"/>
      <c r="J104" s="642"/>
      <c r="K104" s="437" t="str">
        <f>VLOOKUP(B104,'INFO. PROP'!$A$9:$E$105,4,FALSE)</f>
        <v>(GRUPO METRO COLOMBIA S.A.S 95% - OSCAR ALFREDO MONTOYA CASTRO 5% -  0%- 0%)</v>
      </c>
      <c r="L104" s="438"/>
      <c r="M104" s="438"/>
      <c r="N104" s="438"/>
      <c r="O104" s="438"/>
      <c r="P104" s="438"/>
      <c r="Q104" s="438"/>
      <c r="R104" s="438"/>
      <c r="S104" s="438"/>
      <c r="T104" s="438"/>
      <c r="U104" s="431"/>
      <c r="V104" s="452" t="s">
        <v>673</v>
      </c>
      <c r="W104" s="431">
        <f>AVERAGE(W108:W113)</f>
        <v>1118.0551500000001</v>
      </c>
      <c r="X104" s="618" t="s">
        <v>674</v>
      </c>
      <c r="Y104" s="619"/>
      <c r="Z104" s="311" t="s">
        <v>656</v>
      </c>
      <c r="AA104" s="312" t="s">
        <v>627</v>
      </c>
      <c r="AB104" s="311" t="s">
        <v>656</v>
      </c>
      <c r="AC104" s="275"/>
      <c r="AF104" s="516"/>
      <c r="AG104" s="517"/>
    </row>
    <row r="105" spans="2:33" s="274" customFormat="1" ht="15" x14ac:dyDescent="0.25">
      <c r="B105" s="643"/>
      <c r="C105" s="644"/>
      <c r="D105" s="644"/>
      <c r="E105" s="644"/>
      <c r="F105" s="306"/>
      <c r="G105" s="307"/>
      <c r="H105" s="307"/>
      <c r="I105" s="307"/>
      <c r="J105" s="308"/>
      <c r="K105" s="308"/>
      <c r="L105" s="308"/>
      <c r="M105" s="308"/>
      <c r="N105" s="307"/>
      <c r="O105" s="307"/>
      <c r="P105" s="307"/>
      <c r="Q105" s="308"/>
      <c r="R105" s="308"/>
      <c r="S105" s="308"/>
      <c r="T105" s="308"/>
      <c r="U105" s="308"/>
      <c r="V105" s="308"/>
      <c r="W105" s="308"/>
      <c r="X105" s="308"/>
      <c r="Y105" s="307"/>
      <c r="Z105" s="307"/>
      <c r="AA105" s="307"/>
      <c r="AB105" s="307"/>
      <c r="AC105" s="276"/>
      <c r="AF105" s="516"/>
      <c r="AG105" s="517"/>
    </row>
    <row r="106" spans="2:33" s="274" customFormat="1" ht="45" customHeight="1" x14ac:dyDescent="0.25">
      <c r="B106" s="645" t="s">
        <v>675</v>
      </c>
      <c r="C106" s="629" t="s">
        <v>676</v>
      </c>
      <c r="D106" s="629" t="s">
        <v>677</v>
      </c>
      <c r="E106" s="629" t="s">
        <v>678</v>
      </c>
      <c r="F106" s="630" t="s">
        <v>675</v>
      </c>
      <c r="G106" s="646"/>
      <c r="H106" s="631"/>
      <c r="I106" s="647" t="s">
        <v>679</v>
      </c>
      <c r="J106" s="648"/>
      <c r="K106" s="620" t="s">
        <v>680</v>
      </c>
      <c r="L106" s="620" t="s">
        <v>681</v>
      </c>
      <c r="M106" s="620" t="s">
        <v>682</v>
      </c>
      <c r="N106" s="620" t="s">
        <v>683</v>
      </c>
      <c r="O106" s="620" t="s">
        <v>684</v>
      </c>
      <c r="P106" s="620" t="s">
        <v>685</v>
      </c>
      <c r="Q106" s="281" t="s">
        <v>686</v>
      </c>
      <c r="R106" s="279" t="s">
        <v>687</v>
      </c>
      <c r="S106" s="649" t="s">
        <v>688</v>
      </c>
      <c r="T106" s="649"/>
      <c r="U106" s="620" t="s">
        <v>689</v>
      </c>
      <c r="V106" s="620" t="s">
        <v>690</v>
      </c>
      <c r="W106" s="647" t="s">
        <v>691</v>
      </c>
      <c r="X106" s="648"/>
      <c r="Y106" s="281" t="s">
        <v>692</v>
      </c>
      <c r="Z106" s="281" t="s">
        <v>693</v>
      </c>
      <c r="AA106" s="629" t="s">
        <v>694</v>
      </c>
      <c r="AB106" s="629"/>
      <c r="AC106" s="622" t="s">
        <v>23</v>
      </c>
      <c r="AF106" s="516"/>
      <c r="AG106" s="517"/>
    </row>
    <row r="107" spans="2:33" s="274" customFormat="1" ht="75" customHeight="1" x14ac:dyDescent="0.25">
      <c r="B107" s="645"/>
      <c r="C107" s="629"/>
      <c r="D107" s="629"/>
      <c r="E107" s="629"/>
      <c r="F107" s="282" t="s">
        <v>5</v>
      </c>
      <c r="G107" s="630" t="s">
        <v>695</v>
      </c>
      <c r="H107" s="631"/>
      <c r="I107" s="278" t="s">
        <v>696</v>
      </c>
      <c r="J107" s="280" t="s">
        <v>697</v>
      </c>
      <c r="K107" s="621"/>
      <c r="L107" s="621"/>
      <c r="M107" s="621"/>
      <c r="N107" s="621"/>
      <c r="O107" s="621"/>
      <c r="P107" s="621"/>
      <c r="Q107" s="277" t="s">
        <v>698</v>
      </c>
      <c r="R107" s="277" t="s">
        <v>699</v>
      </c>
      <c r="S107" s="283" t="s">
        <v>700</v>
      </c>
      <c r="T107" s="283" t="s">
        <v>701</v>
      </c>
      <c r="U107" s="621"/>
      <c r="V107" s="621"/>
      <c r="W107" s="502" t="s">
        <v>702</v>
      </c>
      <c r="X107" s="284" t="s">
        <v>703</v>
      </c>
      <c r="Y107" s="277" t="s">
        <v>704</v>
      </c>
      <c r="Z107" s="281" t="s">
        <v>705</v>
      </c>
      <c r="AA107" s="277" t="s">
        <v>706</v>
      </c>
      <c r="AB107" s="277" t="s">
        <v>707</v>
      </c>
      <c r="AC107" s="622"/>
      <c r="AF107" s="516"/>
      <c r="AG107" s="517"/>
    </row>
    <row r="108" spans="2:33" s="274" customFormat="1" ht="83.25" customHeight="1" x14ac:dyDescent="0.25">
      <c r="B108" s="285" t="s">
        <v>708</v>
      </c>
      <c r="C108" s="286">
        <v>13</v>
      </c>
      <c r="D108" s="287" t="s">
        <v>772</v>
      </c>
      <c r="E108" s="288" t="s">
        <v>773</v>
      </c>
      <c r="F108" s="288" t="s">
        <v>774</v>
      </c>
      <c r="G108" s="651" t="s">
        <v>775</v>
      </c>
      <c r="H108" s="652"/>
      <c r="I108" s="289" t="s">
        <v>713</v>
      </c>
      <c r="J108" s="290">
        <v>0.33</v>
      </c>
      <c r="K108" s="290" t="s">
        <v>776</v>
      </c>
      <c r="L108" s="291">
        <v>37796</v>
      </c>
      <c r="M108" s="291">
        <v>37956</v>
      </c>
      <c r="N108" s="292">
        <v>152549000</v>
      </c>
      <c r="O108" s="293">
        <v>459.48</v>
      </c>
      <c r="P108" s="289">
        <v>811015</v>
      </c>
      <c r="Q108" s="273" t="str">
        <f>IF(OR(P108=$C$2,P108=$C$3,P108=$C$4),"CUMPLE","NO CUMPLE")</f>
        <v>CUMPLE</v>
      </c>
      <c r="R108" s="273" t="s">
        <v>656</v>
      </c>
      <c r="S108" s="273" t="s">
        <v>656</v>
      </c>
      <c r="T108" s="273" t="s">
        <v>656</v>
      </c>
      <c r="U108" s="332">
        <f t="shared" ref="U108:U113" si="22">IF(V108="SI",IF(M108="","",($J108*$N108)/(VLOOKUP(YEAR(M108),$AF$1:$AG$34,2,))),"")</f>
        <v>151.63003012048193</v>
      </c>
      <c r="V108" s="284" t="s">
        <v>634</v>
      </c>
      <c r="W108" s="332">
        <f t="shared" ref="W108:W113" si="23">IF(V108="si",(J108*O108),(" "))</f>
        <v>151.6284</v>
      </c>
      <c r="X108" s="448">
        <f>W114/$G$11</f>
        <v>8.3848516827212887</v>
      </c>
      <c r="Y108" s="273" t="str">
        <f t="shared" ref="Y108:Y113" si="24">IF(M108="","",IF(M108&lt;$G$13,"CUMPLE","NO CUMPLE"))</f>
        <v>CUMPLE</v>
      </c>
      <c r="Z108" s="634" t="s">
        <v>656</v>
      </c>
      <c r="AA108" s="637" t="s">
        <v>634</v>
      </c>
      <c r="AB108" s="634" t="str">
        <f>IF(AA108="si","CUMPLE","NO CUMPLE")</f>
        <v>CUMPLE</v>
      </c>
      <c r="AC108" s="294"/>
      <c r="AF108" s="516"/>
      <c r="AG108" s="517"/>
    </row>
    <row r="109" spans="2:33" s="274" customFormat="1" ht="90.75" customHeight="1" x14ac:dyDescent="0.25">
      <c r="B109" s="285" t="s">
        <v>714</v>
      </c>
      <c r="C109" s="286">
        <v>33</v>
      </c>
      <c r="D109" s="287" t="s">
        <v>772</v>
      </c>
      <c r="E109" s="288" t="s">
        <v>773</v>
      </c>
      <c r="F109" s="288" t="s">
        <v>777</v>
      </c>
      <c r="G109" s="651" t="s">
        <v>778</v>
      </c>
      <c r="H109" s="652"/>
      <c r="I109" s="289" t="s">
        <v>730</v>
      </c>
      <c r="J109" s="290">
        <v>1</v>
      </c>
      <c r="K109" s="290" t="s">
        <v>776</v>
      </c>
      <c r="L109" s="291">
        <v>37412</v>
      </c>
      <c r="M109" s="291">
        <v>37777</v>
      </c>
      <c r="N109" s="292">
        <v>57569403</v>
      </c>
      <c r="O109" s="293">
        <v>173.4</v>
      </c>
      <c r="P109" s="289">
        <v>811015</v>
      </c>
      <c r="Q109" s="273" t="str">
        <f t="shared" ref="Q109:Q113" si="25">IF(OR(P109=$C$2,P109=$C$3,P109=$C$4),"CUMPLE","NO CUMPLE")</f>
        <v>CUMPLE</v>
      </c>
      <c r="R109" s="273" t="s">
        <v>656</v>
      </c>
      <c r="S109" s="273" t="s">
        <v>656</v>
      </c>
      <c r="T109" s="273" t="s">
        <v>656</v>
      </c>
      <c r="U109" s="332">
        <f t="shared" si="22"/>
        <v>173.40181626506023</v>
      </c>
      <c r="V109" s="284" t="s">
        <v>634</v>
      </c>
      <c r="W109" s="332">
        <f t="shared" si="23"/>
        <v>173.4</v>
      </c>
      <c r="X109" s="634" t="str">
        <f>IF(W114=0,"",IF(X108&gt;=100%,"CUMPLE","NO CUMPLE"))</f>
        <v>CUMPLE</v>
      </c>
      <c r="Y109" s="273" t="str">
        <f t="shared" si="24"/>
        <v>CUMPLE</v>
      </c>
      <c r="Z109" s="635"/>
      <c r="AA109" s="637"/>
      <c r="AB109" s="635"/>
      <c r="AC109" s="295"/>
      <c r="AF109" s="516"/>
      <c r="AG109" s="518"/>
    </row>
    <row r="110" spans="2:33" s="274" customFormat="1" ht="75" customHeight="1" x14ac:dyDescent="0.25">
      <c r="B110" s="285" t="s">
        <v>715</v>
      </c>
      <c r="C110" s="296" t="s">
        <v>779</v>
      </c>
      <c r="D110" s="287" t="s">
        <v>772</v>
      </c>
      <c r="E110" s="288" t="s">
        <v>773</v>
      </c>
      <c r="F110" s="288" t="s">
        <v>780</v>
      </c>
      <c r="G110" s="651" t="s">
        <v>781</v>
      </c>
      <c r="H110" s="652"/>
      <c r="I110" s="289" t="s">
        <v>713</v>
      </c>
      <c r="J110" s="290">
        <v>1</v>
      </c>
      <c r="K110" s="290" t="s">
        <v>782</v>
      </c>
      <c r="L110" s="291">
        <v>39167</v>
      </c>
      <c r="M110" s="291">
        <v>39758</v>
      </c>
      <c r="N110" s="292">
        <v>1694356544</v>
      </c>
      <c r="O110" s="293">
        <v>3671.41</v>
      </c>
      <c r="P110" s="289">
        <v>811015</v>
      </c>
      <c r="Q110" s="273" t="str">
        <f t="shared" si="25"/>
        <v>CUMPLE</v>
      </c>
      <c r="R110" s="273" t="s">
        <v>656</v>
      </c>
      <c r="S110" s="273" t="s">
        <v>656</v>
      </c>
      <c r="T110" s="273" t="s">
        <v>656</v>
      </c>
      <c r="U110" s="332">
        <f t="shared" si="22"/>
        <v>3671.4117963163599</v>
      </c>
      <c r="V110" s="284" t="s">
        <v>634</v>
      </c>
      <c r="W110" s="332">
        <f t="shared" si="23"/>
        <v>3671.41</v>
      </c>
      <c r="X110" s="635"/>
      <c r="Y110" s="273" t="str">
        <f t="shared" si="24"/>
        <v>CUMPLE</v>
      </c>
      <c r="Z110" s="635"/>
      <c r="AA110" s="637"/>
      <c r="AB110" s="635"/>
      <c r="AC110" s="309"/>
      <c r="AF110" s="516"/>
      <c r="AG110" s="518"/>
    </row>
    <row r="111" spans="2:33" s="274" customFormat="1" ht="77.25" customHeight="1" x14ac:dyDescent="0.25">
      <c r="B111" s="285" t="s">
        <v>716</v>
      </c>
      <c r="C111" s="296">
        <v>45</v>
      </c>
      <c r="D111" s="287" t="s">
        <v>772</v>
      </c>
      <c r="E111" s="288" t="s">
        <v>773</v>
      </c>
      <c r="F111" s="288" t="s">
        <v>783</v>
      </c>
      <c r="G111" s="651" t="s">
        <v>784</v>
      </c>
      <c r="H111" s="652"/>
      <c r="I111" s="289" t="s">
        <v>730</v>
      </c>
      <c r="J111" s="290">
        <v>1</v>
      </c>
      <c r="K111" s="290" t="s">
        <v>776</v>
      </c>
      <c r="L111" s="291">
        <v>38917</v>
      </c>
      <c r="M111" s="291">
        <v>39286</v>
      </c>
      <c r="N111" s="292">
        <v>594372400</v>
      </c>
      <c r="O111" s="293">
        <v>1370.47</v>
      </c>
      <c r="P111" s="289">
        <v>811015</v>
      </c>
      <c r="Q111" s="273" t="str">
        <f t="shared" si="25"/>
        <v>CUMPLE</v>
      </c>
      <c r="R111" s="273" t="s">
        <v>656</v>
      </c>
      <c r="S111" s="273" t="s">
        <v>656</v>
      </c>
      <c r="T111" s="273" t="s">
        <v>656</v>
      </c>
      <c r="U111" s="332">
        <f t="shared" si="22"/>
        <v>1370.4689877795711</v>
      </c>
      <c r="V111" s="284" t="s">
        <v>634</v>
      </c>
      <c r="W111" s="332">
        <f t="shared" si="23"/>
        <v>1370.47</v>
      </c>
      <c r="X111" s="635"/>
      <c r="Y111" s="273" t="str">
        <f t="shared" si="24"/>
        <v>CUMPLE</v>
      </c>
      <c r="Z111" s="635"/>
      <c r="AA111" s="637"/>
      <c r="AB111" s="635"/>
      <c r="AC111" s="309"/>
      <c r="AF111" s="516"/>
      <c r="AG111" s="518"/>
    </row>
    <row r="112" spans="2:33" s="274" customFormat="1" ht="75.75" customHeight="1" x14ac:dyDescent="0.25">
      <c r="B112" s="285" t="s">
        <v>717</v>
      </c>
      <c r="C112" s="296">
        <v>46</v>
      </c>
      <c r="D112" s="287" t="s">
        <v>772</v>
      </c>
      <c r="E112" s="288" t="s">
        <v>773</v>
      </c>
      <c r="F112" s="288" t="s">
        <v>785</v>
      </c>
      <c r="G112" s="655" t="s">
        <v>786</v>
      </c>
      <c r="H112" s="656"/>
      <c r="I112" s="289" t="s">
        <v>713</v>
      </c>
      <c r="J112" s="298">
        <v>0.25</v>
      </c>
      <c r="K112" s="374" t="s">
        <v>776</v>
      </c>
      <c r="L112" s="373">
        <v>36360</v>
      </c>
      <c r="M112" s="373">
        <v>36787</v>
      </c>
      <c r="N112" s="292">
        <v>158476860</v>
      </c>
      <c r="O112" s="378">
        <v>609.29</v>
      </c>
      <c r="P112" s="379">
        <v>811015</v>
      </c>
      <c r="Q112" s="273" t="str">
        <f t="shared" si="25"/>
        <v>CUMPLE</v>
      </c>
      <c r="R112" s="273" t="s">
        <v>656</v>
      </c>
      <c r="S112" s="273" t="s">
        <v>656</v>
      </c>
      <c r="T112" s="273" t="s">
        <v>656</v>
      </c>
      <c r="U112" s="332">
        <f t="shared" si="22"/>
        <v>152.32301038062283</v>
      </c>
      <c r="V112" s="284" t="s">
        <v>634</v>
      </c>
      <c r="W112" s="332">
        <f t="shared" si="23"/>
        <v>152.32249999999999</v>
      </c>
      <c r="X112" s="635"/>
      <c r="Y112" s="335" t="str">
        <f t="shared" si="24"/>
        <v>CUMPLE</v>
      </c>
      <c r="Z112" s="635"/>
      <c r="AA112" s="637"/>
      <c r="AB112" s="635"/>
      <c r="AC112" s="309"/>
      <c r="AF112" s="516"/>
      <c r="AG112" s="518"/>
    </row>
    <row r="113" spans="2:33" s="274" customFormat="1" ht="69.75" customHeight="1" x14ac:dyDescent="0.2">
      <c r="B113" s="285" t="s">
        <v>718</v>
      </c>
      <c r="C113" s="296">
        <v>98</v>
      </c>
      <c r="D113" s="287" t="s">
        <v>772</v>
      </c>
      <c r="E113" s="288" t="s">
        <v>773</v>
      </c>
      <c r="F113" s="288" t="s">
        <v>787</v>
      </c>
      <c r="G113" s="655" t="s">
        <v>788</v>
      </c>
      <c r="H113" s="656"/>
      <c r="I113" s="289" t="s">
        <v>730</v>
      </c>
      <c r="J113" s="298">
        <v>1</v>
      </c>
      <c r="K113" s="374" t="s">
        <v>776</v>
      </c>
      <c r="L113" s="373">
        <v>43154</v>
      </c>
      <c r="M113" s="373">
        <v>44259</v>
      </c>
      <c r="N113" s="292">
        <v>1080332836</v>
      </c>
      <c r="O113" s="378">
        <v>1189.0999999999999</v>
      </c>
      <c r="P113" s="379">
        <v>811015</v>
      </c>
      <c r="Q113" s="273" t="str">
        <f t="shared" si="25"/>
        <v>CUMPLE</v>
      </c>
      <c r="R113" s="335" t="s">
        <v>656</v>
      </c>
      <c r="S113" s="335" t="s">
        <v>656</v>
      </c>
      <c r="T113" s="335" t="s">
        <v>656</v>
      </c>
      <c r="U113" s="332">
        <f t="shared" si="22"/>
        <v>1189.1050294653098</v>
      </c>
      <c r="V113" s="284" t="s">
        <v>634</v>
      </c>
      <c r="W113" s="332">
        <f t="shared" si="23"/>
        <v>1189.0999999999999</v>
      </c>
      <c r="X113" s="636"/>
      <c r="Y113" s="335" t="str">
        <f t="shared" si="24"/>
        <v>CUMPLE</v>
      </c>
      <c r="Z113" s="636"/>
      <c r="AA113" s="637"/>
      <c r="AB113" s="636"/>
      <c r="AC113" s="309"/>
    </row>
    <row r="114" spans="2:33" s="274" customFormat="1" ht="15.75" x14ac:dyDescent="0.2">
      <c r="B114" s="300"/>
      <c r="C114" s="301"/>
      <c r="D114" s="301"/>
      <c r="E114" s="301"/>
      <c r="F114" s="301"/>
      <c r="G114" s="301"/>
      <c r="H114" s="301"/>
      <c r="I114" s="301"/>
      <c r="J114" s="302"/>
      <c r="K114" s="302"/>
      <c r="L114" s="302"/>
      <c r="M114" s="302"/>
      <c r="N114" s="301"/>
      <c r="O114" s="301"/>
      <c r="P114" s="301"/>
      <c r="Q114" s="302"/>
      <c r="R114" s="335"/>
      <c r="S114" s="335"/>
      <c r="T114" s="303" t="s">
        <v>719</v>
      </c>
      <c r="U114" s="333">
        <f>SUM(U108:U113)</f>
        <v>6708.340670327405</v>
      </c>
      <c r="V114" s="303">
        <f>COUNTIF(V108:V113,"SI")</f>
        <v>6</v>
      </c>
      <c r="W114" s="333">
        <f>SUM(W108:W113)</f>
        <v>6708.3309000000008</v>
      </c>
      <c r="X114" s="310">
        <f>W114/V114</f>
        <v>1118.0551500000001</v>
      </c>
      <c r="Y114" s="301"/>
      <c r="Z114" s="301"/>
      <c r="AA114" s="301"/>
      <c r="AB114" s="301"/>
      <c r="AC114" s="304"/>
    </row>
    <row r="115" spans="2:33" ht="16.5" x14ac:dyDescent="0.3">
      <c r="Q115" s="69"/>
      <c r="U115" s="331"/>
      <c r="V115" s="327"/>
      <c r="W115" s="331"/>
    </row>
    <row r="116" spans="2:33" x14ac:dyDescent="0.2">
      <c r="Q116" s="69"/>
    </row>
    <row r="117" spans="2:33" s="274" customFormat="1" ht="21" customHeight="1" x14ac:dyDescent="0.25">
      <c r="B117" s="305">
        <v>8</v>
      </c>
      <c r="C117" s="640" t="str">
        <f>VLOOKUP(B117,'INFO. PROP'!$A$9:$D$105,2,FALSE)</f>
        <v>CONSULTORES INTERVENTORES COLOMBIANOS S.A.S.</v>
      </c>
      <c r="D117" s="640"/>
      <c r="E117" s="640"/>
      <c r="F117" s="640"/>
      <c r="G117" s="640"/>
      <c r="H117" s="641" t="s">
        <v>8</v>
      </c>
      <c r="I117" s="641"/>
      <c r="J117" s="642"/>
      <c r="K117" s="423" t="str">
        <f>VLOOKUP(B117,'INFO. PROP'!$A$9:$E$105,4,FALSE)</f>
        <v>(CONSULTORES INTERVENTORES COLOMBIANOS SAS 100% -  0% -  0%- 0%)</v>
      </c>
      <c r="L117" s="426"/>
      <c r="M117" s="426"/>
      <c r="N117" s="426"/>
      <c r="O117" s="426"/>
      <c r="P117" s="426"/>
      <c r="Q117" s="426"/>
      <c r="R117" s="426"/>
      <c r="S117" s="426"/>
      <c r="T117" s="426"/>
      <c r="U117" s="431"/>
      <c r="V117" s="452" t="s">
        <v>673</v>
      </c>
      <c r="W117" s="431">
        <f>AVERAGE(W121:W126)</f>
        <v>1066.9146250000001</v>
      </c>
      <c r="X117" s="618" t="s">
        <v>674</v>
      </c>
      <c r="Y117" s="619"/>
      <c r="Z117" s="311" t="s">
        <v>656</v>
      </c>
      <c r="AA117" s="312" t="s">
        <v>627</v>
      </c>
      <c r="AB117" s="311" t="s">
        <v>656</v>
      </c>
      <c r="AC117" s="275"/>
      <c r="AF117" s="516"/>
      <c r="AG117" s="517"/>
    </row>
    <row r="118" spans="2:33" s="274" customFormat="1" ht="15" x14ac:dyDescent="0.25">
      <c r="B118" s="643"/>
      <c r="C118" s="644"/>
      <c r="D118" s="644"/>
      <c r="E118" s="644"/>
      <c r="F118" s="306"/>
      <c r="G118" s="307"/>
      <c r="H118" s="307"/>
      <c r="I118" s="307"/>
      <c r="J118" s="308"/>
      <c r="K118" s="308"/>
      <c r="L118" s="308"/>
      <c r="M118" s="308"/>
      <c r="N118" s="307"/>
      <c r="O118" s="307"/>
      <c r="P118" s="307"/>
      <c r="Q118" s="308"/>
      <c r="R118" s="308"/>
      <c r="S118" s="308"/>
      <c r="T118" s="308"/>
      <c r="U118" s="308"/>
      <c r="V118" s="308"/>
      <c r="W118" s="308"/>
      <c r="X118" s="308"/>
      <c r="Y118" s="307"/>
      <c r="Z118" s="307"/>
      <c r="AA118" s="307"/>
      <c r="AB118" s="307"/>
      <c r="AC118" s="276"/>
      <c r="AF118" s="516"/>
      <c r="AG118" s="517"/>
    </row>
    <row r="119" spans="2:33" s="274" customFormat="1" ht="45" customHeight="1" x14ac:dyDescent="0.25">
      <c r="B119" s="645" t="s">
        <v>675</v>
      </c>
      <c r="C119" s="629" t="s">
        <v>676</v>
      </c>
      <c r="D119" s="629" t="s">
        <v>677</v>
      </c>
      <c r="E119" s="629" t="s">
        <v>678</v>
      </c>
      <c r="F119" s="630" t="s">
        <v>675</v>
      </c>
      <c r="G119" s="646"/>
      <c r="H119" s="631"/>
      <c r="I119" s="647" t="s">
        <v>679</v>
      </c>
      <c r="J119" s="648"/>
      <c r="K119" s="620" t="s">
        <v>680</v>
      </c>
      <c r="L119" s="620" t="s">
        <v>681</v>
      </c>
      <c r="M119" s="620" t="s">
        <v>682</v>
      </c>
      <c r="N119" s="620" t="s">
        <v>683</v>
      </c>
      <c r="O119" s="620" t="s">
        <v>684</v>
      </c>
      <c r="P119" s="620" t="s">
        <v>685</v>
      </c>
      <c r="Q119" s="281" t="s">
        <v>686</v>
      </c>
      <c r="R119" s="279" t="s">
        <v>687</v>
      </c>
      <c r="S119" s="649" t="s">
        <v>688</v>
      </c>
      <c r="T119" s="649"/>
      <c r="U119" s="620" t="s">
        <v>689</v>
      </c>
      <c r="V119" s="620" t="s">
        <v>690</v>
      </c>
      <c r="W119" s="647" t="s">
        <v>691</v>
      </c>
      <c r="X119" s="648"/>
      <c r="Y119" s="281" t="s">
        <v>692</v>
      </c>
      <c r="Z119" s="281" t="s">
        <v>693</v>
      </c>
      <c r="AA119" s="629" t="s">
        <v>694</v>
      </c>
      <c r="AB119" s="629"/>
      <c r="AC119" s="622" t="s">
        <v>23</v>
      </c>
      <c r="AF119" s="516"/>
      <c r="AG119" s="517"/>
    </row>
    <row r="120" spans="2:33" s="274" customFormat="1" ht="75" customHeight="1" x14ac:dyDescent="0.25">
      <c r="B120" s="645"/>
      <c r="C120" s="629"/>
      <c r="D120" s="629"/>
      <c r="E120" s="629"/>
      <c r="F120" s="282" t="s">
        <v>5</v>
      </c>
      <c r="G120" s="630" t="s">
        <v>695</v>
      </c>
      <c r="H120" s="631"/>
      <c r="I120" s="278" t="s">
        <v>696</v>
      </c>
      <c r="J120" s="280" t="s">
        <v>697</v>
      </c>
      <c r="K120" s="621"/>
      <c r="L120" s="621"/>
      <c r="M120" s="621"/>
      <c r="N120" s="621"/>
      <c r="O120" s="621"/>
      <c r="P120" s="621"/>
      <c r="Q120" s="277" t="s">
        <v>698</v>
      </c>
      <c r="R120" s="277" t="s">
        <v>699</v>
      </c>
      <c r="S120" s="283" t="s">
        <v>700</v>
      </c>
      <c r="T120" s="283" t="s">
        <v>701</v>
      </c>
      <c r="U120" s="621"/>
      <c r="V120" s="621"/>
      <c r="W120" s="502" t="s">
        <v>702</v>
      </c>
      <c r="X120" s="284" t="s">
        <v>703</v>
      </c>
      <c r="Y120" s="277" t="s">
        <v>704</v>
      </c>
      <c r="Z120" s="281" t="s">
        <v>705</v>
      </c>
      <c r="AA120" s="277" t="s">
        <v>706</v>
      </c>
      <c r="AB120" s="277" t="s">
        <v>707</v>
      </c>
      <c r="AC120" s="622"/>
      <c r="AF120" s="516"/>
      <c r="AG120" s="517"/>
    </row>
    <row r="121" spans="2:33" s="274" customFormat="1" ht="83.25" customHeight="1" x14ac:dyDescent="0.25">
      <c r="B121" s="285" t="s">
        <v>708</v>
      </c>
      <c r="C121" s="286">
        <v>14</v>
      </c>
      <c r="D121" s="287" t="s">
        <v>772</v>
      </c>
      <c r="E121" s="288" t="s">
        <v>789</v>
      </c>
      <c r="F121" s="288" t="s">
        <v>790</v>
      </c>
      <c r="G121" s="651" t="s">
        <v>791</v>
      </c>
      <c r="H121" s="652"/>
      <c r="I121" s="289" t="s">
        <v>713</v>
      </c>
      <c r="J121" s="290">
        <v>0.6</v>
      </c>
      <c r="K121" s="290" t="s">
        <v>792</v>
      </c>
      <c r="L121" s="291">
        <v>41121</v>
      </c>
      <c r="M121" s="291">
        <v>41882</v>
      </c>
      <c r="N121" s="292">
        <v>3121715915</v>
      </c>
      <c r="O121" s="293">
        <v>5067.72</v>
      </c>
      <c r="P121" s="289">
        <v>811015</v>
      </c>
      <c r="Q121" s="273" t="str">
        <f>IF(OR(P121=$C$2,P121=$C$3,P121=$C$4),"CUMPLE","NO CUMPLE")</f>
        <v>CUMPLE</v>
      </c>
      <c r="R121" s="273" t="s">
        <v>656</v>
      </c>
      <c r="S121" s="273" t="s">
        <v>656</v>
      </c>
      <c r="T121" s="273"/>
      <c r="U121" s="332">
        <f t="shared" ref="U121:U126" si="26">IF(V121="SI",IF(M121="","",($J121*$N121)/(VLOOKUP(YEAR(M121),$AF$1:$AG$34,2,))),"")</f>
        <v>3040.6323847402596</v>
      </c>
      <c r="V121" s="284" t="s">
        <v>634</v>
      </c>
      <c r="W121" s="332">
        <f t="shared" ref="W121:W126" si="27">IF(V121="si",(J121*O121),(" "))</f>
        <v>3040.6320000000001</v>
      </c>
      <c r="X121" s="448">
        <f>W127/$G$11</f>
        <v>5.3342156325360772</v>
      </c>
      <c r="Y121" s="273" t="str">
        <f t="shared" ref="Y121:Y126" si="28">IF(M121="","",IF(M121&lt;$G$13,"CUMPLE","NO CUMPLE"))</f>
        <v>CUMPLE</v>
      </c>
      <c r="Z121" s="634" t="s">
        <v>635</v>
      </c>
      <c r="AA121" s="637" t="s">
        <v>634</v>
      </c>
      <c r="AB121" s="634" t="str">
        <f>IF(AA121="si","CUMPLE","NO CUMPLE")</f>
        <v>CUMPLE</v>
      </c>
      <c r="AC121" s="294"/>
      <c r="AF121" s="516"/>
      <c r="AG121" s="517"/>
    </row>
    <row r="122" spans="2:33" s="274" customFormat="1" ht="90.75" customHeight="1" x14ac:dyDescent="0.25">
      <c r="B122" s="285" t="s">
        <v>714</v>
      </c>
      <c r="C122" s="286">
        <v>21</v>
      </c>
      <c r="D122" s="287" t="s">
        <v>772</v>
      </c>
      <c r="E122" s="288" t="s">
        <v>793</v>
      </c>
      <c r="F122" s="288" t="s">
        <v>794</v>
      </c>
      <c r="G122" s="651" t="s">
        <v>795</v>
      </c>
      <c r="H122" s="652"/>
      <c r="I122" s="289" t="s">
        <v>713</v>
      </c>
      <c r="J122" s="290">
        <v>0.25</v>
      </c>
      <c r="K122" s="290" t="s">
        <v>792</v>
      </c>
      <c r="L122" s="291">
        <v>43098</v>
      </c>
      <c r="M122" s="291">
        <v>43371</v>
      </c>
      <c r="N122" s="292">
        <v>2348220210</v>
      </c>
      <c r="O122" s="293">
        <v>3005.75</v>
      </c>
      <c r="P122" s="289">
        <v>811015</v>
      </c>
      <c r="Q122" s="273" t="str">
        <f t="shared" ref="Q122:Q124" si="29">IF(OR(P122=$C$2,P122=$C$3,P122=$C$4),"CUMPLE","NO CUMPLE")</f>
        <v>CUMPLE</v>
      </c>
      <c r="R122" s="273" t="s">
        <v>656</v>
      </c>
      <c r="S122" s="273" t="s">
        <v>656</v>
      </c>
      <c r="T122" s="273" t="s">
        <v>656</v>
      </c>
      <c r="U122" s="332">
        <f t="shared" si="26"/>
        <v>751.43816192677809</v>
      </c>
      <c r="V122" s="284" t="s">
        <v>634</v>
      </c>
      <c r="W122" s="332">
        <f t="shared" si="27"/>
        <v>751.4375</v>
      </c>
      <c r="X122" s="634" t="str">
        <f>IF(W127=0,"",IF(X121&gt;=100%,"CUMPLE","NO CUMPLE"))</f>
        <v>CUMPLE</v>
      </c>
      <c r="Y122" s="273" t="str">
        <f t="shared" si="28"/>
        <v>CUMPLE</v>
      </c>
      <c r="Z122" s="635"/>
      <c r="AA122" s="637"/>
      <c r="AB122" s="635"/>
      <c r="AC122" s="295"/>
      <c r="AF122" s="516"/>
      <c r="AG122" s="518"/>
    </row>
    <row r="123" spans="2:33" s="274" customFormat="1" ht="126" customHeight="1" x14ac:dyDescent="0.25">
      <c r="B123" s="285" t="s">
        <v>715</v>
      </c>
      <c r="C123" s="296">
        <v>26</v>
      </c>
      <c r="D123" s="287" t="s">
        <v>772</v>
      </c>
      <c r="E123" s="288" t="s">
        <v>796</v>
      </c>
      <c r="F123" s="288" t="s">
        <v>797</v>
      </c>
      <c r="G123" s="651" t="s">
        <v>798</v>
      </c>
      <c r="H123" s="652"/>
      <c r="I123" s="289" t="s">
        <v>713</v>
      </c>
      <c r="J123" s="290">
        <v>0.1</v>
      </c>
      <c r="K123" s="290" t="s">
        <v>792</v>
      </c>
      <c r="L123" s="291">
        <v>43438</v>
      </c>
      <c r="M123" s="291">
        <v>44003</v>
      </c>
      <c r="N123" s="292">
        <v>921903135</v>
      </c>
      <c r="O123" s="293">
        <v>1050.23</v>
      </c>
      <c r="P123" s="289">
        <v>811015</v>
      </c>
      <c r="Q123" s="273" t="str">
        <f t="shared" si="29"/>
        <v>CUMPLE</v>
      </c>
      <c r="R123" s="273" t="s">
        <v>656</v>
      </c>
      <c r="S123" s="273" t="s">
        <v>656</v>
      </c>
      <c r="T123" s="273" t="s">
        <v>656</v>
      </c>
      <c r="U123" s="332">
        <f t="shared" si="26"/>
        <v>105.0240412986072</v>
      </c>
      <c r="V123" s="284" t="s">
        <v>634</v>
      </c>
      <c r="W123" s="332">
        <f t="shared" si="27"/>
        <v>105.02300000000001</v>
      </c>
      <c r="X123" s="635"/>
      <c r="Y123" s="273" t="str">
        <f t="shared" si="28"/>
        <v>CUMPLE</v>
      </c>
      <c r="Z123" s="635"/>
      <c r="AA123" s="637"/>
      <c r="AB123" s="635"/>
      <c r="AC123" s="309"/>
      <c r="AF123" s="516"/>
      <c r="AG123" s="518"/>
    </row>
    <row r="124" spans="2:33" s="274" customFormat="1" ht="63.75" customHeight="1" x14ac:dyDescent="0.25">
      <c r="B124" s="285" t="s">
        <v>716</v>
      </c>
      <c r="C124" s="296">
        <v>1</v>
      </c>
      <c r="D124" s="287" t="s">
        <v>799</v>
      </c>
      <c r="E124" s="288" t="s">
        <v>800</v>
      </c>
      <c r="F124" s="288" t="s">
        <v>801</v>
      </c>
      <c r="G124" s="651" t="s">
        <v>802</v>
      </c>
      <c r="H124" s="652"/>
      <c r="I124" s="289" t="s">
        <v>713</v>
      </c>
      <c r="J124" s="290">
        <v>0.7</v>
      </c>
      <c r="K124" s="290" t="s">
        <v>792</v>
      </c>
      <c r="L124" s="291">
        <v>40574</v>
      </c>
      <c r="M124" s="291">
        <v>40938</v>
      </c>
      <c r="N124" s="292">
        <v>300000000</v>
      </c>
      <c r="O124" s="293">
        <v>529.38</v>
      </c>
      <c r="P124" s="289">
        <v>811015</v>
      </c>
      <c r="Q124" s="273" t="str">
        <f t="shared" si="29"/>
        <v>CUMPLE</v>
      </c>
      <c r="R124" s="273" t="s">
        <v>656</v>
      </c>
      <c r="S124" s="273"/>
      <c r="T124" s="273"/>
      <c r="U124" s="332">
        <f t="shared" si="26"/>
        <v>370.56643726839599</v>
      </c>
      <c r="V124" s="284" t="s">
        <v>634</v>
      </c>
      <c r="W124" s="332">
        <f t="shared" si="27"/>
        <v>370.56599999999997</v>
      </c>
      <c r="X124" s="635"/>
      <c r="Y124" s="273" t="str">
        <f t="shared" si="28"/>
        <v>CUMPLE</v>
      </c>
      <c r="Z124" s="635"/>
      <c r="AA124" s="637"/>
      <c r="AB124" s="635"/>
      <c r="AC124" s="309"/>
      <c r="AF124" s="516"/>
      <c r="AG124" s="518"/>
    </row>
    <row r="125" spans="2:33" s="274" customFormat="1" ht="54.75" customHeight="1" x14ac:dyDescent="0.25">
      <c r="B125" s="285" t="s">
        <v>717</v>
      </c>
      <c r="C125" s="296"/>
      <c r="D125" s="296"/>
      <c r="E125" s="284"/>
      <c r="F125" s="284"/>
      <c r="G125" s="638"/>
      <c r="H125" s="639"/>
      <c r="I125" s="289"/>
      <c r="J125" s="298"/>
      <c r="K125" s="298"/>
      <c r="L125" s="289"/>
      <c r="M125" s="289"/>
      <c r="N125" s="299"/>
      <c r="O125" s="297"/>
      <c r="P125" s="297"/>
      <c r="Q125" s="273"/>
      <c r="R125" s="284"/>
      <c r="S125" s="284"/>
      <c r="T125" s="284"/>
      <c r="U125" s="332" t="str">
        <f t="shared" si="26"/>
        <v/>
      </c>
      <c r="V125" s="284"/>
      <c r="W125" s="332" t="str">
        <f t="shared" si="27"/>
        <v xml:space="preserve"> </v>
      </c>
      <c r="X125" s="635"/>
      <c r="Y125" s="335" t="str">
        <f t="shared" si="28"/>
        <v/>
      </c>
      <c r="Z125" s="635"/>
      <c r="AA125" s="637"/>
      <c r="AB125" s="635"/>
      <c r="AC125" s="309"/>
      <c r="AF125" s="516"/>
      <c r="AG125" s="518"/>
    </row>
    <row r="126" spans="2:33" s="274" customFormat="1" ht="69.75" customHeight="1" x14ac:dyDescent="0.2">
      <c r="B126" s="285" t="s">
        <v>718</v>
      </c>
      <c r="C126" s="296"/>
      <c r="D126" s="296"/>
      <c r="E126" s="284"/>
      <c r="F126" s="284"/>
      <c r="G126" s="638"/>
      <c r="H126" s="639"/>
      <c r="I126" s="289"/>
      <c r="J126" s="298"/>
      <c r="K126" s="298"/>
      <c r="L126" s="289"/>
      <c r="M126" s="289"/>
      <c r="N126" s="299"/>
      <c r="O126" s="297"/>
      <c r="P126" s="297"/>
      <c r="Q126" s="273"/>
      <c r="R126" s="284"/>
      <c r="S126" s="284"/>
      <c r="T126" s="284"/>
      <c r="U126" s="332" t="str">
        <f t="shared" si="26"/>
        <v/>
      </c>
      <c r="V126" s="284"/>
      <c r="W126" s="332" t="str">
        <f t="shared" si="27"/>
        <v xml:space="preserve"> </v>
      </c>
      <c r="X126" s="636"/>
      <c r="Y126" s="335" t="str">
        <f t="shared" si="28"/>
        <v/>
      </c>
      <c r="Z126" s="636"/>
      <c r="AA126" s="637"/>
      <c r="AB126" s="636"/>
      <c r="AC126" s="309"/>
    </row>
    <row r="127" spans="2:33" s="274" customFormat="1" ht="15.75" x14ac:dyDescent="0.2">
      <c r="B127" s="300"/>
      <c r="C127" s="301"/>
      <c r="D127" s="301"/>
      <c r="E127" s="301"/>
      <c r="F127" s="301"/>
      <c r="G127" s="301"/>
      <c r="H127" s="301"/>
      <c r="I127" s="301"/>
      <c r="J127" s="302"/>
      <c r="K127" s="302"/>
      <c r="L127" s="302"/>
      <c r="M127" s="302"/>
      <c r="N127" s="301"/>
      <c r="O127" s="301"/>
      <c r="P127" s="301"/>
      <c r="Q127" s="302"/>
      <c r="R127" s="302"/>
      <c r="S127" s="303"/>
      <c r="T127" s="303" t="s">
        <v>719</v>
      </c>
      <c r="U127" s="333">
        <f>SUM(U121:U126)</f>
        <v>4267.6610252340415</v>
      </c>
      <c r="V127" s="303">
        <f>COUNTIF(V121:V126,"SI")</f>
        <v>4</v>
      </c>
      <c r="W127" s="333">
        <f>SUM(W121:W126)</f>
        <v>4267.6585000000005</v>
      </c>
      <c r="X127" s="310">
        <f>W127/V127</f>
        <v>1066.9146250000001</v>
      </c>
      <c r="Y127" s="301"/>
      <c r="Z127" s="301"/>
      <c r="AA127" s="301"/>
      <c r="AB127" s="301"/>
      <c r="AC127" s="304"/>
    </row>
    <row r="128" spans="2:33" x14ac:dyDescent="0.2">
      <c r="Q128" s="69"/>
    </row>
    <row r="129" spans="2:33" x14ac:dyDescent="0.2">
      <c r="Q129" s="69"/>
    </row>
    <row r="130" spans="2:33" s="274" customFormat="1" ht="21" customHeight="1" x14ac:dyDescent="0.25">
      <c r="B130" s="305">
        <v>9</v>
      </c>
      <c r="C130" s="640" t="str">
        <f>VLOOKUP(B130,'INFO. PROP'!$A$9:$D$105,2,FALSE)</f>
        <v>CONS GAB BOGOTA</v>
      </c>
      <c r="D130" s="640"/>
      <c r="E130" s="640"/>
      <c r="F130" s="640"/>
      <c r="G130" s="640"/>
      <c r="H130" s="641" t="s">
        <v>8</v>
      </c>
      <c r="I130" s="641"/>
      <c r="J130" s="642"/>
      <c r="K130" s="423" t="str">
        <f>VLOOKUP(B130,'INFO. PROP'!$A$9:$E$105,4,FALSE)</f>
        <v>(GAB INGENIERIA SAS 75% - GERMAN ANTONIO 
BALLESTAS BERDEJO  25% -  0%- 0%)</v>
      </c>
      <c r="L130" s="426"/>
      <c r="M130" s="426"/>
      <c r="N130" s="426"/>
      <c r="O130" s="426"/>
      <c r="P130" s="426"/>
      <c r="Q130" s="426"/>
      <c r="R130" s="426"/>
      <c r="S130" s="426"/>
      <c r="T130" s="426"/>
      <c r="U130" s="431"/>
      <c r="V130" s="452" t="s">
        <v>673</v>
      </c>
      <c r="W130" s="431">
        <f>AVERAGE(W134:W139)</f>
        <v>992.86562499999991</v>
      </c>
      <c r="X130" s="618" t="s">
        <v>674</v>
      </c>
      <c r="Y130" s="619"/>
      <c r="Z130" s="311" t="s">
        <v>656</v>
      </c>
      <c r="AA130" s="312" t="s">
        <v>627</v>
      </c>
      <c r="AB130" s="311" t="s">
        <v>656</v>
      </c>
      <c r="AC130" s="275"/>
      <c r="AF130" s="516"/>
      <c r="AG130" s="517"/>
    </row>
    <row r="131" spans="2:33" s="274" customFormat="1" ht="15" x14ac:dyDescent="0.25">
      <c r="B131" s="643"/>
      <c r="C131" s="644"/>
      <c r="D131" s="644"/>
      <c r="E131" s="644"/>
      <c r="F131" s="306"/>
      <c r="G131" s="307"/>
      <c r="H131" s="307"/>
      <c r="I131" s="307"/>
      <c r="J131" s="308"/>
      <c r="K131" s="308"/>
      <c r="L131" s="308"/>
      <c r="M131" s="308"/>
      <c r="N131" s="307"/>
      <c r="O131" s="307"/>
      <c r="P131" s="307"/>
      <c r="Q131" s="308"/>
      <c r="R131" s="308"/>
      <c r="S131" s="308"/>
      <c r="T131" s="308"/>
      <c r="U131" s="308"/>
      <c r="V131" s="308"/>
      <c r="W131" s="308"/>
      <c r="X131" s="308"/>
      <c r="Y131" s="307"/>
      <c r="Z131" s="307"/>
      <c r="AA131" s="307"/>
      <c r="AB131" s="307"/>
      <c r="AC131" s="276"/>
      <c r="AF131" s="516"/>
      <c r="AG131" s="517"/>
    </row>
    <row r="132" spans="2:33" s="274" customFormat="1" ht="45" customHeight="1" x14ac:dyDescent="0.25">
      <c r="B132" s="645" t="s">
        <v>675</v>
      </c>
      <c r="C132" s="629" t="s">
        <v>676</v>
      </c>
      <c r="D132" s="629" t="s">
        <v>677</v>
      </c>
      <c r="E132" s="629" t="s">
        <v>678</v>
      </c>
      <c r="F132" s="630" t="s">
        <v>675</v>
      </c>
      <c r="G132" s="646"/>
      <c r="H132" s="631"/>
      <c r="I132" s="647" t="s">
        <v>679</v>
      </c>
      <c r="J132" s="648"/>
      <c r="K132" s="620" t="s">
        <v>680</v>
      </c>
      <c r="L132" s="620" t="s">
        <v>681</v>
      </c>
      <c r="M132" s="620" t="s">
        <v>682</v>
      </c>
      <c r="N132" s="620" t="s">
        <v>683</v>
      </c>
      <c r="O132" s="620" t="s">
        <v>684</v>
      </c>
      <c r="P132" s="620" t="s">
        <v>685</v>
      </c>
      <c r="Q132" s="281" t="s">
        <v>686</v>
      </c>
      <c r="R132" s="279" t="s">
        <v>687</v>
      </c>
      <c r="S132" s="649" t="s">
        <v>688</v>
      </c>
      <c r="T132" s="649"/>
      <c r="U132" s="620" t="s">
        <v>689</v>
      </c>
      <c r="V132" s="620" t="s">
        <v>690</v>
      </c>
      <c r="W132" s="647" t="s">
        <v>691</v>
      </c>
      <c r="X132" s="648"/>
      <c r="Y132" s="281" t="s">
        <v>692</v>
      </c>
      <c r="Z132" s="281" t="s">
        <v>693</v>
      </c>
      <c r="AA132" s="629" t="s">
        <v>694</v>
      </c>
      <c r="AB132" s="629"/>
      <c r="AC132" s="622" t="s">
        <v>23</v>
      </c>
      <c r="AF132" s="516"/>
      <c r="AG132" s="517"/>
    </row>
    <row r="133" spans="2:33" s="274" customFormat="1" ht="75" customHeight="1" x14ac:dyDescent="0.25">
      <c r="B133" s="645"/>
      <c r="C133" s="629"/>
      <c r="D133" s="629"/>
      <c r="E133" s="629"/>
      <c r="F133" s="282" t="s">
        <v>5</v>
      </c>
      <c r="G133" s="630" t="s">
        <v>695</v>
      </c>
      <c r="H133" s="631"/>
      <c r="I133" s="278" t="s">
        <v>696</v>
      </c>
      <c r="J133" s="280" t="s">
        <v>697</v>
      </c>
      <c r="K133" s="621"/>
      <c r="L133" s="621"/>
      <c r="M133" s="621"/>
      <c r="N133" s="621"/>
      <c r="O133" s="621"/>
      <c r="P133" s="621"/>
      <c r="Q133" s="277" t="s">
        <v>698</v>
      </c>
      <c r="R133" s="277" t="s">
        <v>699</v>
      </c>
      <c r="S133" s="283" t="s">
        <v>700</v>
      </c>
      <c r="T133" s="283" t="s">
        <v>701</v>
      </c>
      <c r="U133" s="621"/>
      <c r="V133" s="621"/>
      <c r="W133" s="502" t="s">
        <v>702</v>
      </c>
      <c r="X133" s="284" t="s">
        <v>703</v>
      </c>
      <c r="Y133" s="277" t="s">
        <v>704</v>
      </c>
      <c r="Z133" s="281" t="s">
        <v>705</v>
      </c>
      <c r="AA133" s="277" t="s">
        <v>706</v>
      </c>
      <c r="AB133" s="277" t="s">
        <v>707</v>
      </c>
      <c r="AC133" s="622"/>
      <c r="AF133" s="516"/>
      <c r="AG133" s="517"/>
    </row>
    <row r="134" spans="2:33" s="274" customFormat="1" ht="83.25" customHeight="1" x14ac:dyDescent="0.25">
      <c r="B134" s="285" t="s">
        <v>708</v>
      </c>
      <c r="C134" s="286" t="s">
        <v>803</v>
      </c>
      <c r="D134" s="287" t="s">
        <v>772</v>
      </c>
      <c r="E134" s="288" t="s">
        <v>804</v>
      </c>
      <c r="F134" s="288" t="s">
        <v>805</v>
      </c>
      <c r="G134" s="651" t="s">
        <v>806</v>
      </c>
      <c r="H134" s="652"/>
      <c r="I134" s="289" t="s">
        <v>713</v>
      </c>
      <c r="J134" s="290">
        <v>1</v>
      </c>
      <c r="K134" s="290" t="s">
        <v>807</v>
      </c>
      <c r="L134" s="291">
        <v>42040</v>
      </c>
      <c r="M134" s="291">
        <v>42751</v>
      </c>
      <c r="N134" s="292">
        <v>1427391835</v>
      </c>
      <c r="O134" s="293">
        <v>1934.88</v>
      </c>
      <c r="P134" s="289">
        <v>811015</v>
      </c>
      <c r="Q134" s="273" t="str">
        <f>IF(OR(P134=$C$2,P134=$C$3,P134=$C$4),"CUMPLE","NO CUMPLE")</f>
        <v>CUMPLE</v>
      </c>
      <c r="R134" s="273" t="s">
        <v>656</v>
      </c>
      <c r="S134" s="273" t="s">
        <v>656</v>
      </c>
      <c r="T134" s="273" t="s">
        <v>656</v>
      </c>
      <c r="U134" s="332">
        <f t="shared" ref="U134:U139" si="30">IF(V134="SI",IF(M134="","",($J134*$N134)/(VLOOKUP(YEAR(M134),$AF$1:$AG$34,2,))),"")</f>
        <v>1934.8772428993775</v>
      </c>
      <c r="V134" s="284" t="s">
        <v>634</v>
      </c>
      <c r="W134" s="332">
        <f t="shared" ref="W134:W139" si="31">IF(V134="si",(J134*O134),(" "))</f>
        <v>1934.88</v>
      </c>
      <c r="X134" s="448">
        <f>W140/$G$11</f>
        <v>4.9639954442303216</v>
      </c>
      <c r="Y134" s="273" t="str">
        <f t="shared" ref="Y134:Y139" si="32">IF(M134="","",IF(M134&lt;$G$13,"CUMPLE","NO CUMPLE"))</f>
        <v>CUMPLE</v>
      </c>
      <c r="Z134" s="634" t="s">
        <v>656</v>
      </c>
      <c r="AA134" s="637" t="s">
        <v>634</v>
      </c>
      <c r="AB134" s="634" t="str">
        <f>IF(AA134="si","CUMPLE","NO CUMPLE")</f>
        <v>CUMPLE</v>
      </c>
      <c r="AC134" s="309"/>
      <c r="AF134" s="516"/>
      <c r="AG134" s="517"/>
    </row>
    <row r="135" spans="2:33" s="274" customFormat="1" ht="90.75" customHeight="1" x14ac:dyDescent="0.25">
      <c r="B135" s="285" t="s">
        <v>714</v>
      </c>
      <c r="C135" s="286">
        <v>15</v>
      </c>
      <c r="D135" s="287" t="s">
        <v>772</v>
      </c>
      <c r="E135" s="288" t="s">
        <v>808</v>
      </c>
      <c r="F135" s="288" t="s">
        <v>809</v>
      </c>
      <c r="G135" s="651" t="s">
        <v>810</v>
      </c>
      <c r="H135" s="652"/>
      <c r="I135" s="289" t="s">
        <v>713</v>
      </c>
      <c r="J135" s="290">
        <v>0.5</v>
      </c>
      <c r="K135" s="290" t="s">
        <v>811</v>
      </c>
      <c r="L135" s="291">
        <v>39726</v>
      </c>
      <c r="M135" s="291">
        <v>39980</v>
      </c>
      <c r="N135" s="292">
        <v>456503900</v>
      </c>
      <c r="O135" s="293">
        <v>918.7</v>
      </c>
      <c r="P135" s="289">
        <v>811015</v>
      </c>
      <c r="Q135" s="273" t="str">
        <f t="shared" ref="Q135:Q137" si="33">IF(OR(P135=$C$2,P135=$C$3,P135=$C$4),"CUMPLE","NO CUMPLE")</f>
        <v>CUMPLE</v>
      </c>
      <c r="R135" s="273" t="s">
        <v>656</v>
      </c>
      <c r="S135" s="273"/>
      <c r="T135" s="273"/>
      <c r="U135" s="332">
        <f t="shared" si="30"/>
        <v>459.35188166633128</v>
      </c>
      <c r="V135" s="284" t="s">
        <v>634</v>
      </c>
      <c r="W135" s="332">
        <f t="shared" si="31"/>
        <v>459.35</v>
      </c>
      <c r="X135" s="634" t="str">
        <f>IF(W140=0,"",IF(X134&gt;=100%,"CUMPLE","NO CUMPLE"))</f>
        <v>CUMPLE</v>
      </c>
      <c r="Y135" s="273" t="str">
        <f t="shared" si="32"/>
        <v>CUMPLE</v>
      </c>
      <c r="Z135" s="635"/>
      <c r="AA135" s="637"/>
      <c r="AB135" s="635"/>
      <c r="AC135" s="309"/>
      <c r="AF135" s="516"/>
      <c r="AG135" s="518"/>
    </row>
    <row r="136" spans="2:33" s="274" customFormat="1" ht="75" customHeight="1" x14ac:dyDescent="0.25">
      <c r="B136" s="285" t="s">
        <v>715</v>
      </c>
      <c r="C136" s="296">
        <v>3</v>
      </c>
      <c r="D136" s="287" t="s">
        <v>772</v>
      </c>
      <c r="E136" s="288" t="s">
        <v>804</v>
      </c>
      <c r="F136" s="288" t="s">
        <v>812</v>
      </c>
      <c r="G136" s="651" t="s">
        <v>813</v>
      </c>
      <c r="H136" s="652"/>
      <c r="I136" s="289" t="s">
        <v>713</v>
      </c>
      <c r="J136" s="290">
        <v>0.25</v>
      </c>
      <c r="K136" s="290" t="s">
        <v>811</v>
      </c>
      <c r="L136" s="291">
        <v>36360</v>
      </c>
      <c r="M136" s="291">
        <v>36787</v>
      </c>
      <c r="N136" s="292">
        <v>158476860</v>
      </c>
      <c r="O136" s="293">
        <v>609.29</v>
      </c>
      <c r="P136" s="289">
        <v>811015</v>
      </c>
      <c r="Q136" s="273" t="str">
        <f t="shared" si="33"/>
        <v>CUMPLE</v>
      </c>
      <c r="R136" s="273" t="s">
        <v>656</v>
      </c>
      <c r="S136" s="273"/>
      <c r="T136" s="273" t="s">
        <v>656</v>
      </c>
      <c r="U136" s="332">
        <f t="shared" si="30"/>
        <v>152.32301038062283</v>
      </c>
      <c r="V136" s="284" t="s">
        <v>634</v>
      </c>
      <c r="W136" s="332">
        <f t="shared" si="31"/>
        <v>152.32249999999999</v>
      </c>
      <c r="X136" s="635"/>
      <c r="Y136" s="273" t="str">
        <f t="shared" si="32"/>
        <v>CUMPLE</v>
      </c>
      <c r="Z136" s="635"/>
      <c r="AA136" s="637"/>
      <c r="AB136" s="635"/>
      <c r="AC136" s="309"/>
      <c r="AF136" s="516"/>
      <c r="AG136" s="518"/>
    </row>
    <row r="137" spans="2:33" s="274" customFormat="1" ht="157.5" customHeight="1" x14ac:dyDescent="0.25">
      <c r="B137" s="285" t="s">
        <v>716</v>
      </c>
      <c r="C137" s="296">
        <v>69</v>
      </c>
      <c r="D137" s="287" t="s">
        <v>772</v>
      </c>
      <c r="E137" s="288" t="s">
        <v>789</v>
      </c>
      <c r="F137" s="288" t="s">
        <v>814</v>
      </c>
      <c r="G137" s="651" t="s">
        <v>815</v>
      </c>
      <c r="H137" s="652"/>
      <c r="I137" s="289" t="s">
        <v>713</v>
      </c>
      <c r="J137" s="290">
        <v>1</v>
      </c>
      <c r="K137" s="290" t="s">
        <v>811</v>
      </c>
      <c r="L137" s="291">
        <v>41519</v>
      </c>
      <c r="M137" s="291">
        <v>41913</v>
      </c>
      <c r="N137" s="292">
        <v>877742861</v>
      </c>
      <c r="O137" s="293">
        <v>1424.91</v>
      </c>
      <c r="P137" s="289">
        <v>811015</v>
      </c>
      <c r="Q137" s="273" t="str">
        <f t="shared" si="33"/>
        <v>CUMPLE</v>
      </c>
      <c r="R137" s="273" t="s">
        <v>656</v>
      </c>
      <c r="S137" s="273"/>
      <c r="T137" s="273"/>
      <c r="U137" s="332">
        <f t="shared" si="30"/>
        <v>1424.907241883117</v>
      </c>
      <c r="V137" s="284" t="s">
        <v>634</v>
      </c>
      <c r="W137" s="332">
        <f t="shared" si="31"/>
        <v>1424.91</v>
      </c>
      <c r="X137" s="635"/>
      <c r="Y137" s="273" t="str">
        <f t="shared" si="32"/>
        <v>CUMPLE</v>
      </c>
      <c r="Z137" s="635"/>
      <c r="AA137" s="637"/>
      <c r="AB137" s="635"/>
      <c r="AC137" s="309"/>
      <c r="AF137" s="516"/>
      <c r="AG137" s="518"/>
    </row>
    <row r="138" spans="2:33" s="274" customFormat="1" ht="54.75" customHeight="1" x14ac:dyDescent="0.25">
      <c r="B138" s="285" t="s">
        <v>717</v>
      </c>
      <c r="C138" s="296"/>
      <c r="D138" s="296"/>
      <c r="E138" s="284"/>
      <c r="F138" s="284"/>
      <c r="G138" s="638"/>
      <c r="H138" s="639"/>
      <c r="I138" s="289"/>
      <c r="J138" s="298"/>
      <c r="K138" s="298"/>
      <c r="L138" s="289"/>
      <c r="M138" s="289"/>
      <c r="N138" s="299"/>
      <c r="O138" s="297"/>
      <c r="P138" s="297"/>
      <c r="Q138" s="273"/>
      <c r="R138" s="284"/>
      <c r="S138" s="284"/>
      <c r="T138" s="284"/>
      <c r="U138" s="332" t="str">
        <f t="shared" si="30"/>
        <v/>
      </c>
      <c r="V138" s="284"/>
      <c r="W138" s="332" t="str">
        <f t="shared" si="31"/>
        <v xml:space="preserve"> </v>
      </c>
      <c r="X138" s="635"/>
      <c r="Y138" s="335" t="str">
        <f t="shared" si="32"/>
        <v/>
      </c>
      <c r="Z138" s="635"/>
      <c r="AA138" s="637"/>
      <c r="AB138" s="635"/>
      <c r="AC138" s="309"/>
      <c r="AF138" s="516"/>
      <c r="AG138" s="518"/>
    </row>
    <row r="139" spans="2:33" s="274" customFormat="1" ht="69.75" customHeight="1" x14ac:dyDescent="0.2">
      <c r="B139" s="285" t="s">
        <v>718</v>
      </c>
      <c r="C139" s="296"/>
      <c r="D139" s="296"/>
      <c r="E139" s="284"/>
      <c r="F139" s="284"/>
      <c r="G139" s="638"/>
      <c r="H139" s="639"/>
      <c r="I139" s="289"/>
      <c r="J139" s="298"/>
      <c r="K139" s="298"/>
      <c r="L139" s="289"/>
      <c r="M139" s="289"/>
      <c r="N139" s="299"/>
      <c r="O139" s="297"/>
      <c r="P139" s="297"/>
      <c r="Q139" s="273"/>
      <c r="R139" s="284"/>
      <c r="S139" s="284"/>
      <c r="T139" s="284"/>
      <c r="U139" s="332" t="str">
        <f t="shared" si="30"/>
        <v/>
      </c>
      <c r="V139" s="284"/>
      <c r="W139" s="332" t="str">
        <f t="shared" si="31"/>
        <v xml:space="preserve"> </v>
      </c>
      <c r="X139" s="636"/>
      <c r="Y139" s="335" t="str">
        <f t="shared" si="32"/>
        <v/>
      </c>
      <c r="Z139" s="636"/>
      <c r="AA139" s="637"/>
      <c r="AB139" s="636"/>
      <c r="AC139" s="309"/>
    </row>
    <row r="140" spans="2:33" s="274" customFormat="1" ht="15.75" x14ac:dyDescent="0.2">
      <c r="B140" s="300"/>
      <c r="C140" s="301"/>
      <c r="D140" s="301"/>
      <c r="E140" s="301"/>
      <c r="F140" s="301"/>
      <c r="G140" s="301"/>
      <c r="H140" s="301"/>
      <c r="I140" s="301"/>
      <c r="J140" s="302"/>
      <c r="K140" s="302"/>
      <c r="L140" s="302"/>
      <c r="M140" s="302"/>
      <c r="N140" s="301"/>
      <c r="O140" s="301"/>
      <c r="P140" s="301"/>
      <c r="Q140" s="302"/>
      <c r="R140" s="302"/>
      <c r="S140" s="303"/>
      <c r="T140" s="303" t="s">
        <v>719</v>
      </c>
      <c r="U140" s="333">
        <f>SUM(U134:U139)</f>
        <v>3971.4593768294485</v>
      </c>
      <c r="V140" s="303">
        <f>COUNTIF(V134:V139,"SI")</f>
        <v>4</v>
      </c>
      <c r="W140" s="333">
        <f>SUM(W134:W139)</f>
        <v>3971.4624999999996</v>
      </c>
      <c r="X140" s="310">
        <f>W140/V140</f>
        <v>992.86562499999991</v>
      </c>
      <c r="Y140" s="301"/>
      <c r="Z140" s="301"/>
      <c r="AA140" s="301"/>
      <c r="AB140" s="301"/>
      <c r="AC140" s="304"/>
    </row>
    <row r="141" spans="2:33" ht="16.5" x14ac:dyDescent="0.3">
      <c r="Q141" s="69"/>
      <c r="U141" s="331"/>
      <c r="V141" s="327"/>
      <c r="W141" s="331"/>
    </row>
    <row r="142" spans="2:33" x14ac:dyDescent="0.2">
      <c r="Q142" s="69"/>
    </row>
    <row r="143" spans="2:33" s="274" customFormat="1" ht="21" customHeight="1" x14ac:dyDescent="0.25">
      <c r="B143" s="305">
        <v>10</v>
      </c>
      <c r="C143" s="640" t="str">
        <f>VLOOKUP(B143,'INFO. PROP'!$A$9:$D$105,2,FALSE)</f>
        <v>CONSORCIO MT 2022 BOSA</v>
      </c>
      <c r="D143" s="640"/>
      <c r="E143" s="640"/>
      <c r="F143" s="640"/>
      <c r="G143" s="640"/>
      <c r="H143" s="641" t="s">
        <v>8</v>
      </c>
      <c r="I143" s="641"/>
      <c r="J143" s="642"/>
      <c r="K143" s="423" t="str">
        <f>VLOOKUP(B143,'INFO. PROP'!$A$9:$E$105,4,FALSE)</f>
        <v>(INGENIERIA 
MASTER S.A.S 95% - MT PROJECTS S.A.S 5% -  0%- 0%)</v>
      </c>
      <c r="L143" s="426"/>
      <c r="M143" s="426"/>
      <c r="N143" s="426"/>
      <c r="O143" s="426"/>
      <c r="P143" s="426"/>
      <c r="Q143" s="426"/>
      <c r="R143" s="426"/>
      <c r="S143" s="426"/>
      <c r="T143" s="426"/>
      <c r="U143" s="431"/>
      <c r="V143" s="452" t="s">
        <v>673</v>
      </c>
      <c r="W143" s="431">
        <f>AVERAGE(W147:W152)</f>
        <v>897.08833333333348</v>
      </c>
      <c r="X143" s="618" t="s">
        <v>674</v>
      </c>
      <c r="Y143" s="619"/>
      <c r="Z143" s="311" t="s">
        <v>656</v>
      </c>
      <c r="AA143" s="312" t="s">
        <v>627</v>
      </c>
      <c r="AB143" s="311" t="s">
        <v>656</v>
      </c>
      <c r="AC143" s="275"/>
      <c r="AF143" s="516"/>
      <c r="AG143" s="517"/>
    </row>
    <row r="144" spans="2:33" s="274" customFormat="1" ht="15" x14ac:dyDescent="0.25">
      <c r="B144" s="643"/>
      <c r="C144" s="644"/>
      <c r="D144" s="644"/>
      <c r="E144" s="644"/>
      <c r="F144" s="306"/>
      <c r="G144" s="307"/>
      <c r="H144" s="307"/>
      <c r="I144" s="307"/>
      <c r="J144" s="308"/>
      <c r="K144" s="308"/>
      <c r="L144" s="308"/>
      <c r="M144" s="308"/>
      <c r="N144" s="307"/>
      <c r="O144" s="307"/>
      <c r="P144" s="307"/>
      <c r="Q144" s="308"/>
      <c r="R144" s="308"/>
      <c r="S144" s="308"/>
      <c r="T144" s="308"/>
      <c r="U144" s="308"/>
      <c r="V144" s="308"/>
      <c r="W144" s="308"/>
      <c r="X144" s="308"/>
      <c r="Y144" s="307"/>
      <c r="Z144" s="307"/>
      <c r="AA144" s="307"/>
      <c r="AB144" s="307"/>
      <c r="AC144" s="276"/>
      <c r="AF144" s="516"/>
      <c r="AG144" s="517"/>
    </row>
    <row r="145" spans="2:33" s="274" customFormat="1" ht="45" customHeight="1" x14ac:dyDescent="0.25">
      <c r="B145" s="645" t="s">
        <v>675</v>
      </c>
      <c r="C145" s="629" t="s">
        <v>676</v>
      </c>
      <c r="D145" s="629" t="s">
        <v>677</v>
      </c>
      <c r="E145" s="629" t="s">
        <v>678</v>
      </c>
      <c r="F145" s="630" t="s">
        <v>675</v>
      </c>
      <c r="G145" s="646"/>
      <c r="H145" s="631"/>
      <c r="I145" s="647" t="s">
        <v>679</v>
      </c>
      <c r="J145" s="648"/>
      <c r="K145" s="620" t="s">
        <v>680</v>
      </c>
      <c r="L145" s="620" t="s">
        <v>681</v>
      </c>
      <c r="M145" s="620" t="s">
        <v>682</v>
      </c>
      <c r="N145" s="620" t="s">
        <v>683</v>
      </c>
      <c r="O145" s="620" t="s">
        <v>684</v>
      </c>
      <c r="P145" s="620" t="s">
        <v>685</v>
      </c>
      <c r="Q145" s="281" t="s">
        <v>686</v>
      </c>
      <c r="R145" s="279" t="s">
        <v>687</v>
      </c>
      <c r="S145" s="649" t="s">
        <v>688</v>
      </c>
      <c r="T145" s="649"/>
      <c r="U145" s="620" t="s">
        <v>689</v>
      </c>
      <c r="V145" s="620" t="s">
        <v>690</v>
      </c>
      <c r="W145" s="647" t="s">
        <v>691</v>
      </c>
      <c r="X145" s="648"/>
      <c r="Y145" s="281" t="s">
        <v>692</v>
      </c>
      <c r="Z145" s="281" t="s">
        <v>693</v>
      </c>
      <c r="AA145" s="629" t="s">
        <v>694</v>
      </c>
      <c r="AB145" s="629"/>
      <c r="AC145" s="622" t="s">
        <v>23</v>
      </c>
      <c r="AF145" s="516"/>
      <c r="AG145" s="517"/>
    </row>
    <row r="146" spans="2:33" s="274" customFormat="1" ht="75" customHeight="1" x14ac:dyDescent="0.25">
      <c r="B146" s="645"/>
      <c r="C146" s="629"/>
      <c r="D146" s="629"/>
      <c r="E146" s="629"/>
      <c r="F146" s="282" t="s">
        <v>5</v>
      </c>
      <c r="G146" s="630" t="s">
        <v>695</v>
      </c>
      <c r="H146" s="631"/>
      <c r="I146" s="278" t="s">
        <v>696</v>
      </c>
      <c r="J146" s="280" t="s">
        <v>697</v>
      </c>
      <c r="K146" s="621"/>
      <c r="L146" s="621"/>
      <c r="M146" s="621"/>
      <c r="N146" s="621"/>
      <c r="O146" s="621"/>
      <c r="P146" s="621"/>
      <c r="Q146" s="277" t="s">
        <v>698</v>
      </c>
      <c r="R146" s="277" t="s">
        <v>699</v>
      </c>
      <c r="S146" s="283" t="s">
        <v>700</v>
      </c>
      <c r="T146" s="283" t="s">
        <v>701</v>
      </c>
      <c r="U146" s="621"/>
      <c r="V146" s="621"/>
      <c r="W146" s="502" t="s">
        <v>702</v>
      </c>
      <c r="X146" s="284" t="s">
        <v>703</v>
      </c>
      <c r="Y146" s="277" t="s">
        <v>704</v>
      </c>
      <c r="Z146" s="281" t="s">
        <v>705</v>
      </c>
      <c r="AA146" s="277" t="s">
        <v>706</v>
      </c>
      <c r="AB146" s="277" t="s">
        <v>707</v>
      </c>
      <c r="AC146" s="622"/>
      <c r="AF146" s="516"/>
      <c r="AG146" s="517"/>
    </row>
    <row r="147" spans="2:33" s="274" customFormat="1" ht="83.25" customHeight="1" x14ac:dyDescent="0.25">
      <c r="B147" s="285" t="s">
        <v>708</v>
      </c>
      <c r="C147" s="286">
        <v>92</v>
      </c>
      <c r="D147" s="287" t="s">
        <v>772</v>
      </c>
      <c r="E147" s="288" t="s">
        <v>816</v>
      </c>
      <c r="F147" s="288" t="s">
        <v>817</v>
      </c>
      <c r="G147" s="651" t="s">
        <v>818</v>
      </c>
      <c r="H147" s="652"/>
      <c r="I147" s="289" t="s">
        <v>713</v>
      </c>
      <c r="J147" s="290">
        <v>0.5</v>
      </c>
      <c r="K147" s="290" t="s">
        <v>819</v>
      </c>
      <c r="L147" s="291">
        <v>42198</v>
      </c>
      <c r="M147" s="291">
        <v>42429</v>
      </c>
      <c r="N147" s="292">
        <v>415754739</v>
      </c>
      <c r="O147" s="293">
        <v>603.01</v>
      </c>
      <c r="P147" s="289">
        <v>811015</v>
      </c>
      <c r="Q147" s="273" t="str">
        <f>IF(OR(P147=$C$2,P147=$C$3,P147=$C$4),"CUMPLE","NO CUMPLE")</f>
        <v>CUMPLE</v>
      </c>
      <c r="R147" s="273" t="s">
        <v>656</v>
      </c>
      <c r="S147" s="273" t="s">
        <v>656</v>
      </c>
      <c r="T147" s="273" t="s">
        <v>656</v>
      </c>
      <c r="U147" s="332">
        <f t="shared" ref="U147:U152" si="34">IF(V147="SI",IF(M147="","",($J147*$N147)/(VLOOKUP(YEAR(M147),$AF$1:$AG$34,2,))),"")</f>
        <v>301.50969896512464</v>
      </c>
      <c r="V147" s="284" t="s">
        <v>634</v>
      </c>
      <c r="W147" s="332">
        <f t="shared" ref="W147:W152" si="35">IF(V147="si",(J147*O147),(" "))</f>
        <v>301.505</v>
      </c>
      <c r="X147" s="448">
        <f>W153/$G$11</f>
        <v>3.3638558085885286</v>
      </c>
      <c r="Y147" s="273" t="str">
        <f t="shared" ref="Y147:Y152" si="36">IF(M147="","",IF(M147&lt;$G$13,"CUMPLE","NO CUMPLE"))</f>
        <v>CUMPLE</v>
      </c>
      <c r="Z147" s="634" t="s">
        <v>656</v>
      </c>
      <c r="AA147" s="637" t="s">
        <v>634</v>
      </c>
      <c r="AB147" s="634" t="str">
        <f>IF(AA147="si","CUMPLE","NO CUMPLE")</f>
        <v>CUMPLE</v>
      </c>
      <c r="AC147" s="294"/>
      <c r="AF147" s="516"/>
      <c r="AG147" s="517"/>
    </row>
    <row r="148" spans="2:33" s="274" customFormat="1" ht="90.75" customHeight="1" x14ac:dyDescent="0.25">
      <c r="B148" s="285" t="s">
        <v>714</v>
      </c>
      <c r="C148" s="286">
        <v>202</v>
      </c>
      <c r="D148" s="287" t="s">
        <v>772</v>
      </c>
      <c r="E148" s="288" t="s">
        <v>820</v>
      </c>
      <c r="F148" s="288" t="s">
        <v>821</v>
      </c>
      <c r="G148" s="651" t="s">
        <v>822</v>
      </c>
      <c r="H148" s="652"/>
      <c r="I148" s="289" t="s">
        <v>713</v>
      </c>
      <c r="J148" s="290">
        <v>0.5</v>
      </c>
      <c r="K148" s="290" t="s">
        <v>819</v>
      </c>
      <c r="L148" s="291">
        <v>43879</v>
      </c>
      <c r="M148" s="291">
        <v>44362</v>
      </c>
      <c r="N148" s="292">
        <v>1925063000</v>
      </c>
      <c r="O148" s="293">
        <v>2118.88</v>
      </c>
      <c r="P148" s="289">
        <v>811015</v>
      </c>
      <c r="Q148" s="273" t="str">
        <f t="shared" ref="Q148:Q149" si="37">IF(OR(P148=$C$2,P148=$C$3,P148=$C$4),"CUMPLE","NO CUMPLE")</f>
        <v>CUMPLE</v>
      </c>
      <c r="R148" s="273" t="s">
        <v>656</v>
      </c>
      <c r="S148" s="273"/>
      <c r="T148" s="273"/>
      <c r="U148" s="332">
        <f t="shared" si="34"/>
        <v>1059.4429878726642</v>
      </c>
      <c r="V148" s="284" t="s">
        <v>634</v>
      </c>
      <c r="W148" s="332">
        <f t="shared" si="35"/>
        <v>1059.44</v>
      </c>
      <c r="X148" s="634" t="str">
        <f>IF(W153=0,"",IF(X147&gt;=100%,"CUMPLE","NO CUMPLE"))</f>
        <v>CUMPLE</v>
      </c>
      <c r="Y148" s="273" t="str">
        <f t="shared" si="36"/>
        <v>CUMPLE</v>
      </c>
      <c r="Z148" s="635"/>
      <c r="AA148" s="637"/>
      <c r="AB148" s="635"/>
      <c r="AC148" s="295"/>
      <c r="AF148" s="516"/>
      <c r="AG148" s="518"/>
    </row>
    <row r="149" spans="2:33" s="274" customFormat="1" ht="75" customHeight="1" x14ac:dyDescent="0.25">
      <c r="B149" s="285" t="s">
        <v>715</v>
      </c>
      <c r="C149" s="296">
        <v>86</v>
      </c>
      <c r="D149" s="287" t="s">
        <v>772</v>
      </c>
      <c r="E149" s="288" t="s">
        <v>823</v>
      </c>
      <c r="F149" s="288" t="s">
        <v>824</v>
      </c>
      <c r="G149" s="651" t="s">
        <v>825</v>
      </c>
      <c r="H149" s="652"/>
      <c r="I149" s="289" t="s">
        <v>730</v>
      </c>
      <c r="J149" s="290">
        <v>1</v>
      </c>
      <c r="K149" s="290" t="s">
        <v>819</v>
      </c>
      <c r="L149" s="291">
        <v>41304</v>
      </c>
      <c r="M149" s="291">
        <v>42166</v>
      </c>
      <c r="N149" s="292">
        <v>857193770</v>
      </c>
      <c r="O149" s="293">
        <v>1330.32</v>
      </c>
      <c r="P149" s="289">
        <v>811015</v>
      </c>
      <c r="Q149" s="273" t="str">
        <f t="shared" si="37"/>
        <v>CUMPLE</v>
      </c>
      <c r="R149" s="273" t="s">
        <v>656</v>
      </c>
      <c r="S149" s="273" t="s">
        <v>656</v>
      </c>
      <c r="T149" s="273"/>
      <c r="U149" s="332">
        <f t="shared" si="34"/>
        <v>1330.3232249553814</v>
      </c>
      <c r="V149" s="284" t="s">
        <v>634</v>
      </c>
      <c r="W149" s="332">
        <f t="shared" si="35"/>
        <v>1330.32</v>
      </c>
      <c r="X149" s="635"/>
      <c r="Y149" s="273" t="str">
        <f t="shared" si="36"/>
        <v>CUMPLE</v>
      </c>
      <c r="Z149" s="635"/>
      <c r="AA149" s="637"/>
      <c r="AB149" s="635"/>
      <c r="AC149" s="309"/>
      <c r="AF149" s="516"/>
      <c r="AG149" s="518"/>
    </row>
    <row r="150" spans="2:33" s="274" customFormat="1" ht="63.75" customHeight="1" x14ac:dyDescent="0.25">
      <c r="B150" s="285" t="s">
        <v>716</v>
      </c>
      <c r="C150" s="296"/>
      <c r="D150" s="287"/>
      <c r="E150" s="288"/>
      <c r="F150" s="288"/>
      <c r="G150" s="651"/>
      <c r="H150" s="652"/>
      <c r="I150" s="289"/>
      <c r="J150" s="290"/>
      <c r="K150" s="290"/>
      <c r="L150" s="291"/>
      <c r="M150" s="291"/>
      <c r="N150" s="292"/>
      <c r="O150" s="293"/>
      <c r="P150" s="289"/>
      <c r="Q150" s="273"/>
      <c r="R150" s="273"/>
      <c r="S150" s="273"/>
      <c r="T150" s="273"/>
      <c r="U150" s="332" t="str">
        <f t="shared" si="34"/>
        <v/>
      </c>
      <c r="V150" s="284"/>
      <c r="W150" s="332" t="str">
        <f t="shared" si="35"/>
        <v xml:space="preserve"> </v>
      </c>
      <c r="X150" s="635"/>
      <c r="Y150" s="273" t="str">
        <f t="shared" si="36"/>
        <v/>
      </c>
      <c r="Z150" s="635"/>
      <c r="AA150" s="637"/>
      <c r="AB150" s="635"/>
      <c r="AC150" s="309"/>
      <c r="AF150" s="516"/>
      <c r="AG150" s="518"/>
    </row>
    <row r="151" spans="2:33" s="274" customFormat="1" ht="54.75" customHeight="1" x14ac:dyDescent="0.25">
      <c r="B151" s="285" t="s">
        <v>717</v>
      </c>
      <c r="C151" s="296"/>
      <c r="D151" s="296"/>
      <c r="E151" s="284"/>
      <c r="F151" s="284"/>
      <c r="G151" s="638"/>
      <c r="H151" s="639"/>
      <c r="I151" s="289"/>
      <c r="J151" s="298"/>
      <c r="K151" s="298"/>
      <c r="L151" s="289"/>
      <c r="M151" s="289"/>
      <c r="N151" s="299"/>
      <c r="O151" s="297"/>
      <c r="P151" s="297"/>
      <c r="Q151" s="273"/>
      <c r="R151" s="284"/>
      <c r="S151" s="284"/>
      <c r="T151" s="284"/>
      <c r="U151" s="332" t="str">
        <f t="shared" si="34"/>
        <v/>
      </c>
      <c r="V151" s="284"/>
      <c r="W151" s="332" t="str">
        <f t="shared" si="35"/>
        <v xml:space="preserve"> </v>
      </c>
      <c r="X151" s="635"/>
      <c r="Y151" s="335" t="str">
        <f t="shared" si="36"/>
        <v/>
      </c>
      <c r="Z151" s="635"/>
      <c r="AA151" s="637"/>
      <c r="AB151" s="635"/>
      <c r="AC151" s="309"/>
      <c r="AF151" s="516"/>
      <c r="AG151" s="518"/>
    </row>
    <row r="152" spans="2:33" s="274" customFormat="1" ht="69.75" customHeight="1" x14ac:dyDescent="0.2">
      <c r="B152" s="285" t="s">
        <v>718</v>
      </c>
      <c r="C152" s="296"/>
      <c r="D152" s="296"/>
      <c r="E152" s="284"/>
      <c r="F152" s="284"/>
      <c r="G152" s="638"/>
      <c r="H152" s="639"/>
      <c r="I152" s="289"/>
      <c r="J152" s="298"/>
      <c r="K152" s="298"/>
      <c r="L152" s="289"/>
      <c r="M152" s="289"/>
      <c r="N152" s="299"/>
      <c r="O152" s="297"/>
      <c r="P152" s="297"/>
      <c r="Q152" s="273"/>
      <c r="R152" s="284"/>
      <c r="S152" s="284"/>
      <c r="T152" s="284"/>
      <c r="U152" s="332" t="str">
        <f t="shared" si="34"/>
        <v/>
      </c>
      <c r="V152" s="284"/>
      <c r="W152" s="332" t="str">
        <f t="shared" si="35"/>
        <v xml:space="preserve"> </v>
      </c>
      <c r="X152" s="636"/>
      <c r="Y152" s="335" t="str">
        <f t="shared" si="36"/>
        <v/>
      </c>
      <c r="Z152" s="636"/>
      <c r="AA152" s="637"/>
      <c r="AB152" s="636"/>
      <c r="AC152" s="309"/>
    </row>
    <row r="153" spans="2:33" s="274" customFormat="1" ht="15.75" x14ac:dyDescent="0.2">
      <c r="B153" s="300"/>
      <c r="C153" s="301"/>
      <c r="D153" s="301"/>
      <c r="E153" s="301"/>
      <c r="F153" s="301"/>
      <c r="G153" s="301"/>
      <c r="H153" s="301"/>
      <c r="I153" s="301"/>
      <c r="J153" s="302"/>
      <c r="K153" s="302"/>
      <c r="L153" s="302"/>
      <c r="M153" s="302"/>
      <c r="N153" s="301"/>
      <c r="O153" s="301"/>
      <c r="P153" s="301"/>
      <c r="Q153" s="302"/>
      <c r="R153" s="302"/>
      <c r="S153" s="303"/>
      <c r="T153" s="303" t="s">
        <v>719</v>
      </c>
      <c r="U153" s="333">
        <f>SUM(U147:U152)</f>
        <v>2691.2759117931701</v>
      </c>
      <c r="V153" s="303">
        <f>COUNTIF(V147:V152,"SI")</f>
        <v>3</v>
      </c>
      <c r="W153" s="333">
        <f>SUM(W147:W152)</f>
        <v>2691.2650000000003</v>
      </c>
      <c r="X153" s="310">
        <f>W153/V153</f>
        <v>897.08833333333348</v>
      </c>
      <c r="Y153" s="301"/>
      <c r="Z153" s="301"/>
      <c r="AA153" s="301"/>
      <c r="AB153" s="301"/>
      <c r="AC153" s="304"/>
    </row>
    <row r="154" spans="2:33" x14ac:dyDescent="0.2">
      <c r="Q154" s="69"/>
    </row>
    <row r="155" spans="2:33" x14ac:dyDescent="0.2">
      <c r="Q155" s="69"/>
    </row>
    <row r="156" spans="2:33" s="274" customFormat="1" ht="21" customHeight="1" x14ac:dyDescent="0.25">
      <c r="B156" s="305">
        <v>11</v>
      </c>
      <c r="C156" s="640" t="str">
        <f>VLOOKUP(B156,'INFO. PROP'!$A$9:$D$105,2,FALSE)</f>
        <v>VELNEC S.A.</v>
      </c>
      <c r="D156" s="640"/>
      <c r="E156" s="640"/>
      <c r="F156" s="640"/>
      <c r="G156" s="640"/>
      <c r="H156" s="641" t="s">
        <v>8</v>
      </c>
      <c r="I156" s="641"/>
      <c r="J156" s="642"/>
      <c r="K156" s="423" t="str">
        <f>VLOOKUP(B156,'INFO. PROP'!$A$9:$E$105,4,FALSE)</f>
        <v>(VELNEC SAS 100% -  0% -  0%- 0%)</v>
      </c>
      <c r="L156" s="426"/>
      <c r="M156" s="426"/>
      <c r="N156" s="426"/>
      <c r="O156" s="426"/>
      <c r="P156" s="426"/>
      <c r="Q156" s="426"/>
      <c r="R156" s="426"/>
      <c r="S156" s="426"/>
      <c r="T156" s="426"/>
      <c r="U156" s="431"/>
      <c r="V156" s="452" t="s">
        <v>673</v>
      </c>
      <c r="W156" s="431">
        <f>AVERAGE(W160:W165)</f>
        <v>1105.21</v>
      </c>
      <c r="X156" s="618" t="s">
        <v>674</v>
      </c>
      <c r="Y156" s="619"/>
      <c r="Z156" s="311" t="s">
        <v>656</v>
      </c>
      <c r="AA156" s="312" t="s">
        <v>627</v>
      </c>
      <c r="AB156" s="311" t="s">
        <v>656</v>
      </c>
      <c r="AC156" s="275"/>
      <c r="AF156" s="516"/>
      <c r="AG156" s="517"/>
    </row>
    <row r="157" spans="2:33" s="274" customFormat="1" ht="15" x14ac:dyDescent="0.25">
      <c r="B157" s="643"/>
      <c r="C157" s="644"/>
      <c r="D157" s="644"/>
      <c r="E157" s="644"/>
      <c r="F157" s="306"/>
      <c r="G157" s="307"/>
      <c r="H157" s="307"/>
      <c r="I157" s="307"/>
      <c r="J157" s="308"/>
      <c r="K157" s="308"/>
      <c r="L157" s="308"/>
      <c r="M157" s="308"/>
      <c r="N157" s="307"/>
      <c r="O157" s="307"/>
      <c r="P157" s="307"/>
      <c r="Q157" s="308"/>
      <c r="R157" s="308"/>
      <c r="S157" s="308"/>
      <c r="T157" s="308"/>
      <c r="U157" s="308"/>
      <c r="V157" s="308"/>
      <c r="W157" s="308"/>
      <c r="X157" s="308"/>
      <c r="Y157" s="307"/>
      <c r="Z157" s="307"/>
      <c r="AA157" s="307"/>
      <c r="AB157" s="307"/>
      <c r="AC157" s="276"/>
      <c r="AF157" s="516"/>
      <c r="AG157" s="517"/>
    </row>
    <row r="158" spans="2:33" s="274" customFormat="1" ht="45" customHeight="1" x14ac:dyDescent="0.25">
      <c r="B158" s="645" t="s">
        <v>675</v>
      </c>
      <c r="C158" s="629" t="s">
        <v>676</v>
      </c>
      <c r="D158" s="629" t="s">
        <v>677</v>
      </c>
      <c r="E158" s="629" t="s">
        <v>678</v>
      </c>
      <c r="F158" s="630" t="s">
        <v>675</v>
      </c>
      <c r="G158" s="646"/>
      <c r="H158" s="631"/>
      <c r="I158" s="647" t="s">
        <v>679</v>
      </c>
      <c r="J158" s="648"/>
      <c r="K158" s="620" t="s">
        <v>680</v>
      </c>
      <c r="L158" s="620" t="s">
        <v>681</v>
      </c>
      <c r="M158" s="620" t="s">
        <v>682</v>
      </c>
      <c r="N158" s="620" t="s">
        <v>683</v>
      </c>
      <c r="O158" s="620" t="s">
        <v>684</v>
      </c>
      <c r="P158" s="620" t="s">
        <v>685</v>
      </c>
      <c r="Q158" s="281" t="s">
        <v>686</v>
      </c>
      <c r="R158" s="279" t="s">
        <v>687</v>
      </c>
      <c r="S158" s="649" t="s">
        <v>688</v>
      </c>
      <c r="T158" s="649"/>
      <c r="U158" s="620" t="s">
        <v>689</v>
      </c>
      <c r="V158" s="620" t="s">
        <v>690</v>
      </c>
      <c r="W158" s="647" t="s">
        <v>691</v>
      </c>
      <c r="X158" s="648"/>
      <c r="Y158" s="281" t="s">
        <v>692</v>
      </c>
      <c r="Z158" s="281" t="s">
        <v>693</v>
      </c>
      <c r="AA158" s="629" t="s">
        <v>694</v>
      </c>
      <c r="AB158" s="629"/>
      <c r="AC158" s="622" t="s">
        <v>23</v>
      </c>
      <c r="AF158" s="516"/>
      <c r="AG158" s="517"/>
    </row>
    <row r="159" spans="2:33" s="274" customFormat="1" ht="75" customHeight="1" x14ac:dyDescent="0.25">
      <c r="B159" s="645"/>
      <c r="C159" s="629"/>
      <c r="D159" s="629"/>
      <c r="E159" s="629"/>
      <c r="F159" s="282" t="s">
        <v>5</v>
      </c>
      <c r="G159" s="630" t="s">
        <v>695</v>
      </c>
      <c r="H159" s="631"/>
      <c r="I159" s="278" t="s">
        <v>696</v>
      </c>
      <c r="J159" s="280" t="s">
        <v>697</v>
      </c>
      <c r="K159" s="621"/>
      <c r="L159" s="621"/>
      <c r="M159" s="621"/>
      <c r="N159" s="621"/>
      <c r="O159" s="621"/>
      <c r="P159" s="621"/>
      <c r="Q159" s="277" t="s">
        <v>698</v>
      </c>
      <c r="R159" s="277" t="s">
        <v>699</v>
      </c>
      <c r="S159" s="283" t="s">
        <v>700</v>
      </c>
      <c r="T159" s="283" t="s">
        <v>701</v>
      </c>
      <c r="U159" s="621"/>
      <c r="V159" s="621"/>
      <c r="W159" s="502" t="s">
        <v>702</v>
      </c>
      <c r="X159" s="284" t="s">
        <v>703</v>
      </c>
      <c r="Y159" s="277" t="s">
        <v>704</v>
      </c>
      <c r="Z159" s="281" t="s">
        <v>705</v>
      </c>
      <c r="AA159" s="277" t="s">
        <v>706</v>
      </c>
      <c r="AB159" s="277" t="s">
        <v>707</v>
      </c>
      <c r="AC159" s="622"/>
      <c r="AF159" s="516"/>
      <c r="AG159" s="517"/>
    </row>
    <row r="160" spans="2:33" s="274" customFormat="1" ht="83.25" customHeight="1" x14ac:dyDescent="0.25">
      <c r="B160" s="285" t="s">
        <v>708</v>
      </c>
      <c r="C160" s="286">
        <v>6</v>
      </c>
      <c r="D160" s="287" t="s">
        <v>826</v>
      </c>
      <c r="E160" s="288" t="s">
        <v>827</v>
      </c>
      <c r="F160" s="288" t="s">
        <v>828</v>
      </c>
      <c r="G160" s="651" t="s">
        <v>829</v>
      </c>
      <c r="H160" s="652"/>
      <c r="I160" s="289" t="s">
        <v>730</v>
      </c>
      <c r="J160" s="290">
        <v>1</v>
      </c>
      <c r="K160" s="290" t="s">
        <v>830</v>
      </c>
      <c r="L160" s="291">
        <v>38457</v>
      </c>
      <c r="M160" s="291">
        <v>39675</v>
      </c>
      <c r="N160" s="292">
        <v>777002566</v>
      </c>
      <c r="O160" s="293">
        <v>1683.65</v>
      </c>
      <c r="P160" s="289">
        <v>811015</v>
      </c>
      <c r="Q160" s="273" t="str">
        <f>IF(OR(P160=$C$2,P160=$C$3,P160=$C$4),"CUMPLE","NO CUMPLE")</f>
        <v>CUMPLE</v>
      </c>
      <c r="R160" s="273" t="s">
        <v>656</v>
      </c>
      <c r="S160" s="273" t="s">
        <v>656</v>
      </c>
      <c r="T160" s="273" t="s">
        <v>656</v>
      </c>
      <c r="U160" s="332">
        <f t="shared" ref="U160:U165" si="38">IF(V160="SI",IF(M160="","",($J160*$N160)/(VLOOKUP(YEAR(M160),$AF$1:$AG$34,2,))),"")</f>
        <v>1683.6458634886239</v>
      </c>
      <c r="V160" s="284" t="s">
        <v>634</v>
      </c>
      <c r="W160" s="332">
        <f t="shared" ref="W160:W165" si="39">IF(V160="si",(J160*O160),(" "))</f>
        <v>1683.65</v>
      </c>
      <c r="X160" s="448">
        <f>W166/$G$11</f>
        <v>5.5256796758552236</v>
      </c>
      <c r="Y160" s="273" t="str">
        <f t="shared" ref="Y160:Y165" si="40">IF(M160="","",IF(M160&lt;$G$13,"CUMPLE","NO CUMPLE"))</f>
        <v>CUMPLE</v>
      </c>
      <c r="Z160" s="634" t="s">
        <v>635</v>
      </c>
      <c r="AA160" s="637" t="s">
        <v>634</v>
      </c>
      <c r="AB160" s="634" t="str">
        <f>IF(AA160="si","CUMPLE","NO CUMPLE")</f>
        <v>CUMPLE</v>
      </c>
      <c r="AC160" s="294"/>
      <c r="AF160" s="516"/>
      <c r="AG160" s="517"/>
    </row>
    <row r="161" spans="2:33" s="274" customFormat="1" ht="90.75" customHeight="1" x14ac:dyDescent="0.25">
      <c r="B161" s="285" t="s">
        <v>714</v>
      </c>
      <c r="C161" s="286">
        <v>12</v>
      </c>
      <c r="D161" s="287" t="s">
        <v>831</v>
      </c>
      <c r="E161" s="288" t="s">
        <v>832</v>
      </c>
      <c r="F161" s="288" t="s">
        <v>833</v>
      </c>
      <c r="G161" s="651" t="s">
        <v>834</v>
      </c>
      <c r="H161" s="652"/>
      <c r="I161" s="289" t="s">
        <v>730</v>
      </c>
      <c r="J161" s="290">
        <v>1</v>
      </c>
      <c r="K161" s="290" t="s">
        <v>830</v>
      </c>
      <c r="L161" s="291">
        <v>36402</v>
      </c>
      <c r="M161" s="291">
        <v>37231</v>
      </c>
      <c r="N161" s="292">
        <v>296363869</v>
      </c>
      <c r="O161" s="293">
        <v>1036.24</v>
      </c>
      <c r="P161" s="289">
        <v>811015</v>
      </c>
      <c r="Q161" s="273" t="str">
        <f t="shared" ref="Q161:Q163" si="41">IF(OR(P161=$C$2,P161=$C$3,P161=$C$4),"CUMPLE","NO CUMPLE")</f>
        <v>CUMPLE</v>
      </c>
      <c r="R161" s="273" t="s">
        <v>656</v>
      </c>
      <c r="S161" s="273" t="s">
        <v>656</v>
      </c>
      <c r="T161" s="273"/>
      <c r="U161" s="332">
        <f t="shared" si="38"/>
        <v>1036.2373041958042</v>
      </c>
      <c r="V161" s="284" t="s">
        <v>634</v>
      </c>
      <c r="W161" s="332">
        <f t="shared" si="39"/>
        <v>1036.24</v>
      </c>
      <c r="X161" s="634" t="str">
        <f>IF(W166=0,"",IF(X160&gt;=100%,"CUMPLE","NO CUMPLE"))</f>
        <v>CUMPLE</v>
      </c>
      <c r="Y161" s="273" t="str">
        <f t="shared" si="40"/>
        <v>CUMPLE</v>
      </c>
      <c r="Z161" s="635"/>
      <c r="AA161" s="637"/>
      <c r="AB161" s="635"/>
      <c r="AC161" s="295"/>
      <c r="AF161" s="516"/>
      <c r="AG161" s="518"/>
    </row>
    <row r="162" spans="2:33" s="274" customFormat="1" ht="75" customHeight="1" x14ac:dyDescent="0.25">
      <c r="B162" s="285" t="s">
        <v>715</v>
      </c>
      <c r="C162" s="296">
        <v>52</v>
      </c>
      <c r="D162" s="287" t="s">
        <v>772</v>
      </c>
      <c r="E162" s="288" t="s">
        <v>835</v>
      </c>
      <c r="F162" s="288" t="s">
        <v>836</v>
      </c>
      <c r="G162" s="651" t="s">
        <v>837</v>
      </c>
      <c r="H162" s="652"/>
      <c r="I162" s="289" t="s">
        <v>730</v>
      </c>
      <c r="J162" s="290">
        <v>1</v>
      </c>
      <c r="K162" s="290" t="s">
        <v>830</v>
      </c>
      <c r="L162" s="291">
        <v>39854</v>
      </c>
      <c r="M162" s="291">
        <v>40081</v>
      </c>
      <c r="N162" s="292">
        <v>288797311.95999998</v>
      </c>
      <c r="O162" s="293">
        <v>581.20000000000005</v>
      </c>
      <c r="P162" s="289">
        <v>811015</v>
      </c>
      <c r="Q162" s="273" t="str">
        <f t="shared" si="41"/>
        <v>CUMPLE</v>
      </c>
      <c r="R162" s="273" t="s">
        <v>656</v>
      </c>
      <c r="S162" s="273" t="s">
        <v>656</v>
      </c>
      <c r="T162" s="273"/>
      <c r="U162" s="332">
        <f t="shared" si="38"/>
        <v>581.19805184141671</v>
      </c>
      <c r="V162" s="284" t="s">
        <v>634</v>
      </c>
      <c r="W162" s="332">
        <f t="shared" si="39"/>
        <v>581.20000000000005</v>
      </c>
      <c r="X162" s="635"/>
      <c r="Y162" s="273" t="str">
        <f t="shared" si="40"/>
        <v>CUMPLE</v>
      </c>
      <c r="Z162" s="635"/>
      <c r="AA162" s="637"/>
      <c r="AB162" s="635"/>
      <c r="AC162" s="309"/>
      <c r="AF162" s="516"/>
      <c r="AG162" s="518"/>
    </row>
    <row r="163" spans="2:33" s="274" customFormat="1" ht="63.75" customHeight="1" x14ac:dyDescent="0.25">
      <c r="B163" s="285" t="s">
        <v>716</v>
      </c>
      <c r="C163" s="296">
        <v>106</v>
      </c>
      <c r="D163" s="287" t="s">
        <v>831</v>
      </c>
      <c r="E163" s="288" t="s">
        <v>838</v>
      </c>
      <c r="F163" s="288" t="s">
        <v>839</v>
      </c>
      <c r="G163" s="651" t="s">
        <v>840</v>
      </c>
      <c r="H163" s="652"/>
      <c r="I163" s="289" t="s">
        <v>730</v>
      </c>
      <c r="J163" s="290">
        <v>1</v>
      </c>
      <c r="K163" s="290" t="s">
        <v>830</v>
      </c>
      <c r="L163" s="291">
        <v>41901</v>
      </c>
      <c r="M163" s="291">
        <v>42035</v>
      </c>
      <c r="N163" s="292">
        <v>721517405</v>
      </c>
      <c r="O163" s="293">
        <v>1119.75</v>
      </c>
      <c r="P163" s="289">
        <v>811015</v>
      </c>
      <c r="Q163" s="273" t="str">
        <f t="shared" si="41"/>
        <v>CUMPLE</v>
      </c>
      <c r="R163" s="273" t="s">
        <v>656</v>
      </c>
      <c r="S163" s="273" t="s">
        <v>656</v>
      </c>
      <c r="T163" s="273"/>
      <c r="U163" s="332">
        <f t="shared" si="38"/>
        <v>1119.7600760456273</v>
      </c>
      <c r="V163" s="284" t="s">
        <v>634</v>
      </c>
      <c r="W163" s="332">
        <f t="shared" si="39"/>
        <v>1119.75</v>
      </c>
      <c r="X163" s="635"/>
      <c r="Y163" s="273" t="str">
        <f t="shared" si="40"/>
        <v>CUMPLE</v>
      </c>
      <c r="Z163" s="635"/>
      <c r="AA163" s="637"/>
      <c r="AB163" s="635"/>
      <c r="AC163" s="309"/>
      <c r="AF163" s="516"/>
      <c r="AG163" s="518"/>
    </row>
    <row r="164" spans="2:33" s="274" customFormat="1" ht="54.75" customHeight="1" x14ac:dyDescent="0.25">
      <c r="B164" s="285" t="s">
        <v>717</v>
      </c>
      <c r="C164" s="296"/>
      <c r="D164" s="296"/>
      <c r="E164" s="284"/>
      <c r="F164" s="284"/>
      <c r="G164" s="638"/>
      <c r="H164" s="639"/>
      <c r="I164" s="289"/>
      <c r="J164" s="298"/>
      <c r="K164" s="298"/>
      <c r="L164" s="289"/>
      <c r="M164" s="289"/>
      <c r="N164" s="299"/>
      <c r="O164" s="297"/>
      <c r="P164" s="297"/>
      <c r="Q164" s="273"/>
      <c r="R164" s="284"/>
      <c r="S164" s="284"/>
      <c r="T164" s="284"/>
      <c r="U164" s="332" t="str">
        <f t="shared" si="38"/>
        <v/>
      </c>
      <c r="V164" s="284"/>
      <c r="W164" s="332" t="str">
        <f t="shared" si="39"/>
        <v xml:space="preserve"> </v>
      </c>
      <c r="X164" s="635"/>
      <c r="Y164" s="335" t="str">
        <f t="shared" si="40"/>
        <v/>
      </c>
      <c r="Z164" s="635"/>
      <c r="AA164" s="637"/>
      <c r="AB164" s="635"/>
      <c r="AC164" s="309"/>
      <c r="AF164" s="516"/>
      <c r="AG164" s="518"/>
    </row>
    <row r="165" spans="2:33" s="274" customFormat="1" ht="69.75" customHeight="1" x14ac:dyDescent="0.2">
      <c r="B165" s="285" t="s">
        <v>718</v>
      </c>
      <c r="C165" s="296"/>
      <c r="D165" s="296"/>
      <c r="E165" s="284"/>
      <c r="F165" s="284"/>
      <c r="G165" s="638"/>
      <c r="H165" s="639"/>
      <c r="I165" s="289"/>
      <c r="J165" s="298"/>
      <c r="K165" s="298"/>
      <c r="L165" s="289"/>
      <c r="M165" s="289"/>
      <c r="N165" s="299"/>
      <c r="O165" s="297"/>
      <c r="P165" s="297"/>
      <c r="Q165" s="273"/>
      <c r="R165" s="284"/>
      <c r="S165" s="284"/>
      <c r="T165" s="284"/>
      <c r="U165" s="332" t="str">
        <f t="shared" si="38"/>
        <v/>
      </c>
      <c r="V165" s="284"/>
      <c r="W165" s="332" t="str">
        <f t="shared" si="39"/>
        <v xml:space="preserve"> </v>
      </c>
      <c r="X165" s="636"/>
      <c r="Y165" s="335" t="str">
        <f t="shared" si="40"/>
        <v/>
      </c>
      <c r="Z165" s="636"/>
      <c r="AA165" s="637"/>
      <c r="AB165" s="636"/>
      <c r="AC165" s="309"/>
    </row>
    <row r="166" spans="2:33" s="274" customFormat="1" ht="15.75" x14ac:dyDescent="0.2">
      <c r="B166" s="300"/>
      <c r="C166" s="301"/>
      <c r="D166" s="301"/>
      <c r="E166" s="301"/>
      <c r="F166" s="301"/>
      <c r="G166" s="301"/>
      <c r="H166" s="301"/>
      <c r="I166" s="301"/>
      <c r="J166" s="302"/>
      <c r="K166" s="302"/>
      <c r="L166" s="302"/>
      <c r="M166" s="302"/>
      <c r="N166" s="301"/>
      <c r="O166" s="301"/>
      <c r="P166" s="301"/>
      <c r="Q166" s="302"/>
      <c r="R166" s="302"/>
      <c r="S166" s="303"/>
      <c r="T166" s="303" t="s">
        <v>719</v>
      </c>
      <c r="U166" s="333">
        <f>SUM(U160:U165)</f>
        <v>4420.8412955714721</v>
      </c>
      <c r="V166" s="303">
        <f>COUNTIF(V160:V165,"SI")</f>
        <v>4</v>
      </c>
      <c r="W166" s="333">
        <f>SUM(W160:W165)</f>
        <v>4420.84</v>
      </c>
      <c r="X166" s="310">
        <f>W166/V166</f>
        <v>1105.21</v>
      </c>
      <c r="Y166" s="301"/>
      <c r="Z166" s="301"/>
      <c r="AA166" s="301"/>
      <c r="AB166" s="301"/>
      <c r="AC166" s="304"/>
    </row>
    <row r="167" spans="2:33" ht="16.5" x14ac:dyDescent="0.3">
      <c r="Q167" s="69"/>
      <c r="U167" s="331"/>
      <c r="V167" s="327"/>
      <c r="W167" s="331"/>
    </row>
    <row r="168" spans="2:33" x14ac:dyDescent="0.2">
      <c r="Q168" s="69"/>
    </row>
    <row r="169" spans="2:33" s="274" customFormat="1" ht="21" customHeight="1" x14ac:dyDescent="0.25">
      <c r="B169" s="305">
        <v>12</v>
      </c>
      <c r="C169" s="640" t="str">
        <f>VLOOKUP(B169,'INFO. PROP'!$A$9:$D$105,2,FALSE)</f>
        <v>CONSORCIO INTERVIAS CD</v>
      </c>
      <c r="D169" s="640"/>
      <c r="E169" s="640"/>
      <c r="F169" s="640"/>
      <c r="G169" s="640"/>
      <c r="H169" s="641" t="s">
        <v>8</v>
      </c>
      <c r="I169" s="641"/>
      <c r="J169" s="642"/>
      <c r="K169" s="423" t="str">
        <f>VLOOKUP(B169,'INFO. PROP'!$A$9:$E$105,4,FALSE)</f>
        <v>(DF CONSULTORIA S.A.S 50% - COMPAÑÍA DE PROYECTOS
TÉCNICOS CPT S.A. 50% -  0%- 0%)</v>
      </c>
      <c r="L169" s="426"/>
      <c r="M169" s="426"/>
      <c r="N169" s="426"/>
      <c r="O169" s="426"/>
      <c r="P169" s="426"/>
      <c r="Q169" s="426"/>
      <c r="R169" s="426"/>
      <c r="S169" s="426"/>
      <c r="T169" s="426"/>
      <c r="U169" s="431"/>
      <c r="V169" s="452" t="s">
        <v>673</v>
      </c>
      <c r="W169" s="431">
        <f>AVERAGE(W173:W178)</f>
        <v>1093.7825</v>
      </c>
      <c r="X169" s="618" t="s">
        <v>674</v>
      </c>
      <c r="Y169" s="619"/>
      <c r="Z169" s="311" t="s">
        <v>656</v>
      </c>
      <c r="AA169" s="312" t="s">
        <v>627</v>
      </c>
      <c r="AB169" s="311" t="s">
        <v>656</v>
      </c>
      <c r="AC169" s="275"/>
      <c r="AF169" s="516"/>
      <c r="AG169" s="517"/>
    </row>
    <row r="170" spans="2:33" s="274" customFormat="1" ht="15" x14ac:dyDescent="0.25">
      <c r="B170" s="643"/>
      <c r="C170" s="644"/>
      <c r="D170" s="644"/>
      <c r="E170" s="644"/>
      <c r="F170" s="306"/>
      <c r="G170" s="307"/>
      <c r="H170" s="307"/>
      <c r="I170" s="307"/>
      <c r="J170" s="308"/>
      <c r="K170" s="308"/>
      <c r="L170" s="308"/>
      <c r="M170" s="308"/>
      <c r="N170" s="307"/>
      <c r="O170" s="307"/>
      <c r="P170" s="307"/>
      <c r="Q170" s="308"/>
      <c r="R170" s="308"/>
      <c r="S170" s="308"/>
      <c r="T170" s="308"/>
      <c r="U170" s="308"/>
      <c r="V170" s="308"/>
      <c r="W170" s="308"/>
      <c r="X170" s="308"/>
      <c r="Y170" s="307"/>
      <c r="Z170" s="307"/>
      <c r="AA170" s="307"/>
      <c r="AB170" s="307"/>
      <c r="AC170" s="276"/>
      <c r="AF170" s="516"/>
      <c r="AG170" s="517"/>
    </row>
    <row r="171" spans="2:33" s="274" customFormat="1" ht="45" customHeight="1" x14ac:dyDescent="0.25">
      <c r="B171" s="645" t="s">
        <v>675</v>
      </c>
      <c r="C171" s="629" t="s">
        <v>676</v>
      </c>
      <c r="D171" s="629" t="s">
        <v>677</v>
      </c>
      <c r="E171" s="629" t="s">
        <v>678</v>
      </c>
      <c r="F171" s="630" t="s">
        <v>675</v>
      </c>
      <c r="G171" s="646"/>
      <c r="H171" s="631"/>
      <c r="I171" s="647" t="s">
        <v>679</v>
      </c>
      <c r="J171" s="648"/>
      <c r="K171" s="620" t="s">
        <v>680</v>
      </c>
      <c r="L171" s="620" t="s">
        <v>681</v>
      </c>
      <c r="M171" s="620" t="s">
        <v>682</v>
      </c>
      <c r="N171" s="620" t="s">
        <v>683</v>
      </c>
      <c r="O171" s="620" t="s">
        <v>684</v>
      </c>
      <c r="P171" s="620" t="s">
        <v>685</v>
      </c>
      <c r="Q171" s="281" t="s">
        <v>686</v>
      </c>
      <c r="R171" s="279" t="s">
        <v>687</v>
      </c>
      <c r="S171" s="649" t="s">
        <v>688</v>
      </c>
      <c r="T171" s="649"/>
      <c r="U171" s="620" t="s">
        <v>689</v>
      </c>
      <c r="V171" s="620" t="s">
        <v>690</v>
      </c>
      <c r="W171" s="647" t="s">
        <v>691</v>
      </c>
      <c r="X171" s="648"/>
      <c r="Y171" s="281" t="s">
        <v>692</v>
      </c>
      <c r="Z171" s="281" t="s">
        <v>693</v>
      </c>
      <c r="AA171" s="629" t="s">
        <v>694</v>
      </c>
      <c r="AB171" s="629"/>
      <c r="AC171" s="622" t="s">
        <v>23</v>
      </c>
      <c r="AF171" s="516"/>
      <c r="AG171" s="517"/>
    </row>
    <row r="172" spans="2:33" s="274" customFormat="1" ht="75" x14ac:dyDescent="0.25">
      <c r="B172" s="645"/>
      <c r="C172" s="629"/>
      <c r="D172" s="629"/>
      <c r="E172" s="629"/>
      <c r="F172" s="282" t="s">
        <v>5</v>
      </c>
      <c r="G172" s="630" t="s">
        <v>695</v>
      </c>
      <c r="H172" s="631"/>
      <c r="I172" s="278" t="s">
        <v>696</v>
      </c>
      <c r="J172" s="280" t="s">
        <v>697</v>
      </c>
      <c r="K172" s="621"/>
      <c r="L172" s="621"/>
      <c r="M172" s="621"/>
      <c r="N172" s="621"/>
      <c r="O172" s="621"/>
      <c r="P172" s="621"/>
      <c r="Q172" s="277" t="s">
        <v>698</v>
      </c>
      <c r="R172" s="277" t="s">
        <v>699</v>
      </c>
      <c r="S172" s="283" t="s">
        <v>700</v>
      </c>
      <c r="T172" s="283" t="s">
        <v>701</v>
      </c>
      <c r="U172" s="621"/>
      <c r="V172" s="621"/>
      <c r="W172" s="502" t="s">
        <v>702</v>
      </c>
      <c r="X172" s="284" t="s">
        <v>703</v>
      </c>
      <c r="Y172" s="277" t="s">
        <v>704</v>
      </c>
      <c r="Z172" s="281" t="s">
        <v>705</v>
      </c>
      <c r="AA172" s="277" t="s">
        <v>706</v>
      </c>
      <c r="AB172" s="277" t="s">
        <v>707</v>
      </c>
      <c r="AC172" s="622"/>
      <c r="AF172" s="516"/>
      <c r="AG172" s="517"/>
    </row>
    <row r="173" spans="2:33" s="274" customFormat="1" ht="83.25" customHeight="1" x14ac:dyDescent="0.25">
      <c r="B173" s="285" t="s">
        <v>708</v>
      </c>
      <c r="C173" s="286">
        <v>73</v>
      </c>
      <c r="D173" s="287" t="s">
        <v>772</v>
      </c>
      <c r="E173" s="288" t="s">
        <v>789</v>
      </c>
      <c r="F173" s="288" t="s">
        <v>841</v>
      </c>
      <c r="G173" s="651" t="s">
        <v>842</v>
      </c>
      <c r="H173" s="652"/>
      <c r="I173" s="289" t="s">
        <v>730</v>
      </c>
      <c r="J173" s="290">
        <v>1</v>
      </c>
      <c r="K173" s="290" t="s">
        <v>843</v>
      </c>
      <c r="L173" s="291">
        <v>38992</v>
      </c>
      <c r="M173" s="291">
        <v>39099</v>
      </c>
      <c r="N173" s="292">
        <v>85268526</v>
      </c>
      <c r="O173" s="293">
        <v>196.61</v>
      </c>
      <c r="P173" s="289">
        <v>811015</v>
      </c>
      <c r="Q173" s="273" t="str">
        <f>IF(OR(P173=$C$2,P173=$C$3,P173=$C$4),"CUMPLE","NO CUMPLE")</f>
        <v>CUMPLE</v>
      </c>
      <c r="R173" s="273" t="s">
        <v>656</v>
      </c>
      <c r="S173" s="273" t="s">
        <v>656</v>
      </c>
      <c r="T173" s="273"/>
      <c r="U173" s="332">
        <f t="shared" ref="U173:U178" si="42">IF(V173="SI",IF(M173="","",($J173*$N173)/(VLOOKUP(YEAR(M173),$AF$1:$AG$34,2,))),"")</f>
        <v>196.60716163246482</v>
      </c>
      <c r="V173" s="284" t="s">
        <v>634</v>
      </c>
      <c r="W173" s="332">
        <f t="shared" ref="W173:W178" si="43">IF(V173="si",(J173*O173),(" "))</f>
        <v>196.61</v>
      </c>
      <c r="X173" s="448">
        <f>W179/$G$11</f>
        <v>5.4685460048824348</v>
      </c>
      <c r="Y173" s="273" t="str">
        <f t="shared" ref="Y173:Y178" si="44">IF(M173="","",IF(M173&lt;$G$13,"CUMPLE","NO CUMPLE"))</f>
        <v>CUMPLE</v>
      </c>
      <c r="Z173" s="634" t="s">
        <v>656</v>
      </c>
      <c r="AA173" s="637" t="s">
        <v>634</v>
      </c>
      <c r="AB173" s="634" t="str">
        <f>IF(AA173="si","CUMPLE","NO CUMPLE")</f>
        <v>CUMPLE</v>
      </c>
      <c r="AC173" s="294"/>
      <c r="AF173" s="516"/>
      <c r="AG173" s="517"/>
    </row>
    <row r="174" spans="2:33" s="274" customFormat="1" ht="90.75" customHeight="1" x14ac:dyDescent="0.25">
      <c r="B174" s="285" t="s">
        <v>714</v>
      </c>
      <c r="C174" s="286">
        <v>180</v>
      </c>
      <c r="D174" s="287" t="s">
        <v>772</v>
      </c>
      <c r="E174" s="288" t="s">
        <v>789</v>
      </c>
      <c r="F174" s="288" t="s">
        <v>844</v>
      </c>
      <c r="G174" s="651" t="s">
        <v>845</v>
      </c>
      <c r="H174" s="652"/>
      <c r="I174" s="289" t="s">
        <v>713</v>
      </c>
      <c r="J174" s="290">
        <v>0.4</v>
      </c>
      <c r="K174" s="290" t="s">
        <v>843</v>
      </c>
      <c r="L174" s="291">
        <v>43367</v>
      </c>
      <c r="M174" s="291">
        <v>43819</v>
      </c>
      <c r="N174" s="292">
        <v>1114535630</v>
      </c>
      <c r="O174" s="293">
        <v>1345.9</v>
      </c>
      <c r="P174" s="289">
        <v>811015</v>
      </c>
      <c r="Q174" s="273" t="str">
        <f t="shared" ref="Q174:Q176" si="45">IF(OR(P174=$C$2,P174=$C$3,P174=$C$4),"CUMPLE","NO CUMPLE")</f>
        <v>CUMPLE</v>
      </c>
      <c r="R174" s="273" t="s">
        <v>656</v>
      </c>
      <c r="S174" s="273" t="s">
        <v>656</v>
      </c>
      <c r="T174" s="273"/>
      <c r="U174" s="332">
        <f t="shared" si="42"/>
        <v>538.34758898511802</v>
      </c>
      <c r="V174" s="284" t="s">
        <v>634</v>
      </c>
      <c r="W174" s="332">
        <f t="shared" si="43"/>
        <v>538.36</v>
      </c>
      <c r="X174" s="634" t="str">
        <f>IF(W179=0,"",IF(X173&gt;=100%,"CUMPLE","NO CUMPLE"))</f>
        <v>CUMPLE</v>
      </c>
      <c r="Y174" s="273" t="str">
        <f t="shared" si="44"/>
        <v>CUMPLE</v>
      </c>
      <c r="Z174" s="635"/>
      <c r="AA174" s="637"/>
      <c r="AB174" s="635"/>
      <c r="AC174" s="295"/>
      <c r="AF174" s="516"/>
      <c r="AG174" s="518"/>
    </row>
    <row r="175" spans="2:33" s="274" customFormat="1" ht="75" customHeight="1" x14ac:dyDescent="0.25">
      <c r="B175" s="285" t="s">
        <v>715</v>
      </c>
      <c r="C175" s="296">
        <v>150</v>
      </c>
      <c r="D175" s="287" t="s">
        <v>772</v>
      </c>
      <c r="E175" s="288" t="s">
        <v>789</v>
      </c>
      <c r="F175" s="288" t="s">
        <v>846</v>
      </c>
      <c r="G175" s="651" t="s">
        <v>847</v>
      </c>
      <c r="H175" s="652"/>
      <c r="I175" s="289" t="s">
        <v>713</v>
      </c>
      <c r="J175" s="290">
        <v>0.4</v>
      </c>
      <c r="K175" s="290" t="s">
        <v>843</v>
      </c>
      <c r="L175" s="291">
        <v>41246</v>
      </c>
      <c r="M175" s="291">
        <v>41550</v>
      </c>
      <c r="N175" s="292">
        <v>834913391</v>
      </c>
      <c r="O175" s="293">
        <v>1457.3</v>
      </c>
      <c r="P175" s="289">
        <v>811015</v>
      </c>
      <c r="Q175" s="273" t="str">
        <f t="shared" si="45"/>
        <v>CUMPLE</v>
      </c>
      <c r="R175" s="273" t="s">
        <v>656</v>
      </c>
      <c r="S175" s="273" t="s">
        <v>656</v>
      </c>
      <c r="T175" s="273"/>
      <c r="U175" s="332">
        <f t="shared" si="42"/>
        <v>566.52308125530112</v>
      </c>
      <c r="V175" s="284" t="s">
        <v>634</v>
      </c>
      <c r="W175" s="332">
        <f t="shared" si="43"/>
        <v>582.91999999999996</v>
      </c>
      <c r="X175" s="635"/>
      <c r="Y175" s="273" t="str">
        <f t="shared" si="44"/>
        <v>CUMPLE</v>
      </c>
      <c r="Z175" s="635"/>
      <c r="AA175" s="637"/>
      <c r="AB175" s="635"/>
      <c r="AC175" s="309"/>
      <c r="AF175" s="516"/>
      <c r="AG175" s="518"/>
    </row>
    <row r="176" spans="2:33" s="274" customFormat="1" ht="131.25" customHeight="1" x14ac:dyDescent="0.25">
      <c r="B176" s="285" t="s">
        <v>716</v>
      </c>
      <c r="C176" s="296">
        <v>7</v>
      </c>
      <c r="D176" s="287" t="s">
        <v>772</v>
      </c>
      <c r="E176" s="288" t="s">
        <v>848</v>
      </c>
      <c r="F176" s="288" t="s">
        <v>849</v>
      </c>
      <c r="G176" s="651" t="s">
        <v>850</v>
      </c>
      <c r="H176" s="652"/>
      <c r="I176" s="289" t="s">
        <v>713</v>
      </c>
      <c r="J176" s="290">
        <v>0.4</v>
      </c>
      <c r="K176" s="290" t="s">
        <v>97</v>
      </c>
      <c r="L176" s="291">
        <v>40143</v>
      </c>
      <c r="M176" s="291">
        <v>41183</v>
      </c>
      <c r="N176" s="292">
        <v>4331349652</v>
      </c>
      <c r="O176" s="293">
        <v>7643.1</v>
      </c>
      <c r="P176" s="289">
        <v>811015</v>
      </c>
      <c r="Q176" s="273" t="str">
        <f t="shared" si="45"/>
        <v>CUMPLE</v>
      </c>
      <c r="R176" s="273" t="s">
        <v>656</v>
      </c>
      <c r="S176" s="273" t="s">
        <v>656</v>
      </c>
      <c r="T176" s="273" t="s">
        <v>656</v>
      </c>
      <c r="U176" s="332">
        <f t="shared" si="42"/>
        <v>3057.2434459149467</v>
      </c>
      <c r="V176" s="284" t="s">
        <v>634</v>
      </c>
      <c r="W176" s="332">
        <f t="shared" si="43"/>
        <v>3057.2400000000002</v>
      </c>
      <c r="X176" s="635"/>
      <c r="Y176" s="273" t="str">
        <f t="shared" si="44"/>
        <v>CUMPLE</v>
      </c>
      <c r="Z176" s="635"/>
      <c r="AA176" s="637"/>
      <c r="AB176" s="635"/>
      <c r="AC176" s="309"/>
      <c r="AF176" s="516"/>
      <c r="AG176" s="518"/>
    </row>
    <row r="177" spans="2:33" s="274" customFormat="1" ht="54.75" customHeight="1" x14ac:dyDescent="0.25">
      <c r="B177" s="285" t="s">
        <v>717</v>
      </c>
      <c r="C177" s="296"/>
      <c r="D177" s="296"/>
      <c r="E177" s="284"/>
      <c r="F177" s="284"/>
      <c r="G177" s="638"/>
      <c r="H177" s="639"/>
      <c r="I177" s="289"/>
      <c r="J177" s="298"/>
      <c r="K177" s="298"/>
      <c r="L177" s="289"/>
      <c r="M177" s="289"/>
      <c r="N177" s="299"/>
      <c r="O177" s="297"/>
      <c r="P177" s="297"/>
      <c r="Q177" s="273"/>
      <c r="R177" s="284"/>
      <c r="S177" s="284"/>
      <c r="T177" s="284"/>
      <c r="U177" s="332" t="str">
        <f t="shared" si="42"/>
        <v/>
      </c>
      <c r="V177" s="284"/>
      <c r="W177" s="332" t="str">
        <f t="shared" si="43"/>
        <v xml:space="preserve"> </v>
      </c>
      <c r="X177" s="635"/>
      <c r="Y177" s="335" t="str">
        <f t="shared" si="44"/>
        <v/>
      </c>
      <c r="Z177" s="635"/>
      <c r="AA177" s="637"/>
      <c r="AB177" s="635"/>
      <c r="AC177" s="309"/>
      <c r="AF177" s="516"/>
      <c r="AG177" s="518"/>
    </row>
    <row r="178" spans="2:33" s="274" customFormat="1" ht="69.75" customHeight="1" x14ac:dyDescent="0.2">
      <c r="B178" s="285" t="s">
        <v>718</v>
      </c>
      <c r="C178" s="296"/>
      <c r="D178" s="296"/>
      <c r="E178" s="284"/>
      <c r="F178" s="284"/>
      <c r="G178" s="638"/>
      <c r="H178" s="639"/>
      <c r="I178" s="289"/>
      <c r="J178" s="298"/>
      <c r="K178" s="298"/>
      <c r="L178" s="289"/>
      <c r="M178" s="289"/>
      <c r="N178" s="299"/>
      <c r="O178" s="297"/>
      <c r="P178" s="297"/>
      <c r="Q178" s="273"/>
      <c r="R178" s="284"/>
      <c r="S178" s="284"/>
      <c r="T178" s="284"/>
      <c r="U178" s="332" t="str">
        <f t="shared" si="42"/>
        <v/>
      </c>
      <c r="V178" s="284"/>
      <c r="W178" s="332" t="str">
        <f t="shared" si="43"/>
        <v xml:space="preserve"> </v>
      </c>
      <c r="X178" s="636"/>
      <c r="Y178" s="335" t="str">
        <f t="shared" si="44"/>
        <v/>
      </c>
      <c r="Z178" s="636"/>
      <c r="AA178" s="637"/>
      <c r="AB178" s="636"/>
      <c r="AC178" s="309"/>
    </row>
    <row r="179" spans="2:33" s="274" customFormat="1" ht="15.75" x14ac:dyDescent="0.2">
      <c r="B179" s="300"/>
      <c r="C179" s="301"/>
      <c r="D179" s="301"/>
      <c r="E179" s="301"/>
      <c r="F179" s="301"/>
      <c r="G179" s="301"/>
      <c r="H179" s="301"/>
      <c r="I179" s="301"/>
      <c r="J179" s="302"/>
      <c r="K179" s="302"/>
      <c r="L179" s="302"/>
      <c r="M179" s="302"/>
      <c r="N179" s="301"/>
      <c r="O179" s="301"/>
      <c r="P179" s="301"/>
      <c r="Q179" s="302"/>
      <c r="R179" s="302"/>
      <c r="S179" s="303"/>
      <c r="T179" s="303" t="s">
        <v>719</v>
      </c>
      <c r="U179" s="333">
        <f>SUM(U173:U178)</f>
        <v>4358.7212777878303</v>
      </c>
      <c r="V179" s="303">
        <f>COUNTIF(V173:V178,"SI")</f>
        <v>4</v>
      </c>
      <c r="W179" s="333">
        <f>SUM(W173:W178)</f>
        <v>4375.13</v>
      </c>
      <c r="X179" s="310">
        <f>W179/V179</f>
        <v>1093.7825</v>
      </c>
      <c r="Y179" s="301"/>
      <c r="Z179" s="301"/>
      <c r="AA179" s="301"/>
      <c r="AB179" s="301"/>
      <c r="AC179" s="304"/>
    </row>
    <row r="180" spans="2:33" x14ac:dyDescent="0.2">
      <c r="Q180" s="69"/>
    </row>
    <row r="181" spans="2:33" x14ac:dyDescent="0.2">
      <c r="Q181" s="69"/>
    </row>
    <row r="182" spans="2:33" s="274" customFormat="1" ht="21" customHeight="1" x14ac:dyDescent="0.25">
      <c r="B182" s="305">
        <v>13</v>
      </c>
      <c r="C182" s="640" t="str">
        <f>VLOOKUP(B182,'INFO. PROP'!$A$9:$D$105,2,FALSE)</f>
        <v>CONSORCIO GBM VIAS</v>
      </c>
      <c r="D182" s="640"/>
      <c r="E182" s="640"/>
      <c r="F182" s="640"/>
      <c r="G182" s="640"/>
      <c r="H182" s="641" t="s">
        <v>8</v>
      </c>
      <c r="I182" s="641"/>
      <c r="J182" s="642"/>
      <c r="K182" s="423" t="str">
        <f>VLOOKUP(B182,'INFO. PROP'!$A$9:$E$105,4,FALSE)</f>
        <v>(B&amp;C 50% - GRMM S.A.S 5% - MSING SAS 45%- 0%)</v>
      </c>
      <c r="L182" s="426"/>
      <c r="M182" s="426"/>
      <c r="N182" s="426"/>
      <c r="O182" s="426"/>
      <c r="P182" s="426"/>
      <c r="Q182" s="426"/>
      <c r="R182" s="426"/>
      <c r="S182" s="426"/>
      <c r="T182" s="426"/>
      <c r="U182" s="431"/>
      <c r="V182" s="452" t="s">
        <v>673</v>
      </c>
      <c r="W182" s="431">
        <f>AVERAGE(W186:W191)</f>
        <v>2084.1303749999997</v>
      </c>
      <c r="X182" s="618" t="s">
        <v>674</v>
      </c>
      <c r="Y182" s="619"/>
      <c r="Z182" s="311" t="s">
        <v>656</v>
      </c>
      <c r="AA182" s="312" t="s">
        <v>627</v>
      </c>
      <c r="AB182" s="311" t="s">
        <v>656</v>
      </c>
      <c r="AC182" s="275"/>
      <c r="AF182" s="516"/>
      <c r="AG182" s="517"/>
    </row>
    <row r="183" spans="2:33" s="274" customFormat="1" ht="15" x14ac:dyDescent="0.25">
      <c r="B183" s="643"/>
      <c r="C183" s="644"/>
      <c r="D183" s="644"/>
      <c r="E183" s="644"/>
      <c r="F183" s="306"/>
      <c r="G183" s="307"/>
      <c r="H183" s="307"/>
      <c r="I183" s="307"/>
      <c r="J183" s="308"/>
      <c r="K183" s="308"/>
      <c r="L183" s="308"/>
      <c r="M183" s="308"/>
      <c r="N183" s="307"/>
      <c r="O183" s="307"/>
      <c r="P183" s="307"/>
      <c r="Q183" s="308"/>
      <c r="R183" s="308"/>
      <c r="S183" s="308"/>
      <c r="T183" s="308"/>
      <c r="U183" s="308"/>
      <c r="V183" s="308"/>
      <c r="W183" s="308"/>
      <c r="X183" s="308"/>
      <c r="Y183" s="307"/>
      <c r="Z183" s="307"/>
      <c r="AA183" s="307"/>
      <c r="AB183" s="307"/>
      <c r="AC183" s="276"/>
      <c r="AF183" s="516"/>
      <c r="AG183" s="517"/>
    </row>
    <row r="184" spans="2:33" s="274" customFormat="1" ht="45" customHeight="1" x14ac:dyDescent="0.25">
      <c r="B184" s="645" t="s">
        <v>675</v>
      </c>
      <c r="C184" s="629" t="s">
        <v>676</v>
      </c>
      <c r="D184" s="629" t="s">
        <v>677</v>
      </c>
      <c r="E184" s="629" t="s">
        <v>678</v>
      </c>
      <c r="F184" s="630" t="s">
        <v>675</v>
      </c>
      <c r="G184" s="646"/>
      <c r="H184" s="631"/>
      <c r="I184" s="647" t="s">
        <v>679</v>
      </c>
      <c r="J184" s="648"/>
      <c r="K184" s="620" t="s">
        <v>680</v>
      </c>
      <c r="L184" s="620" t="s">
        <v>681</v>
      </c>
      <c r="M184" s="620" t="s">
        <v>682</v>
      </c>
      <c r="N184" s="620" t="s">
        <v>683</v>
      </c>
      <c r="O184" s="620" t="s">
        <v>684</v>
      </c>
      <c r="P184" s="620" t="s">
        <v>685</v>
      </c>
      <c r="Q184" s="281" t="s">
        <v>686</v>
      </c>
      <c r="R184" s="279" t="s">
        <v>687</v>
      </c>
      <c r="S184" s="649" t="s">
        <v>688</v>
      </c>
      <c r="T184" s="649"/>
      <c r="U184" s="620" t="s">
        <v>689</v>
      </c>
      <c r="V184" s="620" t="s">
        <v>690</v>
      </c>
      <c r="W184" s="647" t="s">
        <v>691</v>
      </c>
      <c r="X184" s="648"/>
      <c r="Y184" s="281" t="s">
        <v>692</v>
      </c>
      <c r="Z184" s="281" t="s">
        <v>693</v>
      </c>
      <c r="AA184" s="629" t="s">
        <v>694</v>
      </c>
      <c r="AB184" s="629"/>
      <c r="AC184" s="622" t="s">
        <v>23</v>
      </c>
      <c r="AF184" s="516"/>
      <c r="AG184" s="517"/>
    </row>
    <row r="185" spans="2:33" s="274" customFormat="1" ht="75" customHeight="1" x14ac:dyDescent="0.25">
      <c r="B185" s="645"/>
      <c r="C185" s="629"/>
      <c r="D185" s="629"/>
      <c r="E185" s="629"/>
      <c r="F185" s="282" t="s">
        <v>5</v>
      </c>
      <c r="G185" s="630" t="s">
        <v>695</v>
      </c>
      <c r="H185" s="631"/>
      <c r="I185" s="278" t="s">
        <v>696</v>
      </c>
      <c r="J185" s="280" t="s">
        <v>697</v>
      </c>
      <c r="K185" s="621"/>
      <c r="L185" s="621"/>
      <c r="M185" s="621"/>
      <c r="N185" s="621"/>
      <c r="O185" s="621"/>
      <c r="P185" s="621"/>
      <c r="Q185" s="277" t="s">
        <v>698</v>
      </c>
      <c r="R185" s="277" t="s">
        <v>699</v>
      </c>
      <c r="S185" s="283" t="s">
        <v>700</v>
      </c>
      <c r="T185" s="283" t="s">
        <v>701</v>
      </c>
      <c r="U185" s="621"/>
      <c r="V185" s="621"/>
      <c r="W185" s="502" t="s">
        <v>702</v>
      </c>
      <c r="X185" s="284" t="s">
        <v>703</v>
      </c>
      <c r="Y185" s="277" t="s">
        <v>704</v>
      </c>
      <c r="Z185" s="281" t="s">
        <v>705</v>
      </c>
      <c r="AA185" s="277" t="s">
        <v>706</v>
      </c>
      <c r="AB185" s="277" t="s">
        <v>707</v>
      </c>
      <c r="AC185" s="622"/>
      <c r="AF185" s="516"/>
      <c r="AG185" s="517"/>
    </row>
    <row r="186" spans="2:33" s="274" customFormat="1" ht="83.25" customHeight="1" x14ac:dyDescent="0.25">
      <c r="B186" s="285" t="s">
        <v>708</v>
      </c>
      <c r="C186" s="285">
        <v>2</v>
      </c>
      <c r="D186" s="287" t="s">
        <v>690</v>
      </c>
      <c r="E186" s="288" t="s">
        <v>851</v>
      </c>
      <c r="F186" s="288" t="s">
        <v>852</v>
      </c>
      <c r="G186" s="651" t="s">
        <v>853</v>
      </c>
      <c r="H186" s="652"/>
      <c r="I186" s="289" t="s">
        <v>713</v>
      </c>
      <c r="J186" s="290">
        <v>0.3</v>
      </c>
      <c r="K186" s="290" t="s">
        <v>854</v>
      </c>
      <c r="L186" s="291">
        <v>39933</v>
      </c>
      <c r="M186" s="291">
        <v>41029</v>
      </c>
      <c r="N186" s="292">
        <v>9601836166</v>
      </c>
      <c r="O186" s="293">
        <v>16943.419999999998</v>
      </c>
      <c r="P186" s="289">
        <v>811015</v>
      </c>
      <c r="Q186" s="273" t="str">
        <f>IF(OR(P186=$C$2,P186=$C$3,P186=$C$4),"CUMPLE","NO CUMPLE")</f>
        <v>CUMPLE</v>
      </c>
      <c r="R186" s="273" t="s">
        <v>656</v>
      </c>
      <c r="S186" s="273" t="s">
        <v>656</v>
      </c>
      <c r="T186" s="273" t="s">
        <v>656</v>
      </c>
      <c r="U186" s="332">
        <f t="shared" ref="U186:U191" si="46">IF(V186="SI",IF(M186="","",($J186*$N186)/(VLOOKUP(YEAR(M186),$AF$1:$AG$34,2,))),"")</f>
        <v>5083.0260275277924</v>
      </c>
      <c r="V186" s="284" t="s">
        <v>634</v>
      </c>
      <c r="W186" s="332">
        <f t="shared" ref="W186:W191" si="47">IF(V186="si",(J186*O186),(" "))</f>
        <v>5083.0259999999989</v>
      </c>
      <c r="X186" s="448">
        <f>W192/$G$11</f>
        <v>10.419953542738506</v>
      </c>
      <c r="Y186" s="273" t="str">
        <f t="shared" ref="Y186:Y191" si="48">IF(M186="","",IF(M186&lt;$G$13,"CUMPLE","NO CUMPLE"))</f>
        <v>CUMPLE</v>
      </c>
      <c r="Z186" s="634" t="s">
        <v>656</v>
      </c>
      <c r="AA186" s="637" t="s">
        <v>634</v>
      </c>
      <c r="AB186" s="634" t="str">
        <f>IF(AA186="si","CUMPLE","NO CUMPLE")</f>
        <v>CUMPLE</v>
      </c>
      <c r="AC186" s="594"/>
      <c r="AF186" s="516"/>
      <c r="AG186" s="517"/>
    </row>
    <row r="187" spans="2:33" s="274" customFormat="1" ht="90.75" customHeight="1" x14ac:dyDescent="0.25">
      <c r="B187" s="285" t="s">
        <v>714</v>
      </c>
      <c r="C187" s="285">
        <v>18</v>
      </c>
      <c r="D187" s="287" t="s">
        <v>690</v>
      </c>
      <c r="E187" s="288" t="s">
        <v>855</v>
      </c>
      <c r="F187" s="288" t="s">
        <v>856</v>
      </c>
      <c r="G187" s="651" t="s">
        <v>857</v>
      </c>
      <c r="H187" s="652"/>
      <c r="I187" s="289" t="s">
        <v>713</v>
      </c>
      <c r="J187" s="290">
        <v>0.5</v>
      </c>
      <c r="K187" s="290" t="s">
        <v>854</v>
      </c>
      <c r="L187" s="291">
        <v>38680</v>
      </c>
      <c r="M187" s="291">
        <v>39948</v>
      </c>
      <c r="N187" s="292">
        <v>2399367304</v>
      </c>
      <c r="O187" s="293">
        <v>4828.67</v>
      </c>
      <c r="P187" s="289">
        <v>811015</v>
      </c>
      <c r="Q187" s="273" t="str">
        <f t="shared" ref="Q187:Q189" si="49">IF(OR(P187=$C$2,P187=$C$3,P187=$C$4),"CUMPLE","NO CUMPLE")</f>
        <v>CUMPLE</v>
      </c>
      <c r="R187" s="273" t="s">
        <v>656</v>
      </c>
      <c r="S187" s="273" t="s">
        <v>656</v>
      </c>
      <c r="T187" s="273"/>
      <c r="U187" s="332">
        <f t="shared" si="46"/>
        <v>2414.3361883678808</v>
      </c>
      <c r="V187" s="284" t="s">
        <v>634</v>
      </c>
      <c r="W187" s="332">
        <f t="shared" si="47"/>
        <v>2414.335</v>
      </c>
      <c r="X187" s="634" t="str">
        <f>IF(W192=0,"",IF(X186&gt;=100%,"CUMPLE","NO CUMPLE"))</f>
        <v>CUMPLE</v>
      </c>
      <c r="Y187" s="273" t="str">
        <f t="shared" si="48"/>
        <v>CUMPLE</v>
      </c>
      <c r="Z187" s="635"/>
      <c r="AA187" s="637"/>
      <c r="AB187" s="635"/>
      <c r="AC187" s="295"/>
      <c r="AF187" s="516"/>
      <c r="AG187" s="518"/>
    </row>
    <row r="188" spans="2:33" s="274" customFormat="1" ht="75" customHeight="1" x14ac:dyDescent="0.25">
      <c r="B188" s="285" t="s">
        <v>715</v>
      </c>
      <c r="C188" s="285">
        <v>17</v>
      </c>
      <c r="D188" s="287" t="s">
        <v>690</v>
      </c>
      <c r="E188" s="288" t="s">
        <v>858</v>
      </c>
      <c r="F188" s="288" t="s">
        <v>859</v>
      </c>
      <c r="G188" s="651" t="s">
        <v>860</v>
      </c>
      <c r="H188" s="652"/>
      <c r="I188" s="289" t="s">
        <v>713</v>
      </c>
      <c r="J188" s="290">
        <v>0.5</v>
      </c>
      <c r="K188" s="290" t="s">
        <v>861</v>
      </c>
      <c r="L188" s="291">
        <v>42307</v>
      </c>
      <c r="M188" s="291">
        <v>42636</v>
      </c>
      <c r="N188" s="292">
        <v>196908873</v>
      </c>
      <c r="O188" s="293">
        <v>285.60000000000002</v>
      </c>
      <c r="P188" s="289">
        <v>811015</v>
      </c>
      <c r="Q188" s="273" t="str">
        <f t="shared" si="49"/>
        <v>CUMPLE</v>
      </c>
      <c r="R188" s="273" t="s">
        <v>656</v>
      </c>
      <c r="S188" s="273" t="s">
        <v>656</v>
      </c>
      <c r="T188" s="273"/>
      <c r="U188" s="332">
        <f t="shared" si="46"/>
        <v>142.80038073550847</v>
      </c>
      <c r="V188" s="284" t="s">
        <v>634</v>
      </c>
      <c r="W188" s="332">
        <f t="shared" si="47"/>
        <v>142.80000000000001</v>
      </c>
      <c r="X188" s="635"/>
      <c r="Y188" s="273" t="str">
        <f t="shared" si="48"/>
        <v>CUMPLE</v>
      </c>
      <c r="Z188" s="635"/>
      <c r="AA188" s="637"/>
      <c r="AB188" s="635"/>
      <c r="AC188" s="309"/>
      <c r="AF188" s="516"/>
      <c r="AG188" s="518"/>
    </row>
    <row r="189" spans="2:33" s="274" customFormat="1" ht="63.75" customHeight="1" x14ac:dyDescent="0.25">
      <c r="B189" s="285" t="s">
        <v>716</v>
      </c>
      <c r="C189" s="296">
        <v>34</v>
      </c>
      <c r="D189" s="287" t="s">
        <v>690</v>
      </c>
      <c r="E189" s="288" t="s">
        <v>862</v>
      </c>
      <c r="F189" s="288" t="s">
        <v>863</v>
      </c>
      <c r="G189" s="651" t="s">
        <v>864</v>
      </c>
      <c r="H189" s="652"/>
      <c r="I189" s="289" t="s">
        <v>713</v>
      </c>
      <c r="J189" s="290">
        <v>0.55000000000000004</v>
      </c>
      <c r="K189" s="290" t="s">
        <v>861</v>
      </c>
      <c r="L189" s="291">
        <v>43041</v>
      </c>
      <c r="M189" s="291">
        <v>43710</v>
      </c>
      <c r="N189" s="292">
        <v>1048493649</v>
      </c>
      <c r="O189" s="293">
        <v>1266.1099999999999</v>
      </c>
      <c r="P189" s="289">
        <v>811015</v>
      </c>
      <c r="Q189" s="273" t="str">
        <f t="shared" si="49"/>
        <v>CUMPLE</v>
      </c>
      <c r="R189" s="273" t="s">
        <v>656</v>
      </c>
      <c r="S189" s="273" t="s">
        <v>656</v>
      </c>
      <c r="T189" s="273" t="s">
        <v>656</v>
      </c>
      <c r="U189" s="332">
        <f t="shared" si="46"/>
        <v>696.3656141772409</v>
      </c>
      <c r="V189" s="284" t="s">
        <v>634</v>
      </c>
      <c r="W189" s="332">
        <f t="shared" si="47"/>
        <v>696.3605</v>
      </c>
      <c r="X189" s="635"/>
      <c r="Y189" s="273" t="str">
        <f t="shared" si="48"/>
        <v>CUMPLE</v>
      </c>
      <c r="Z189" s="635"/>
      <c r="AA189" s="637"/>
      <c r="AB189" s="635"/>
      <c r="AC189" s="309"/>
      <c r="AF189" s="516"/>
      <c r="AG189" s="518"/>
    </row>
    <row r="190" spans="2:33" s="274" customFormat="1" ht="54.75" customHeight="1" x14ac:dyDescent="0.25">
      <c r="B190" s="285" t="s">
        <v>717</v>
      </c>
      <c r="C190" s="296"/>
      <c r="D190" s="296"/>
      <c r="E190" s="284"/>
      <c r="F190" s="284"/>
      <c r="G190" s="638"/>
      <c r="H190" s="639"/>
      <c r="I190" s="289"/>
      <c r="J190" s="298"/>
      <c r="K190" s="298"/>
      <c r="L190" s="289"/>
      <c r="M190" s="289"/>
      <c r="N190" s="299"/>
      <c r="O190" s="297"/>
      <c r="P190" s="297"/>
      <c r="Q190" s="273"/>
      <c r="R190" s="284"/>
      <c r="S190" s="284"/>
      <c r="T190" s="284"/>
      <c r="U190" s="332" t="str">
        <f t="shared" si="46"/>
        <v/>
      </c>
      <c r="V190" s="284"/>
      <c r="W190" s="332" t="str">
        <f t="shared" si="47"/>
        <v xml:space="preserve"> </v>
      </c>
      <c r="X190" s="635"/>
      <c r="Y190" s="335" t="str">
        <f t="shared" si="48"/>
        <v/>
      </c>
      <c r="Z190" s="635"/>
      <c r="AA190" s="637"/>
      <c r="AB190" s="635"/>
      <c r="AC190" s="309"/>
      <c r="AF190" s="516"/>
      <c r="AG190" s="518"/>
    </row>
    <row r="191" spans="2:33" s="274" customFormat="1" ht="69.75" customHeight="1" x14ac:dyDescent="0.2">
      <c r="B191" s="285" t="s">
        <v>718</v>
      </c>
      <c r="C191" s="296"/>
      <c r="D191" s="296"/>
      <c r="E191" s="284"/>
      <c r="F191" s="284"/>
      <c r="G191" s="638"/>
      <c r="H191" s="639"/>
      <c r="I191" s="289"/>
      <c r="J191" s="298"/>
      <c r="K191" s="298"/>
      <c r="L191" s="289"/>
      <c r="M191" s="289"/>
      <c r="N191" s="299"/>
      <c r="O191" s="297"/>
      <c r="P191" s="297"/>
      <c r="Q191" s="273"/>
      <c r="R191" s="284"/>
      <c r="S191" s="284"/>
      <c r="T191" s="284"/>
      <c r="U191" s="332" t="str">
        <f t="shared" si="46"/>
        <v/>
      </c>
      <c r="V191" s="284"/>
      <c r="W191" s="332" t="str">
        <f t="shared" si="47"/>
        <v xml:space="preserve"> </v>
      </c>
      <c r="X191" s="636"/>
      <c r="Y191" s="335" t="str">
        <f t="shared" si="48"/>
        <v/>
      </c>
      <c r="Z191" s="636"/>
      <c r="AA191" s="637"/>
      <c r="AB191" s="636"/>
      <c r="AC191" s="309"/>
    </row>
    <row r="192" spans="2:33" s="274" customFormat="1" ht="15.75" x14ac:dyDescent="0.2">
      <c r="B192" s="300"/>
      <c r="C192" s="301"/>
      <c r="D192" s="301"/>
      <c r="E192" s="301"/>
      <c r="F192" s="301"/>
      <c r="G192" s="301"/>
      <c r="H192" s="301"/>
      <c r="I192" s="301"/>
      <c r="J192" s="302"/>
      <c r="K192" s="302"/>
      <c r="L192" s="302"/>
      <c r="M192" s="302"/>
      <c r="N192" s="301"/>
      <c r="O192" s="301"/>
      <c r="P192" s="301"/>
      <c r="Q192" s="302"/>
      <c r="R192" s="302"/>
      <c r="S192" s="303"/>
      <c r="T192" s="303" t="s">
        <v>719</v>
      </c>
      <c r="U192" s="333">
        <f>SUM(U186:U191)</f>
        <v>8336.528210808423</v>
      </c>
      <c r="V192" s="303">
        <f>COUNTIF(V186:V191,"SI")</f>
        <v>4</v>
      </c>
      <c r="W192" s="333">
        <f>SUM(W186:W191)</f>
        <v>8336.5214999999989</v>
      </c>
      <c r="X192" s="310">
        <f>W192/V192</f>
        <v>2084.1303749999997</v>
      </c>
      <c r="Y192" s="301"/>
      <c r="Z192" s="301"/>
      <c r="AA192" s="301"/>
      <c r="AB192" s="301"/>
      <c r="AC192" s="304"/>
    </row>
    <row r="193" spans="2:33" ht="16.5" x14ac:dyDescent="0.3">
      <c r="Q193" s="69"/>
      <c r="U193" s="331"/>
      <c r="V193" s="327"/>
      <c r="W193" s="331"/>
    </row>
    <row r="194" spans="2:33" x14ac:dyDescent="0.2">
      <c r="Q194" s="69"/>
    </row>
    <row r="195" spans="2:33" s="274" customFormat="1" ht="21" customHeight="1" x14ac:dyDescent="0.25">
      <c r="B195" s="305">
        <v>14</v>
      </c>
      <c r="C195" s="640" t="str">
        <f>VLOOKUP(B195,'INFO. PROP'!$A$9:$D$105,2,FALSE)</f>
        <v>CONSORCIO JGL</v>
      </c>
      <c r="D195" s="640"/>
      <c r="E195" s="640"/>
      <c r="F195" s="640"/>
      <c r="G195" s="640"/>
      <c r="H195" s="641" t="s">
        <v>8</v>
      </c>
      <c r="I195" s="641"/>
      <c r="J195" s="642"/>
      <c r="K195" s="423" t="str">
        <f>VLOOKUP(B195,'INFO. PROP'!$A$9:$E$105,4,FALSE)</f>
        <v>(JOSE MANUEL GUARDO POLO 50% - JMELO INGENIERIA DE PROYECTOS S.A.S 45% - PROYECTOS &amp; CONSTRUCCIONES LUZIANA S.A.S 5%- 0%)</v>
      </c>
      <c r="L195" s="426"/>
      <c r="M195" s="426"/>
      <c r="N195" s="426"/>
      <c r="O195" s="426"/>
      <c r="P195" s="426"/>
      <c r="Q195" s="426"/>
      <c r="R195" s="426"/>
      <c r="S195" s="426"/>
      <c r="T195" s="426"/>
      <c r="U195" s="431"/>
      <c r="V195" s="452" t="s">
        <v>673</v>
      </c>
      <c r="W195" s="431">
        <f>AVERAGE(W199:W204)</f>
        <v>1084.0573999999999</v>
      </c>
      <c r="X195" s="618" t="s">
        <v>674</v>
      </c>
      <c r="Y195" s="619"/>
      <c r="Z195" s="311" t="s">
        <v>656</v>
      </c>
      <c r="AA195" s="312" t="s">
        <v>627</v>
      </c>
      <c r="AB195" s="311" t="s">
        <v>656</v>
      </c>
      <c r="AC195" s="275"/>
      <c r="AF195" s="516"/>
      <c r="AG195" s="517"/>
    </row>
    <row r="196" spans="2:33" s="274" customFormat="1" ht="15" x14ac:dyDescent="0.25">
      <c r="B196" s="643"/>
      <c r="C196" s="644"/>
      <c r="D196" s="644"/>
      <c r="E196" s="644"/>
      <c r="F196" s="306"/>
      <c r="G196" s="307"/>
      <c r="H196" s="307"/>
      <c r="I196" s="307"/>
      <c r="J196" s="308"/>
      <c r="K196" s="308"/>
      <c r="L196" s="308"/>
      <c r="M196" s="308"/>
      <c r="N196" s="307"/>
      <c r="O196" s="307"/>
      <c r="P196" s="307"/>
      <c r="Q196" s="308"/>
      <c r="R196" s="308"/>
      <c r="S196" s="308"/>
      <c r="T196" s="308"/>
      <c r="U196" s="308"/>
      <c r="V196" s="308"/>
      <c r="W196" s="308"/>
      <c r="X196" s="308"/>
      <c r="Y196" s="307"/>
      <c r="Z196" s="307"/>
      <c r="AA196" s="307"/>
      <c r="AB196" s="307"/>
      <c r="AC196" s="276"/>
      <c r="AF196" s="516"/>
      <c r="AG196" s="517"/>
    </row>
    <row r="197" spans="2:33" s="274" customFormat="1" ht="45" customHeight="1" x14ac:dyDescent="0.25">
      <c r="B197" s="645" t="s">
        <v>675</v>
      </c>
      <c r="C197" s="629" t="s">
        <v>676</v>
      </c>
      <c r="D197" s="629" t="s">
        <v>677</v>
      </c>
      <c r="E197" s="629" t="s">
        <v>678</v>
      </c>
      <c r="F197" s="630" t="s">
        <v>675</v>
      </c>
      <c r="G197" s="646"/>
      <c r="H197" s="631"/>
      <c r="I197" s="647" t="s">
        <v>679</v>
      </c>
      <c r="J197" s="648"/>
      <c r="K197" s="620" t="s">
        <v>680</v>
      </c>
      <c r="L197" s="620" t="s">
        <v>681</v>
      </c>
      <c r="M197" s="620" t="s">
        <v>682</v>
      </c>
      <c r="N197" s="620" t="s">
        <v>683</v>
      </c>
      <c r="O197" s="620" t="s">
        <v>684</v>
      </c>
      <c r="P197" s="620" t="s">
        <v>685</v>
      </c>
      <c r="Q197" s="281" t="s">
        <v>686</v>
      </c>
      <c r="R197" s="279" t="s">
        <v>687</v>
      </c>
      <c r="S197" s="649" t="s">
        <v>688</v>
      </c>
      <c r="T197" s="649"/>
      <c r="U197" s="620" t="s">
        <v>689</v>
      </c>
      <c r="V197" s="620" t="s">
        <v>690</v>
      </c>
      <c r="W197" s="647" t="s">
        <v>691</v>
      </c>
      <c r="X197" s="648"/>
      <c r="Y197" s="281" t="s">
        <v>692</v>
      </c>
      <c r="Z197" s="281" t="s">
        <v>693</v>
      </c>
      <c r="AA197" s="629" t="s">
        <v>694</v>
      </c>
      <c r="AB197" s="629"/>
      <c r="AC197" s="622" t="s">
        <v>23</v>
      </c>
      <c r="AF197" s="516"/>
      <c r="AG197" s="517"/>
    </row>
    <row r="198" spans="2:33" s="274" customFormat="1" ht="75" customHeight="1" x14ac:dyDescent="0.25">
      <c r="B198" s="645"/>
      <c r="C198" s="629"/>
      <c r="D198" s="629"/>
      <c r="E198" s="629"/>
      <c r="F198" s="282" t="s">
        <v>5</v>
      </c>
      <c r="G198" s="630" t="s">
        <v>695</v>
      </c>
      <c r="H198" s="631"/>
      <c r="I198" s="278" t="s">
        <v>696</v>
      </c>
      <c r="J198" s="280" t="s">
        <v>697</v>
      </c>
      <c r="K198" s="621"/>
      <c r="L198" s="621"/>
      <c r="M198" s="621"/>
      <c r="N198" s="621"/>
      <c r="O198" s="621"/>
      <c r="P198" s="621"/>
      <c r="Q198" s="277" t="s">
        <v>698</v>
      </c>
      <c r="R198" s="277" t="s">
        <v>699</v>
      </c>
      <c r="S198" s="283" t="s">
        <v>700</v>
      </c>
      <c r="T198" s="283" t="s">
        <v>701</v>
      </c>
      <c r="U198" s="621"/>
      <c r="V198" s="621"/>
      <c r="W198" s="502" t="s">
        <v>702</v>
      </c>
      <c r="X198" s="284" t="s">
        <v>703</v>
      </c>
      <c r="Y198" s="277" t="s">
        <v>704</v>
      </c>
      <c r="Z198" s="281" t="s">
        <v>705</v>
      </c>
      <c r="AA198" s="277" t="s">
        <v>706</v>
      </c>
      <c r="AB198" s="277" t="s">
        <v>707</v>
      </c>
      <c r="AC198" s="622"/>
      <c r="AF198" s="516"/>
      <c r="AG198" s="517"/>
    </row>
    <row r="199" spans="2:33" s="274" customFormat="1" ht="102" customHeight="1" x14ac:dyDescent="0.25">
      <c r="B199" s="285" t="s">
        <v>708</v>
      </c>
      <c r="C199" s="286">
        <v>26</v>
      </c>
      <c r="D199" s="287" t="s">
        <v>690</v>
      </c>
      <c r="E199" s="288" t="s">
        <v>865</v>
      </c>
      <c r="F199" s="288" t="s">
        <v>866</v>
      </c>
      <c r="G199" s="651" t="s">
        <v>867</v>
      </c>
      <c r="H199" s="652"/>
      <c r="I199" s="289" t="s">
        <v>713</v>
      </c>
      <c r="J199" s="290">
        <v>0.4</v>
      </c>
      <c r="K199" s="290" t="s">
        <v>868</v>
      </c>
      <c r="L199" s="291">
        <v>43768</v>
      </c>
      <c r="M199" s="291">
        <v>44202</v>
      </c>
      <c r="N199" s="292">
        <v>726552459</v>
      </c>
      <c r="O199" s="293">
        <v>799.7</v>
      </c>
      <c r="P199" s="289">
        <v>811015</v>
      </c>
      <c r="Q199" s="273" t="str">
        <f>IF(OR(P199=$C$2,P199=$C$3,P199=$C$4),"CUMPLE","NO CUMPLE")</f>
        <v>CUMPLE</v>
      </c>
      <c r="R199" s="273" t="s">
        <v>656</v>
      </c>
      <c r="S199" s="273" t="s">
        <v>656</v>
      </c>
      <c r="T199" s="273" t="s">
        <v>656</v>
      </c>
      <c r="U199" s="332">
        <f t="shared" ref="U199:U204" si="50">IF(V199="SI",IF(M199="","",($J199*$N199)/(VLOOKUP(YEAR(M199),$AF$1:$AG$34,2,))),"")</f>
        <v>319.88185654565751</v>
      </c>
      <c r="V199" s="284" t="s">
        <v>634</v>
      </c>
      <c r="W199" s="332">
        <f t="shared" ref="W199:W204" si="51">IF(V199="si",(J199*O199),(" "))</f>
        <v>319.88000000000005</v>
      </c>
      <c r="X199" s="448">
        <f>W205/$G$11</f>
        <v>6.7749047043553441</v>
      </c>
      <c r="Y199" s="273" t="str">
        <f t="shared" ref="Y199:Y204" si="52">IF(M199="","",IF(M199&lt;$G$13,"CUMPLE","NO CUMPLE"))</f>
        <v>CUMPLE</v>
      </c>
      <c r="Z199" s="634" t="s">
        <v>656</v>
      </c>
      <c r="AA199" s="637" t="s">
        <v>634</v>
      </c>
      <c r="AB199" s="634" t="str">
        <f>IF(AA199="si","CUMPLE","NO CUMPLE")</f>
        <v>CUMPLE</v>
      </c>
      <c r="AC199" s="294"/>
      <c r="AF199" s="516"/>
      <c r="AG199" s="517"/>
    </row>
    <row r="200" spans="2:33" s="274" customFormat="1" ht="90.75" customHeight="1" x14ac:dyDescent="0.25">
      <c r="B200" s="285" t="s">
        <v>714</v>
      </c>
      <c r="C200" s="286">
        <v>7</v>
      </c>
      <c r="D200" s="287" t="s">
        <v>690</v>
      </c>
      <c r="E200" s="288" t="s">
        <v>869</v>
      </c>
      <c r="F200" s="288">
        <v>12018</v>
      </c>
      <c r="G200" s="651" t="s">
        <v>870</v>
      </c>
      <c r="H200" s="652"/>
      <c r="I200" s="289" t="s">
        <v>713</v>
      </c>
      <c r="J200" s="290">
        <v>0.4</v>
      </c>
      <c r="K200" s="290" t="s">
        <v>868</v>
      </c>
      <c r="L200" s="291">
        <v>43150</v>
      </c>
      <c r="M200" s="291">
        <v>43390</v>
      </c>
      <c r="N200" s="292">
        <v>280923549</v>
      </c>
      <c r="O200" s="293">
        <v>359.58</v>
      </c>
      <c r="P200" s="289">
        <v>811015</v>
      </c>
      <c r="Q200" s="273" t="str">
        <f t="shared" ref="Q200:Q203" si="53">IF(OR(P200=$C$2,P200=$C$3,P200=$C$4),"CUMPLE","NO CUMPLE")</f>
        <v>CUMPLE</v>
      </c>
      <c r="R200" s="273" t="s">
        <v>656</v>
      </c>
      <c r="S200" s="273" t="s">
        <v>656</v>
      </c>
      <c r="T200" s="273"/>
      <c r="U200" s="332">
        <f t="shared" si="50"/>
        <v>143.83432995153871</v>
      </c>
      <c r="V200" s="284" t="s">
        <v>634</v>
      </c>
      <c r="W200" s="332">
        <f t="shared" si="51"/>
        <v>143.83199999999999</v>
      </c>
      <c r="X200" s="634" t="str">
        <f>IF(W205=0,"",IF(X199&gt;=100%,"CUMPLE","NO CUMPLE"))</f>
        <v>CUMPLE</v>
      </c>
      <c r="Y200" s="273" t="str">
        <f t="shared" si="52"/>
        <v>CUMPLE</v>
      </c>
      <c r="Z200" s="635"/>
      <c r="AA200" s="637"/>
      <c r="AB200" s="635"/>
      <c r="AC200" s="295"/>
      <c r="AF200" s="516"/>
      <c r="AG200" s="518"/>
    </row>
    <row r="201" spans="2:33" s="274" customFormat="1" ht="75" customHeight="1" x14ac:dyDescent="0.25">
      <c r="B201" s="285" t="s">
        <v>715</v>
      </c>
      <c r="C201" s="296">
        <v>37</v>
      </c>
      <c r="D201" s="287" t="s">
        <v>690</v>
      </c>
      <c r="E201" s="288" t="s">
        <v>789</v>
      </c>
      <c r="F201" s="288" t="s">
        <v>871</v>
      </c>
      <c r="G201" s="651" t="s">
        <v>872</v>
      </c>
      <c r="H201" s="652"/>
      <c r="I201" s="289" t="s">
        <v>713</v>
      </c>
      <c r="J201" s="290">
        <v>0.45</v>
      </c>
      <c r="K201" s="290" t="s">
        <v>873</v>
      </c>
      <c r="L201" s="291" t="s">
        <v>874</v>
      </c>
      <c r="M201" s="291">
        <v>41683</v>
      </c>
      <c r="N201" s="292">
        <v>1554623781</v>
      </c>
      <c r="O201" s="293">
        <v>2507.5</v>
      </c>
      <c r="P201" s="289">
        <v>811015</v>
      </c>
      <c r="Q201" s="273" t="str">
        <f t="shared" si="53"/>
        <v>CUMPLE</v>
      </c>
      <c r="R201" s="273" t="s">
        <v>656</v>
      </c>
      <c r="S201" s="273" t="s">
        <v>656</v>
      </c>
      <c r="T201" s="273"/>
      <c r="U201" s="332">
        <f t="shared" si="50"/>
        <v>1135.6829568993508</v>
      </c>
      <c r="V201" s="284" t="s">
        <v>634</v>
      </c>
      <c r="W201" s="332">
        <f t="shared" si="51"/>
        <v>1128.375</v>
      </c>
      <c r="X201" s="635"/>
      <c r="Y201" s="273" t="str">
        <f t="shared" si="52"/>
        <v>CUMPLE</v>
      </c>
      <c r="Z201" s="635"/>
      <c r="AA201" s="637"/>
      <c r="AB201" s="635"/>
      <c r="AC201" s="309"/>
      <c r="AF201" s="516"/>
      <c r="AG201" s="518"/>
    </row>
    <row r="202" spans="2:33" s="274" customFormat="1" ht="63.75" customHeight="1" x14ac:dyDescent="0.25">
      <c r="B202" s="285" t="s">
        <v>716</v>
      </c>
      <c r="C202" s="296">
        <v>40</v>
      </c>
      <c r="D202" s="287" t="s">
        <v>690</v>
      </c>
      <c r="E202" s="288" t="s">
        <v>875</v>
      </c>
      <c r="F202" s="288" t="s">
        <v>876</v>
      </c>
      <c r="G202" s="651" t="s">
        <v>877</v>
      </c>
      <c r="H202" s="652"/>
      <c r="I202" s="289" t="s">
        <v>713</v>
      </c>
      <c r="J202" s="290">
        <v>0.5</v>
      </c>
      <c r="K202" s="290" t="s">
        <v>873</v>
      </c>
      <c r="L202" s="291">
        <v>35110</v>
      </c>
      <c r="M202" s="291">
        <v>35439</v>
      </c>
      <c r="N202" s="292">
        <v>623509224</v>
      </c>
      <c r="O202" s="293">
        <v>3624.94</v>
      </c>
      <c r="P202" s="289">
        <v>811015</v>
      </c>
      <c r="Q202" s="273" t="str">
        <f t="shared" si="53"/>
        <v>CUMPLE</v>
      </c>
      <c r="R202" s="273" t="s">
        <v>656</v>
      </c>
      <c r="S202" s="273" t="s">
        <v>656</v>
      </c>
      <c r="T202" s="273"/>
      <c r="U202" s="332">
        <f t="shared" si="50"/>
        <v>1812.4741257521584</v>
      </c>
      <c r="V202" s="284" t="s">
        <v>634</v>
      </c>
      <c r="W202" s="332">
        <f t="shared" si="51"/>
        <v>1812.47</v>
      </c>
      <c r="X202" s="635"/>
      <c r="Y202" s="273" t="str">
        <f t="shared" si="52"/>
        <v>CUMPLE</v>
      </c>
      <c r="Z202" s="635"/>
      <c r="AA202" s="637"/>
      <c r="AB202" s="635"/>
      <c r="AC202" s="309"/>
      <c r="AF202" s="516"/>
      <c r="AG202" s="518"/>
    </row>
    <row r="203" spans="2:33" s="274" customFormat="1" ht="54.75" customHeight="1" x14ac:dyDescent="0.25">
      <c r="B203" s="285" t="s">
        <v>717</v>
      </c>
      <c r="C203" s="296">
        <v>57</v>
      </c>
      <c r="D203" s="347" t="s">
        <v>690</v>
      </c>
      <c r="E203" s="288" t="s">
        <v>789</v>
      </c>
      <c r="F203" s="288" t="s">
        <v>878</v>
      </c>
      <c r="G203" s="655" t="s">
        <v>879</v>
      </c>
      <c r="H203" s="656"/>
      <c r="I203" s="289" t="s">
        <v>713</v>
      </c>
      <c r="J203" s="298">
        <v>0.45</v>
      </c>
      <c r="K203" s="374" t="s">
        <v>873</v>
      </c>
      <c r="L203" s="373">
        <v>41257</v>
      </c>
      <c r="M203" s="373">
        <v>41939</v>
      </c>
      <c r="N203" s="380">
        <v>2759312472</v>
      </c>
      <c r="O203" s="378">
        <v>4479.3999999999996</v>
      </c>
      <c r="P203" s="379">
        <v>811015</v>
      </c>
      <c r="Q203" s="273" t="str">
        <f t="shared" si="53"/>
        <v>CUMPLE</v>
      </c>
      <c r="R203" s="335" t="s">
        <v>656</v>
      </c>
      <c r="S203" s="284"/>
      <c r="T203" s="284"/>
      <c r="U203" s="332">
        <f t="shared" si="50"/>
        <v>2015.7315136363638</v>
      </c>
      <c r="V203" s="284" t="s">
        <v>634</v>
      </c>
      <c r="W203" s="332">
        <f t="shared" si="51"/>
        <v>2015.7299999999998</v>
      </c>
      <c r="X203" s="635"/>
      <c r="Y203" s="335" t="str">
        <f t="shared" si="52"/>
        <v>CUMPLE</v>
      </c>
      <c r="Z203" s="635"/>
      <c r="AA203" s="637"/>
      <c r="AB203" s="635"/>
      <c r="AC203" s="309"/>
      <c r="AF203" s="516"/>
      <c r="AG203" s="518"/>
    </row>
    <row r="204" spans="2:33" s="274" customFormat="1" ht="69.75" customHeight="1" x14ac:dyDescent="0.2">
      <c r="B204" s="285" t="s">
        <v>718</v>
      </c>
      <c r="C204" s="296"/>
      <c r="D204" s="296"/>
      <c r="E204" s="284"/>
      <c r="F204" s="284"/>
      <c r="G204" s="638"/>
      <c r="H204" s="639"/>
      <c r="I204" s="289"/>
      <c r="J204" s="298"/>
      <c r="K204" s="298"/>
      <c r="L204" s="289"/>
      <c r="M204" s="289"/>
      <c r="N204" s="299"/>
      <c r="O204" s="297"/>
      <c r="P204" s="297"/>
      <c r="Q204" s="273"/>
      <c r="R204" s="284"/>
      <c r="S204" s="284"/>
      <c r="T204" s="284"/>
      <c r="U204" s="332" t="str">
        <f t="shared" si="50"/>
        <v/>
      </c>
      <c r="V204" s="284"/>
      <c r="W204" s="332" t="str">
        <f t="shared" si="51"/>
        <v xml:space="preserve"> </v>
      </c>
      <c r="X204" s="636"/>
      <c r="Y204" s="335" t="str">
        <f t="shared" si="52"/>
        <v/>
      </c>
      <c r="Z204" s="636"/>
      <c r="AA204" s="637"/>
      <c r="AB204" s="636"/>
      <c r="AC204" s="309"/>
    </row>
    <row r="205" spans="2:33" s="274" customFormat="1" ht="15.75" x14ac:dyDescent="0.2">
      <c r="B205" s="300"/>
      <c r="C205" s="301"/>
      <c r="D205" s="301"/>
      <c r="E205" s="301"/>
      <c r="F205" s="301"/>
      <c r="G205" s="301"/>
      <c r="H205" s="301"/>
      <c r="I205" s="301"/>
      <c r="J205" s="302"/>
      <c r="K205" s="302"/>
      <c r="L205" s="302"/>
      <c r="M205" s="302"/>
      <c r="N205" s="301"/>
      <c r="O205" s="301"/>
      <c r="P205" s="301"/>
      <c r="Q205" s="302"/>
      <c r="R205" s="302"/>
      <c r="S205" s="303"/>
      <c r="T205" s="303" t="s">
        <v>719</v>
      </c>
      <c r="U205" s="333">
        <f>SUM(U199:U204)</f>
        <v>5427.6047827850698</v>
      </c>
      <c r="V205" s="303">
        <f>COUNTIF(V199:V204,"SI")</f>
        <v>5</v>
      </c>
      <c r="W205" s="333">
        <f>SUM(W199:W204)</f>
        <v>5420.2869999999994</v>
      </c>
      <c r="X205" s="310">
        <f>W205/V205</f>
        <v>1084.0573999999999</v>
      </c>
      <c r="Y205" s="301"/>
      <c r="Z205" s="301"/>
      <c r="AA205" s="301"/>
      <c r="AB205" s="301"/>
      <c r="AC205" s="304"/>
    </row>
    <row r="206" spans="2:33" x14ac:dyDescent="0.2">
      <c r="Q206" s="69"/>
    </row>
    <row r="207" spans="2:33" x14ac:dyDescent="0.2">
      <c r="Q207" s="69"/>
    </row>
    <row r="208" spans="2:33" s="274" customFormat="1" ht="21" customHeight="1" x14ac:dyDescent="0.25">
      <c r="B208" s="305">
        <v>15</v>
      </c>
      <c r="C208" s="640" t="str">
        <f>VLOOKUP(B208,'INFO. PROP'!$A$9:$D$105,2,FALSE)</f>
        <v>P.I.V. Ingeniería S.A.S</v>
      </c>
      <c r="D208" s="640"/>
      <c r="E208" s="640"/>
      <c r="F208" s="640"/>
      <c r="G208" s="640"/>
      <c r="H208" s="641" t="s">
        <v>8</v>
      </c>
      <c r="I208" s="641"/>
      <c r="J208" s="642"/>
      <c r="K208" s="423" t="str">
        <f>VLOOKUP(B208,'INFO. PROP'!$A$9:$E$105,4,FALSE)</f>
        <v>(PIV INGENIERÍA S.A.S. 100% -  0% -  0%- 0%)</v>
      </c>
      <c r="L208" s="426"/>
      <c r="M208" s="426"/>
      <c r="N208" s="426"/>
      <c r="O208" s="426"/>
      <c r="P208" s="426"/>
      <c r="Q208" s="426"/>
      <c r="R208" s="426"/>
      <c r="S208" s="426"/>
      <c r="T208" s="426"/>
      <c r="U208" s="431"/>
      <c r="V208" s="452" t="s">
        <v>673</v>
      </c>
      <c r="W208" s="431">
        <f>AVERAGE(W212:W217)</f>
        <v>1040.8412000000001</v>
      </c>
      <c r="X208" s="618" t="s">
        <v>674</v>
      </c>
      <c r="Y208" s="619"/>
      <c r="Z208" s="311" t="s">
        <v>656</v>
      </c>
      <c r="AA208" s="312" t="s">
        <v>627</v>
      </c>
      <c r="AB208" s="311" t="s">
        <v>656</v>
      </c>
      <c r="AC208" s="275"/>
      <c r="AF208" s="516"/>
      <c r="AG208" s="517"/>
    </row>
    <row r="209" spans="2:33" s="274" customFormat="1" ht="15" x14ac:dyDescent="0.25">
      <c r="B209" s="643"/>
      <c r="C209" s="644"/>
      <c r="D209" s="644"/>
      <c r="E209" s="644"/>
      <c r="F209" s="306"/>
      <c r="G209" s="307"/>
      <c r="H209" s="307"/>
      <c r="I209" s="307"/>
      <c r="J209" s="308"/>
      <c r="K209" s="308"/>
      <c r="L209" s="308"/>
      <c r="M209" s="308"/>
      <c r="N209" s="307"/>
      <c r="O209" s="307"/>
      <c r="P209" s="307"/>
      <c r="Q209" s="308"/>
      <c r="R209" s="308"/>
      <c r="S209" s="308"/>
      <c r="T209" s="308"/>
      <c r="U209" s="308"/>
      <c r="V209" s="308"/>
      <c r="W209" s="308"/>
      <c r="X209" s="308"/>
      <c r="Y209" s="307"/>
      <c r="Z209" s="307"/>
      <c r="AA209" s="307"/>
      <c r="AB209" s="307"/>
      <c r="AC209" s="276"/>
      <c r="AF209" s="516"/>
      <c r="AG209" s="517"/>
    </row>
    <row r="210" spans="2:33" s="274" customFormat="1" ht="45" customHeight="1" x14ac:dyDescent="0.25">
      <c r="B210" s="645" t="s">
        <v>675</v>
      </c>
      <c r="C210" s="629" t="s">
        <v>676</v>
      </c>
      <c r="D210" s="629" t="s">
        <v>677</v>
      </c>
      <c r="E210" s="629" t="s">
        <v>678</v>
      </c>
      <c r="F210" s="630" t="s">
        <v>675</v>
      </c>
      <c r="G210" s="646"/>
      <c r="H210" s="631"/>
      <c r="I210" s="647" t="s">
        <v>679</v>
      </c>
      <c r="J210" s="648"/>
      <c r="K210" s="620" t="s">
        <v>680</v>
      </c>
      <c r="L210" s="620" t="s">
        <v>681</v>
      </c>
      <c r="M210" s="620" t="s">
        <v>682</v>
      </c>
      <c r="N210" s="620" t="s">
        <v>683</v>
      </c>
      <c r="O210" s="620" t="s">
        <v>684</v>
      </c>
      <c r="P210" s="620" t="s">
        <v>685</v>
      </c>
      <c r="Q210" s="281" t="s">
        <v>686</v>
      </c>
      <c r="R210" s="279" t="s">
        <v>687</v>
      </c>
      <c r="S210" s="649" t="s">
        <v>688</v>
      </c>
      <c r="T210" s="649"/>
      <c r="U210" s="620" t="s">
        <v>689</v>
      </c>
      <c r="V210" s="620" t="s">
        <v>690</v>
      </c>
      <c r="W210" s="647" t="s">
        <v>691</v>
      </c>
      <c r="X210" s="648"/>
      <c r="Y210" s="281" t="s">
        <v>692</v>
      </c>
      <c r="Z210" s="281" t="s">
        <v>693</v>
      </c>
      <c r="AA210" s="629" t="s">
        <v>694</v>
      </c>
      <c r="AB210" s="629"/>
      <c r="AC210" s="622" t="s">
        <v>23</v>
      </c>
      <c r="AF210" s="516"/>
      <c r="AG210" s="517"/>
    </row>
    <row r="211" spans="2:33" s="274" customFormat="1" ht="75" customHeight="1" x14ac:dyDescent="0.25">
      <c r="B211" s="645"/>
      <c r="C211" s="629"/>
      <c r="D211" s="629"/>
      <c r="E211" s="629"/>
      <c r="F211" s="282" t="s">
        <v>5</v>
      </c>
      <c r="G211" s="630" t="s">
        <v>695</v>
      </c>
      <c r="H211" s="631"/>
      <c r="I211" s="278" t="s">
        <v>696</v>
      </c>
      <c r="J211" s="280" t="s">
        <v>697</v>
      </c>
      <c r="K211" s="621"/>
      <c r="L211" s="621"/>
      <c r="M211" s="621"/>
      <c r="N211" s="621"/>
      <c r="O211" s="621"/>
      <c r="P211" s="621"/>
      <c r="Q211" s="277" t="s">
        <v>698</v>
      </c>
      <c r="R211" s="277" t="s">
        <v>699</v>
      </c>
      <c r="S211" s="283" t="s">
        <v>700</v>
      </c>
      <c r="T211" s="283" t="s">
        <v>701</v>
      </c>
      <c r="U211" s="621"/>
      <c r="V211" s="621"/>
      <c r="W211" s="502" t="s">
        <v>702</v>
      </c>
      <c r="X211" s="284" t="s">
        <v>703</v>
      </c>
      <c r="Y211" s="277" t="s">
        <v>704</v>
      </c>
      <c r="Z211" s="281" t="s">
        <v>705</v>
      </c>
      <c r="AA211" s="277" t="s">
        <v>706</v>
      </c>
      <c r="AB211" s="277" t="s">
        <v>707</v>
      </c>
      <c r="AC211" s="622"/>
      <c r="AF211" s="516"/>
      <c r="AG211" s="517"/>
    </row>
    <row r="212" spans="2:33" s="274" customFormat="1" ht="83.25" customHeight="1" x14ac:dyDescent="0.25">
      <c r="B212" s="285" t="s">
        <v>708</v>
      </c>
      <c r="C212" s="286">
        <v>93</v>
      </c>
      <c r="D212" s="287" t="s">
        <v>880</v>
      </c>
      <c r="E212" s="288" t="s">
        <v>881</v>
      </c>
      <c r="F212" s="288" t="s">
        <v>882</v>
      </c>
      <c r="G212" s="651" t="s">
        <v>883</v>
      </c>
      <c r="H212" s="652"/>
      <c r="I212" s="289" t="s">
        <v>730</v>
      </c>
      <c r="J212" s="290">
        <v>1</v>
      </c>
      <c r="K212" s="290" t="s">
        <v>884</v>
      </c>
      <c r="L212" s="291">
        <v>36678</v>
      </c>
      <c r="M212" s="291">
        <v>36922</v>
      </c>
      <c r="N212" s="292">
        <v>74666667</v>
      </c>
      <c r="O212" s="293">
        <v>261.07</v>
      </c>
      <c r="P212" s="289">
        <v>811015</v>
      </c>
      <c r="Q212" s="273" t="str">
        <f>IF(OR(P212=$C$2,P212=$C$3,P212=$C$4),"CUMPLE","NO CUMPLE")</f>
        <v>CUMPLE</v>
      </c>
      <c r="R212" s="273" t="s">
        <v>656</v>
      </c>
      <c r="S212" s="273"/>
      <c r="T212" s="273"/>
      <c r="U212" s="332">
        <f t="shared" ref="U212:U217" si="54">IF(V212="SI",IF(M212="","",($J212*$N212)/(VLOOKUP(YEAR(M212),$AF$1:$AG$34,2,))),"")</f>
        <v>261.07226223776223</v>
      </c>
      <c r="V212" s="284" t="s">
        <v>634</v>
      </c>
      <c r="W212" s="332">
        <f t="shared" ref="W212:W217" si="55">IF(V212="si",(J212*O212),(" "))</f>
        <v>261.07</v>
      </c>
      <c r="X212" s="448">
        <f>W218/$G$11</f>
        <v>6.5048215549904116</v>
      </c>
      <c r="Y212" s="273" t="str">
        <f t="shared" ref="Y212:Y217" si="56">IF(M212="","",IF(M212&lt;$G$13,"CUMPLE","NO CUMPLE"))</f>
        <v>CUMPLE</v>
      </c>
      <c r="Z212" s="634" t="s">
        <v>635</v>
      </c>
      <c r="AA212" s="637" t="s">
        <v>634</v>
      </c>
      <c r="AB212" s="634" t="str">
        <f>IF(AA212="si","CUMPLE","NO CUMPLE")</f>
        <v>CUMPLE</v>
      </c>
      <c r="AC212" s="294"/>
      <c r="AF212" s="516"/>
      <c r="AG212" s="517"/>
    </row>
    <row r="213" spans="2:33" s="274" customFormat="1" ht="90.75" customHeight="1" x14ac:dyDescent="0.25">
      <c r="B213" s="285" t="s">
        <v>714</v>
      </c>
      <c r="C213" s="286">
        <v>121</v>
      </c>
      <c r="D213" s="287" t="s">
        <v>690</v>
      </c>
      <c r="E213" s="288" t="s">
        <v>885</v>
      </c>
      <c r="F213" s="288" t="s">
        <v>886</v>
      </c>
      <c r="G213" s="651" t="s">
        <v>887</v>
      </c>
      <c r="H213" s="652"/>
      <c r="I213" s="289" t="s">
        <v>713</v>
      </c>
      <c r="J213" s="290">
        <v>0.5</v>
      </c>
      <c r="K213" s="290" t="s">
        <v>884</v>
      </c>
      <c r="L213" s="291">
        <v>38674</v>
      </c>
      <c r="M213" s="291">
        <v>39538</v>
      </c>
      <c r="N213" s="292">
        <v>1107093675</v>
      </c>
      <c r="O213" s="293">
        <v>2615.48</v>
      </c>
      <c r="P213" s="289">
        <v>811015</v>
      </c>
      <c r="Q213" s="273" t="str">
        <f t="shared" ref="Q213:Q216" si="57">IF(OR(P213=$C$2,P213=$C$3,P213=$C$4),"CUMPLE","NO CUMPLE")</f>
        <v>CUMPLE</v>
      </c>
      <c r="R213" s="273" t="s">
        <v>656</v>
      </c>
      <c r="S213" s="273" t="s">
        <v>656</v>
      </c>
      <c r="T213" s="273"/>
      <c r="U213" s="332">
        <f t="shared" si="54"/>
        <v>1199.4514355362946</v>
      </c>
      <c r="V213" s="284" t="s">
        <v>634</v>
      </c>
      <c r="W213" s="332">
        <f t="shared" si="55"/>
        <v>1307.74</v>
      </c>
      <c r="X213" s="634" t="str">
        <f>IF(W218=0,"",IF(X212&gt;=100%,"CUMPLE","NO CUMPLE"))</f>
        <v>CUMPLE</v>
      </c>
      <c r="Y213" s="273" t="str">
        <f t="shared" si="56"/>
        <v>CUMPLE</v>
      </c>
      <c r="Z213" s="635"/>
      <c r="AA213" s="637"/>
      <c r="AB213" s="635"/>
      <c r="AC213" s="295"/>
      <c r="AF213" s="516"/>
      <c r="AG213" s="518"/>
    </row>
    <row r="214" spans="2:33" s="274" customFormat="1" ht="75" customHeight="1" x14ac:dyDescent="0.25">
      <c r="B214" s="285" t="s">
        <v>715</v>
      </c>
      <c r="C214" s="296">
        <v>179</v>
      </c>
      <c r="D214" s="287" t="s">
        <v>880</v>
      </c>
      <c r="E214" s="288" t="s">
        <v>881</v>
      </c>
      <c r="F214" s="288" t="s">
        <v>888</v>
      </c>
      <c r="G214" s="651" t="s">
        <v>889</v>
      </c>
      <c r="H214" s="652"/>
      <c r="I214" s="289" t="s">
        <v>713</v>
      </c>
      <c r="J214" s="290">
        <v>0.15</v>
      </c>
      <c r="K214" s="290" t="s">
        <v>884</v>
      </c>
      <c r="L214" s="291">
        <v>36595</v>
      </c>
      <c r="M214" s="291">
        <v>36976</v>
      </c>
      <c r="N214" s="292">
        <v>842636641</v>
      </c>
      <c r="O214" s="293">
        <v>2946.28</v>
      </c>
      <c r="P214" s="289">
        <v>811015</v>
      </c>
      <c r="Q214" s="273" t="str">
        <f t="shared" si="57"/>
        <v>CUMPLE</v>
      </c>
      <c r="R214" s="273" t="s">
        <v>656</v>
      </c>
      <c r="S214" s="273" t="s">
        <v>656</v>
      </c>
      <c r="T214" s="273" t="s">
        <v>656</v>
      </c>
      <c r="U214" s="332">
        <f t="shared" si="54"/>
        <v>441.94229423076922</v>
      </c>
      <c r="V214" s="284" t="s">
        <v>634</v>
      </c>
      <c r="W214" s="332">
        <f t="shared" si="55"/>
        <v>441.94200000000001</v>
      </c>
      <c r="X214" s="635"/>
      <c r="Y214" s="273" t="str">
        <f t="shared" si="56"/>
        <v>CUMPLE</v>
      </c>
      <c r="Z214" s="635"/>
      <c r="AA214" s="637"/>
      <c r="AB214" s="635"/>
      <c r="AC214" s="309"/>
      <c r="AF214" s="516"/>
      <c r="AG214" s="518"/>
    </row>
    <row r="215" spans="2:33" s="274" customFormat="1" ht="63.75" customHeight="1" x14ac:dyDescent="0.25">
      <c r="B215" s="285" t="s">
        <v>716</v>
      </c>
      <c r="C215" s="296">
        <v>187</v>
      </c>
      <c r="D215" s="287" t="s">
        <v>880</v>
      </c>
      <c r="E215" s="288" t="s">
        <v>885</v>
      </c>
      <c r="F215" s="288" t="s">
        <v>890</v>
      </c>
      <c r="G215" s="651" t="s">
        <v>891</v>
      </c>
      <c r="H215" s="652"/>
      <c r="I215" s="289" t="s">
        <v>892</v>
      </c>
      <c r="J215" s="290">
        <v>0.5</v>
      </c>
      <c r="K215" s="290" t="s">
        <v>884</v>
      </c>
      <c r="L215" s="291">
        <v>35727</v>
      </c>
      <c r="M215" s="291">
        <v>36027</v>
      </c>
      <c r="N215" s="292">
        <v>193253912</v>
      </c>
      <c r="O215" s="293">
        <v>948.13</v>
      </c>
      <c r="P215" s="289">
        <v>811015</v>
      </c>
      <c r="Q215" s="273" t="str">
        <f t="shared" si="57"/>
        <v>CUMPLE</v>
      </c>
      <c r="R215" s="273" t="s">
        <v>656</v>
      </c>
      <c r="S215" s="273"/>
      <c r="T215" s="273"/>
      <c r="U215" s="332">
        <f t="shared" si="54"/>
        <v>474.06822519318041</v>
      </c>
      <c r="V215" s="284" t="s">
        <v>634</v>
      </c>
      <c r="W215" s="332">
        <f t="shared" si="55"/>
        <v>474.065</v>
      </c>
      <c r="X215" s="635"/>
      <c r="Y215" s="273" t="str">
        <f t="shared" si="56"/>
        <v>CUMPLE</v>
      </c>
      <c r="Z215" s="635"/>
      <c r="AA215" s="637"/>
      <c r="AB215" s="635"/>
      <c r="AC215" s="309"/>
      <c r="AF215" s="516"/>
      <c r="AG215" s="518"/>
    </row>
    <row r="216" spans="2:33" s="274" customFormat="1" ht="54.75" customHeight="1" x14ac:dyDescent="0.25">
      <c r="B216" s="285" t="s">
        <v>717</v>
      </c>
      <c r="C216" s="296">
        <v>188</v>
      </c>
      <c r="D216" s="347" t="s">
        <v>690</v>
      </c>
      <c r="E216" s="288" t="s">
        <v>885</v>
      </c>
      <c r="F216" s="288" t="s">
        <v>893</v>
      </c>
      <c r="G216" s="655" t="s">
        <v>894</v>
      </c>
      <c r="H216" s="656"/>
      <c r="I216" s="289" t="s">
        <v>713</v>
      </c>
      <c r="J216" s="298">
        <v>0.37</v>
      </c>
      <c r="K216" s="374" t="s">
        <v>884</v>
      </c>
      <c r="L216" s="373">
        <v>41257</v>
      </c>
      <c r="M216" s="373">
        <v>42564</v>
      </c>
      <c r="N216" s="380">
        <v>5067291892</v>
      </c>
      <c r="O216" s="378">
        <v>7349.7</v>
      </c>
      <c r="P216" s="379">
        <v>811015</v>
      </c>
      <c r="Q216" s="273" t="str">
        <f t="shared" si="57"/>
        <v>CUMPLE</v>
      </c>
      <c r="R216" s="335" t="s">
        <v>656</v>
      </c>
      <c r="S216" s="335" t="s">
        <v>656</v>
      </c>
      <c r="T216" s="284"/>
      <c r="U216" s="332">
        <f t="shared" si="54"/>
        <v>2719.3914034128406</v>
      </c>
      <c r="V216" s="284" t="s">
        <v>634</v>
      </c>
      <c r="W216" s="332">
        <f t="shared" si="55"/>
        <v>2719.3890000000001</v>
      </c>
      <c r="X216" s="635"/>
      <c r="Y216" s="335" t="str">
        <f t="shared" si="56"/>
        <v>CUMPLE</v>
      </c>
      <c r="Z216" s="635"/>
      <c r="AA216" s="637"/>
      <c r="AB216" s="635"/>
      <c r="AC216" s="309"/>
      <c r="AF216" s="516"/>
      <c r="AG216" s="518"/>
    </row>
    <row r="217" spans="2:33" s="274" customFormat="1" ht="69.75" customHeight="1" x14ac:dyDescent="0.2">
      <c r="B217" s="285" t="s">
        <v>718</v>
      </c>
      <c r="C217" s="296"/>
      <c r="D217" s="296"/>
      <c r="E217" s="284"/>
      <c r="F217" s="284"/>
      <c r="G217" s="638"/>
      <c r="H217" s="639"/>
      <c r="I217" s="289"/>
      <c r="J217" s="298"/>
      <c r="K217" s="298"/>
      <c r="L217" s="289"/>
      <c r="M217" s="289"/>
      <c r="N217" s="299"/>
      <c r="O217" s="297"/>
      <c r="P217" s="297"/>
      <c r="Q217" s="273"/>
      <c r="R217" s="284"/>
      <c r="S217" s="284"/>
      <c r="T217" s="284"/>
      <c r="U217" s="332" t="str">
        <f t="shared" si="54"/>
        <v/>
      </c>
      <c r="V217" s="284"/>
      <c r="W217" s="332" t="str">
        <f t="shared" si="55"/>
        <v xml:space="preserve"> </v>
      </c>
      <c r="X217" s="636"/>
      <c r="Y217" s="335" t="str">
        <f t="shared" si="56"/>
        <v/>
      </c>
      <c r="Z217" s="636"/>
      <c r="AA217" s="637"/>
      <c r="AB217" s="636"/>
      <c r="AC217" s="309"/>
    </row>
    <row r="218" spans="2:33" s="274" customFormat="1" ht="15.75" x14ac:dyDescent="0.2">
      <c r="B218" s="300"/>
      <c r="C218" s="301"/>
      <c r="D218" s="301"/>
      <c r="E218" s="301"/>
      <c r="F218" s="301"/>
      <c r="G218" s="301"/>
      <c r="H218" s="301"/>
      <c r="I218" s="301"/>
      <c r="J218" s="302"/>
      <c r="K218" s="302"/>
      <c r="L218" s="302"/>
      <c r="M218" s="302"/>
      <c r="N218" s="301"/>
      <c r="O218" s="301"/>
      <c r="P218" s="301"/>
      <c r="Q218" s="302"/>
      <c r="R218" s="302"/>
      <c r="S218" s="303"/>
      <c r="T218" s="303" t="s">
        <v>719</v>
      </c>
      <c r="U218" s="333">
        <f>SUM(U212:U217)</f>
        <v>5095.9256206108475</v>
      </c>
      <c r="V218" s="303">
        <f>COUNTIF(V212:V217,"SI")</f>
        <v>5</v>
      </c>
      <c r="W218" s="333">
        <f>SUM(W212:W217)</f>
        <v>5204.2060000000001</v>
      </c>
      <c r="X218" s="310">
        <f>W218/V218</f>
        <v>1040.8412000000001</v>
      </c>
      <c r="Y218" s="301"/>
      <c r="Z218" s="301"/>
      <c r="AA218" s="301"/>
      <c r="AB218" s="301"/>
      <c r="AC218" s="304"/>
    </row>
    <row r="219" spans="2:33" ht="16.5" x14ac:dyDescent="0.3">
      <c r="Q219" s="69"/>
      <c r="U219" s="331"/>
      <c r="V219" s="327"/>
      <c r="W219" s="331"/>
    </row>
    <row r="220" spans="2:33" x14ac:dyDescent="0.2">
      <c r="Q220" s="69"/>
    </row>
    <row r="221" spans="2:33" s="274" customFormat="1" ht="21" customHeight="1" x14ac:dyDescent="0.25">
      <c r="B221" s="305">
        <v>16</v>
      </c>
      <c r="C221" s="640" t="str">
        <f>VLOOKUP(B221,'INFO. PROP'!$A$9:$D$105,2,FALSE)</f>
        <v>CONSORCIO CMP BOSA</v>
      </c>
      <c r="D221" s="640"/>
      <c r="E221" s="640"/>
      <c r="F221" s="640"/>
      <c r="G221" s="640"/>
      <c r="H221" s="641" t="s">
        <v>8</v>
      </c>
      <c r="I221" s="641"/>
      <c r="J221" s="642"/>
      <c r="K221" s="423" t="str">
        <f>VLOOKUP(B221,'INFO. PROP'!$A$9:$E$105,4,FALSE)</f>
        <v>(CORTÉS LEIVA 
ASOCIADOS 
S.A.S 5% - MSC 
INGENIERIA 
S.A.S 45% - PROMACO 
INGENIERÍA 
S.A.S 50%- 0%)</v>
      </c>
      <c r="L221" s="426"/>
      <c r="M221" s="426"/>
      <c r="N221" s="426"/>
      <c r="O221" s="426"/>
      <c r="P221" s="426"/>
      <c r="Q221" s="426"/>
      <c r="R221" s="426"/>
      <c r="S221" s="426"/>
      <c r="T221" s="426"/>
      <c r="U221" s="431"/>
      <c r="V221" s="452" t="s">
        <v>673</v>
      </c>
      <c r="W221" s="431">
        <f>AVERAGE(W225:W230)</f>
        <v>1011.4963333333334</v>
      </c>
      <c r="X221" s="618" t="s">
        <v>674</v>
      </c>
      <c r="Y221" s="619"/>
      <c r="Z221" s="311" t="s">
        <v>656</v>
      </c>
      <c r="AA221" s="312" t="s">
        <v>627</v>
      </c>
      <c r="AB221" s="311" t="s">
        <v>656</v>
      </c>
      <c r="AC221" s="275"/>
      <c r="AF221" s="516"/>
      <c r="AG221" s="517"/>
    </row>
    <row r="222" spans="2:33" s="274" customFormat="1" ht="15" x14ac:dyDescent="0.25">
      <c r="B222" s="643"/>
      <c r="C222" s="644"/>
      <c r="D222" s="644"/>
      <c r="E222" s="644"/>
      <c r="F222" s="306"/>
      <c r="G222" s="307"/>
      <c r="H222" s="307"/>
      <c r="I222" s="307"/>
      <c r="J222" s="308"/>
      <c r="K222" s="308"/>
      <c r="L222" s="308"/>
      <c r="M222" s="308"/>
      <c r="N222" s="307"/>
      <c r="O222" s="307"/>
      <c r="P222" s="307"/>
      <c r="Q222" s="308"/>
      <c r="R222" s="308"/>
      <c r="S222" s="308"/>
      <c r="T222" s="308"/>
      <c r="U222" s="308"/>
      <c r="V222" s="308"/>
      <c r="W222" s="308"/>
      <c r="X222" s="308"/>
      <c r="Y222" s="307"/>
      <c r="Z222" s="307"/>
      <c r="AA222" s="307"/>
      <c r="AB222" s="307"/>
      <c r="AC222" s="276"/>
      <c r="AF222" s="516"/>
      <c r="AG222" s="517"/>
    </row>
    <row r="223" spans="2:33" s="274" customFormat="1" ht="45" customHeight="1" x14ac:dyDescent="0.25">
      <c r="B223" s="645" t="s">
        <v>675</v>
      </c>
      <c r="C223" s="629" t="s">
        <v>676</v>
      </c>
      <c r="D223" s="629" t="s">
        <v>677</v>
      </c>
      <c r="E223" s="629" t="s">
        <v>678</v>
      </c>
      <c r="F223" s="630" t="s">
        <v>675</v>
      </c>
      <c r="G223" s="646"/>
      <c r="H223" s="631"/>
      <c r="I223" s="647" t="s">
        <v>679</v>
      </c>
      <c r="J223" s="648"/>
      <c r="K223" s="620" t="s">
        <v>680</v>
      </c>
      <c r="L223" s="620" t="s">
        <v>681</v>
      </c>
      <c r="M223" s="620" t="s">
        <v>682</v>
      </c>
      <c r="N223" s="620" t="s">
        <v>683</v>
      </c>
      <c r="O223" s="620" t="s">
        <v>684</v>
      </c>
      <c r="P223" s="620" t="s">
        <v>685</v>
      </c>
      <c r="Q223" s="281" t="s">
        <v>686</v>
      </c>
      <c r="R223" s="279" t="s">
        <v>687</v>
      </c>
      <c r="S223" s="649" t="s">
        <v>688</v>
      </c>
      <c r="T223" s="649"/>
      <c r="U223" s="620" t="s">
        <v>689</v>
      </c>
      <c r="V223" s="620" t="s">
        <v>690</v>
      </c>
      <c r="W223" s="647" t="s">
        <v>691</v>
      </c>
      <c r="X223" s="648"/>
      <c r="Y223" s="281" t="s">
        <v>692</v>
      </c>
      <c r="Z223" s="281" t="s">
        <v>693</v>
      </c>
      <c r="AA223" s="629" t="s">
        <v>694</v>
      </c>
      <c r="AB223" s="629"/>
      <c r="AC223" s="622" t="s">
        <v>23</v>
      </c>
      <c r="AF223" s="516"/>
      <c r="AG223" s="517"/>
    </row>
    <row r="224" spans="2:33" s="274" customFormat="1" ht="75" customHeight="1" x14ac:dyDescent="0.25">
      <c r="B224" s="645"/>
      <c r="C224" s="629"/>
      <c r="D224" s="629"/>
      <c r="E224" s="629"/>
      <c r="F224" s="282" t="s">
        <v>5</v>
      </c>
      <c r="G224" s="630" t="s">
        <v>695</v>
      </c>
      <c r="H224" s="631"/>
      <c r="I224" s="278" t="s">
        <v>696</v>
      </c>
      <c r="J224" s="280" t="s">
        <v>697</v>
      </c>
      <c r="K224" s="621"/>
      <c r="L224" s="621"/>
      <c r="M224" s="621"/>
      <c r="N224" s="621"/>
      <c r="O224" s="621"/>
      <c r="P224" s="621"/>
      <c r="Q224" s="277" t="s">
        <v>698</v>
      </c>
      <c r="R224" s="277" t="s">
        <v>699</v>
      </c>
      <c r="S224" s="283" t="s">
        <v>700</v>
      </c>
      <c r="T224" s="283" t="s">
        <v>701</v>
      </c>
      <c r="U224" s="621"/>
      <c r="V224" s="621"/>
      <c r="W224" s="502" t="s">
        <v>702</v>
      </c>
      <c r="X224" s="284" t="s">
        <v>703</v>
      </c>
      <c r="Y224" s="277" t="s">
        <v>704</v>
      </c>
      <c r="Z224" s="281" t="s">
        <v>705</v>
      </c>
      <c r="AA224" s="277" t="s">
        <v>706</v>
      </c>
      <c r="AB224" s="277" t="s">
        <v>707</v>
      </c>
      <c r="AC224" s="622"/>
      <c r="AF224" s="516"/>
      <c r="AG224" s="517"/>
    </row>
    <row r="225" spans="2:33" s="274" customFormat="1" ht="128.25" customHeight="1" x14ac:dyDescent="0.25">
      <c r="B225" s="285" t="s">
        <v>708</v>
      </c>
      <c r="C225" s="286">
        <v>20</v>
      </c>
      <c r="D225" s="287" t="s">
        <v>690</v>
      </c>
      <c r="E225" s="288" t="s">
        <v>848</v>
      </c>
      <c r="F225" s="288" t="s">
        <v>895</v>
      </c>
      <c r="G225" s="651" t="s">
        <v>896</v>
      </c>
      <c r="H225" s="652"/>
      <c r="I225" s="289" t="s">
        <v>713</v>
      </c>
      <c r="J225" s="290">
        <v>0.2</v>
      </c>
      <c r="K225" s="290" t="s">
        <v>897</v>
      </c>
      <c r="L225" s="291">
        <v>40163</v>
      </c>
      <c r="M225" s="291">
        <v>41010</v>
      </c>
      <c r="N225" s="292">
        <v>1928456754</v>
      </c>
      <c r="O225" s="293">
        <v>3402.95</v>
      </c>
      <c r="P225" s="289">
        <v>811015</v>
      </c>
      <c r="Q225" s="273" t="str">
        <f>IF(OR(P225=$C$2,P225=$C$3,P225=$C$4),"CUMPLE","NO CUMPLE")</f>
        <v>CUMPLE</v>
      </c>
      <c r="R225" s="273" t="s">
        <v>656</v>
      </c>
      <c r="S225" s="273" t="s">
        <v>656</v>
      </c>
      <c r="T225" s="273"/>
      <c r="U225" s="332">
        <f t="shared" ref="U225:U230" si="58">IF(V225="SI",IF(M225="","",($J225*$N225)/(VLOOKUP(YEAR(M225),$AF$1:$AG$34,2,))),"")</f>
        <v>680.59176071995762</v>
      </c>
      <c r="V225" s="284" t="s">
        <v>634</v>
      </c>
      <c r="W225" s="332">
        <f t="shared" ref="W225:W230" si="59">IF(V225="si",(J225*O225),(" "))</f>
        <v>680.59</v>
      </c>
      <c r="X225" s="448">
        <f>W231/$G$11</f>
        <v>3.79285705746108</v>
      </c>
      <c r="Y225" s="273" t="str">
        <f t="shared" ref="Y225:Y230" si="60">IF(M225="","",IF(M225&lt;$G$13,"CUMPLE","NO CUMPLE"))</f>
        <v>CUMPLE</v>
      </c>
      <c r="Z225" s="634" t="s">
        <v>656</v>
      </c>
      <c r="AA225" s="637" t="s">
        <v>634</v>
      </c>
      <c r="AB225" s="634" t="str">
        <f>IF(AA225="si","CUMPLE","NO CUMPLE")</f>
        <v>CUMPLE</v>
      </c>
      <c r="AC225" s="294"/>
      <c r="AF225" s="516"/>
      <c r="AG225" s="517"/>
    </row>
    <row r="226" spans="2:33" s="274" customFormat="1" ht="134.25" customHeight="1" x14ac:dyDescent="0.25">
      <c r="B226" s="285" t="s">
        <v>714</v>
      </c>
      <c r="C226" s="286">
        <v>24</v>
      </c>
      <c r="D226" s="287" t="s">
        <v>690</v>
      </c>
      <c r="E226" s="288" t="s">
        <v>848</v>
      </c>
      <c r="F226" s="288" t="s">
        <v>898</v>
      </c>
      <c r="G226" s="651" t="s">
        <v>899</v>
      </c>
      <c r="H226" s="652"/>
      <c r="I226" s="289" t="s">
        <v>713</v>
      </c>
      <c r="J226" s="290">
        <v>0.7</v>
      </c>
      <c r="K226" s="290" t="s">
        <v>900</v>
      </c>
      <c r="L226" s="291">
        <v>39888</v>
      </c>
      <c r="M226" s="291">
        <v>40459</v>
      </c>
      <c r="N226" s="292">
        <v>806423405</v>
      </c>
      <c r="O226" s="293">
        <v>1565.87</v>
      </c>
      <c r="P226" s="289">
        <v>811015</v>
      </c>
      <c r="Q226" s="273" t="str">
        <f t="shared" ref="Q226:Q227" si="61">IF(OR(P226=$C$2,P226=$C$3,P226=$C$4),"CUMPLE","NO CUMPLE")</f>
        <v>CUMPLE</v>
      </c>
      <c r="R226" s="273" t="s">
        <v>656</v>
      </c>
      <c r="S226" s="273" t="s">
        <v>656</v>
      </c>
      <c r="T226" s="273" t="s">
        <v>656</v>
      </c>
      <c r="U226" s="332">
        <f t="shared" si="58"/>
        <v>1096.1094825242719</v>
      </c>
      <c r="V226" s="284" t="s">
        <v>634</v>
      </c>
      <c r="W226" s="332">
        <f t="shared" si="59"/>
        <v>1096.1089999999999</v>
      </c>
      <c r="X226" s="634" t="str">
        <f>IF(W231=0,"",IF(X225&gt;=100%,"CUMPLE","NO CUMPLE"))</f>
        <v>CUMPLE</v>
      </c>
      <c r="Y226" s="273" t="str">
        <f t="shared" si="60"/>
        <v>CUMPLE</v>
      </c>
      <c r="Z226" s="635"/>
      <c r="AA226" s="637"/>
      <c r="AB226" s="635"/>
      <c r="AC226" s="295"/>
      <c r="AF226" s="516"/>
      <c r="AG226" s="518"/>
    </row>
    <row r="227" spans="2:33" s="274" customFormat="1" ht="75" customHeight="1" x14ac:dyDescent="0.25">
      <c r="B227" s="285" t="s">
        <v>715</v>
      </c>
      <c r="C227" s="296">
        <v>22</v>
      </c>
      <c r="D227" s="287" t="s">
        <v>690</v>
      </c>
      <c r="E227" s="288" t="s">
        <v>848</v>
      </c>
      <c r="F227" s="288" t="s">
        <v>901</v>
      </c>
      <c r="G227" s="651" t="s">
        <v>902</v>
      </c>
      <c r="H227" s="652"/>
      <c r="I227" s="289" t="s">
        <v>730</v>
      </c>
      <c r="J227" s="290">
        <v>1</v>
      </c>
      <c r="K227" s="290" t="s">
        <v>900</v>
      </c>
      <c r="L227" s="291">
        <v>38446</v>
      </c>
      <c r="M227" s="291">
        <v>39741</v>
      </c>
      <c r="N227" s="292">
        <v>580469395</v>
      </c>
      <c r="O227" s="293">
        <v>1257.79</v>
      </c>
      <c r="P227" s="289">
        <v>811015</v>
      </c>
      <c r="Q227" s="273" t="str">
        <f t="shared" si="61"/>
        <v>CUMPLE</v>
      </c>
      <c r="R227" s="273" t="s">
        <v>656</v>
      </c>
      <c r="S227" s="273" t="s">
        <v>656</v>
      </c>
      <c r="T227" s="273" t="s">
        <v>656</v>
      </c>
      <c r="U227" s="332">
        <f t="shared" si="58"/>
        <v>1257.7885048754063</v>
      </c>
      <c r="V227" s="284" t="s">
        <v>634</v>
      </c>
      <c r="W227" s="332">
        <f t="shared" si="59"/>
        <v>1257.79</v>
      </c>
      <c r="X227" s="635"/>
      <c r="Y227" s="273" t="str">
        <f t="shared" si="60"/>
        <v>CUMPLE</v>
      </c>
      <c r="Z227" s="635"/>
      <c r="AA227" s="637"/>
      <c r="AB227" s="635"/>
      <c r="AC227" s="309"/>
      <c r="AF227" s="516"/>
      <c r="AG227" s="518"/>
    </row>
    <row r="228" spans="2:33" s="274" customFormat="1" ht="63.75" customHeight="1" x14ac:dyDescent="0.25">
      <c r="B228" s="285" t="s">
        <v>716</v>
      </c>
      <c r="C228" s="296"/>
      <c r="D228" s="287"/>
      <c r="E228" s="288"/>
      <c r="F228" s="288"/>
      <c r="G228" s="651"/>
      <c r="H228" s="652"/>
      <c r="I228" s="289"/>
      <c r="J228" s="290"/>
      <c r="K228" s="290"/>
      <c r="L228" s="291"/>
      <c r="M228" s="291"/>
      <c r="N228" s="292"/>
      <c r="O228" s="293"/>
      <c r="P228" s="289"/>
      <c r="Q228" s="273"/>
      <c r="R228" s="273"/>
      <c r="S228" s="273"/>
      <c r="T228" s="273"/>
      <c r="U228" s="332" t="str">
        <f t="shared" si="58"/>
        <v/>
      </c>
      <c r="V228" s="284"/>
      <c r="W228" s="332" t="str">
        <f t="shared" si="59"/>
        <v xml:space="preserve"> </v>
      </c>
      <c r="X228" s="635"/>
      <c r="Y228" s="273" t="str">
        <f t="shared" si="60"/>
        <v/>
      </c>
      <c r="Z228" s="635"/>
      <c r="AA228" s="637"/>
      <c r="AB228" s="635"/>
      <c r="AC228" s="309"/>
      <c r="AF228" s="516"/>
      <c r="AG228" s="518"/>
    </row>
    <row r="229" spans="2:33" s="274" customFormat="1" ht="54.75" customHeight="1" x14ac:dyDescent="0.25">
      <c r="B229" s="285" t="s">
        <v>717</v>
      </c>
      <c r="C229" s="296"/>
      <c r="D229" s="296"/>
      <c r="E229" s="284"/>
      <c r="F229" s="284"/>
      <c r="G229" s="638"/>
      <c r="H229" s="639"/>
      <c r="I229" s="289"/>
      <c r="J229" s="298"/>
      <c r="K229" s="298"/>
      <c r="L229" s="289"/>
      <c r="M229" s="289"/>
      <c r="N229" s="299"/>
      <c r="O229" s="297"/>
      <c r="P229" s="297"/>
      <c r="Q229" s="273"/>
      <c r="R229" s="284"/>
      <c r="S229" s="284"/>
      <c r="T229" s="284"/>
      <c r="U229" s="332" t="str">
        <f t="shared" si="58"/>
        <v/>
      </c>
      <c r="V229" s="284"/>
      <c r="W229" s="332" t="str">
        <f t="shared" si="59"/>
        <v xml:space="preserve"> </v>
      </c>
      <c r="X229" s="635"/>
      <c r="Y229" s="335" t="str">
        <f t="shared" si="60"/>
        <v/>
      </c>
      <c r="Z229" s="635"/>
      <c r="AA229" s="637"/>
      <c r="AB229" s="635"/>
      <c r="AC229" s="309"/>
      <c r="AF229" s="516"/>
      <c r="AG229" s="518"/>
    </row>
    <row r="230" spans="2:33" s="274" customFormat="1" ht="69.75" customHeight="1" x14ac:dyDescent="0.2">
      <c r="B230" s="285" t="s">
        <v>718</v>
      </c>
      <c r="C230" s="296"/>
      <c r="D230" s="296"/>
      <c r="E230" s="284"/>
      <c r="F230" s="284"/>
      <c r="G230" s="638"/>
      <c r="H230" s="639"/>
      <c r="I230" s="289"/>
      <c r="J230" s="298"/>
      <c r="K230" s="298"/>
      <c r="L230" s="289"/>
      <c r="M230" s="289"/>
      <c r="N230" s="299"/>
      <c r="O230" s="297"/>
      <c r="P230" s="297"/>
      <c r="Q230" s="273"/>
      <c r="R230" s="284"/>
      <c r="S230" s="284"/>
      <c r="T230" s="284"/>
      <c r="U230" s="332" t="str">
        <f t="shared" si="58"/>
        <v/>
      </c>
      <c r="V230" s="284"/>
      <c r="W230" s="332" t="str">
        <f t="shared" si="59"/>
        <v xml:space="preserve"> </v>
      </c>
      <c r="X230" s="636"/>
      <c r="Y230" s="335" t="str">
        <f t="shared" si="60"/>
        <v/>
      </c>
      <c r="Z230" s="636"/>
      <c r="AA230" s="637"/>
      <c r="AB230" s="636"/>
      <c r="AC230" s="309"/>
    </row>
    <row r="231" spans="2:33" s="274" customFormat="1" ht="15.75" x14ac:dyDescent="0.2">
      <c r="B231" s="300"/>
      <c r="C231" s="301"/>
      <c r="D231" s="301"/>
      <c r="E231" s="301"/>
      <c r="F231" s="301"/>
      <c r="G231" s="301"/>
      <c r="H231" s="301"/>
      <c r="I231" s="301"/>
      <c r="J231" s="302"/>
      <c r="K231" s="302"/>
      <c r="L231" s="302"/>
      <c r="M231" s="302"/>
      <c r="N231" s="301"/>
      <c r="O231" s="301"/>
      <c r="P231" s="301"/>
      <c r="Q231" s="302"/>
      <c r="R231" s="302"/>
      <c r="S231" s="303"/>
      <c r="T231" s="303" t="s">
        <v>719</v>
      </c>
      <c r="U231" s="333">
        <f>SUM(U225:U230)</f>
        <v>3034.4897481196358</v>
      </c>
      <c r="V231" s="303">
        <f>COUNTIF(V225:V230,"SI")</f>
        <v>3</v>
      </c>
      <c r="W231" s="333">
        <f>SUM(W225:W230)</f>
        <v>3034.489</v>
      </c>
      <c r="X231" s="310">
        <f>W231/V231</f>
        <v>1011.4963333333334</v>
      </c>
      <c r="Y231" s="301"/>
      <c r="Z231" s="301"/>
      <c r="AA231" s="301"/>
      <c r="AB231" s="301"/>
      <c r="AC231" s="304"/>
    </row>
    <row r="232" spans="2:33" x14ac:dyDescent="0.2">
      <c r="Q232" s="69"/>
    </row>
    <row r="233" spans="2:33" x14ac:dyDescent="0.2">
      <c r="Q233" s="69"/>
    </row>
    <row r="234" spans="2:33" s="274" customFormat="1" ht="21" customHeight="1" x14ac:dyDescent="0.25">
      <c r="B234" s="305">
        <v>17</v>
      </c>
      <c r="C234" s="640" t="str">
        <f>VLOOKUP(B234,'INFO. PROP'!$A$9:$D$105,2,FALSE)</f>
        <v>INGENIEROS CONSULTORES Y CONSTRUCTORES ARG SAS</v>
      </c>
      <c r="D234" s="640"/>
      <c r="E234" s="640"/>
      <c r="F234" s="640"/>
      <c r="G234" s="640"/>
      <c r="H234" s="641" t="s">
        <v>8</v>
      </c>
      <c r="I234" s="641"/>
      <c r="J234" s="642"/>
      <c r="K234" s="423" t="str">
        <f>VLOOKUP(B234,'INFO. PROP'!$A$9:$E$105,4,FALSE)</f>
        <v>(INGENIEROS CONSULTORES Y CONSTRUCTORES 
ARG SAS_x000D_ 100% -  0% -  0%- 0%)</v>
      </c>
      <c r="L234" s="426"/>
      <c r="M234" s="426"/>
      <c r="N234" s="426"/>
      <c r="O234" s="426"/>
      <c r="P234" s="426"/>
      <c r="Q234" s="426"/>
      <c r="R234" s="426"/>
      <c r="S234" s="426"/>
      <c r="T234" s="426"/>
      <c r="U234" s="431"/>
      <c r="V234" s="452" t="s">
        <v>673</v>
      </c>
      <c r="W234" s="431">
        <f>AVERAGE(W238:W243)</f>
        <v>1126.5906333333332</v>
      </c>
      <c r="X234" s="618" t="s">
        <v>674</v>
      </c>
      <c r="Y234" s="619"/>
      <c r="Z234" s="311" t="s">
        <v>656</v>
      </c>
      <c r="AA234" s="312" t="s">
        <v>627</v>
      </c>
      <c r="AB234" s="311" t="s">
        <v>656</v>
      </c>
      <c r="AC234" s="275"/>
      <c r="AF234" s="516"/>
      <c r="AG234" s="517"/>
    </row>
    <row r="235" spans="2:33" s="274" customFormat="1" ht="15" x14ac:dyDescent="0.25">
      <c r="B235" s="643"/>
      <c r="C235" s="644"/>
      <c r="D235" s="644"/>
      <c r="E235" s="644"/>
      <c r="F235" s="306"/>
      <c r="G235" s="307"/>
      <c r="H235" s="307"/>
      <c r="I235" s="307"/>
      <c r="J235" s="308"/>
      <c r="K235" s="308"/>
      <c r="L235" s="308"/>
      <c r="M235" s="308"/>
      <c r="N235" s="307"/>
      <c r="O235" s="307"/>
      <c r="P235" s="307"/>
      <c r="Q235" s="308"/>
      <c r="R235" s="308"/>
      <c r="S235" s="308"/>
      <c r="T235" s="308"/>
      <c r="U235" s="308"/>
      <c r="V235" s="308"/>
      <c r="W235" s="308"/>
      <c r="X235" s="308"/>
      <c r="Y235" s="307"/>
      <c r="Z235" s="307"/>
      <c r="AA235" s="307"/>
      <c r="AB235" s="307"/>
      <c r="AC235" s="276"/>
      <c r="AF235" s="516"/>
      <c r="AG235" s="517"/>
    </row>
    <row r="236" spans="2:33" s="274" customFormat="1" ht="45" customHeight="1" x14ac:dyDescent="0.25">
      <c r="B236" s="645" t="s">
        <v>675</v>
      </c>
      <c r="C236" s="629" t="s">
        <v>676</v>
      </c>
      <c r="D236" s="629" t="s">
        <v>677</v>
      </c>
      <c r="E236" s="629" t="s">
        <v>678</v>
      </c>
      <c r="F236" s="630" t="s">
        <v>675</v>
      </c>
      <c r="G236" s="646"/>
      <c r="H236" s="631"/>
      <c r="I236" s="647" t="s">
        <v>679</v>
      </c>
      <c r="J236" s="648"/>
      <c r="K236" s="620" t="s">
        <v>680</v>
      </c>
      <c r="L236" s="620" t="s">
        <v>681</v>
      </c>
      <c r="M236" s="620" t="s">
        <v>682</v>
      </c>
      <c r="N236" s="620" t="s">
        <v>683</v>
      </c>
      <c r="O236" s="620" t="s">
        <v>684</v>
      </c>
      <c r="P236" s="620" t="s">
        <v>685</v>
      </c>
      <c r="Q236" s="281" t="s">
        <v>686</v>
      </c>
      <c r="R236" s="279" t="s">
        <v>687</v>
      </c>
      <c r="S236" s="649" t="s">
        <v>688</v>
      </c>
      <c r="T236" s="649"/>
      <c r="U236" s="620" t="s">
        <v>689</v>
      </c>
      <c r="V236" s="620" t="s">
        <v>690</v>
      </c>
      <c r="W236" s="647" t="s">
        <v>691</v>
      </c>
      <c r="X236" s="648"/>
      <c r="Y236" s="281" t="s">
        <v>692</v>
      </c>
      <c r="Z236" s="281" t="s">
        <v>693</v>
      </c>
      <c r="AA236" s="629" t="s">
        <v>694</v>
      </c>
      <c r="AB236" s="629"/>
      <c r="AC236" s="622" t="s">
        <v>23</v>
      </c>
      <c r="AF236" s="516"/>
      <c r="AG236" s="517"/>
    </row>
    <row r="237" spans="2:33" s="274" customFormat="1" ht="75" customHeight="1" x14ac:dyDescent="0.25">
      <c r="B237" s="645"/>
      <c r="C237" s="629"/>
      <c r="D237" s="629"/>
      <c r="E237" s="629"/>
      <c r="F237" s="282" t="s">
        <v>5</v>
      </c>
      <c r="G237" s="630" t="s">
        <v>695</v>
      </c>
      <c r="H237" s="631"/>
      <c r="I237" s="278" t="s">
        <v>696</v>
      </c>
      <c r="J237" s="280" t="s">
        <v>697</v>
      </c>
      <c r="K237" s="621"/>
      <c r="L237" s="621"/>
      <c r="M237" s="621"/>
      <c r="N237" s="621"/>
      <c r="O237" s="621"/>
      <c r="P237" s="621"/>
      <c r="Q237" s="277" t="s">
        <v>698</v>
      </c>
      <c r="R237" s="277" t="s">
        <v>699</v>
      </c>
      <c r="S237" s="283" t="s">
        <v>700</v>
      </c>
      <c r="T237" s="283" t="s">
        <v>701</v>
      </c>
      <c r="U237" s="621"/>
      <c r="V237" s="621"/>
      <c r="W237" s="502" t="s">
        <v>702</v>
      </c>
      <c r="X237" s="284" t="s">
        <v>703</v>
      </c>
      <c r="Y237" s="277" t="s">
        <v>704</v>
      </c>
      <c r="Z237" s="281" t="s">
        <v>705</v>
      </c>
      <c r="AA237" s="277" t="s">
        <v>706</v>
      </c>
      <c r="AB237" s="277" t="s">
        <v>707</v>
      </c>
      <c r="AC237" s="622"/>
      <c r="AF237" s="516"/>
      <c r="AG237" s="517"/>
    </row>
    <row r="238" spans="2:33" s="274" customFormat="1" ht="83.25" customHeight="1" x14ac:dyDescent="0.25">
      <c r="B238" s="285" t="s">
        <v>708</v>
      </c>
      <c r="C238" s="286">
        <v>60</v>
      </c>
      <c r="D238" s="287" t="s">
        <v>690</v>
      </c>
      <c r="E238" s="288" t="s">
        <v>903</v>
      </c>
      <c r="F238" s="288" t="s">
        <v>904</v>
      </c>
      <c r="G238" s="651" t="s">
        <v>905</v>
      </c>
      <c r="H238" s="652"/>
      <c r="I238" s="289" t="s">
        <v>713</v>
      </c>
      <c r="J238" s="290">
        <v>0.96</v>
      </c>
      <c r="K238" s="290" t="s">
        <v>906</v>
      </c>
      <c r="L238" s="291">
        <v>40967</v>
      </c>
      <c r="M238" s="291">
        <v>42307</v>
      </c>
      <c r="N238" s="292">
        <v>1951955782</v>
      </c>
      <c r="O238" s="293">
        <v>3029.39</v>
      </c>
      <c r="P238" s="289">
        <v>811015</v>
      </c>
      <c r="Q238" s="273" t="str">
        <f>IF(OR(P238=$C$2,P238=$C$3,P238=$C$4),"CUMPLE","NO CUMPLE")</f>
        <v>CUMPLE</v>
      </c>
      <c r="R238" s="273" t="s">
        <v>656</v>
      </c>
      <c r="S238" s="273" t="s">
        <v>656</v>
      </c>
      <c r="T238" s="273"/>
      <c r="U238" s="332">
        <f t="shared" ref="U238:U243" si="62">IF(V238="SI",IF(M238="","",($J238*$N238)/(VLOOKUP(YEAR(M238),$AF$1:$AG$34,2,))),"")</f>
        <v>2908.1672239000545</v>
      </c>
      <c r="V238" s="284" t="s">
        <v>634</v>
      </c>
      <c r="W238" s="332">
        <f t="shared" ref="W238:W243" si="63">IF(V238="si",(J238*O238),(" "))</f>
        <v>2908.2143999999998</v>
      </c>
      <c r="X238" s="448">
        <f>W244/$G$11</f>
        <v>4.2244317588640605</v>
      </c>
      <c r="Y238" s="273" t="str">
        <f t="shared" ref="Y238:Y243" si="64">IF(M238="","",IF(M238&lt;$G$13,"CUMPLE","NO CUMPLE"))</f>
        <v>CUMPLE</v>
      </c>
      <c r="Z238" s="634" t="s">
        <v>635</v>
      </c>
      <c r="AA238" s="637" t="s">
        <v>634</v>
      </c>
      <c r="AB238" s="634" t="str">
        <f>IF(AA238="si","CUMPLE","NO CUMPLE")</f>
        <v>CUMPLE</v>
      </c>
      <c r="AC238" s="294"/>
      <c r="AF238" s="516"/>
      <c r="AG238" s="517"/>
    </row>
    <row r="239" spans="2:33" s="274" customFormat="1" ht="90.75" customHeight="1" x14ac:dyDescent="0.25">
      <c r="B239" s="285" t="s">
        <v>714</v>
      </c>
      <c r="C239" s="286">
        <v>13</v>
      </c>
      <c r="D239" s="287" t="s">
        <v>880</v>
      </c>
      <c r="E239" s="288" t="s">
        <v>789</v>
      </c>
      <c r="F239" s="288" t="s">
        <v>907</v>
      </c>
      <c r="G239" s="651" t="s">
        <v>908</v>
      </c>
      <c r="H239" s="652"/>
      <c r="I239" s="289" t="s">
        <v>713</v>
      </c>
      <c r="J239" s="290">
        <v>0.25</v>
      </c>
      <c r="K239" s="290" t="s">
        <v>906</v>
      </c>
      <c r="L239" s="291">
        <v>39409</v>
      </c>
      <c r="M239" s="291">
        <v>39727</v>
      </c>
      <c r="N239" s="292">
        <v>312561670</v>
      </c>
      <c r="O239" s="293">
        <v>677.27</v>
      </c>
      <c r="P239" s="289">
        <v>811015</v>
      </c>
      <c r="Q239" s="273" t="str">
        <f t="shared" ref="Q239:Q240" si="65">IF(OR(P239=$C$2,P239=$C$3,P239=$C$4),"CUMPLE","NO CUMPLE")</f>
        <v>CUMPLE</v>
      </c>
      <c r="R239" s="273" t="s">
        <v>656</v>
      </c>
      <c r="S239" s="273" t="s">
        <v>656</v>
      </c>
      <c r="T239" s="273"/>
      <c r="U239" s="332">
        <f t="shared" si="62"/>
        <v>169.31834777898158</v>
      </c>
      <c r="V239" s="284" t="s">
        <v>634</v>
      </c>
      <c r="W239" s="332">
        <f t="shared" si="63"/>
        <v>169.3175</v>
      </c>
      <c r="X239" s="634" t="str">
        <f>IF(W244=0,"",IF(X238&gt;=100%,"CUMPLE","NO CUMPLE"))</f>
        <v>CUMPLE</v>
      </c>
      <c r="Y239" s="273" t="str">
        <f t="shared" si="64"/>
        <v>CUMPLE</v>
      </c>
      <c r="Z239" s="635"/>
      <c r="AA239" s="637"/>
      <c r="AB239" s="635"/>
      <c r="AC239" s="295"/>
      <c r="AF239" s="516"/>
      <c r="AG239" s="518"/>
    </row>
    <row r="240" spans="2:33" s="274" customFormat="1" ht="75" customHeight="1" x14ac:dyDescent="0.25">
      <c r="B240" s="285" t="s">
        <v>715</v>
      </c>
      <c r="C240" s="296">
        <v>67</v>
      </c>
      <c r="D240" s="287" t="s">
        <v>690</v>
      </c>
      <c r="E240" s="288" t="s">
        <v>740</v>
      </c>
      <c r="F240" s="288" t="s">
        <v>909</v>
      </c>
      <c r="G240" s="651" t="s">
        <v>910</v>
      </c>
      <c r="H240" s="652"/>
      <c r="I240" s="289" t="s">
        <v>911</v>
      </c>
      <c r="J240" s="290">
        <v>1</v>
      </c>
      <c r="K240" s="290" t="s">
        <v>906</v>
      </c>
      <c r="L240" s="291">
        <v>42172</v>
      </c>
      <c r="M240" s="291">
        <v>42369</v>
      </c>
      <c r="N240" s="292">
        <v>194751101</v>
      </c>
      <c r="O240" s="293">
        <v>302.24</v>
      </c>
      <c r="P240" s="289">
        <v>811015</v>
      </c>
      <c r="Q240" s="273" t="str">
        <f t="shared" si="65"/>
        <v>CUMPLE</v>
      </c>
      <c r="R240" s="273" t="s">
        <v>656</v>
      </c>
      <c r="S240" s="273" t="s">
        <v>656</v>
      </c>
      <c r="T240" s="273" t="s">
        <v>656</v>
      </c>
      <c r="U240" s="332">
        <f t="shared" si="62"/>
        <v>302.24427873050359</v>
      </c>
      <c r="V240" s="284" t="s">
        <v>634</v>
      </c>
      <c r="W240" s="332">
        <f t="shared" si="63"/>
        <v>302.24</v>
      </c>
      <c r="X240" s="635"/>
      <c r="Y240" s="273" t="str">
        <f t="shared" si="64"/>
        <v>CUMPLE</v>
      </c>
      <c r="Z240" s="635"/>
      <c r="AA240" s="637"/>
      <c r="AB240" s="635"/>
      <c r="AC240" s="309"/>
      <c r="AF240" s="516"/>
      <c r="AG240" s="518"/>
    </row>
    <row r="241" spans="2:33" s="274" customFormat="1" ht="63.75" customHeight="1" x14ac:dyDescent="0.25">
      <c r="B241" s="285" t="s">
        <v>716</v>
      </c>
      <c r="C241" s="296"/>
      <c r="D241" s="287"/>
      <c r="E241" s="288"/>
      <c r="F241" s="288"/>
      <c r="G241" s="651"/>
      <c r="H241" s="652"/>
      <c r="I241" s="289"/>
      <c r="J241" s="290"/>
      <c r="K241" s="290"/>
      <c r="L241" s="291"/>
      <c r="M241" s="291"/>
      <c r="N241" s="292"/>
      <c r="O241" s="293"/>
      <c r="P241" s="289"/>
      <c r="Q241" s="273"/>
      <c r="R241" s="273"/>
      <c r="S241" s="273"/>
      <c r="T241" s="273"/>
      <c r="U241" s="332" t="str">
        <f t="shared" si="62"/>
        <v/>
      </c>
      <c r="V241" s="284"/>
      <c r="W241" s="332" t="str">
        <f t="shared" si="63"/>
        <v xml:space="preserve"> </v>
      </c>
      <c r="X241" s="635"/>
      <c r="Y241" s="273" t="str">
        <f t="shared" si="64"/>
        <v/>
      </c>
      <c r="Z241" s="635"/>
      <c r="AA241" s="637"/>
      <c r="AB241" s="635"/>
      <c r="AC241" s="309"/>
      <c r="AF241" s="516"/>
      <c r="AG241" s="518"/>
    </row>
    <row r="242" spans="2:33" s="274" customFormat="1" ht="54.75" customHeight="1" x14ac:dyDescent="0.25">
      <c r="B242" s="285" t="s">
        <v>717</v>
      </c>
      <c r="C242" s="296"/>
      <c r="D242" s="296"/>
      <c r="E242" s="284"/>
      <c r="F242" s="284"/>
      <c r="G242" s="638"/>
      <c r="H242" s="639"/>
      <c r="I242" s="289"/>
      <c r="J242" s="298"/>
      <c r="K242" s="298"/>
      <c r="L242" s="289"/>
      <c r="M242" s="289"/>
      <c r="N242" s="299"/>
      <c r="O242" s="297"/>
      <c r="P242" s="297"/>
      <c r="Q242" s="273"/>
      <c r="R242" s="284"/>
      <c r="S242" s="284"/>
      <c r="T242" s="284"/>
      <c r="U242" s="332" t="str">
        <f t="shared" si="62"/>
        <v/>
      </c>
      <c r="V242" s="284"/>
      <c r="W242" s="332" t="str">
        <f t="shared" si="63"/>
        <v xml:space="preserve"> </v>
      </c>
      <c r="X242" s="635"/>
      <c r="Y242" s="335" t="str">
        <f t="shared" si="64"/>
        <v/>
      </c>
      <c r="Z242" s="635"/>
      <c r="AA242" s="637"/>
      <c r="AB242" s="635"/>
      <c r="AC242" s="309"/>
      <c r="AF242" s="516"/>
      <c r="AG242" s="518"/>
    </row>
    <row r="243" spans="2:33" s="274" customFormat="1" ht="69.75" customHeight="1" x14ac:dyDescent="0.2">
      <c r="B243" s="285" t="s">
        <v>718</v>
      </c>
      <c r="C243" s="296"/>
      <c r="D243" s="296"/>
      <c r="E243" s="284"/>
      <c r="F243" s="284"/>
      <c r="G243" s="638"/>
      <c r="H243" s="639"/>
      <c r="I243" s="289"/>
      <c r="J243" s="298"/>
      <c r="K243" s="298"/>
      <c r="L243" s="289"/>
      <c r="M243" s="289"/>
      <c r="N243" s="299"/>
      <c r="O243" s="297"/>
      <c r="P243" s="297"/>
      <c r="Q243" s="273"/>
      <c r="R243" s="284"/>
      <c r="S243" s="284"/>
      <c r="T243" s="284"/>
      <c r="U243" s="332" t="str">
        <f t="shared" si="62"/>
        <v/>
      </c>
      <c r="V243" s="284"/>
      <c r="W243" s="332" t="str">
        <f t="shared" si="63"/>
        <v xml:space="preserve"> </v>
      </c>
      <c r="X243" s="636"/>
      <c r="Y243" s="335" t="str">
        <f t="shared" si="64"/>
        <v/>
      </c>
      <c r="Z243" s="636"/>
      <c r="AA243" s="637"/>
      <c r="AB243" s="636"/>
      <c r="AC243" s="309"/>
    </row>
    <row r="244" spans="2:33" s="274" customFormat="1" ht="15.75" x14ac:dyDescent="0.2">
      <c r="B244" s="300"/>
      <c r="C244" s="301"/>
      <c r="D244" s="301"/>
      <c r="E244" s="301"/>
      <c r="F244" s="301"/>
      <c r="G244" s="301"/>
      <c r="H244" s="301"/>
      <c r="I244" s="301"/>
      <c r="J244" s="302"/>
      <c r="K244" s="302"/>
      <c r="L244" s="302"/>
      <c r="M244" s="302"/>
      <c r="N244" s="301"/>
      <c r="O244" s="301"/>
      <c r="P244" s="301"/>
      <c r="Q244" s="302"/>
      <c r="R244" s="302"/>
      <c r="S244" s="303"/>
      <c r="T244" s="303" t="s">
        <v>719</v>
      </c>
      <c r="U244" s="333">
        <f>SUM(U238:U243)</f>
        <v>3379.7298504095397</v>
      </c>
      <c r="V244" s="303">
        <f>COUNTIF(V238:V243,"SI")</f>
        <v>3</v>
      </c>
      <c r="W244" s="333">
        <f>SUM(W238:W243)</f>
        <v>3379.7718999999997</v>
      </c>
      <c r="X244" s="310">
        <f>W244/V244</f>
        <v>1126.5906333333332</v>
      </c>
      <c r="Y244" s="301"/>
      <c r="Z244" s="301"/>
      <c r="AA244" s="301"/>
      <c r="AB244" s="301"/>
      <c r="AC244" s="304"/>
    </row>
    <row r="245" spans="2:33" ht="16.5" x14ac:dyDescent="0.3">
      <c r="Q245" s="69"/>
      <c r="U245" s="331"/>
      <c r="V245" s="327"/>
      <c r="W245" s="331"/>
    </row>
    <row r="246" spans="2:33" x14ac:dyDescent="0.2">
      <c r="Q246" s="69"/>
    </row>
    <row r="247" spans="2:33" s="274" customFormat="1" ht="21" customHeight="1" x14ac:dyDescent="0.25">
      <c r="B247" s="305">
        <v>18</v>
      </c>
      <c r="C247" s="640" t="str">
        <f>VLOOKUP(B247,'INFO. PROP'!$A$9:$D$105,2,FALSE)</f>
        <v>INGENIEROS CIVILES ESPECIALISTAS S.A.S.</v>
      </c>
      <c r="D247" s="640"/>
      <c r="E247" s="640"/>
      <c r="F247" s="640"/>
      <c r="G247" s="640"/>
      <c r="H247" s="641" t="s">
        <v>8</v>
      </c>
      <c r="I247" s="641"/>
      <c r="J247" s="642"/>
      <c r="K247" s="423" t="str">
        <f>VLOOKUP(B247,'INFO. PROP'!$A$9:$E$105,4,FALSE)</f>
        <v>(INGENIEROS CIVILES ESPECIALISTAS S.A.S. 100% -  0% -  0%- 0%)</v>
      </c>
      <c r="L247" s="426"/>
      <c r="M247" s="426"/>
      <c r="N247" s="426"/>
      <c r="O247" s="426"/>
      <c r="P247" s="426"/>
      <c r="Q247" s="426"/>
      <c r="R247" s="426"/>
      <c r="S247" s="426"/>
      <c r="T247" s="426"/>
      <c r="U247" s="431"/>
      <c r="V247" s="452" t="s">
        <v>673</v>
      </c>
      <c r="W247" s="431">
        <f>AVERAGE(W251:W256)</f>
        <v>1647.9033333333336</v>
      </c>
      <c r="X247" s="618" t="s">
        <v>674</v>
      </c>
      <c r="Y247" s="619"/>
      <c r="Z247" s="311" t="s">
        <v>656</v>
      </c>
      <c r="AA247" s="312" t="s">
        <v>627</v>
      </c>
      <c r="AB247" s="311" t="s">
        <v>656</v>
      </c>
      <c r="AC247" s="275"/>
      <c r="AF247" s="516"/>
      <c r="AG247" s="517"/>
    </row>
    <row r="248" spans="2:33" s="274" customFormat="1" ht="15" x14ac:dyDescent="0.25">
      <c r="B248" s="643"/>
      <c r="C248" s="644"/>
      <c r="D248" s="644"/>
      <c r="E248" s="644"/>
      <c r="F248" s="306"/>
      <c r="G248" s="307"/>
      <c r="H248" s="307"/>
      <c r="I248" s="307"/>
      <c r="J248" s="308"/>
      <c r="K248" s="308"/>
      <c r="L248" s="308"/>
      <c r="M248" s="308"/>
      <c r="N248" s="307"/>
      <c r="O248" s="307"/>
      <c r="P248" s="307"/>
      <c r="Q248" s="308"/>
      <c r="R248" s="308"/>
      <c r="S248" s="308"/>
      <c r="T248" s="308"/>
      <c r="U248" s="308"/>
      <c r="V248" s="308"/>
      <c r="W248" s="308"/>
      <c r="X248" s="308"/>
      <c r="Y248" s="307"/>
      <c r="Z248" s="307"/>
      <c r="AA248" s="307"/>
      <c r="AB248" s="307"/>
      <c r="AC248" s="276"/>
      <c r="AF248" s="516"/>
      <c r="AG248" s="517"/>
    </row>
    <row r="249" spans="2:33" s="274" customFormat="1" ht="45" customHeight="1" x14ac:dyDescent="0.25">
      <c r="B249" s="645" t="s">
        <v>675</v>
      </c>
      <c r="C249" s="629" t="s">
        <v>676</v>
      </c>
      <c r="D249" s="629" t="s">
        <v>677</v>
      </c>
      <c r="E249" s="629" t="s">
        <v>678</v>
      </c>
      <c r="F249" s="630" t="s">
        <v>675</v>
      </c>
      <c r="G249" s="646"/>
      <c r="H249" s="631"/>
      <c r="I249" s="647" t="s">
        <v>679</v>
      </c>
      <c r="J249" s="648"/>
      <c r="K249" s="620" t="s">
        <v>680</v>
      </c>
      <c r="L249" s="620" t="s">
        <v>681</v>
      </c>
      <c r="M249" s="620" t="s">
        <v>682</v>
      </c>
      <c r="N249" s="620" t="s">
        <v>683</v>
      </c>
      <c r="O249" s="620" t="s">
        <v>684</v>
      </c>
      <c r="P249" s="620" t="s">
        <v>685</v>
      </c>
      <c r="Q249" s="281" t="s">
        <v>686</v>
      </c>
      <c r="R249" s="279" t="s">
        <v>687</v>
      </c>
      <c r="S249" s="649" t="s">
        <v>688</v>
      </c>
      <c r="T249" s="649"/>
      <c r="U249" s="620" t="s">
        <v>689</v>
      </c>
      <c r="V249" s="620" t="s">
        <v>690</v>
      </c>
      <c r="W249" s="647" t="s">
        <v>691</v>
      </c>
      <c r="X249" s="648"/>
      <c r="Y249" s="281" t="s">
        <v>692</v>
      </c>
      <c r="Z249" s="281" t="s">
        <v>693</v>
      </c>
      <c r="AA249" s="629" t="s">
        <v>694</v>
      </c>
      <c r="AB249" s="629"/>
      <c r="AC249" s="622" t="s">
        <v>23</v>
      </c>
      <c r="AF249" s="516"/>
      <c r="AG249" s="517"/>
    </row>
    <row r="250" spans="2:33" s="274" customFormat="1" ht="75" customHeight="1" x14ac:dyDescent="0.25">
      <c r="B250" s="645"/>
      <c r="C250" s="629"/>
      <c r="D250" s="629"/>
      <c r="E250" s="629"/>
      <c r="F250" s="282" t="s">
        <v>5</v>
      </c>
      <c r="G250" s="630" t="s">
        <v>695</v>
      </c>
      <c r="H250" s="631"/>
      <c r="I250" s="278" t="s">
        <v>696</v>
      </c>
      <c r="J250" s="280" t="s">
        <v>697</v>
      </c>
      <c r="K250" s="621"/>
      <c r="L250" s="621"/>
      <c r="M250" s="621"/>
      <c r="N250" s="621"/>
      <c r="O250" s="621"/>
      <c r="P250" s="621"/>
      <c r="Q250" s="277" t="s">
        <v>698</v>
      </c>
      <c r="R250" s="277" t="s">
        <v>699</v>
      </c>
      <c r="S250" s="283" t="s">
        <v>700</v>
      </c>
      <c r="T250" s="283" t="s">
        <v>701</v>
      </c>
      <c r="U250" s="621"/>
      <c r="V250" s="621"/>
      <c r="W250" s="502" t="s">
        <v>702</v>
      </c>
      <c r="X250" s="284" t="s">
        <v>703</v>
      </c>
      <c r="Y250" s="277" t="s">
        <v>704</v>
      </c>
      <c r="Z250" s="281" t="s">
        <v>705</v>
      </c>
      <c r="AA250" s="277" t="s">
        <v>706</v>
      </c>
      <c r="AB250" s="277" t="s">
        <v>707</v>
      </c>
      <c r="AC250" s="622"/>
      <c r="AF250" s="516"/>
      <c r="AG250" s="517"/>
    </row>
    <row r="251" spans="2:33" s="274" customFormat="1" ht="83.25" customHeight="1" x14ac:dyDescent="0.25">
      <c r="B251" s="285" t="s">
        <v>708</v>
      </c>
      <c r="C251" s="286">
        <v>4</v>
      </c>
      <c r="D251" s="287" t="s">
        <v>690</v>
      </c>
      <c r="E251" s="288" t="s">
        <v>912</v>
      </c>
      <c r="F251" s="288" t="s">
        <v>913</v>
      </c>
      <c r="G251" s="651" t="s">
        <v>914</v>
      </c>
      <c r="H251" s="652"/>
      <c r="I251" s="289" t="s">
        <v>911</v>
      </c>
      <c r="J251" s="290">
        <v>1</v>
      </c>
      <c r="K251" s="290" t="s">
        <v>137</v>
      </c>
      <c r="L251" s="291">
        <v>40763</v>
      </c>
      <c r="M251" s="291">
        <v>41123</v>
      </c>
      <c r="N251" s="292">
        <v>746877600</v>
      </c>
      <c r="O251" s="293">
        <v>1317.93</v>
      </c>
      <c r="P251" s="289">
        <v>811015</v>
      </c>
      <c r="Q251" s="273" t="str">
        <f>IF(OR(P251=$C$2,P251=$C$3,P251=$C$4),"CUMPLE","NO CUMPLE")</f>
        <v>CUMPLE</v>
      </c>
      <c r="R251" s="273" t="s">
        <v>656</v>
      </c>
      <c r="S251" s="273" t="s">
        <v>656</v>
      </c>
      <c r="T251" s="273"/>
      <c r="U251" s="332">
        <f t="shared" ref="U251:U256" si="66">IF(V251="SI",IF(M251="","",($J251*$N251)/(VLOOKUP(YEAR(M251),$AF$1:$AG$34,2,))),"")</f>
        <v>1317.9417681312864</v>
      </c>
      <c r="V251" s="284" t="s">
        <v>634</v>
      </c>
      <c r="W251" s="332">
        <f t="shared" ref="W251:W256" si="67">IF(V251="si",(J251*O251),(" "))</f>
        <v>1317.93</v>
      </c>
      <c r="X251" s="448">
        <f>W257/$G$11</f>
        <v>6.1792233761733586</v>
      </c>
      <c r="Y251" s="273" t="str">
        <f t="shared" ref="Y251:Y256" si="68">IF(M251="","",IF(M251&lt;$G$13,"CUMPLE","NO CUMPLE"))</f>
        <v>CUMPLE</v>
      </c>
      <c r="Z251" s="634" t="s">
        <v>635</v>
      </c>
      <c r="AA251" s="637" t="s">
        <v>634</v>
      </c>
      <c r="AB251" s="634" t="str">
        <f>IF(AA251="si","CUMPLE","NO CUMPLE")</f>
        <v>CUMPLE</v>
      </c>
      <c r="AC251" s="294"/>
      <c r="AF251" s="516"/>
      <c r="AG251" s="517"/>
    </row>
    <row r="252" spans="2:33" s="274" customFormat="1" ht="90.75" customHeight="1" x14ac:dyDescent="0.25">
      <c r="B252" s="285" t="s">
        <v>714</v>
      </c>
      <c r="C252" s="286">
        <v>10</v>
      </c>
      <c r="D252" s="287" t="s">
        <v>690</v>
      </c>
      <c r="E252" s="288" t="s">
        <v>915</v>
      </c>
      <c r="F252" s="288" t="s">
        <v>916</v>
      </c>
      <c r="G252" s="651" t="s">
        <v>917</v>
      </c>
      <c r="H252" s="652"/>
      <c r="I252" s="289" t="s">
        <v>911</v>
      </c>
      <c r="J252" s="290">
        <v>1</v>
      </c>
      <c r="K252" s="290" t="s">
        <v>137</v>
      </c>
      <c r="L252" s="291">
        <v>39485</v>
      </c>
      <c r="M252" s="291">
        <v>40000</v>
      </c>
      <c r="N252" s="292">
        <v>829020390</v>
      </c>
      <c r="O252" s="293">
        <v>1668.38</v>
      </c>
      <c r="P252" s="289">
        <v>811015</v>
      </c>
      <c r="Q252" s="273" t="str">
        <f t="shared" ref="Q252:Q253" si="69">IF(OR(P252=$C$2,P252=$C$3,P252=$C$4),"CUMPLE","NO CUMPLE")</f>
        <v>CUMPLE</v>
      </c>
      <c r="R252" s="273" t="s">
        <v>656</v>
      </c>
      <c r="S252" s="273" t="s">
        <v>656</v>
      </c>
      <c r="T252" s="273" t="s">
        <v>656</v>
      </c>
      <c r="U252" s="332">
        <f t="shared" si="66"/>
        <v>1668.3847655463876</v>
      </c>
      <c r="V252" s="284" t="s">
        <v>634</v>
      </c>
      <c r="W252" s="332">
        <f t="shared" si="67"/>
        <v>1668.38</v>
      </c>
      <c r="X252" s="634" t="str">
        <f>IF(W257=0,"",IF(X251&gt;=100%,"CUMPLE","NO CUMPLE"))</f>
        <v>CUMPLE</v>
      </c>
      <c r="Y252" s="273" t="str">
        <f t="shared" si="68"/>
        <v>CUMPLE</v>
      </c>
      <c r="Z252" s="635"/>
      <c r="AA252" s="637"/>
      <c r="AB252" s="635"/>
      <c r="AC252" s="295"/>
      <c r="AF252" s="516"/>
      <c r="AG252" s="518"/>
    </row>
    <row r="253" spans="2:33" s="274" customFormat="1" ht="75" customHeight="1" x14ac:dyDescent="0.25">
      <c r="B253" s="285" t="s">
        <v>715</v>
      </c>
      <c r="C253" s="296">
        <v>38</v>
      </c>
      <c r="D253" s="287" t="s">
        <v>690</v>
      </c>
      <c r="E253" s="288" t="s">
        <v>918</v>
      </c>
      <c r="F253" s="288" t="s">
        <v>919</v>
      </c>
      <c r="G253" s="651" t="s">
        <v>920</v>
      </c>
      <c r="H253" s="652"/>
      <c r="I253" s="289" t="s">
        <v>911</v>
      </c>
      <c r="J253" s="290">
        <v>1</v>
      </c>
      <c r="K253" s="290" t="s">
        <v>137</v>
      </c>
      <c r="L253" s="291">
        <v>41717</v>
      </c>
      <c r="M253" s="291">
        <v>42314</v>
      </c>
      <c r="N253" s="292">
        <v>1197196512</v>
      </c>
      <c r="O253" s="293">
        <v>1957.4</v>
      </c>
      <c r="P253" s="289">
        <v>811015</v>
      </c>
      <c r="Q253" s="273" t="str">
        <f t="shared" si="69"/>
        <v>CUMPLE</v>
      </c>
      <c r="R253" s="273" t="s">
        <v>656</v>
      </c>
      <c r="S253" s="273" t="s">
        <v>656</v>
      </c>
      <c r="T253" s="273" t="s">
        <v>656</v>
      </c>
      <c r="U253" s="332">
        <f t="shared" si="66"/>
        <v>1857.9910173042601</v>
      </c>
      <c r="V253" s="284" t="s">
        <v>634</v>
      </c>
      <c r="W253" s="332">
        <f t="shared" si="67"/>
        <v>1957.4</v>
      </c>
      <c r="X253" s="635"/>
      <c r="Y253" s="273" t="str">
        <f t="shared" si="68"/>
        <v>CUMPLE</v>
      </c>
      <c r="Z253" s="635"/>
      <c r="AA253" s="637"/>
      <c r="AB253" s="635"/>
      <c r="AC253" s="309"/>
      <c r="AF253" s="516"/>
      <c r="AG253" s="518"/>
    </row>
    <row r="254" spans="2:33" s="274" customFormat="1" ht="63.75" customHeight="1" x14ac:dyDescent="0.25">
      <c r="B254" s="285" t="s">
        <v>716</v>
      </c>
      <c r="C254" s="296"/>
      <c r="D254" s="287"/>
      <c r="E254" s="288"/>
      <c r="F254" s="288"/>
      <c r="G254" s="651"/>
      <c r="H254" s="652"/>
      <c r="I254" s="289"/>
      <c r="J254" s="290"/>
      <c r="K254" s="290"/>
      <c r="L254" s="291"/>
      <c r="M254" s="291"/>
      <c r="N254" s="292"/>
      <c r="O254" s="293"/>
      <c r="P254" s="289"/>
      <c r="Q254" s="273"/>
      <c r="R254" s="273"/>
      <c r="S254" s="273"/>
      <c r="T254" s="273"/>
      <c r="U254" s="332" t="str">
        <f t="shared" si="66"/>
        <v/>
      </c>
      <c r="V254" s="284"/>
      <c r="W254" s="332" t="str">
        <f t="shared" si="67"/>
        <v xml:space="preserve"> </v>
      </c>
      <c r="X254" s="635"/>
      <c r="Y254" s="273" t="str">
        <f t="shared" si="68"/>
        <v/>
      </c>
      <c r="Z254" s="635"/>
      <c r="AA254" s="637"/>
      <c r="AB254" s="635"/>
      <c r="AC254" s="309"/>
      <c r="AF254" s="516"/>
      <c r="AG254" s="518"/>
    </row>
    <row r="255" spans="2:33" s="274" customFormat="1" ht="54.75" customHeight="1" x14ac:dyDescent="0.25">
      <c r="B255" s="285" t="s">
        <v>717</v>
      </c>
      <c r="C255" s="296"/>
      <c r="D255" s="296"/>
      <c r="E255" s="284"/>
      <c r="F255" s="284"/>
      <c r="G255" s="638"/>
      <c r="H255" s="639"/>
      <c r="I255" s="289"/>
      <c r="J255" s="298"/>
      <c r="K255" s="298"/>
      <c r="L255" s="289"/>
      <c r="M255" s="289"/>
      <c r="N255" s="299"/>
      <c r="O255" s="297"/>
      <c r="P255" s="297"/>
      <c r="Q255" s="273"/>
      <c r="R255" s="284"/>
      <c r="S255" s="284"/>
      <c r="T255" s="284"/>
      <c r="U255" s="332" t="str">
        <f t="shared" si="66"/>
        <v/>
      </c>
      <c r="V255" s="284"/>
      <c r="W255" s="332" t="str">
        <f t="shared" si="67"/>
        <v xml:space="preserve"> </v>
      </c>
      <c r="X255" s="635"/>
      <c r="Y255" s="335" t="str">
        <f t="shared" si="68"/>
        <v/>
      </c>
      <c r="Z255" s="635"/>
      <c r="AA255" s="637"/>
      <c r="AB255" s="635"/>
      <c r="AC255" s="309"/>
      <c r="AF255" s="516"/>
      <c r="AG255" s="518"/>
    </row>
    <row r="256" spans="2:33" s="274" customFormat="1" ht="69.75" customHeight="1" x14ac:dyDescent="0.2">
      <c r="B256" s="285" t="s">
        <v>718</v>
      </c>
      <c r="C256" s="296"/>
      <c r="D256" s="296"/>
      <c r="E256" s="284"/>
      <c r="F256" s="284"/>
      <c r="G256" s="638"/>
      <c r="H256" s="639"/>
      <c r="I256" s="289"/>
      <c r="J256" s="298"/>
      <c r="K256" s="298"/>
      <c r="L256" s="289"/>
      <c r="M256" s="289"/>
      <c r="N256" s="299"/>
      <c r="O256" s="297"/>
      <c r="P256" s="297"/>
      <c r="Q256" s="273"/>
      <c r="R256" s="284"/>
      <c r="S256" s="284"/>
      <c r="T256" s="284"/>
      <c r="U256" s="332" t="str">
        <f t="shared" si="66"/>
        <v/>
      </c>
      <c r="V256" s="284"/>
      <c r="W256" s="332" t="str">
        <f t="shared" si="67"/>
        <v xml:space="preserve"> </v>
      </c>
      <c r="X256" s="636"/>
      <c r="Y256" s="335" t="str">
        <f t="shared" si="68"/>
        <v/>
      </c>
      <c r="Z256" s="636"/>
      <c r="AA256" s="637"/>
      <c r="AB256" s="636"/>
      <c r="AC256" s="309"/>
    </row>
    <row r="257" spans="2:33" s="274" customFormat="1" ht="15.75" x14ac:dyDescent="0.2">
      <c r="B257" s="300"/>
      <c r="C257" s="301"/>
      <c r="D257" s="301"/>
      <c r="E257" s="301"/>
      <c r="F257" s="301"/>
      <c r="G257" s="301"/>
      <c r="H257" s="301"/>
      <c r="I257" s="301"/>
      <c r="J257" s="302"/>
      <c r="K257" s="302"/>
      <c r="L257" s="302"/>
      <c r="M257" s="302"/>
      <c r="N257" s="301"/>
      <c r="O257" s="301"/>
      <c r="P257" s="301"/>
      <c r="Q257" s="302"/>
      <c r="R257" s="302"/>
      <c r="S257" s="303"/>
      <c r="T257" s="303" t="s">
        <v>719</v>
      </c>
      <c r="U257" s="333">
        <f>SUM(U251:U256)</f>
        <v>4844.3175509819339</v>
      </c>
      <c r="V257" s="303">
        <f>COUNTIF(V251:V256,"SI")</f>
        <v>3</v>
      </c>
      <c r="W257" s="333">
        <f>SUM(W251:W256)</f>
        <v>4943.7100000000009</v>
      </c>
      <c r="X257" s="310">
        <f>W257/V257</f>
        <v>1647.9033333333336</v>
      </c>
      <c r="Y257" s="301"/>
      <c r="Z257" s="301"/>
      <c r="AA257" s="301"/>
      <c r="AB257" s="301"/>
      <c r="AC257" s="304"/>
    </row>
    <row r="258" spans="2:33" x14ac:dyDescent="0.2">
      <c r="Q258" s="69"/>
    </row>
    <row r="259" spans="2:33" x14ac:dyDescent="0.2">
      <c r="Q259" s="69"/>
    </row>
    <row r="260" spans="2:33" s="274" customFormat="1" ht="21" customHeight="1" x14ac:dyDescent="0.25">
      <c r="B260" s="305">
        <v>19</v>
      </c>
      <c r="C260" s="640" t="str">
        <f>VLOOKUP(B260,'INFO. PROP'!$A$9:$D$105,2,FALSE)</f>
        <v>CONSORCIO SG</v>
      </c>
      <c r="D260" s="640"/>
      <c r="E260" s="640"/>
      <c r="F260" s="640"/>
      <c r="G260" s="640"/>
      <c r="H260" s="641" t="s">
        <v>8</v>
      </c>
      <c r="I260" s="641"/>
      <c r="J260" s="642"/>
      <c r="K260" s="423" t="str">
        <f>VLOOKUP(B260,'INFO. PROP'!$A$9:$E$105,4,FALSE)</f>
        <v>(SESAC 95% - GESSI ALVERA 5% -  0%- 0%)</v>
      </c>
      <c r="L260" s="426"/>
      <c r="M260" s="426"/>
      <c r="N260" s="426"/>
      <c r="O260" s="426"/>
      <c r="P260" s="426"/>
      <c r="Q260" s="426"/>
      <c r="R260" s="426"/>
      <c r="S260" s="426"/>
      <c r="T260" s="426"/>
      <c r="U260" s="431"/>
      <c r="V260" s="452" t="s">
        <v>673</v>
      </c>
      <c r="W260" s="431">
        <f>AVERAGE(W264:W269)</f>
        <v>1147.5405078333331</v>
      </c>
      <c r="X260" s="618" t="s">
        <v>674</v>
      </c>
      <c r="Y260" s="619"/>
      <c r="Z260" s="311" t="s">
        <v>656</v>
      </c>
      <c r="AA260" s="312" t="s">
        <v>627</v>
      </c>
      <c r="AB260" s="311" t="s">
        <v>656</v>
      </c>
      <c r="AC260" s="275"/>
      <c r="AF260" s="516"/>
      <c r="AG260" s="517"/>
    </row>
    <row r="261" spans="2:33" s="274" customFormat="1" ht="15" x14ac:dyDescent="0.25">
      <c r="B261" s="643"/>
      <c r="C261" s="644"/>
      <c r="D261" s="644"/>
      <c r="E261" s="644"/>
      <c r="F261" s="306"/>
      <c r="G261" s="307"/>
      <c r="H261" s="307"/>
      <c r="I261" s="307"/>
      <c r="J261" s="308"/>
      <c r="K261" s="308"/>
      <c r="L261" s="308"/>
      <c r="M261" s="308"/>
      <c r="N261" s="307"/>
      <c r="O261" s="307"/>
      <c r="P261" s="307"/>
      <c r="Q261" s="308"/>
      <c r="R261" s="308"/>
      <c r="S261" s="308"/>
      <c r="T261" s="308"/>
      <c r="U261" s="308"/>
      <c r="V261" s="308"/>
      <c r="W261" s="308"/>
      <c r="X261" s="308"/>
      <c r="Y261" s="307"/>
      <c r="Z261" s="307"/>
      <c r="AA261" s="307"/>
      <c r="AB261" s="307"/>
      <c r="AC261" s="276"/>
      <c r="AF261" s="516"/>
      <c r="AG261" s="517"/>
    </row>
    <row r="262" spans="2:33" s="274" customFormat="1" ht="45" customHeight="1" x14ac:dyDescent="0.25">
      <c r="B262" s="645" t="s">
        <v>675</v>
      </c>
      <c r="C262" s="629" t="s">
        <v>676</v>
      </c>
      <c r="D262" s="629" t="s">
        <v>677</v>
      </c>
      <c r="E262" s="629" t="s">
        <v>678</v>
      </c>
      <c r="F262" s="630" t="s">
        <v>675</v>
      </c>
      <c r="G262" s="646"/>
      <c r="H262" s="631"/>
      <c r="I262" s="647" t="s">
        <v>679</v>
      </c>
      <c r="J262" s="648"/>
      <c r="K262" s="620" t="s">
        <v>680</v>
      </c>
      <c r="L262" s="620" t="s">
        <v>681</v>
      </c>
      <c r="M262" s="620" t="s">
        <v>682</v>
      </c>
      <c r="N262" s="620" t="s">
        <v>683</v>
      </c>
      <c r="O262" s="620" t="s">
        <v>684</v>
      </c>
      <c r="P262" s="620" t="s">
        <v>685</v>
      </c>
      <c r="Q262" s="281" t="s">
        <v>686</v>
      </c>
      <c r="R262" s="279" t="s">
        <v>687</v>
      </c>
      <c r="S262" s="649" t="s">
        <v>688</v>
      </c>
      <c r="T262" s="649"/>
      <c r="U262" s="620" t="s">
        <v>689</v>
      </c>
      <c r="V262" s="620" t="s">
        <v>690</v>
      </c>
      <c r="W262" s="647" t="s">
        <v>691</v>
      </c>
      <c r="X262" s="648"/>
      <c r="Y262" s="281" t="s">
        <v>692</v>
      </c>
      <c r="Z262" s="281" t="s">
        <v>693</v>
      </c>
      <c r="AA262" s="629" t="s">
        <v>694</v>
      </c>
      <c r="AB262" s="629"/>
      <c r="AC262" s="622" t="s">
        <v>23</v>
      </c>
      <c r="AF262" s="516"/>
      <c r="AG262" s="517"/>
    </row>
    <row r="263" spans="2:33" s="274" customFormat="1" ht="75" customHeight="1" x14ac:dyDescent="0.25">
      <c r="B263" s="645"/>
      <c r="C263" s="629"/>
      <c r="D263" s="629"/>
      <c r="E263" s="629"/>
      <c r="F263" s="282" t="s">
        <v>5</v>
      </c>
      <c r="G263" s="630" t="s">
        <v>695</v>
      </c>
      <c r="H263" s="631"/>
      <c r="I263" s="278" t="s">
        <v>696</v>
      </c>
      <c r="J263" s="280" t="s">
        <v>697</v>
      </c>
      <c r="K263" s="621"/>
      <c r="L263" s="621"/>
      <c r="M263" s="621"/>
      <c r="N263" s="621"/>
      <c r="O263" s="621"/>
      <c r="P263" s="621"/>
      <c r="Q263" s="277" t="s">
        <v>698</v>
      </c>
      <c r="R263" s="277" t="s">
        <v>699</v>
      </c>
      <c r="S263" s="283" t="s">
        <v>700</v>
      </c>
      <c r="T263" s="283" t="s">
        <v>701</v>
      </c>
      <c r="U263" s="621"/>
      <c r="V263" s="621"/>
      <c r="W263" s="502" t="s">
        <v>702</v>
      </c>
      <c r="X263" s="284" t="s">
        <v>703</v>
      </c>
      <c r="Y263" s="277" t="s">
        <v>704</v>
      </c>
      <c r="Z263" s="281" t="s">
        <v>705</v>
      </c>
      <c r="AA263" s="277" t="s">
        <v>706</v>
      </c>
      <c r="AB263" s="277" t="s">
        <v>707</v>
      </c>
      <c r="AC263" s="622"/>
      <c r="AF263" s="516"/>
      <c r="AG263" s="517"/>
    </row>
    <row r="264" spans="2:33" s="274" customFormat="1" ht="83.25" customHeight="1" x14ac:dyDescent="0.25">
      <c r="B264" s="285" t="s">
        <v>708</v>
      </c>
      <c r="C264" s="286">
        <v>16</v>
      </c>
      <c r="D264" s="287" t="s">
        <v>690</v>
      </c>
      <c r="E264" s="288" t="s">
        <v>789</v>
      </c>
      <c r="F264" s="288" t="s">
        <v>921</v>
      </c>
      <c r="G264" s="651" t="s">
        <v>922</v>
      </c>
      <c r="H264" s="652"/>
      <c r="I264" s="289" t="s">
        <v>730</v>
      </c>
      <c r="J264" s="290">
        <v>1</v>
      </c>
      <c r="K264" s="290" t="s">
        <v>144</v>
      </c>
      <c r="L264" s="291">
        <v>40882</v>
      </c>
      <c r="M264" s="291">
        <v>41094</v>
      </c>
      <c r="N264" s="292">
        <v>404128432</v>
      </c>
      <c r="O264" s="293">
        <v>711.36</v>
      </c>
      <c r="P264" s="289">
        <v>811015</v>
      </c>
      <c r="Q264" s="273" t="str">
        <f>IF(OR(P264=$C$2,P264=$C$3,P264=$C$4),"CUMPLE","NO CUMPLE")</f>
        <v>CUMPLE</v>
      </c>
      <c r="R264" s="273" t="s">
        <v>656</v>
      </c>
      <c r="S264" s="273"/>
      <c r="T264" s="273"/>
      <c r="U264" s="332">
        <f t="shared" ref="U264:U269" si="70">IF(V264="SI",IF(M264="","",($J264*$N264)/(VLOOKUP(YEAR(M264),$AF$1:$AG$34,2,))),"")</f>
        <v>713.12587259572967</v>
      </c>
      <c r="V264" s="284" t="s">
        <v>634</v>
      </c>
      <c r="W264" s="332">
        <f t="shared" ref="W264:W269" si="71">IF(V264="si",(J264*O264),(" "))</f>
        <v>711.36</v>
      </c>
      <c r="X264" s="448">
        <f>W270/$G$11</f>
        <v>8.6059770469257852</v>
      </c>
      <c r="Y264" s="273" t="str">
        <f t="shared" ref="Y264:Y269" si="72">IF(M264="","",IF(M264&lt;$G$13,"CUMPLE","NO CUMPLE"))</f>
        <v>CUMPLE</v>
      </c>
      <c r="Z264" s="634" t="s">
        <v>656</v>
      </c>
      <c r="AA264" s="637" t="s">
        <v>634</v>
      </c>
      <c r="AB264" s="634" t="str">
        <f>IF(AA264="si","CUMPLE","NO CUMPLE")</f>
        <v>CUMPLE</v>
      </c>
      <c r="AC264" s="711"/>
      <c r="AF264" s="516"/>
      <c r="AG264" s="517"/>
    </row>
    <row r="265" spans="2:33" s="274" customFormat="1" ht="90.75" customHeight="1" x14ac:dyDescent="0.25">
      <c r="B265" s="285" t="s">
        <v>714</v>
      </c>
      <c r="C265" s="286">
        <v>15</v>
      </c>
      <c r="D265" s="287" t="s">
        <v>690</v>
      </c>
      <c r="E265" s="288" t="s">
        <v>923</v>
      </c>
      <c r="F265" s="288" t="s">
        <v>924</v>
      </c>
      <c r="G265" s="651" t="s">
        <v>925</v>
      </c>
      <c r="H265" s="652"/>
      <c r="I265" s="289" t="s">
        <v>730</v>
      </c>
      <c r="J265" s="290">
        <v>1</v>
      </c>
      <c r="K265" s="290" t="s">
        <v>144</v>
      </c>
      <c r="L265" s="291">
        <v>40581</v>
      </c>
      <c r="M265" s="291">
        <v>41267</v>
      </c>
      <c r="N265" s="292">
        <v>699501871</v>
      </c>
      <c r="O265" s="293">
        <v>1234.3399999999999</v>
      </c>
      <c r="P265" s="289">
        <v>811015</v>
      </c>
      <c r="Q265" s="273" t="str">
        <f t="shared" ref="Q265:Q269" si="73">IF(OR(P265=$C$2,P265=$C$3,P265=$C$4),"CUMPLE","NO CUMPLE")</f>
        <v>CUMPLE</v>
      </c>
      <c r="R265" s="273" t="s">
        <v>656</v>
      </c>
      <c r="S265" s="273" t="s">
        <v>656</v>
      </c>
      <c r="T265" s="273" t="s">
        <v>656</v>
      </c>
      <c r="U265" s="332">
        <f t="shared" si="70"/>
        <v>1234.3424580907006</v>
      </c>
      <c r="V265" s="284" t="s">
        <v>634</v>
      </c>
      <c r="W265" s="332">
        <f t="shared" si="71"/>
        <v>1234.3399999999999</v>
      </c>
      <c r="X265" s="634" t="str">
        <f>IF(W270=0,"",IF(X264&gt;=100%,"CUMPLE","NO CUMPLE"))</f>
        <v>CUMPLE</v>
      </c>
      <c r="Y265" s="273" t="str">
        <f t="shared" si="72"/>
        <v>CUMPLE</v>
      </c>
      <c r="Z265" s="635"/>
      <c r="AA265" s="637"/>
      <c r="AB265" s="635"/>
      <c r="AC265" s="712"/>
      <c r="AF265" s="516"/>
      <c r="AG265" s="518"/>
    </row>
    <row r="266" spans="2:33" s="274" customFormat="1" ht="75" customHeight="1" x14ac:dyDescent="0.25">
      <c r="B266" s="285" t="s">
        <v>715</v>
      </c>
      <c r="C266" s="296">
        <v>9</v>
      </c>
      <c r="D266" s="287" t="s">
        <v>690</v>
      </c>
      <c r="E266" s="288" t="s">
        <v>789</v>
      </c>
      <c r="F266" s="288" t="s">
        <v>926</v>
      </c>
      <c r="G266" s="651" t="s">
        <v>927</v>
      </c>
      <c r="H266" s="652"/>
      <c r="I266" s="289" t="s">
        <v>713</v>
      </c>
      <c r="J266" s="290">
        <v>0.45</v>
      </c>
      <c r="K266" s="290" t="s">
        <v>144</v>
      </c>
      <c r="L266" s="291">
        <v>39856</v>
      </c>
      <c r="M266" s="291">
        <v>40979</v>
      </c>
      <c r="N266" s="292">
        <v>3791456528</v>
      </c>
      <c r="O266" s="293">
        <v>6565.94</v>
      </c>
      <c r="P266" s="289">
        <v>811015</v>
      </c>
      <c r="Q266" s="273" t="str">
        <f t="shared" si="73"/>
        <v>CUMPLE</v>
      </c>
      <c r="R266" s="273" t="s">
        <v>656</v>
      </c>
      <c r="S266" s="273"/>
      <c r="T266" s="273"/>
      <c r="U266" s="332">
        <f t="shared" si="70"/>
        <v>3010.685437797777</v>
      </c>
      <c r="V266" s="284" t="s">
        <v>634</v>
      </c>
      <c r="W266" s="332">
        <f t="shared" si="71"/>
        <v>2954.6729999999998</v>
      </c>
      <c r="X266" s="635"/>
      <c r="Y266" s="273" t="str">
        <f t="shared" si="72"/>
        <v>CUMPLE</v>
      </c>
      <c r="Z266" s="635"/>
      <c r="AA266" s="637"/>
      <c r="AB266" s="635"/>
      <c r="AC266" s="712"/>
      <c r="AF266" s="516"/>
      <c r="AG266" s="518"/>
    </row>
    <row r="267" spans="2:33" s="274" customFormat="1" ht="116.25" customHeight="1" x14ac:dyDescent="0.25">
      <c r="B267" s="285" t="s">
        <v>716</v>
      </c>
      <c r="C267" s="296">
        <v>21</v>
      </c>
      <c r="D267" s="287" t="s">
        <v>690</v>
      </c>
      <c r="E267" s="288" t="s">
        <v>881</v>
      </c>
      <c r="F267" s="288" t="s">
        <v>928</v>
      </c>
      <c r="G267" s="651" t="s">
        <v>929</v>
      </c>
      <c r="H267" s="652"/>
      <c r="I267" s="289" t="s">
        <v>713</v>
      </c>
      <c r="J267" s="290">
        <v>0.33329999999999999</v>
      </c>
      <c r="K267" s="290" t="s">
        <v>144</v>
      </c>
      <c r="L267" s="291">
        <v>38572</v>
      </c>
      <c r="M267" s="291">
        <v>39716</v>
      </c>
      <c r="N267" s="292">
        <v>830051178</v>
      </c>
      <c r="O267" s="293">
        <v>1798.59</v>
      </c>
      <c r="P267" s="289">
        <v>811015</v>
      </c>
      <c r="Q267" s="273" t="str">
        <f t="shared" si="73"/>
        <v>CUMPLE</v>
      </c>
      <c r="R267" s="273" t="s">
        <v>656</v>
      </c>
      <c r="S267" s="273" t="s">
        <v>656</v>
      </c>
      <c r="T267" s="273" t="s">
        <v>656</v>
      </c>
      <c r="U267" s="332">
        <f t="shared" si="70"/>
        <v>599.47141414387863</v>
      </c>
      <c r="V267" s="284" t="s">
        <v>634</v>
      </c>
      <c r="W267" s="332">
        <f t="shared" si="71"/>
        <v>599.47004699999991</v>
      </c>
      <c r="X267" s="635"/>
      <c r="Y267" s="273" t="str">
        <f t="shared" si="72"/>
        <v>CUMPLE</v>
      </c>
      <c r="Z267" s="635"/>
      <c r="AA267" s="637"/>
      <c r="AB267" s="635"/>
      <c r="AC267" s="712"/>
      <c r="AF267" s="516"/>
      <c r="AG267" s="518"/>
    </row>
    <row r="268" spans="2:33" s="274" customFormat="1" ht="54.75" customHeight="1" x14ac:dyDescent="0.25">
      <c r="B268" s="285" t="s">
        <v>717</v>
      </c>
      <c r="C268" s="296">
        <v>58</v>
      </c>
      <c r="D268" s="287" t="s">
        <v>690</v>
      </c>
      <c r="E268" s="377" t="s">
        <v>930</v>
      </c>
      <c r="F268" s="288" t="s">
        <v>931</v>
      </c>
      <c r="G268" s="684" t="s">
        <v>932</v>
      </c>
      <c r="H268" s="685"/>
      <c r="I268" s="289" t="s">
        <v>730</v>
      </c>
      <c r="J268" s="298">
        <v>1</v>
      </c>
      <c r="K268" s="290" t="s">
        <v>144</v>
      </c>
      <c r="L268" s="412">
        <v>36378</v>
      </c>
      <c r="M268" s="412">
        <v>37043</v>
      </c>
      <c r="N268" s="380">
        <v>149455912</v>
      </c>
      <c r="O268" s="378">
        <v>522.57000000000005</v>
      </c>
      <c r="P268" s="289">
        <v>811015</v>
      </c>
      <c r="Q268" s="273" t="str">
        <f t="shared" si="73"/>
        <v>CUMPLE</v>
      </c>
      <c r="R268" s="273" t="s">
        <v>656</v>
      </c>
      <c r="S268" s="284"/>
      <c r="T268" s="284"/>
      <c r="U268" s="332">
        <f t="shared" si="70"/>
        <v>522.57311888111883</v>
      </c>
      <c r="V268" s="284" t="s">
        <v>634</v>
      </c>
      <c r="W268" s="332">
        <f t="shared" si="71"/>
        <v>522.57000000000005</v>
      </c>
      <c r="X268" s="635"/>
      <c r="Y268" s="335" t="str">
        <f t="shared" si="72"/>
        <v>CUMPLE</v>
      </c>
      <c r="Z268" s="635"/>
      <c r="AA268" s="637"/>
      <c r="AB268" s="635"/>
      <c r="AC268" s="712"/>
      <c r="AF268" s="516"/>
      <c r="AG268" s="518"/>
    </row>
    <row r="269" spans="2:33" s="274" customFormat="1" ht="69.75" customHeight="1" x14ac:dyDescent="0.2">
      <c r="B269" s="285" t="s">
        <v>718</v>
      </c>
      <c r="C269" s="296">
        <v>64</v>
      </c>
      <c r="D269" s="287" t="s">
        <v>690</v>
      </c>
      <c r="E269" s="288" t="s">
        <v>789</v>
      </c>
      <c r="F269" s="288" t="s">
        <v>933</v>
      </c>
      <c r="G269" s="651" t="s">
        <v>934</v>
      </c>
      <c r="H269" s="652"/>
      <c r="I269" s="289" t="s">
        <v>713</v>
      </c>
      <c r="J269" s="298">
        <v>0.5</v>
      </c>
      <c r="K269" s="290" t="s">
        <v>144</v>
      </c>
      <c r="L269" s="412">
        <v>35004</v>
      </c>
      <c r="M269" s="412">
        <v>35551</v>
      </c>
      <c r="N269" s="380">
        <v>295822000</v>
      </c>
      <c r="O269" s="378">
        <v>1725.66</v>
      </c>
      <c r="P269" s="289">
        <v>811015</v>
      </c>
      <c r="Q269" s="273" t="str">
        <f t="shared" si="73"/>
        <v>CUMPLE</v>
      </c>
      <c r="R269" s="273" t="s">
        <v>656</v>
      </c>
      <c r="S269" s="284"/>
      <c r="T269" s="284"/>
      <c r="U269" s="332">
        <f t="shared" si="70"/>
        <v>859.92267666637599</v>
      </c>
      <c r="V269" s="284" t="s">
        <v>634</v>
      </c>
      <c r="W269" s="332">
        <f t="shared" si="71"/>
        <v>862.83</v>
      </c>
      <c r="X269" s="636"/>
      <c r="Y269" s="335" t="str">
        <f t="shared" si="72"/>
        <v>CUMPLE</v>
      </c>
      <c r="Z269" s="636"/>
      <c r="AA269" s="637"/>
      <c r="AB269" s="636"/>
      <c r="AC269" s="713"/>
    </row>
    <row r="270" spans="2:33" s="274" customFormat="1" ht="15.75" x14ac:dyDescent="0.2">
      <c r="B270" s="300"/>
      <c r="C270" s="301"/>
      <c r="D270" s="301"/>
      <c r="E270" s="301"/>
      <c r="F270" s="301"/>
      <c r="G270" s="301"/>
      <c r="H270" s="301"/>
      <c r="I270" s="301"/>
      <c r="J270" s="302"/>
      <c r="K270" s="302"/>
      <c r="L270" s="302"/>
      <c r="M270" s="302"/>
      <c r="N270" s="301"/>
      <c r="O270" s="301"/>
      <c r="P270" s="301"/>
      <c r="Q270" s="302"/>
      <c r="R270" s="302"/>
      <c r="S270" s="303"/>
      <c r="T270" s="303" t="s">
        <v>719</v>
      </c>
      <c r="U270" s="333">
        <f>SUM(U264:U269)</f>
        <v>6940.1209781755815</v>
      </c>
      <c r="V270" s="303">
        <f>COUNTIF(V264:V269,"SI")</f>
        <v>6</v>
      </c>
      <c r="W270" s="333">
        <f>SUM(W264:W269)</f>
        <v>6885.243046999999</v>
      </c>
      <c r="X270" s="310">
        <f>W270/V270</f>
        <v>1147.5405078333331</v>
      </c>
      <c r="Y270" s="301"/>
      <c r="Z270" s="301"/>
      <c r="AA270" s="301"/>
      <c r="AB270" s="301"/>
      <c r="AC270" s="304"/>
    </row>
    <row r="271" spans="2:33" ht="16.5" x14ac:dyDescent="0.3">
      <c r="Q271" s="69"/>
      <c r="U271" s="331"/>
      <c r="V271" s="327"/>
      <c r="W271" s="331"/>
    </row>
    <row r="272" spans="2:33" x14ac:dyDescent="0.2">
      <c r="Q272" s="69"/>
    </row>
    <row r="273" spans="2:34" s="274" customFormat="1" ht="20.25" x14ac:dyDescent="0.25">
      <c r="B273" s="305">
        <v>20</v>
      </c>
      <c r="C273" s="640" t="str">
        <f>VLOOKUP(B273,'INFO. PROP'!$A$9:$D$105,2,FALSE)</f>
        <v>Estructurador Colombia SAS</v>
      </c>
      <c r="D273" s="640"/>
      <c r="E273" s="640"/>
      <c r="F273" s="640"/>
      <c r="G273" s="640"/>
      <c r="H273" s="641" t="s">
        <v>8</v>
      </c>
      <c r="I273" s="641"/>
      <c r="J273" s="642"/>
      <c r="K273" s="423" t="str">
        <f>VLOOKUP(B273,'INFO. PROP'!$A$9:$E$105,4,FALSE)</f>
        <v>(Estructurador Colombia SAS 100% -  0% -  0%- 0%)</v>
      </c>
      <c r="L273" s="426"/>
      <c r="M273" s="426"/>
      <c r="N273" s="426"/>
      <c r="O273" s="426"/>
      <c r="P273" s="426"/>
      <c r="Q273" s="426"/>
      <c r="R273" s="426"/>
      <c r="S273" s="426"/>
      <c r="T273" s="426"/>
      <c r="U273" s="431"/>
      <c r="V273" s="452" t="s">
        <v>673</v>
      </c>
      <c r="W273" s="431">
        <f>AVERAGE(W277:W282)</f>
        <v>790.75625000000002</v>
      </c>
      <c r="X273" s="618" t="s">
        <v>674</v>
      </c>
      <c r="Y273" s="619"/>
      <c r="Z273" s="311" t="s">
        <v>656</v>
      </c>
      <c r="AA273" s="312" t="s">
        <v>627</v>
      </c>
      <c r="AB273" s="311" t="s">
        <v>656</v>
      </c>
      <c r="AC273" s="275"/>
      <c r="AF273" s="516"/>
      <c r="AG273" s="517"/>
    </row>
    <row r="274" spans="2:34" s="274" customFormat="1" ht="15" x14ac:dyDescent="0.25">
      <c r="B274" s="643"/>
      <c r="C274" s="644"/>
      <c r="D274" s="644"/>
      <c r="E274" s="644"/>
      <c r="F274" s="306"/>
      <c r="G274" s="307"/>
      <c r="H274" s="307"/>
      <c r="I274" s="307"/>
      <c r="J274" s="308"/>
      <c r="K274" s="308"/>
      <c r="L274" s="308"/>
      <c r="M274" s="308"/>
      <c r="N274" s="307"/>
      <c r="O274" s="307"/>
      <c r="P274" s="307"/>
      <c r="Q274" s="308"/>
      <c r="R274" s="308"/>
      <c r="S274" s="308"/>
      <c r="T274" s="308"/>
      <c r="U274" s="308"/>
      <c r="V274" s="308"/>
      <c r="W274" s="308"/>
      <c r="X274" s="308"/>
      <c r="Y274" s="307"/>
      <c r="Z274" s="307"/>
      <c r="AA274" s="307"/>
      <c r="AB274" s="307"/>
      <c r="AC274" s="276"/>
      <c r="AF274" s="516"/>
      <c r="AG274" s="517"/>
    </row>
    <row r="275" spans="2:34" s="274" customFormat="1" ht="45" customHeight="1" x14ac:dyDescent="0.25">
      <c r="B275" s="645" t="s">
        <v>675</v>
      </c>
      <c r="C275" s="629" t="s">
        <v>676</v>
      </c>
      <c r="D275" s="629" t="s">
        <v>677</v>
      </c>
      <c r="E275" s="629" t="s">
        <v>678</v>
      </c>
      <c r="F275" s="630" t="s">
        <v>675</v>
      </c>
      <c r="G275" s="646"/>
      <c r="H275" s="631"/>
      <c r="I275" s="647" t="s">
        <v>679</v>
      </c>
      <c r="J275" s="648"/>
      <c r="K275" s="620" t="s">
        <v>680</v>
      </c>
      <c r="L275" s="620" t="s">
        <v>681</v>
      </c>
      <c r="M275" s="620" t="s">
        <v>682</v>
      </c>
      <c r="N275" s="620" t="s">
        <v>683</v>
      </c>
      <c r="O275" s="620" t="s">
        <v>684</v>
      </c>
      <c r="P275" s="620" t="s">
        <v>685</v>
      </c>
      <c r="Q275" s="281" t="s">
        <v>686</v>
      </c>
      <c r="R275" s="279" t="s">
        <v>687</v>
      </c>
      <c r="S275" s="649" t="s">
        <v>688</v>
      </c>
      <c r="T275" s="649"/>
      <c r="U275" s="620" t="s">
        <v>689</v>
      </c>
      <c r="V275" s="620" t="s">
        <v>690</v>
      </c>
      <c r="W275" s="647" t="s">
        <v>691</v>
      </c>
      <c r="X275" s="648"/>
      <c r="Y275" s="281" t="s">
        <v>692</v>
      </c>
      <c r="Z275" s="281" t="s">
        <v>693</v>
      </c>
      <c r="AA275" s="629" t="s">
        <v>694</v>
      </c>
      <c r="AB275" s="629"/>
      <c r="AC275" s="622" t="s">
        <v>23</v>
      </c>
      <c r="AF275" s="516"/>
      <c r="AG275" s="517"/>
    </row>
    <row r="276" spans="2:34" s="274" customFormat="1" ht="75" x14ac:dyDescent="0.25">
      <c r="B276" s="645"/>
      <c r="C276" s="629"/>
      <c r="D276" s="629"/>
      <c r="E276" s="629"/>
      <c r="F276" s="282" t="s">
        <v>5</v>
      </c>
      <c r="G276" s="630" t="s">
        <v>695</v>
      </c>
      <c r="H276" s="631"/>
      <c r="I276" s="278" t="s">
        <v>696</v>
      </c>
      <c r="J276" s="280" t="s">
        <v>697</v>
      </c>
      <c r="K276" s="621"/>
      <c r="L276" s="621"/>
      <c r="M276" s="621"/>
      <c r="N276" s="621"/>
      <c r="O276" s="621"/>
      <c r="P276" s="621"/>
      <c r="Q276" s="277" t="s">
        <v>698</v>
      </c>
      <c r="R276" s="277" t="s">
        <v>699</v>
      </c>
      <c r="S276" s="283" t="s">
        <v>700</v>
      </c>
      <c r="T276" s="283" t="s">
        <v>701</v>
      </c>
      <c r="U276" s="621"/>
      <c r="V276" s="621"/>
      <c r="W276" s="502" t="s">
        <v>702</v>
      </c>
      <c r="X276" s="284" t="s">
        <v>703</v>
      </c>
      <c r="Y276" s="277" t="s">
        <v>704</v>
      </c>
      <c r="Z276" s="281" t="s">
        <v>705</v>
      </c>
      <c r="AA276" s="277" t="s">
        <v>706</v>
      </c>
      <c r="AB276" s="277" t="s">
        <v>707</v>
      </c>
      <c r="AC276" s="622"/>
      <c r="AF276" s="516"/>
      <c r="AG276" s="517"/>
    </row>
    <row r="277" spans="2:34" s="274" customFormat="1" ht="83.25" customHeight="1" x14ac:dyDescent="0.25">
      <c r="B277" s="285" t="s">
        <v>708</v>
      </c>
      <c r="C277" s="286">
        <v>41</v>
      </c>
      <c r="D277" s="287" t="s">
        <v>690</v>
      </c>
      <c r="E277" s="288" t="s">
        <v>935</v>
      </c>
      <c r="F277" s="288" t="s">
        <v>936</v>
      </c>
      <c r="G277" s="651" t="s">
        <v>937</v>
      </c>
      <c r="H277" s="652"/>
      <c r="I277" s="289" t="s">
        <v>713</v>
      </c>
      <c r="J277" s="290">
        <v>0.4</v>
      </c>
      <c r="K277" s="290" t="s">
        <v>938</v>
      </c>
      <c r="L277" s="291">
        <v>43401</v>
      </c>
      <c r="M277" s="291">
        <v>44143</v>
      </c>
      <c r="N277" s="292">
        <v>5681659914</v>
      </c>
      <c r="O277" s="293">
        <v>6442.63</v>
      </c>
      <c r="P277" s="289">
        <v>811015</v>
      </c>
      <c r="Q277" s="273" t="str">
        <f>IF(OR(P277=$C$2,P277=$C$3,P277=$C$4),"CUMPLE","NO CUMPLE")</f>
        <v>CUMPLE</v>
      </c>
      <c r="R277" s="273" t="s">
        <v>656</v>
      </c>
      <c r="S277" s="273" t="s">
        <v>656</v>
      </c>
      <c r="T277" s="273" t="s">
        <v>656</v>
      </c>
      <c r="U277" s="332">
        <f t="shared" ref="U277:U282" si="74">IF(V277="SI",IF(M277="","",($J277*$N277)/(VLOOKUP(YEAR(M277),$AF$1:$AG$34,2,))),"")</f>
        <v>2589.0394025076271</v>
      </c>
      <c r="V277" s="284" t="s">
        <v>634</v>
      </c>
      <c r="W277" s="332">
        <f t="shared" ref="W277:W282" si="75">IF(V277="si",(J277*O277),(" "))</f>
        <v>2577.0520000000001</v>
      </c>
      <c r="X277" s="448">
        <f>W283/$G$11</f>
        <v>3.9535162902801209</v>
      </c>
      <c r="Y277" s="273" t="str">
        <f t="shared" ref="Y277:Y282" si="76">IF(M277="","",IF(M277&lt;$G$13,"CUMPLE","NO CUMPLE"))</f>
        <v>CUMPLE</v>
      </c>
      <c r="Z277" s="634" t="s">
        <v>656</v>
      </c>
      <c r="AA277" s="637" t="s">
        <v>634</v>
      </c>
      <c r="AB277" s="634" t="str">
        <f>IF(AA277="si","CUMPLE","NO CUMPLE")</f>
        <v>CUMPLE</v>
      </c>
      <c r="AC277" s="612"/>
      <c r="AF277" s="516"/>
      <c r="AG277" s="517"/>
      <c r="AH277" s="512"/>
    </row>
    <row r="278" spans="2:34" s="274" customFormat="1" ht="90.75" customHeight="1" x14ac:dyDescent="0.25">
      <c r="B278" s="285" t="s">
        <v>714</v>
      </c>
      <c r="C278" s="286">
        <v>37</v>
      </c>
      <c r="D278" s="287" t="s">
        <v>690</v>
      </c>
      <c r="E278" s="288" t="s">
        <v>869</v>
      </c>
      <c r="F278" s="288" t="s">
        <v>939</v>
      </c>
      <c r="G278" s="651" t="s">
        <v>940</v>
      </c>
      <c r="H278" s="652"/>
      <c r="I278" s="289" t="s">
        <v>713</v>
      </c>
      <c r="J278" s="290">
        <v>0.5</v>
      </c>
      <c r="K278" s="290" t="s">
        <v>938</v>
      </c>
      <c r="L278" s="291">
        <v>43297</v>
      </c>
      <c r="M278" s="291">
        <v>43906</v>
      </c>
      <c r="N278" s="292">
        <v>510334427</v>
      </c>
      <c r="O278" s="293">
        <v>581.37</v>
      </c>
      <c r="P278" s="289">
        <v>811015</v>
      </c>
      <c r="Q278" s="273" t="str">
        <f t="shared" ref="Q278:Q280" si="77">IF(OR(P278=$C$2,P278=$C$3,P278=$C$4),"CUMPLE","NO CUMPLE")</f>
        <v>CUMPLE</v>
      </c>
      <c r="R278" s="273" t="s">
        <v>656</v>
      </c>
      <c r="S278" s="273" t="s">
        <v>656</v>
      </c>
      <c r="T278" s="273" t="s">
        <v>656</v>
      </c>
      <c r="U278" s="332">
        <f t="shared" si="74"/>
        <v>290.68880396718168</v>
      </c>
      <c r="V278" s="284" t="s">
        <v>634</v>
      </c>
      <c r="W278" s="332">
        <f t="shared" si="75"/>
        <v>290.685</v>
      </c>
      <c r="X278" s="634" t="str">
        <f>IF(W283=0,"",IF(X277&gt;=100%,"CUMPLE","NO CUMPLE"))</f>
        <v>CUMPLE</v>
      </c>
      <c r="Y278" s="273" t="str">
        <f t="shared" si="76"/>
        <v>CUMPLE</v>
      </c>
      <c r="Z278" s="635"/>
      <c r="AA278" s="637"/>
      <c r="AB278" s="635"/>
      <c r="AC278" s="613"/>
      <c r="AF278" s="516"/>
      <c r="AG278" s="518"/>
      <c r="AH278" s="512"/>
    </row>
    <row r="279" spans="2:34" s="274" customFormat="1" ht="75" customHeight="1" x14ac:dyDescent="0.25">
      <c r="B279" s="285" t="s">
        <v>715</v>
      </c>
      <c r="C279" s="296">
        <v>10</v>
      </c>
      <c r="D279" s="287" t="s">
        <v>690</v>
      </c>
      <c r="E279" s="288" t="s">
        <v>941</v>
      </c>
      <c r="F279" s="288" t="s">
        <v>942</v>
      </c>
      <c r="G279" s="651" t="s">
        <v>943</v>
      </c>
      <c r="H279" s="652"/>
      <c r="I279" s="289" t="s">
        <v>713</v>
      </c>
      <c r="J279" s="290">
        <v>0.5</v>
      </c>
      <c r="K279" s="290" t="s">
        <v>938</v>
      </c>
      <c r="L279" s="291">
        <v>42381</v>
      </c>
      <c r="M279" s="291">
        <v>42563</v>
      </c>
      <c r="N279" s="292">
        <v>232947200</v>
      </c>
      <c r="O279" s="293">
        <v>335.57</v>
      </c>
      <c r="P279" s="289">
        <v>811015</v>
      </c>
      <c r="Q279" s="273" t="str">
        <f t="shared" si="77"/>
        <v>CUMPLE</v>
      </c>
      <c r="R279" s="273" t="s">
        <v>656</v>
      </c>
      <c r="S279" s="273"/>
      <c r="T279" s="273"/>
      <c r="U279" s="332">
        <f t="shared" si="74"/>
        <v>168.93575360248312</v>
      </c>
      <c r="V279" s="284" t="s">
        <v>634</v>
      </c>
      <c r="W279" s="332">
        <f t="shared" si="75"/>
        <v>167.785</v>
      </c>
      <c r="X279" s="635"/>
      <c r="Y279" s="273" t="str">
        <f t="shared" si="76"/>
        <v>CUMPLE</v>
      </c>
      <c r="Z279" s="635"/>
      <c r="AA279" s="637"/>
      <c r="AB279" s="635"/>
      <c r="AC279" s="613"/>
      <c r="AF279" s="516"/>
      <c r="AG279" s="518"/>
      <c r="AH279" s="512"/>
    </row>
    <row r="280" spans="2:34" s="274" customFormat="1" ht="63.75" customHeight="1" x14ac:dyDescent="0.25">
      <c r="B280" s="285" t="s">
        <v>716</v>
      </c>
      <c r="C280" s="296">
        <v>21</v>
      </c>
      <c r="D280" s="287" t="s">
        <v>690</v>
      </c>
      <c r="E280" s="288" t="s">
        <v>789</v>
      </c>
      <c r="F280" s="288" t="s">
        <v>944</v>
      </c>
      <c r="G280" s="651" t="s">
        <v>945</v>
      </c>
      <c r="H280" s="652"/>
      <c r="I280" s="289" t="s">
        <v>713</v>
      </c>
      <c r="J280" s="290">
        <v>0.1</v>
      </c>
      <c r="K280" s="290" t="s">
        <v>938</v>
      </c>
      <c r="L280" s="291">
        <v>43067</v>
      </c>
      <c r="M280" s="291">
        <v>43441</v>
      </c>
      <c r="N280" s="292">
        <v>996112420</v>
      </c>
      <c r="O280" s="293">
        <v>1275.03</v>
      </c>
      <c r="P280" s="289">
        <v>811015</v>
      </c>
      <c r="Q280" s="273" t="str">
        <f t="shared" si="77"/>
        <v>CUMPLE</v>
      </c>
      <c r="R280" s="273" t="s">
        <v>656</v>
      </c>
      <c r="S280" s="273"/>
      <c r="T280" s="273"/>
      <c r="U280" s="332">
        <f t="shared" si="74"/>
        <v>127.50369539784087</v>
      </c>
      <c r="V280" s="284" t="s">
        <v>634</v>
      </c>
      <c r="W280" s="332">
        <f t="shared" si="75"/>
        <v>127.503</v>
      </c>
      <c r="X280" s="635"/>
      <c r="Y280" s="273" t="str">
        <f t="shared" si="76"/>
        <v>CUMPLE</v>
      </c>
      <c r="Z280" s="635"/>
      <c r="AA280" s="637"/>
      <c r="AB280" s="635"/>
      <c r="AC280" s="614"/>
      <c r="AF280" s="516"/>
      <c r="AG280" s="518"/>
      <c r="AH280" s="512"/>
    </row>
    <row r="281" spans="2:34" s="274" customFormat="1" ht="54.75" customHeight="1" x14ac:dyDescent="0.25">
      <c r="B281" s="285" t="s">
        <v>717</v>
      </c>
      <c r="C281" s="296"/>
      <c r="D281" s="296"/>
      <c r="E281" s="284"/>
      <c r="F281" s="284"/>
      <c r="G281" s="638"/>
      <c r="H281" s="639"/>
      <c r="I281" s="289"/>
      <c r="J281" s="298"/>
      <c r="K281" s="298"/>
      <c r="L281" s="289"/>
      <c r="M281" s="289"/>
      <c r="N281" s="299"/>
      <c r="O281" s="297"/>
      <c r="P281" s="297"/>
      <c r="Q281" s="273"/>
      <c r="R281" s="284"/>
      <c r="S281" s="284"/>
      <c r="T281" s="284"/>
      <c r="U281" s="332" t="str">
        <f t="shared" si="74"/>
        <v/>
      </c>
      <c r="V281" s="284"/>
      <c r="W281" s="332" t="str">
        <f t="shared" si="75"/>
        <v xml:space="preserve"> </v>
      </c>
      <c r="X281" s="635"/>
      <c r="Y281" s="335" t="str">
        <f t="shared" si="76"/>
        <v/>
      </c>
      <c r="Z281" s="635"/>
      <c r="AA281" s="637"/>
      <c r="AB281" s="635"/>
      <c r="AC281" s="309"/>
      <c r="AF281" s="516"/>
      <c r="AG281" s="518"/>
    </row>
    <row r="282" spans="2:34" s="274" customFormat="1" ht="69.75" customHeight="1" x14ac:dyDescent="0.2">
      <c r="B282" s="285" t="s">
        <v>718</v>
      </c>
      <c r="C282" s="296"/>
      <c r="D282" s="296"/>
      <c r="E282" s="284"/>
      <c r="F282" s="284"/>
      <c r="G282" s="638"/>
      <c r="H282" s="639"/>
      <c r="I282" s="289"/>
      <c r="J282" s="298"/>
      <c r="K282" s="298"/>
      <c r="L282" s="289"/>
      <c r="M282" s="289"/>
      <c r="N282" s="299"/>
      <c r="O282" s="297"/>
      <c r="P282" s="297"/>
      <c r="Q282" s="273"/>
      <c r="R282" s="284"/>
      <c r="S282" s="284"/>
      <c r="T282" s="284"/>
      <c r="U282" s="332" t="str">
        <f t="shared" si="74"/>
        <v/>
      </c>
      <c r="V282" s="284"/>
      <c r="W282" s="332" t="str">
        <f t="shared" si="75"/>
        <v xml:space="preserve"> </v>
      </c>
      <c r="X282" s="636"/>
      <c r="Y282" s="335" t="str">
        <f t="shared" si="76"/>
        <v/>
      </c>
      <c r="Z282" s="636"/>
      <c r="AA282" s="637"/>
      <c r="AB282" s="636"/>
      <c r="AC282" s="309"/>
    </row>
    <row r="283" spans="2:34" s="274" customFormat="1" ht="15.75" x14ac:dyDescent="0.2">
      <c r="B283" s="300"/>
      <c r="C283" s="301"/>
      <c r="D283" s="301"/>
      <c r="E283" s="301"/>
      <c r="F283" s="301"/>
      <c r="G283" s="301"/>
      <c r="H283" s="301"/>
      <c r="I283" s="301"/>
      <c r="J283" s="302"/>
      <c r="K283" s="302"/>
      <c r="L283" s="302"/>
      <c r="M283" s="302"/>
      <c r="N283" s="301"/>
      <c r="O283" s="301"/>
      <c r="P283" s="301"/>
      <c r="Q283" s="302"/>
      <c r="R283" s="302"/>
      <c r="S283" s="303"/>
      <c r="T283" s="303" t="s">
        <v>719</v>
      </c>
      <c r="U283" s="333">
        <f>SUM(U277:U282)</f>
        <v>3176.167655475133</v>
      </c>
      <c r="V283" s="303">
        <f>COUNTIF(V277:V282,"SI")</f>
        <v>4</v>
      </c>
      <c r="W283" s="333">
        <f>SUM(W277:W282)</f>
        <v>3163.0250000000001</v>
      </c>
      <c r="X283" s="310">
        <f>W283/V283</f>
        <v>790.75625000000002</v>
      </c>
      <c r="Y283" s="301"/>
      <c r="Z283" s="301"/>
      <c r="AA283" s="301"/>
      <c r="AB283" s="301"/>
      <c r="AC283" s="304"/>
    </row>
    <row r="284" spans="2:34" x14ac:dyDescent="0.2">
      <c r="Q284" s="69"/>
    </row>
    <row r="285" spans="2:34" x14ac:dyDescent="0.2">
      <c r="Q285" s="69"/>
    </row>
    <row r="286" spans="2:34" s="274" customFormat="1" ht="20.25" x14ac:dyDescent="0.25">
      <c r="B286" s="305">
        <v>21</v>
      </c>
      <c r="C286" s="640" t="str">
        <f>VLOOKUP(B286,'INFO. PROP'!$A$9:$D$105,2,FALSE)</f>
        <v xml:space="preserve">SALGADO, MELENDEZ Y ASOCIADOS INGENIEROS CONSULTORES S.A.S	</v>
      </c>
      <c r="D286" s="640"/>
      <c r="E286" s="640"/>
      <c r="F286" s="640"/>
      <c r="G286" s="640"/>
      <c r="H286" s="641" t="s">
        <v>8</v>
      </c>
      <c r="I286" s="641"/>
      <c r="J286" s="642"/>
      <c r="K286" s="423" t="str">
        <f>VLOOKUP(B286,'INFO. PROP'!$A$9:$E$105,4,FALSE)</f>
        <v>(SALGADO, MELENDEZ Y ASOCIADOS INGENIEROS CONSULTORES S.A.S	 100% -  0% -  0%- 0%)</v>
      </c>
      <c r="L286" s="426"/>
      <c r="M286" s="426"/>
      <c r="N286" s="426"/>
      <c r="O286" s="426"/>
      <c r="P286" s="426"/>
      <c r="Q286" s="426"/>
      <c r="R286" s="426"/>
      <c r="S286" s="426"/>
      <c r="T286" s="426"/>
      <c r="U286" s="431"/>
      <c r="V286" s="452" t="s">
        <v>673</v>
      </c>
      <c r="W286" s="431">
        <f>AVERAGE(W290:W295)</f>
        <v>1066.2300000000002</v>
      </c>
      <c r="X286" s="618" t="s">
        <v>674</v>
      </c>
      <c r="Y286" s="619"/>
      <c r="Z286" s="311" t="s">
        <v>656</v>
      </c>
      <c r="AA286" s="312" t="s">
        <v>627</v>
      </c>
      <c r="AB286" s="311" t="s">
        <v>656</v>
      </c>
      <c r="AC286" s="275"/>
      <c r="AF286" s="516"/>
      <c r="AG286" s="517"/>
    </row>
    <row r="287" spans="2:34" s="274" customFormat="1" ht="15" x14ac:dyDescent="0.25">
      <c r="B287" s="643"/>
      <c r="C287" s="644"/>
      <c r="D287" s="644"/>
      <c r="E287" s="644"/>
      <c r="F287" s="306"/>
      <c r="G287" s="307"/>
      <c r="H287" s="307"/>
      <c r="I287" s="307"/>
      <c r="J287" s="308"/>
      <c r="K287" s="308"/>
      <c r="L287" s="308"/>
      <c r="M287" s="308"/>
      <c r="N287" s="307"/>
      <c r="O287" s="307"/>
      <c r="P287" s="307"/>
      <c r="Q287" s="308"/>
      <c r="R287" s="308"/>
      <c r="S287" s="308"/>
      <c r="T287" s="308"/>
      <c r="U287" s="308"/>
      <c r="V287" s="308"/>
      <c r="W287" s="308"/>
      <c r="X287" s="308"/>
      <c r="Y287" s="307"/>
      <c r="Z287" s="307"/>
      <c r="AA287" s="307"/>
      <c r="AB287" s="307"/>
      <c r="AC287" s="276"/>
      <c r="AF287" s="516"/>
      <c r="AG287" s="517"/>
    </row>
    <row r="288" spans="2:34" s="274" customFormat="1" ht="45" customHeight="1" x14ac:dyDescent="0.25">
      <c r="B288" s="645" t="s">
        <v>675</v>
      </c>
      <c r="C288" s="629" t="s">
        <v>676</v>
      </c>
      <c r="D288" s="629" t="s">
        <v>677</v>
      </c>
      <c r="E288" s="629" t="s">
        <v>678</v>
      </c>
      <c r="F288" s="630" t="s">
        <v>675</v>
      </c>
      <c r="G288" s="646"/>
      <c r="H288" s="631"/>
      <c r="I288" s="647" t="s">
        <v>679</v>
      </c>
      <c r="J288" s="648"/>
      <c r="K288" s="620" t="s">
        <v>680</v>
      </c>
      <c r="L288" s="620" t="s">
        <v>681</v>
      </c>
      <c r="M288" s="620" t="s">
        <v>682</v>
      </c>
      <c r="N288" s="620" t="s">
        <v>683</v>
      </c>
      <c r="O288" s="620" t="s">
        <v>684</v>
      </c>
      <c r="P288" s="620" t="s">
        <v>685</v>
      </c>
      <c r="Q288" s="281" t="s">
        <v>686</v>
      </c>
      <c r="R288" s="279" t="s">
        <v>687</v>
      </c>
      <c r="S288" s="649" t="s">
        <v>688</v>
      </c>
      <c r="T288" s="649"/>
      <c r="U288" s="620" t="s">
        <v>689</v>
      </c>
      <c r="V288" s="620" t="s">
        <v>690</v>
      </c>
      <c r="W288" s="647" t="s">
        <v>691</v>
      </c>
      <c r="X288" s="648"/>
      <c r="Y288" s="281" t="s">
        <v>692</v>
      </c>
      <c r="Z288" s="281" t="s">
        <v>693</v>
      </c>
      <c r="AA288" s="629" t="s">
        <v>694</v>
      </c>
      <c r="AB288" s="629"/>
      <c r="AC288" s="622" t="s">
        <v>23</v>
      </c>
      <c r="AF288" s="516"/>
      <c r="AG288" s="517"/>
    </row>
    <row r="289" spans="2:33" s="274" customFormat="1" ht="75" customHeight="1" x14ac:dyDescent="0.25">
      <c r="B289" s="645"/>
      <c r="C289" s="629"/>
      <c r="D289" s="629"/>
      <c r="E289" s="629"/>
      <c r="F289" s="282" t="s">
        <v>5</v>
      </c>
      <c r="G289" s="630" t="s">
        <v>695</v>
      </c>
      <c r="H289" s="631"/>
      <c r="I289" s="278" t="s">
        <v>696</v>
      </c>
      <c r="J289" s="280" t="s">
        <v>697</v>
      </c>
      <c r="K289" s="621"/>
      <c r="L289" s="621"/>
      <c r="M289" s="621"/>
      <c r="N289" s="621"/>
      <c r="O289" s="621"/>
      <c r="P289" s="621"/>
      <c r="Q289" s="277" t="s">
        <v>698</v>
      </c>
      <c r="R289" s="277" t="s">
        <v>699</v>
      </c>
      <c r="S289" s="283" t="s">
        <v>700</v>
      </c>
      <c r="T289" s="283" t="s">
        <v>701</v>
      </c>
      <c r="U289" s="621"/>
      <c r="V289" s="621"/>
      <c r="W289" s="502" t="s">
        <v>702</v>
      </c>
      <c r="X289" s="284" t="s">
        <v>703</v>
      </c>
      <c r="Y289" s="277" t="s">
        <v>704</v>
      </c>
      <c r="Z289" s="281" t="s">
        <v>705</v>
      </c>
      <c r="AA289" s="277" t="s">
        <v>706</v>
      </c>
      <c r="AB289" s="277" t="s">
        <v>707</v>
      </c>
      <c r="AC289" s="622"/>
      <c r="AF289" s="516"/>
      <c r="AG289" s="517"/>
    </row>
    <row r="290" spans="2:33" s="274" customFormat="1" ht="83.25" customHeight="1" x14ac:dyDescent="0.25">
      <c r="B290" s="285" t="s">
        <v>708</v>
      </c>
      <c r="C290" s="286">
        <v>32</v>
      </c>
      <c r="D290" s="287" t="s">
        <v>946</v>
      </c>
      <c r="E290" s="288" t="s">
        <v>848</v>
      </c>
      <c r="F290" s="288" t="s">
        <v>947</v>
      </c>
      <c r="G290" s="651" t="s">
        <v>948</v>
      </c>
      <c r="H290" s="652"/>
      <c r="I290" s="289" t="s">
        <v>730</v>
      </c>
      <c r="J290" s="290">
        <v>1</v>
      </c>
      <c r="K290" s="290" t="s">
        <v>949</v>
      </c>
      <c r="L290" s="291">
        <v>34862</v>
      </c>
      <c r="M290" s="291">
        <v>34994</v>
      </c>
      <c r="N290" s="292">
        <v>49861059</v>
      </c>
      <c r="O290" s="293">
        <v>419.23</v>
      </c>
      <c r="P290" s="289">
        <v>811015</v>
      </c>
      <c r="Q290" s="273" t="str">
        <f>IF(OR(P290=$C$2,P290=$C$3,P290=$C$4),"CUMPLE","NO CUMPLE")</f>
        <v>CUMPLE</v>
      </c>
      <c r="R290" s="273" t="s">
        <v>656</v>
      </c>
      <c r="S290" s="273" t="s">
        <v>656</v>
      </c>
      <c r="T290" s="273" t="s">
        <v>656</v>
      </c>
      <c r="U290" s="332">
        <f t="shared" ref="U290:U295" si="78">IF(V290="SI",IF(M290="","",($J290*$N290)/(VLOOKUP(YEAR(M290),$AF$1:$AG$34,2,))),"")</f>
        <v>419.23301158625793</v>
      </c>
      <c r="V290" s="284" t="s">
        <v>634</v>
      </c>
      <c r="W290" s="332">
        <f t="shared" ref="W290:W295" si="79">IF(V290="si",(J290*O290),(" "))</f>
        <v>419.23</v>
      </c>
      <c r="X290" s="448">
        <f>W296/$G$11</f>
        <v>3.9980945527006968</v>
      </c>
      <c r="Y290" s="273" t="str">
        <f t="shared" ref="Y290:Y295" si="80">IF(M290="","",IF(M290&lt;$G$13,"CUMPLE","NO CUMPLE"))</f>
        <v>CUMPLE</v>
      </c>
      <c r="Z290" s="634" t="s">
        <v>656</v>
      </c>
      <c r="AA290" s="637" t="s">
        <v>634</v>
      </c>
      <c r="AB290" s="634" t="str">
        <f>IF(AA290="si","CUMPLE","NO CUMPLE")</f>
        <v>CUMPLE</v>
      </c>
      <c r="AC290" s="294"/>
      <c r="AF290" s="516"/>
      <c r="AG290" s="517"/>
    </row>
    <row r="291" spans="2:33" s="274" customFormat="1" ht="90.75" customHeight="1" x14ac:dyDescent="0.25">
      <c r="B291" s="285" t="s">
        <v>714</v>
      </c>
      <c r="C291" s="286">
        <v>47</v>
      </c>
      <c r="D291" s="287" t="s">
        <v>950</v>
      </c>
      <c r="E291" s="288" t="s">
        <v>848</v>
      </c>
      <c r="F291" s="288" t="s">
        <v>951</v>
      </c>
      <c r="G291" s="651" t="s">
        <v>952</v>
      </c>
      <c r="H291" s="652"/>
      <c r="I291" s="289" t="s">
        <v>730</v>
      </c>
      <c r="J291" s="290">
        <v>1</v>
      </c>
      <c r="K291" s="290" t="s">
        <v>953</v>
      </c>
      <c r="L291" s="291">
        <v>34923</v>
      </c>
      <c r="M291" s="291">
        <v>35048</v>
      </c>
      <c r="N291" s="292">
        <v>55007796</v>
      </c>
      <c r="O291" s="293">
        <v>668.2</v>
      </c>
      <c r="P291" s="289">
        <v>811015</v>
      </c>
      <c r="Q291" s="273" t="str">
        <f t="shared" ref="Q291:Q292" si="81">IF(OR(P291=$C$2,P291=$C$3,P291=$C$4),"CUMPLE","NO CUMPLE")</f>
        <v>CUMPLE</v>
      </c>
      <c r="R291" s="273" t="s">
        <v>656</v>
      </c>
      <c r="S291" s="273"/>
      <c r="T291" s="273"/>
      <c r="U291" s="332">
        <f t="shared" si="78"/>
        <v>462.50690298821195</v>
      </c>
      <c r="V291" s="284" t="s">
        <v>634</v>
      </c>
      <c r="W291" s="332">
        <f t="shared" si="79"/>
        <v>668.2</v>
      </c>
      <c r="X291" s="634" t="str">
        <f>IF(W296=0,"",IF(X290&gt;=100%,"CUMPLE","NO CUMPLE"))</f>
        <v>CUMPLE</v>
      </c>
      <c r="Y291" s="273" t="str">
        <f t="shared" si="80"/>
        <v>CUMPLE</v>
      </c>
      <c r="Z291" s="635"/>
      <c r="AA291" s="637"/>
      <c r="AB291" s="635"/>
      <c r="AC291" s="295"/>
      <c r="AF291" s="516"/>
      <c r="AG291" s="518"/>
    </row>
    <row r="292" spans="2:33" s="274" customFormat="1" ht="75" customHeight="1" x14ac:dyDescent="0.25">
      <c r="B292" s="285" t="s">
        <v>715</v>
      </c>
      <c r="C292" s="296">
        <v>27</v>
      </c>
      <c r="D292" s="287" t="s">
        <v>950</v>
      </c>
      <c r="E292" s="288" t="s">
        <v>954</v>
      </c>
      <c r="F292" s="288" t="s">
        <v>955</v>
      </c>
      <c r="G292" s="651" t="s">
        <v>956</v>
      </c>
      <c r="H292" s="652"/>
      <c r="I292" s="289" t="s">
        <v>730</v>
      </c>
      <c r="J292" s="290">
        <v>1</v>
      </c>
      <c r="K292" s="290" t="s">
        <v>953</v>
      </c>
      <c r="L292" s="291">
        <v>38237</v>
      </c>
      <c r="M292" s="291">
        <v>38525</v>
      </c>
      <c r="N292" s="292">
        <v>805446322</v>
      </c>
      <c r="O292" s="293">
        <v>2111.2600000000002</v>
      </c>
      <c r="P292" s="289">
        <v>811015</v>
      </c>
      <c r="Q292" s="273" t="str">
        <f t="shared" si="81"/>
        <v>CUMPLE</v>
      </c>
      <c r="R292" s="273" t="s">
        <v>656</v>
      </c>
      <c r="S292" s="273"/>
      <c r="T292" s="273"/>
      <c r="U292" s="332">
        <f t="shared" si="78"/>
        <v>2111.2616566186107</v>
      </c>
      <c r="V292" s="284" t="s">
        <v>634</v>
      </c>
      <c r="W292" s="332">
        <f t="shared" si="79"/>
        <v>2111.2600000000002</v>
      </c>
      <c r="X292" s="635"/>
      <c r="Y292" s="273" t="str">
        <f t="shared" si="80"/>
        <v>CUMPLE</v>
      </c>
      <c r="Z292" s="635"/>
      <c r="AA292" s="637"/>
      <c r="AB292" s="635"/>
      <c r="AC292" s="309"/>
      <c r="AF292" s="516"/>
      <c r="AG292" s="518"/>
    </row>
    <row r="293" spans="2:33" s="274" customFormat="1" ht="63.75" customHeight="1" x14ac:dyDescent="0.25">
      <c r="B293" s="285" t="s">
        <v>716</v>
      </c>
      <c r="C293" s="296"/>
      <c r="D293" s="287"/>
      <c r="E293" s="288"/>
      <c r="F293" s="288"/>
      <c r="G293" s="651"/>
      <c r="H293" s="652"/>
      <c r="I293" s="289"/>
      <c r="J293" s="290"/>
      <c r="K293" s="290"/>
      <c r="L293" s="291"/>
      <c r="M293" s="291"/>
      <c r="N293" s="292"/>
      <c r="O293" s="293"/>
      <c r="P293" s="289"/>
      <c r="Q293" s="273"/>
      <c r="R293" s="273"/>
      <c r="S293" s="273"/>
      <c r="T293" s="273"/>
      <c r="U293" s="332" t="str">
        <f t="shared" si="78"/>
        <v/>
      </c>
      <c r="V293" s="284"/>
      <c r="W293" s="332" t="str">
        <f t="shared" si="79"/>
        <v xml:space="preserve"> </v>
      </c>
      <c r="X293" s="635"/>
      <c r="Y293" s="273" t="str">
        <f t="shared" si="80"/>
        <v/>
      </c>
      <c r="Z293" s="635"/>
      <c r="AA293" s="637"/>
      <c r="AB293" s="635"/>
      <c r="AC293" s="309"/>
      <c r="AF293" s="516"/>
      <c r="AG293" s="518"/>
    </row>
    <row r="294" spans="2:33" s="274" customFormat="1" ht="54.75" customHeight="1" x14ac:dyDescent="0.25">
      <c r="B294" s="285" t="s">
        <v>717</v>
      </c>
      <c r="C294" s="296"/>
      <c r="D294" s="296"/>
      <c r="E294" s="284"/>
      <c r="F294" s="284"/>
      <c r="G294" s="638"/>
      <c r="H294" s="639"/>
      <c r="I294" s="289"/>
      <c r="J294" s="298"/>
      <c r="K294" s="298"/>
      <c r="L294" s="289"/>
      <c r="M294" s="289"/>
      <c r="N294" s="299"/>
      <c r="O294" s="297"/>
      <c r="P294" s="297"/>
      <c r="Q294" s="273"/>
      <c r="R294" s="284"/>
      <c r="S294" s="284"/>
      <c r="T294" s="284"/>
      <c r="U294" s="332" t="str">
        <f t="shared" si="78"/>
        <v/>
      </c>
      <c r="V294" s="284"/>
      <c r="W294" s="332" t="str">
        <f t="shared" si="79"/>
        <v xml:space="preserve"> </v>
      </c>
      <c r="X294" s="635"/>
      <c r="Y294" s="335" t="str">
        <f t="shared" si="80"/>
        <v/>
      </c>
      <c r="Z294" s="635"/>
      <c r="AA294" s="637"/>
      <c r="AB294" s="635"/>
      <c r="AC294" s="309"/>
      <c r="AF294" s="516"/>
      <c r="AG294" s="518"/>
    </row>
    <row r="295" spans="2:33" s="274" customFormat="1" ht="69.75" customHeight="1" x14ac:dyDescent="0.2">
      <c r="B295" s="285" t="s">
        <v>718</v>
      </c>
      <c r="C295" s="296"/>
      <c r="D295" s="296"/>
      <c r="E295" s="284"/>
      <c r="F295" s="284"/>
      <c r="G295" s="638"/>
      <c r="H295" s="639"/>
      <c r="I295" s="289"/>
      <c r="J295" s="298"/>
      <c r="K295" s="298"/>
      <c r="L295" s="289"/>
      <c r="M295" s="289"/>
      <c r="N295" s="299"/>
      <c r="O295" s="297"/>
      <c r="P295" s="297"/>
      <c r="Q295" s="273"/>
      <c r="R295" s="284"/>
      <c r="S295" s="284"/>
      <c r="T295" s="284"/>
      <c r="U295" s="332" t="str">
        <f t="shared" si="78"/>
        <v/>
      </c>
      <c r="V295" s="284"/>
      <c r="W295" s="332" t="str">
        <f t="shared" si="79"/>
        <v xml:space="preserve"> </v>
      </c>
      <c r="X295" s="636"/>
      <c r="Y295" s="335" t="str">
        <f t="shared" si="80"/>
        <v/>
      </c>
      <c r="Z295" s="636"/>
      <c r="AA295" s="637"/>
      <c r="AB295" s="636"/>
      <c r="AC295" s="309"/>
    </row>
    <row r="296" spans="2:33" s="274" customFormat="1" ht="15.75" x14ac:dyDescent="0.2">
      <c r="B296" s="300"/>
      <c r="C296" s="301"/>
      <c r="D296" s="301"/>
      <c r="E296" s="301"/>
      <c r="F296" s="301"/>
      <c r="G296" s="301"/>
      <c r="H296" s="301"/>
      <c r="I296" s="301"/>
      <c r="J296" s="302"/>
      <c r="K296" s="302"/>
      <c r="L296" s="302"/>
      <c r="M296" s="302"/>
      <c r="N296" s="301"/>
      <c r="O296" s="301"/>
      <c r="P296" s="301"/>
      <c r="Q296" s="302"/>
      <c r="R296" s="302"/>
      <c r="S296" s="303"/>
      <c r="T296" s="303" t="s">
        <v>719</v>
      </c>
      <c r="U296" s="333">
        <f>SUM(U290:U295)</f>
        <v>2993.0015711930805</v>
      </c>
      <c r="V296" s="303">
        <f>COUNTIF(V290:V295,"SI")</f>
        <v>3</v>
      </c>
      <c r="W296" s="333">
        <f>SUM(W290:W295)</f>
        <v>3198.6900000000005</v>
      </c>
      <c r="X296" s="310">
        <f>W296/V296</f>
        <v>1066.2300000000002</v>
      </c>
      <c r="Y296" s="301"/>
      <c r="Z296" s="301"/>
      <c r="AA296" s="301"/>
      <c r="AB296" s="301"/>
      <c r="AC296" s="304"/>
    </row>
    <row r="297" spans="2:33" ht="16.5" x14ac:dyDescent="0.3">
      <c r="Q297" s="69"/>
      <c r="U297" s="331"/>
      <c r="V297" s="327"/>
      <c r="W297" s="331"/>
    </row>
    <row r="298" spans="2:33" x14ac:dyDescent="0.2">
      <c r="Q298" s="69"/>
    </row>
    <row r="299" spans="2:33" s="274" customFormat="1" ht="20.25" x14ac:dyDescent="0.25">
      <c r="B299" s="305">
        <v>22</v>
      </c>
      <c r="C299" s="640" t="str">
        <f>VLOOKUP(B299,'INFO. PROP'!$A$9:$D$105,2,FALSE)</f>
        <v>INGEOCILCON S.A.S.</v>
      </c>
      <c r="D299" s="640"/>
      <c r="E299" s="640"/>
      <c r="F299" s="640"/>
      <c r="G299" s="640"/>
      <c r="H299" s="641" t="s">
        <v>8</v>
      </c>
      <c r="I299" s="641"/>
      <c r="J299" s="642"/>
      <c r="K299" s="423" t="str">
        <f>VLOOKUP(B299,'INFO. PROP'!$A$9:$E$105,4,FALSE)</f>
        <v>(INGEOCILCON S.A.S. 100% -  0% -  0%- 0%)</v>
      </c>
      <c r="L299" s="426"/>
      <c r="M299" s="426"/>
      <c r="N299" s="426"/>
      <c r="O299" s="426"/>
      <c r="P299" s="426"/>
      <c r="Q299" s="426"/>
      <c r="R299" s="426"/>
      <c r="S299" s="426"/>
      <c r="T299" s="426"/>
      <c r="U299" s="431"/>
      <c r="V299" s="452" t="s">
        <v>673</v>
      </c>
      <c r="W299" s="431">
        <f>AVERAGE(W303:W308)</f>
        <v>1297.125</v>
      </c>
      <c r="X299" s="618" t="s">
        <v>674</v>
      </c>
      <c r="Y299" s="619"/>
      <c r="Z299" s="311" t="s">
        <v>656</v>
      </c>
      <c r="AA299" s="312" t="s">
        <v>627</v>
      </c>
      <c r="AB299" s="311" t="s">
        <v>656</v>
      </c>
      <c r="AC299" s="275"/>
      <c r="AF299" s="516"/>
      <c r="AG299" s="517"/>
    </row>
    <row r="300" spans="2:33" s="274" customFormat="1" ht="15" x14ac:dyDescent="0.25">
      <c r="B300" s="643"/>
      <c r="C300" s="644"/>
      <c r="D300" s="644"/>
      <c r="E300" s="644"/>
      <c r="F300" s="306"/>
      <c r="G300" s="307"/>
      <c r="H300" s="307"/>
      <c r="I300" s="307"/>
      <c r="J300" s="308"/>
      <c r="K300" s="308"/>
      <c r="L300" s="308"/>
      <c r="M300" s="308"/>
      <c r="N300" s="307"/>
      <c r="O300" s="307"/>
      <c r="P300" s="307"/>
      <c r="Q300" s="308"/>
      <c r="R300" s="308"/>
      <c r="S300" s="308"/>
      <c r="T300" s="308"/>
      <c r="U300" s="308"/>
      <c r="V300" s="308"/>
      <c r="W300" s="308"/>
      <c r="X300" s="308"/>
      <c r="Y300" s="307"/>
      <c r="Z300" s="307"/>
      <c r="AA300" s="307"/>
      <c r="AB300" s="307"/>
      <c r="AC300" s="276"/>
      <c r="AF300" s="516"/>
      <c r="AG300" s="517"/>
    </row>
    <row r="301" spans="2:33" s="274" customFormat="1" ht="45" customHeight="1" x14ac:dyDescent="0.25">
      <c r="B301" s="645" t="s">
        <v>675</v>
      </c>
      <c r="C301" s="629" t="s">
        <v>676</v>
      </c>
      <c r="D301" s="629" t="s">
        <v>677</v>
      </c>
      <c r="E301" s="629" t="s">
        <v>678</v>
      </c>
      <c r="F301" s="630" t="s">
        <v>675</v>
      </c>
      <c r="G301" s="646"/>
      <c r="H301" s="631"/>
      <c r="I301" s="647" t="s">
        <v>679</v>
      </c>
      <c r="J301" s="648"/>
      <c r="K301" s="620" t="s">
        <v>680</v>
      </c>
      <c r="L301" s="620" t="s">
        <v>681</v>
      </c>
      <c r="M301" s="620" t="s">
        <v>682</v>
      </c>
      <c r="N301" s="620" t="s">
        <v>683</v>
      </c>
      <c r="O301" s="620" t="s">
        <v>684</v>
      </c>
      <c r="P301" s="620" t="s">
        <v>685</v>
      </c>
      <c r="Q301" s="281" t="s">
        <v>686</v>
      </c>
      <c r="R301" s="279" t="s">
        <v>687</v>
      </c>
      <c r="S301" s="649" t="s">
        <v>688</v>
      </c>
      <c r="T301" s="649"/>
      <c r="U301" s="620" t="s">
        <v>689</v>
      </c>
      <c r="V301" s="620" t="s">
        <v>690</v>
      </c>
      <c r="W301" s="647" t="s">
        <v>691</v>
      </c>
      <c r="X301" s="648"/>
      <c r="Y301" s="281" t="s">
        <v>692</v>
      </c>
      <c r="Z301" s="281" t="s">
        <v>693</v>
      </c>
      <c r="AA301" s="629" t="s">
        <v>694</v>
      </c>
      <c r="AB301" s="629"/>
      <c r="AC301" s="622" t="s">
        <v>23</v>
      </c>
      <c r="AF301" s="516"/>
      <c r="AG301" s="517"/>
    </row>
    <row r="302" spans="2:33" s="274" customFormat="1" ht="75" customHeight="1" x14ac:dyDescent="0.25">
      <c r="B302" s="645"/>
      <c r="C302" s="629"/>
      <c r="D302" s="629"/>
      <c r="E302" s="629"/>
      <c r="F302" s="282" t="s">
        <v>5</v>
      </c>
      <c r="G302" s="630" t="s">
        <v>695</v>
      </c>
      <c r="H302" s="631"/>
      <c r="I302" s="278" t="s">
        <v>696</v>
      </c>
      <c r="J302" s="280" t="s">
        <v>697</v>
      </c>
      <c r="K302" s="621"/>
      <c r="L302" s="621"/>
      <c r="M302" s="621"/>
      <c r="N302" s="621"/>
      <c r="O302" s="621"/>
      <c r="P302" s="621"/>
      <c r="Q302" s="277" t="s">
        <v>698</v>
      </c>
      <c r="R302" s="277" t="s">
        <v>699</v>
      </c>
      <c r="S302" s="283" t="s">
        <v>700</v>
      </c>
      <c r="T302" s="283" t="s">
        <v>701</v>
      </c>
      <c r="U302" s="621"/>
      <c r="V302" s="621"/>
      <c r="W302" s="502" t="s">
        <v>702</v>
      </c>
      <c r="X302" s="284" t="s">
        <v>703</v>
      </c>
      <c r="Y302" s="277" t="s">
        <v>704</v>
      </c>
      <c r="Z302" s="281" t="s">
        <v>705</v>
      </c>
      <c r="AA302" s="277" t="s">
        <v>706</v>
      </c>
      <c r="AB302" s="277" t="s">
        <v>707</v>
      </c>
      <c r="AC302" s="622"/>
      <c r="AF302" s="516"/>
      <c r="AG302" s="517"/>
    </row>
    <row r="303" spans="2:33" s="274" customFormat="1" ht="83.25" customHeight="1" x14ac:dyDescent="0.25">
      <c r="B303" s="285" t="s">
        <v>708</v>
      </c>
      <c r="C303" s="286">
        <v>46</v>
      </c>
      <c r="D303" s="286" t="s">
        <v>950</v>
      </c>
      <c r="E303" s="286" t="s">
        <v>957</v>
      </c>
      <c r="F303" s="286" t="s">
        <v>958</v>
      </c>
      <c r="G303" s="651" t="s">
        <v>959</v>
      </c>
      <c r="H303" s="652"/>
      <c r="I303" s="289" t="s">
        <v>730</v>
      </c>
      <c r="J303" s="290">
        <v>1</v>
      </c>
      <c r="K303" s="290" t="s">
        <v>960</v>
      </c>
      <c r="L303" s="291">
        <v>41863</v>
      </c>
      <c r="M303" s="291">
        <v>42507</v>
      </c>
      <c r="N303" s="292">
        <v>1343258156</v>
      </c>
      <c r="O303" s="293">
        <v>1948.29</v>
      </c>
      <c r="P303" s="289">
        <v>811015</v>
      </c>
      <c r="Q303" s="273" t="str">
        <f>IF(OR(P303=$C$2,P303=$C$3,P303=$C$4),"CUMPLE","NO CUMPLE")</f>
        <v>CUMPLE</v>
      </c>
      <c r="R303" s="273" t="s">
        <v>656</v>
      </c>
      <c r="S303" s="273" t="s">
        <v>656</v>
      </c>
      <c r="T303" s="273" t="s">
        <v>656</v>
      </c>
      <c r="U303" s="332">
        <f t="shared" ref="U303:U308" si="82">IF(V303="SI",IF(M303="","",($J303*$N303)/(VLOOKUP(YEAR(M303),$AF$1:$AG$34,2,))),"")</f>
        <v>1948.2898173194769</v>
      </c>
      <c r="V303" s="284" t="s">
        <v>634</v>
      </c>
      <c r="W303" s="332">
        <f t="shared" ref="W303:W308" si="83">IF(V303="si",(J303*O303),(" "))</f>
        <v>1948.29</v>
      </c>
      <c r="X303" s="448">
        <f>W309/$G$11</f>
        <v>3.2425951853239234</v>
      </c>
      <c r="Y303" s="273" t="str">
        <f t="shared" ref="Y303:Y308" si="84">IF(M303="","",IF(M303&lt;$G$13,"CUMPLE","NO CUMPLE"))</f>
        <v>CUMPLE</v>
      </c>
      <c r="Z303" s="634" t="s">
        <v>656</v>
      </c>
      <c r="AA303" s="637" t="s">
        <v>634</v>
      </c>
      <c r="AB303" s="634" t="str">
        <f>IF(AA303="si","CUMPLE","NO CUMPLE")</f>
        <v>CUMPLE</v>
      </c>
      <c r="AC303" s="294"/>
      <c r="AF303" s="516"/>
      <c r="AG303" s="517"/>
    </row>
    <row r="304" spans="2:33" s="274" customFormat="1" ht="90.75" customHeight="1" x14ac:dyDescent="0.25">
      <c r="B304" s="285" t="s">
        <v>714</v>
      </c>
      <c r="C304" s="286">
        <v>21</v>
      </c>
      <c r="D304" s="286" t="s">
        <v>950</v>
      </c>
      <c r="E304" s="286" t="s">
        <v>961</v>
      </c>
      <c r="F304" s="286" t="s">
        <v>962</v>
      </c>
      <c r="G304" s="651" t="s">
        <v>963</v>
      </c>
      <c r="H304" s="652"/>
      <c r="I304" s="289" t="s">
        <v>730</v>
      </c>
      <c r="J304" s="290">
        <v>1</v>
      </c>
      <c r="K304" s="290" t="s">
        <v>960</v>
      </c>
      <c r="L304" s="291">
        <v>37510</v>
      </c>
      <c r="M304" s="291">
        <v>37827</v>
      </c>
      <c r="N304" s="292">
        <v>214458917</v>
      </c>
      <c r="O304" s="293">
        <v>645.96</v>
      </c>
      <c r="P304" s="289">
        <v>811015</v>
      </c>
      <c r="Q304" s="273" t="str">
        <f t="shared" ref="Q304" si="85">IF(OR(P304=$C$2,P304=$C$3,P304=$C$4),"CUMPLE","NO CUMPLE")</f>
        <v>CUMPLE</v>
      </c>
      <c r="R304" s="273" t="s">
        <v>656</v>
      </c>
      <c r="S304" s="273"/>
      <c r="T304" s="273"/>
      <c r="U304" s="332">
        <f t="shared" si="82"/>
        <v>645.96059337349402</v>
      </c>
      <c r="V304" s="284" t="s">
        <v>634</v>
      </c>
      <c r="W304" s="332">
        <f t="shared" si="83"/>
        <v>645.96</v>
      </c>
      <c r="X304" s="634" t="str">
        <f>IF(W309=0,"",IF(X303&gt;=100%,"CUMPLE","NO CUMPLE"))</f>
        <v>CUMPLE</v>
      </c>
      <c r="Y304" s="273" t="str">
        <f t="shared" si="84"/>
        <v>CUMPLE</v>
      </c>
      <c r="Z304" s="635"/>
      <c r="AA304" s="637"/>
      <c r="AB304" s="635"/>
      <c r="AC304" s="295"/>
      <c r="AF304" s="516"/>
      <c r="AG304" s="518"/>
    </row>
    <row r="305" spans="2:33" s="274" customFormat="1" ht="75" customHeight="1" x14ac:dyDescent="0.25">
      <c r="B305" s="285" t="s">
        <v>715</v>
      </c>
      <c r="C305" s="296"/>
      <c r="D305" s="287"/>
      <c r="E305" s="288"/>
      <c r="F305" s="288"/>
      <c r="G305" s="651"/>
      <c r="H305" s="652"/>
      <c r="I305" s="289"/>
      <c r="J305" s="290"/>
      <c r="K305" s="290"/>
      <c r="L305" s="291"/>
      <c r="M305" s="291"/>
      <c r="N305" s="292"/>
      <c r="O305" s="293"/>
      <c r="P305" s="289"/>
      <c r="Q305" s="273"/>
      <c r="R305" s="273"/>
      <c r="S305" s="273"/>
      <c r="T305" s="273"/>
      <c r="U305" s="332" t="str">
        <f t="shared" si="82"/>
        <v/>
      </c>
      <c r="V305" s="284"/>
      <c r="W305" s="332" t="str">
        <f t="shared" si="83"/>
        <v xml:space="preserve"> </v>
      </c>
      <c r="X305" s="635"/>
      <c r="Y305" s="273" t="str">
        <f t="shared" si="84"/>
        <v/>
      </c>
      <c r="Z305" s="635"/>
      <c r="AA305" s="637"/>
      <c r="AB305" s="635"/>
      <c r="AC305" s="309"/>
      <c r="AF305" s="516"/>
      <c r="AG305" s="518"/>
    </row>
    <row r="306" spans="2:33" s="274" customFormat="1" ht="63.75" customHeight="1" x14ac:dyDescent="0.25">
      <c r="B306" s="285" t="s">
        <v>716</v>
      </c>
      <c r="C306" s="296"/>
      <c r="D306" s="287"/>
      <c r="E306" s="288"/>
      <c r="F306" s="288"/>
      <c r="G306" s="651"/>
      <c r="H306" s="652"/>
      <c r="I306" s="289"/>
      <c r="J306" s="290"/>
      <c r="K306" s="290"/>
      <c r="L306" s="291"/>
      <c r="M306" s="291"/>
      <c r="N306" s="292"/>
      <c r="O306" s="293"/>
      <c r="P306" s="289"/>
      <c r="Q306" s="273"/>
      <c r="R306" s="273"/>
      <c r="S306" s="273"/>
      <c r="T306" s="273"/>
      <c r="U306" s="332" t="str">
        <f t="shared" si="82"/>
        <v/>
      </c>
      <c r="V306" s="284"/>
      <c r="W306" s="332" t="str">
        <f t="shared" si="83"/>
        <v xml:space="preserve"> </v>
      </c>
      <c r="X306" s="635"/>
      <c r="Y306" s="273" t="str">
        <f t="shared" si="84"/>
        <v/>
      </c>
      <c r="Z306" s="635"/>
      <c r="AA306" s="637"/>
      <c r="AB306" s="635"/>
      <c r="AC306" s="309"/>
      <c r="AF306" s="516"/>
      <c r="AG306" s="518"/>
    </row>
    <row r="307" spans="2:33" s="274" customFormat="1" ht="54.75" customHeight="1" x14ac:dyDescent="0.25">
      <c r="B307" s="285" t="s">
        <v>717</v>
      </c>
      <c r="C307" s="296"/>
      <c r="D307" s="296"/>
      <c r="E307" s="284"/>
      <c r="F307" s="284"/>
      <c r="G307" s="638"/>
      <c r="H307" s="639"/>
      <c r="I307" s="289"/>
      <c r="J307" s="298"/>
      <c r="K307" s="298"/>
      <c r="L307" s="289"/>
      <c r="M307" s="289"/>
      <c r="N307" s="299"/>
      <c r="O307" s="297"/>
      <c r="P307" s="297"/>
      <c r="Q307" s="273"/>
      <c r="R307" s="284"/>
      <c r="S307" s="284"/>
      <c r="T307" s="284"/>
      <c r="U307" s="332" t="str">
        <f t="shared" si="82"/>
        <v/>
      </c>
      <c r="V307" s="284"/>
      <c r="W307" s="332" t="str">
        <f t="shared" si="83"/>
        <v xml:space="preserve"> </v>
      </c>
      <c r="X307" s="635"/>
      <c r="Y307" s="335" t="str">
        <f t="shared" si="84"/>
        <v/>
      </c>
      <c r="Z307" s="635"/>
      <c r="AA307" s="637"/>
      <c r="AB307" s="635"/>
      <c r="AC307" s="309"/>
      <c r="AF307" s="516"/>
      <c r="AG307" s="518"/>
    </row>
    <row r="308" spans="2:33" s="274" customFormat="1" ht="69.75" customHeight="1" x14ac:dyDescent="0.2">
      <c r="B308" s="285" t="s">
        <v>718</v>
      </c>
      <c r="C308" s="296"/>
      <c r="D308" s="296"/>
      <c r="E308" s="284"/>
      <c r="F308" s="284"/>
      <c r="G308" s="638"/>
      <c r="H308" s="639"/>
      <c r="I308" s="289"/>
      <c r="J308" s="298"/>
      <c r="K308" s="298"/>
      <c r="L308" s="289"/>
      <c r="M308" s="289"/>
      <c r="N308" s="299"/>
      <c r="O308" s="297"/>
      <c r="P308" s="297"/>
      <c r="Q308" s="273"/>
      <c r="R308" s="284"/>
      <c r="S308" s="284"/>
      <c r="T308" s="284"/>
      <c r="U308" s="332" t="str">
        <f t="shared" si="82"/>
        <v/>
      </c>
      <c r="V308" s="284"/>
      <c r="W308" s="332" t="str">
        <f t="shared" si="83"/>
        <v xml:space="preserve"> </v>
      </c>
      <c r="X308" s="636"/>
      <c r="Y308" s="335" t="str">
        <f t="shared" si="84"/>
        <v/>
      </c>
      <c r="Z308" s="636"/>
      <c r="AA308" s="637"/>
      <c r="AB308" s="636"/>
      <c r="AC308" s="309"/>
    </row>
    <row r="309" spans="2:33" s="274" customFormat="1" ht="15.75" x14ac:dyDescent="0.2">
      <c r="B309" s="300"/>
      <c r="C309" s="301"/>
      <c r="D309" s="301"/>
      <c r="E309" s="301"/>
      <c r="F309" s="301"/>
      <c r="G309" s="301"/>
      <c r="H309" s="301"/>
      <c r="I309" s="301"/>
      <c r="J309" s="302"/>
      <c r="K309" s="302"/>
      <c r="L309" s="302"/>
      <c r="M309" s="302"/>
      <c r="N309" s="301"/>
      <c r="O309" s="301"/>
      <c r="P309" s="301"/>
      <c r="Q309" s="302"/>
      <c r="R309" s="302"/>
      <c r="S309" s="303"/>
      <c r="T309" s="303" t="s">
        <v>719</v>
      </c>
      <c r="U309" s="333">
        <f>SUM(U303:U308)</f>
        <v>2594.2504106929709</v>
      </c>
      <c r="V309" s="303">
        <f>COUNTIF(V303:V308,"SI")</f>
        <v>2</v>
      </c>
      <c r="W309" s="333">
        <f>SUM(W303:W308)</f>
        <v>2594.25</v>
      </c>
      <c r="X309" s="310">
        <f>W309/V309</f>
        <v>1297.125</v>
      </c>
      <c r="Y309" s="301"/>
      <c r="Z309" s="301"/>
      <c r="AA309" s="301"/>
      <c r="AB309" s="301"/>
      <c r="AC309" s="304"/>
    </row>
    <row r="310" spans="2:33" x14ac:dyDescent="0.2">
      <c r="Q310" s="69"/>
    </row>
    <row r="311" spans="2:33" x14ac:dyDescent="0.2">
      <c r="Q311" s="69"/>
    </row>
    <row r="312" spans="2:33" s="274" customFormat="1" ht="20.25" x14ac:dyDescent="0.25">
      <c r="B312" s="305">
        <v>23</v>
      </c>
      <c r="C312" s="640" t="str">
        <f>VLOOKUP(B312,'INFO. PROP'!$A$9:$D$105,2,FALSE)</f>
        <v>GNG SERVICIOS DE INGENIERIA S.A.S.</v>
      </c>
      <c r="D312" s="640"/>
      <c r="E312" s="640"/>
      <c r="F312" s="640"/>
      <c r="G312" s="640"/>
      <c r="H312" s="641" t="s">
        <v>8</v>
      </c>
      <c r="I312" s="641"/>
      <c r="J312" s="642"/>
      <c r="K312" s="423" t="str">
        <f>VLOOKUP(B312,'INFO. PROP'!$A$9:$E$105,4,FALSE)</f>
        <v>(GNG SERVICIOS DE INGENIERIA S.A.S. 100% -  0% -  0%- 0%)</v>
      </c>
      <c r="L312" s="426"/>
      <c r="M312" s="426"/>
      <c r="N312" s="426"/>
      <c r="O312" s="426"/>
      <c r="P312" s="426"/>
      <c r="Q312" s="426"/>
      <c r="R312" s="426"/>
      <c r="S312" s="426"/>
      <c r="T312" s="426"/>
      <c r="U312" s="431"/>
      <c r="V312" s="452" t="s">
        <v>673</v>
      </c>
      <c r="W312" s="431">
        <f>AVERAGE(W316:W321)</f>
        <v>702.40233333333344</v>
      </c>
      <c r="X312" s="618" t="s">
        <v>674</v>
      </c>
      <c r="Y312" s="619"/>
      <c r="Z312" s="311" t="s">
        <v>656</v>
      </c>
      <c r="AA312" s="312" t="s">
        <v>627</v>
      </c>
      <c r="AB312" s="311" t="s">
        <v>656</v>
      </c>
      <c r="AC312" s="275"/>
      <c r="AF312" s="516"/>
      <c r="AG312" s="517"/>
    </row>
    <row r="313" spans="2:33" s="274" customFormat="1" ht="15" x14ac:dyDescent="0.25">
      <c r="B313" s="643"/>
      <c r="C313" s="644"/>
      <c r="D313" s="644"/>
      <c r="E313" s="644"/>
      <c r="F313" s="306"/>
      <c r="G313" s="307"/>
      <c r="H313" s="307"/>
      <c r="I313" s="307"/>
      <c r="J313" s="308"/>
      <c r="K313" s="308"/>
      <c r="L313" s="308"/>
      <c r="M313" s="308"/>
      <c r="N313" s="307"/>
      <c r="O313" s="307"/>
      <c r="P313" s="307"/>
      <c r="Q313" s="308"/>
      <c r="R313" s="308"/>
      <c r="S313" s="308"/>
      <c r="T313" s="308"/>
      <c r="U313" s="308"/>
      <c r="V313" s="308"/>
      <c r="W313" s="308"/>
      <c r="X313" s="308"/>
      <c r="Y313" s="307"/>
      <c r="Z313" s="307"/>
      <c r="AA313" s="307"/>
      <c r="AB313" s="307"/>
      <c r="AC313" s="276"/>
      <c r="AF313" s="516"/>
      <c r="AG313" s="517"/>
    </row>
    <row r="314" spans="2:33" s="274" customFormat="1" ht="45" customHeight="1" x14ac:dyDescent="0.25">
      <c r="B314" s="645" t="s">
        <v>675</v>
      </c>
      <c r="C314" s="629" t="s">
        <v>676</v>
      </c>
      <c r="D314" s="629" t="s">
        <v>677</v>
      </c>
      <c r="E314" s="629" t="s">
        <v>678</v>
      </c>
      <c r="F314" s="630" t="s">
        <v>675</v>
      </c>
      <c r="G314" s="646"/>
      <c r="H314" s="631"/>
      <c r="I314" s="647" t="s">
        <v>679</v>
      </c>
      <c r="J314" s="648"/>
      <c r="K314" s="620" t="s">
        <v>680</v>
      </c>
      <c r="L314" s="620" t="s">
        <v>681</v>
      </c>
      <c r="M314" s="620" t="s">
        <v>682</v>
      </c>
      <c r="N314" s="620" t="s">
        <v>683</v>
      </c>
      <c r="O314" s="620" t="s">
        <v>684</v>
      </c>
      <c r="P314" s="620" t="s">
        <v>685</v>
      </c>
      <c r="Q314" s="281" t="s">
        <v>686</v>
      </c>
      <c r="R314" s="279" t="s">
        <v>687</v>
      </c>
      <c r="S314" s="649" t="s">
        <v>688</v>
      </c>
      <c r="T314" s="649"/>
      <c r="U314" s="620" t="s">
        <v>689</v>
      </c>
      <c r="V314" s="620" t="s">
        <v>690</v>
      </c>
      <c r="W314" s="647" t="s">
        <v>691</v>
      </c>
      <c r="X314" s="648"/>
      <c r="Y314" s="281" t="s">
        <v>692</v>
      </c>
      <c r="Z314" s="281" t="s">
        <v>693</v>
      </c>
      <c r="AA314" s="629" t="s">
        <v>694</v>
      </c>
      <c r="AB314" s="629"/>
      <c r="AC314" s="622" t="s">
        <v>23</v>
      </c>
      <c r="AF314" s="516"/>
      <c r="AG314" s="517"/>
    </row>
    <row r="315" spans="2:33" s="274" customFormat="1" ht="75" customHeight="1" x14ac:dyDescent="0.25">
      <c r="B315" s="645"/>
      <c r="C315" s="629"/>
      <c r="D315" s="629"/>
      <c r="E315" s="629"/>
      <c r="F315" s="282" t="s">
        <v>5</v>
      </c>
      <c r="G315" s="630" t="s">
        <v>695</v>
      </c>
      <c r="H315" s="631"/>
      <c r="I315" s="278" t="s">
        <v>696</v>
      </c>
      <c r="J315" s="280" t="s">
        <v>697</v>
      </c>
      <c r="K315" s="621"/>
      <c r="L315" s="621"/>
      <c r="M315" s="621"/>
      <c r="N315" s="621"/>
      <c r="O315" s="621"/>
      <c r="P315" s="621"/>
      <c r="Q315" s="277" t="s">
        <v>698</v>
      </c>
      <c r="R315" s="277" t="s">
        <v>699</v>
      </c>
      <c r="S315" s="283" t="s">
        <v>700</v>
      </c>
      <c r="T315" s="283" t="s">
        <v>701</v>
      </c>
      <c r="U315" s="621"/>
      <c r="V315" s="621"/>
      <c r="W315" s="502" t="s">
        <v>702</v>
      </c>
      <c r="X315" s="284" t="s">
        <v>703</v>
      </c>
      <c r="Y315" s="277" t="s">
        <v>704</v>
      </c>
      <c r="Z315" s="281" t="s">
        <v>705</v>
      </c>
      <c r="AA315" s="277" t="s">
        <v>706</v>
      </c>
      <c r="AB315" s="277" t="s">
        <v>707</v>
      </c>
      <c r="AC315" s="622"/>
      <c r="AF315" s="516"/>
      <c r="AG315" s="517"/>
    </row>
    <row r="316" spans="2:33" s="274" customFormat="1" ht="83.25" customHeight="1" x14ac:dyDescent="0.25">
      <c r="B316" s="285" t="s">
        <v>708</v>
      </c>
      <c r="C316" s="286">
        <v>26</v>
      </c>
      <c r="D316" s="287" t="s">
        <v>690</v>
      </c>
      <c r="E316" s="288" t="s">
        <v>964</v>
      </c>
      <c r="F316" s="288" t="s">
        <v>965</v>
      </c>
      <c r="G316" s="651" t="s">
        <v>966</v>
      </c>
      <c r="H316" s="652"/>
      <c r="I316" s="289" t="s">
        <v>967</v>
      </c>
      <c r="J316" s="290">
        <v>0.5</v>
      </c>
      <c r="K316" s="290" t="s">
        <v>968</v>
      </c>
      <c r="L316" s="291">
        <v>39967</v>
      </c>
      <c r="M316" s="291">
        <v>40237</v>
      </c>
      <c r="N316" s="292">
        <v>497170865</v>
      </c>
      <c r="O316" s="293">
        <v>482.69</v>
      </c>
      <c r="P316" s="289">
        <v>811015</v>
      </c>
      <c r="Q316" s="273" t="str">
        <f>IF(OR(P316=$C$2,P316=$C$3,P316=$C$4),"CUMPLE","NO CUMPLE")</f>
        <v>CUMPLE</v>
      </c>
      <c r="R316" s="273" t="s">
        <v>656</v>
      </c>
      <c r="S316" s="273" t="s">
        <v>656</v>
      </c>
      <c r="T316" s="273" t="s">
        <v>656</v>
      </c>
      <c r="U316" s="332">
        <f t="shared" ref="U316:U321" si="86">IF(V316="SI",IF(M316="","",($J316*$N316)/(VLOOKUP(YEAR(M316),$AF$1:$AG$34,2,))),"")</f>
        <v>482.69016019417478</v>
      </c>
      <c r="V316" s="284" t="s">
        <v>634</v>
      </c>
      <c r="W316" s="332">
        <f t="shared" ref="W316:W321" si="87">IF(V316="si",(J316*O316),(" "))</f>
        <v>241.345</v>
      </c>
      <c r="X316" s="448">
        <f>W322/$G$11</f>
        <v>5.2676644677119553</v>
      </c>
      <c r="Y316" s="273" t="str">
        <f t="shared" ref="Y316:Y321" si="88">IF(M316="","",IF(M316&lt;$G$13,"CUMPLE","NO CUMPLE"))</f>
        <v>CUMPLE</v>
      </c>
      <c r="Z316" s="634" t="s">
        <v>656</v>
      </c>
      <c r="AA316" s="637" t="s">
        <v>634</v>
      </c>
      <c r="AB316" s="634" t="str">
        <f>IF(AA316="si","CUMPLE","NO CUMPLE")</f>
        <v>CUMPLE</v>
      </c>
      <c r="AC316" s="294"/>
      <c r="AF316" s="516"/>
      <c r="AG316" s="517"/>
    </row>
    <row r="317" spans="2:33" s="274" customFormat="1" ht="90.75" customHeight="1" x14ac:dyDescent="0.25">
      <c r="B317" s="285" t="s">
        <v>714</v>
      </c>
      <c r="C317" s="286">
        <v>8</v>
      </c>
      <c r="D317" s="287" t="s">
        <v>690</v>
      </c>
      <c r="E317" s="288" t="s">
        <v>969</v>
      </c>
      <c r="F317" s="288" t="s">
        <v>970</v>
      </c>
      <c r="G317" s="651" t="s">
        <v>971</v>
      </c>
      <c r="H317" s="652"/>
      <c r="I317" s="289" t="s">
        <v>911</v>
      </c>
      <c r="J317" s="290">
        <v>0.8</v>
      </c>
      <c r="K317" s="290" t="s">
        <v>968</v>
      </c>
      <c r="L317" s="291">
        <v>41282</v>
      </c>
      <c r="M317" s="291">
        <v>41818</v>
      </c>
      <c r="N317" s="292">
        <v>1544686967.3599999</v>
      </c>
      <c r="O317" s="293">
        <v>2006.09</v>
      </c>
      <c r="P317" s="289">
        <v>811015</v>
      </c>
      <c r="Q317" s="273" t="str">
        <f t="shared" ref="Q317:Q321" si="89">IF(OR(P317=$C$2,P317=$C$3,P317=$C$4),"CUMPLE","NO CUMPLE")</f>
        <v>CUMPLE</v>
      </c>
      <c r="R317" s="273" t="s">
        <v>656</v>
      </c>
      <c r="S317" s="273" t="s">
        <v>656</v>
      </c>
      <c r="T317" s="273"/>
      <c r="U317" s="332">
        <f t="shared" si="86"/>
        <v>2006.0869705974026</v>
      </c>
      <c r="V317" s="284" t="s">
        <v>634</v>
      </c>
      <c r="W317" s="332">
        <f t="shared" si="87"/>
        <v>1604.8720000000001</v>
      </c>
      <c r="X317" s="634" t="str">
        <f>IF(W322=0,"",IF(X316&gt;=100%,"CUMPLE","NO CUMPLE"))</f>
        <v>CUMPLE</v>
      </c>
      <c r="Y317" s="273" t="str">
        <f t="shared" si="88"/>
        <v>CUMPLE</v>
      </c>
      <c r="Z317" s="635"/>
      <c r="AA317" s="637"/>
      <c r="AB317" s="635"/>
      <c r="AC317" s="295"/>
      <c r="AF317" s="516"/>
      <c r="AG317" s="518"/>
    </row>
    <row r="318" spans="2:33" s="274" customFormat="1" ht="75" customHeight="1" x14ac:dyDescent="0.25">
      <c r="B318" s="285" t="s">
        <v>715</v>
      </c>
      <c r="C318" s="296">
        <v>36</v>
      </c>
      <c r="D318" s="287" t="s">
        <v>690</v>
      </c>
      <c r="E318" s="288" t="s">
        <v>848</v>
      </c>
      <c r="F318" s="288" t="s">
        <v>972</v>
      </c>
      <c r="G318" s="651" t="s">
        <v>973</v>
      </c>
      <c r="H318" s="652"/>
      <c r="I318" s="289" t="s">
        <v>967</v>
      </c>
      <c r="J318" s="290">
        <v>0.4</v>
      </c>
      <c r="K318" s="290" t="s">
        <v>968</v>
      </c>
      <c r="L318" s="291">
        <v>41365</v>
      </c>
      <c r="M318" s="291">
        <v>41907</v>
      </c>
      <c r="N318" s="292">
        <v>1682784392</v>
      </c>
      <c r="O318" s="293">
        <v>1092.72</v>
      </c>
      <c r="P318" s="289">
        <v>811015</v>
      </c>
      <c r="Q318" s="273" t="str">
        <f t="shared" si="89"/>
        <v>CUMPLE</v>
      </c>
      <c r="R318" s="273" t="s">
        <v>656</v>
      </c>
      <c r="S318" s="273" t="s">
        <v>656</v>
      </c>
      <c r="T318" s="273"/>
      <c r="U318" s="332">
        <f t="shared" si="86"/>
        <v>1092.7171376623378</v>
      </c>
      <c r="V318" s="284" t="s">
        <v>634</v>
      </c>
      <c r="W318" s="332">
        <f t="shared" si="87"/>
        <v>437.08800000000002</v>
      </c>
      <c r="X318" s="635"/>
      <c r="Y318" s="273" t="str">
        <f t="shared" si="88"/>
        <v>CUMPLE</v>
      </c>
      <c r="Z318" s="635"/>
      <c r="AA318" s="637"/>
      <c r="AB318" s="635"/>
      <c r="AC318" s="309"/>
      <c r="AF318" s="516"/>
      <c r="AG318" s="518"/>
    </row>
    <row r="319" spans="2:33" s="274" customFormat="1" ht="63.75" customHeight="1" x14ac:dyDescent="0.25">
      <c r="B319" s="285" t="s">
        <v>716</v>
      </c>
      <c r="C319" s="296">
        <v>16</v>
      </c>
      <c r="D319" s="287" t="s">
        <v>690</v>
      </c>
      <c r="E319" s="288" t="s">
        <v>969</v>
      </c>
      <c r="F319" s="288" t="s">
        <v>974</v>
      </c>
      <c r="G319" s="651" t="s">
        <v>975</v>
      </c>
      <c r="H319" s="652"/>
      <c r="I319" s="289" t="s">
        <v>967</v>
      </c>
      <c r="J319" s="290">
        <v>0.5</v>
      </c>
      <c r="K319" s="290" t="s">
        <v>968</v>
      </c>
      <c r="L319" s="291">
        <v>41320</v>
      </c>
      <c r="M319" s="291">
        <v>42004</v>
      </c>
      <c r="N319" s="292">
        <v>803349977.25</v>
      </c>
      <c r="O319" s="293">
        <v>652.07000000000005</v>
      </c>
      <c r="P319" s="289">
        <v>811015</v>
      </c>
      <c r="Q319" s="273" t="str">
        <f t="shared" si="89"/>
        <v>CUMPLE</v>
      </c>
      <c r="R319" s="273" t="s">
        <v>656</v>
      </c>
      <c r="S319" s="273" t="s">
        <v>656</v>
      </c>
      <c r="T319" s="273"/>
      <c r="U319" s="332">
        <f t="shared" si="86"/>
        <v>652.06978672889613</v>
      </c>
      <c r="V319" s="284" t="s">
        <v>634</v>
      </c>
      <c r="W319" s="332">
        <f t="shared" si="87"/>
        <v>326.03500000000003</v>
      </c>
      <c r="X319" s="635"/>
      <c r="Y319" s="273" t="str">
        <f t="shared" si="88"/>
        <v>CUMPLE</v>
      </c>
      <c r="Z319" s="635"/>
      <c r="AA319" s="637"/>
      <c r="AB319" s="635"/>
      <c r="AC319" s="309"/>
      <c r="AF319" s="516"/>
      <c r="AG319" s="518"/>
    </row>
    <row r="320" spans="2:33" s="274" customFormat="1" ht="72" customHeight="1" x14ac:dyDescent="0.25">
      <c r="B320" s="285" t="s">
        <v>717</v>
      </c>
      <c r="C320" s="296">
        <v>30</v>
      </c>
      <c r="D320" s="287" t="s">
        <v>690</v>
      </c>
      <c r="E320" s="288" t="s">
        <v>976</v>
      </c>
      <c r="F320" s="288" t="s">
        <v>977</v>
      </c>
      <c r="G320" s="679" t="s">
        <v>978</v>
      </c>
      <c r="H320" s="680"/>
      <c r="I320" s="289" t="s">
        <v>967</v>
      </c>
      <c r="J320" s="298">
        <v>0.4</v>
      </c>
      <c r="K320" s="290" t="s">
        <v>968</v>
      </c>
      <c r="L320" s="373">
        <v>41437</v>
      </c>
      <c r="M320" s="373">
        <v>42282</v>
      </c>
      <c r="N320" s="380">
        <v>2117505100</v>
      </c>
      <c r="O320" s="378">
        <v>1314.51</v>
      </c>
      <c r="P320" s="289">
        <v>811015</v>
      </c>
      <c r="Q320" s="273" t="str">
        <f t="shared" si="89"/>
        <v>CUMPLE</v>
      </c>
      <c r="R320" s="273" t="s">
        <v>656</v>
      </c>
      <c r="S320" s="273" t="s">
        <v>656</v>
      </c>
      <c r="T320" s="284"/>
      <c r="U320" s="332">
        <f t="shared" si="86"/>
        <v>1314.5061534880113</v>
      </c>
      <c r="V320" s="284" t="s">
        <v>634</v>
      </c>
      <c r="W320" s="332">
        <f t="shared" si="87"/>
        <v>525.80399999999997</v>
      </c>
      <c r="X320" s="635"/>
      <c r="Y320" s="335" t="str">
        <f t="shared" si="88"/>
        <v>CUMPLE</v>
      </c>
      <c r="Z320" s="635"/>
      <c r="AA320" s="637"/>
      <c r="AB320" s="635"/>
      <c r="AC320" s="309"/>
      <c r="AF320" s="516"/>
      <c r="AG320" s="518"/>
    </row>
    <row r="321" spans="2:33" s="274" customFormat="1" ht="151.5" customHeight="1" x14ac:dyDescent="0.2">
      <c r="B321" s="285" t="s">
        <v>718</v>
      </c>
      <c r="C321" s="296">
        <v>72</v>
      </c>
      <c r="D321" s="287" t="s">
        <v>690</v>
      </c>
      <c r="E321" s="288" t="s">
        <v>979</v>
      </c>
      <c r="F321" s="288" t="s">
        <v>980</v>
      </c>
      <c r="G321" s="679" t="s">
        <v>981</v>
      </c>
      <c r="H321" s="680"/>
      <c r="I321" s="289" t="s">
        <v>911</v>
      </c>
      <c r="J321" s="298">
        <v>1</v>
      </c>
      <c r="K321" s="290" t="s">
        <v>968</v>
      </c>
      <c r="L321" s="373">
        <v>42390</v>
      </c>
      <c r="M321" s="373">
        <v>43083</v>
      </c>
      <c r="N321" s="380">
        <v>796193837</v>
      </c>
      <c r="O321" s="378">
        <v>1079.27</v>
      </c>
      <c r="P321" s="289">
        <v>811015</v>
      </c>
      <c r="Q321" s="273" t="str">
        <f t="shared" si="89"/>
        <v>CUMPLE</v>
      </c>
      <c r="R321" s="273" t="s">
        <v>656</v>
      </c>
      <c r="S321" s="273" t="s">
        <v>656</v>
      </c>
      <c r="T321" s="273" t="s">
        <v>656</v>
      </c>
      <c r="U321" s="332">
        <f t="shared" si="86"/>
        <v>1079.2673030443923</v>
      </c>
      <c r="V321" s="284" t="s">
        <v>634</v>
      </c>
      <c r="W321" s="332">
        <f t="shared" si="87"/>
        <v>1079.27</v>
      </c>
      <c r="X321" s="636"/>
      <c r="Y321" s="335" t="str">
        <f t="shared" si="88"/>
        <v>CUMPLE</v>
      </c>
      <c r="Z321" s="636"/>
      <c r="AA321" s="637"/>
      <c r="AB321" s="636"/>
      <c r="AC321" s="309"/>
    </row>
    <row r="322" spans="2:33" s="274" customFormat="1" ht="15.75" x14ac:dyDescent="0.2">
      <c r="B322" s="300"/>
      <c r="C322" s="301"/>
      <c r="D322" s="301"/>
      <c r="E322" s="301"/>
      <c r="F322" s="301"/>
      <c r="G322" s="301"/>
      <c r="H322" s="301"/>
      <c r="I322" s="301"/>
      <c r="J322" s="436"/>
      <c r="K322" s="302"/>
      <c r="L322" s="302"/>
      <c r="M322" s="302"/>
      <c r="N322" s="301"/>
      <c r="O322" s="301"/>
      <c r="P322" s="301"/>
      <c r="Q322" s="302"/>
      <c r="R322" s="302"/>
      <c r="S322" s="303"/>
      <c r="T322" s="303" t="s">
        <v>719</v>
      </c>
      <c r="U322" s="333">
        <f>SUM(U316:U321)</f>
        <v>6627.3375117152145</v>
      </c>
      <c r="V322" s="303">
        <f>COUNTIF(V316:V321,"SI")</f>
        <v>6</v>
      </c>
      <c r="W322" s="333">
        <f>SUM(W316:W321)</f>
        <v>4214.4140000000007</v>
      </c>
      <c r="X322" s="310">
        <f>W322/V322</f>
        <v>702.40233333333344</v>
      </c>
      <c r="Y322" s="301"/>
      <c r="Z322" s="301"/>
      <c r="AA322" s="301"/>
      <c r="AB322" s="301"/>
      <c r="AC322" s="304"/>
    </row>
    <row r="323" spans="2:33" ht="16.5" x14ac:dyDescent="0.3">
      <c r="Q323" s="69"/>
      <c r="U323" s="331"/>
      <c r="V323" s="327"/>
      <c r="W323" s="331"/>
    </row>
    <row r="324" spans="2:33" x14ac:dyDescent="0.2">
      <c r="J324" s="435"/>
      <c r="Q324" s="69"/>
    </row>
    <row r="325" spans="2:33" s="274" customFormat="1" ht="20.25" x14ac:dyDescent="0.25">
      <c r="B325" s="305">
        <v>24</v>
      </c>
      <c r="C325" s="640" t="str">
        <f>VLOOKUP(B325,'INFO. PROP'!$A$9:$D$105,2,FALSE)</f>
        <v>Soluciones para la Ingeniería S.A.S.</v>
      </c>
      <c r="D325" s="640"/>
      <c r="E325" s="640"/>
      <c r="F325" s="640"/>
      <c r="G325" s="640"/>
      <c r="H325" s="641" t="s">
        <v>8</v>
      </c>
      <c r="I325" s="641"/>
      <c r="J325" s="642"/>
      <c r="K325" s="423" t="str">
        <f>VLOOKUP(B325,'INFO. PROP'!$A$9:$E$105,4,FALSE)</f>
        <v>(Soluciones para la Ingeniería S.A.S. 100% -  0% -  0%- 0%)</v>
      </c>
      <c r="L325" s="426"/>
      <c r="M325" s="426"/>
      <c r="N325" s="426"/>
      <c r="O325" s="426"/>
      <c r="P325" s="426"/>
      <c r="Q325" s="426"/>
      <c r="R325" s="426"/>
      <c r="S325" s="426"/>
      <c r="T325" s="426"/>
      <c r="U325" s="431"/>
      <c r="V325" s="452" t="s">
        <v>673</v>
      </c>
      <c r="W325" s="431">
        <f>AVERAGE(W329:W334)</f>
        <v>755.77649999999994</v>
      </c>
      <c r="X325" s="618" t="s">
        <v>674</v>
      </c>
      <c r="Y325" s="619"/>
      <c r="Z325" s="311" t="s">
        <v>656</v>
      </c>
      <c r="AA325" s="312" t="s">
        <v>627</v>
      </c>
      <c r="AB325" s="311" t="s">
        <v>656</v>
      </c>
      <c r="AC325" s="275"/>
      <c r="AF325" s="516"/>
      <c r="AG325" s="517"/>
    </row>
    <row r="326" spans="2:33" s="274" customFormat="1" ht="15" x14ac:dyDescent="0.25">
      <c r="B326" s="643"/>
      <c r="C326" s="644"/>
      <c r="D326" s="644"/>
      <c r="E326" s="644"/>
      <c r="F326" s="306"/>
      <c r="G326" s="307"/>
      <c r="H326" s="307"/>
      <c r="I326" s="307"/>
      <c r="J326" s="434"/>
      <c r="K326" s="308"/>
      <c r="L326" s="308"/>
      <c r="M326" s="308"/>
      <c r="N326" s="307"/>
      <c r="O326" s="307"/>
      <c r="P326" s="307"/>
      <c r="Q326" s="308"/>
      <c r="R326" s="308"/>
      <c r="S326" s="308"/>
      <c r="T326" s="308"/>
      <c r="U326" s="308"/>
      <c r="V326" s="308"/>
      <c r="W326" s="308"/>
      <c r="X326" s="308"/>
      <c r="Y326" s="307"/>
      <c r="Z326" s="307"/>
      <c r="AA326" s="307"/>
      <c r="AB326" s="307"/>
      <c r="AC326" s="276"/>
      <c r="AF326" s="516"/>
      <c r="AG326" s="517"/>
    </row>
    <row r="327" spans="2:33" s="274" customFormat="1" ht="45" customHeight="1" x14ac:dyDescent="0.25">
      <c r="B327" s="645" t="s">
        <v>675</v>
      </c>
      <c r="C327" s="629" t="s">
        <v>676</v>
      </c>
      <c r="D327" s="629" t="s">
        <v>677</v>
      </c>
      <c r="E327" s="629" t="s">
        <v>678</v>
      </c>
      <c r="F327" s="630" t="s">
        <v>675</v>
      </c>
      <c r="G327" s="646"/>
      <c r="H327" s="631"/>
      <c r="I327" s="647" t="s">
        <v>679</v>
      </c>
      <c r="J327" s="648"/>
      <c r="K327" s="620" t="s">
        <v>680</v>
      </c>
      <c r="L327" s="620" t="s">
        <v>681</v>
      </c>
      <c r="M327" s="620" t="s">
        <v>682</v>
      </c>
      <c r="N327" s="620" t="s">
        <v>683</v>
      </c>
      <c r="O327" s="620" t="s">
        <v>684</v>
      </c>
      <c r="P327" s="620" t="s">
        <v>685</v>
      </c>
      <c r="Q327" s="281" t="s">
        <v>686</v>
      </c>
      <c r="R327" s="279" t="s">
        <v>687</v>
      </c>
      <c r="S327" s="649" t="s">
        <v>688</v>
      </c>
      <c r="T327" s="649"/>
      <c r="U327" s="620" t="s">
        <v>689</v>
      </c>
      <c r="V327" s="620" t="s">
        <v>690</v>
      </c>
      <c r="W327" s="647" t="s">
        <v>691</v>
      </c>
      <c r="X327" s="648"/>
      <c r="Y327" s="281" t="s">
        <v>692</v>
      </c>
      <c r="Z327" s="281" t="s">
        <v>693</v>
      </c>
      <c r="AA327" s="629" t="s">
        <v>694</v>
      </c>
      <c r="AB327" s="629"/>
      <c r="AC327" s="622" t="s">
        <v>23</v>
      </c>
      <c r="AF327" s="516"/>
      <c r="AG327" s="517"/>
    </row>
    <row r="328" spans="2:33" s="274" customFormat="1" ht="75" customHeight="1" x14ac:dyDescent="0.25">
      <c r="B328" s="645"/>
      <c r="C328" s="629"/>
      <c r="D328" s="629"/>
      <c r="E328" s="629"/>
      <c r="F328" s="282" t="s">
        <v>5</v>
      </c>
      <c r="G328" s="630" t="s">
        <v>695</v>
      </c>
      <c r="H328" s="631"/>
      <c r="I328" s="278" t="s">
        <v>696</v>
      </c>
      <c r="J328" s="280" t="s">
        <v>697</v>
      </c>
      <c r="K328" s="621"/>
      <c r="L328" s="621"/>
      <c r="M328" s="621"/>
      <c r="N328" s="621"/>
      <c r="O328" s="621"/>
      <c r="P328" s="621"/>
      <c r="Q328" s="277" t="s">
        <v>698</v>
      </c>
      <c r="R328" s="277" t="s">
        <v>699</v>
      </c>
      <c r="S328" s="283" t="s">
        <v>700</v>
      </c>
      <c r="T328" s="283" t="s">
        <v>701</v>
      </c>
      <c r="U328" s="621"/>
      <c r="V328" s="621"/>
      <c r="W328" s="502" t="s">
        <v>702</v>
      </c>
      <c r="X328" s="284" t="s">
        <v>703</v>
      </c>
      <c r="Y328" s="277" t="s">
        <v>704</v>
      </c>
      <c r="Z328" s="281" t="s">
        <v>705</v>
      </c>
      <c r="AA328" s="277" t="s">
        <v>706</v>
      </c>
      <c r="AB328" s="277" t="s">
        <v>707</v>
      </c>
      <c r="AC328" s="622"/>
      <c r="AF328" s="516"/>
      <c r="AG328" s="517"/>
    </row>
    <row r="329" spans="2:33" s="274" customFormat="1" ht="168" customHeight="1" x14ac:dyDescent="0.25">
      <c r="B329" s="285" t="s">
        <v>708</v>
      </c>
      <c r="C329" s="286">
        <v>1</v>
      </c>
      <c r="D329" s="287" t="s">
        <v>946</v>
      </c>
      <c r="E329" s="288" t="s">
        <v>982</v>
      </c>
      <c r="F329" s="288" t="s">
        <v>983</v>
      </c>
      <c r="G329" s="651" t="s">
        <v>984</v>
      </c>
      <c r="H329" s="652"/>
      <c r="I329" s="289" t="s">
        <v>713</v>
      </c>
      <c r="J329" s="290">
        <v>0.5</v>
      </c>
      <c r="K329" s="290" t="s">
        <v>985</v>
      </c>
      <c r="L329" s="291">
        <v>40956</v>
      </c>
      <c r="M329" s="291">
        <v>41521</v>
      </c>
      <c r="N329" s="292">
        <v>443828845</v>
      </c>
      <c r="O329" s="293">
        <v>375.51</v>
      </c>
      <c r="P329" s="289">
        <v>811015</v>
      </c>
      <c r="Q329" s="273" t="str">
        <f>IF(OR(P329=$C$2,P329=$C$3,P329=$C$4),"CUMPLE","NO CUMPLE")</f>
        <v>CUMPLE</v>
      </c>
      <c r="R329" s="273" t="s">
        <v>656</v>
      </c>
      <c r="S329" s="273" t="s">
        <v>656</v>
      </c>
      <c r="T329" s="273" t="s">
        <v>656</v>
      </c>
      <c r="U329" s="332">
        <f t="shared" ref="U329:U334" si="90">IF(V329="SI",IF(M329="","",($J329*$N329)/(VLOOKUP(YEAR(M329),$AF$1:$AG$34,2,))),"")</f>
        <v>376.4451611535199</v>
      </c>
      <c r="V329" s="284" t="s">
        <v>634</v>
      </c>
      <c r="W329" s="332">
        <f t="shared" ref="W329:W334" si="91">IF(V329="si",(J329*O329),(" "))</f>
        <v>187.755</v>
      </c>
      <c r="X329" s="448">
        <f>W335/$G$11</f>
        <v>2.8339719457426611</v>
      </c>
      <c r="Y329" s="273" t="str">
        <f t="shared" ref="Y329:Y334" si="92">IF(M329="","",IF(M329&lt;$G$13,"CUMPLE","NO CUMPLE"))</f>
        <v>CUMPLE</v>
      </c>
      <c r="Z329" s="634" t="s">
        <v>656</v>
      </c>
      <c r="AA329" s="637" t="s">
        <v>634</v>
      </c>
      <c r="AB329" s="634" t="str">
        <f>IF(AA329="si","CUMPLE","NO CUMPLE")</f>
        <v>CUMPLE</v>
      </c>
      <c r="AC329" s="294"/>
      <c r="AF329" s="516"/>
      <c r="AG329" s="517"/>
    </row>
    <row r="330" spans="2:33" s="274" customFormat="1" ht="90.75" customHeight="1" x14ac:dyDescent="0.25">
      <c r="B330" s="285" t="s">
        <v>714</v>
      </c>
      <c r="C330" s="286">
        <v>3</v>
      </c>
      <c r="D330" s="287" t="s">
        <v>986</v>
      </c>
      <c r="E330" s="288" t="s">
        <v>987</v>
      </c>
      <c r="F330" s="288" t="s">
        <v>988</v>
      </c>
      <c r="G330" s="651" t="s">
        <v>989</v>
      </c>
      <c r="H330" s="652"/>
      <c r="I330" s="289" t="s">
        <v>713</v>
      </c>
      <c r="J330" s="290">
        <v>0.75</v>
      </c>
      <c r="K330" s="290" t="s">
        <v>990</v>
      </c>
      <c r="L330" s="291">
        <v>41715</v>
      </c>
      <c r="M330" s="291">
        <v>42613</v>
      </c>
      <c r="N330" s="292">
        <v>1583529725</v>
      </c>
      <c r="O330" s="293">
        <v>1722.59</v>
      </c>
      <c r="P330" s="289">
        <v>811015</v>
      </c>
      <c r="Q330" s="273" t="str">
        <f t="shared" ref="Q330:Q331" si="93">IF(OR(P330=$C$2,P330=$C$3,P330=$C$4),"CUMPLE","NO CUMPLE")</f>
        <v>CUMPLE</v>
      </c>
      <c r="R330" s="273" t="s">
        <v>656</v>
      </c>
      <c r="S330" s="273" t="s">
        <v>656</v>
      </c>
      <c r="T330" s="273" t="s">
        <v>656</v>
      </c>
      <c r="U330" s="332">
        <f t="shared" si="90"/>
        <v>1722.5885572662464</v>
      </c>
      <c r="V330" s="284" t="s">
        <v>634</v>
      </c>
      <c r="W330" s="332">
        <f t="shared" si="91"/>
        <v>1291.9424999999999</v>
      </c>
      <c r="X330" s="634" t="str">
        <f>IF(W335=0,"",IF(X329&gt;=100%,"CUMPLE","NO CUMPLE"))</f>
        <v>CUMPLE</v>
      </c>
      <c r="Y330" s="273" t="str">
        <f t="shared" si="92"/>
        <v>CUMPLE</v>
      </c>
      <c r="Z330" s="635"/>
      <c r="AA330" s="637"/>
      <c r="AB330" s="635"/>
      <c r="AC330" s="295"/>
      <c r="AF330" s="516"/>
      <c r="AG330" s="518"/>
    </row>
    <row r="331" spans="2:33" s="274" customFormat="1" ht="100.5" customHeight="1" x14ac:dyDescent="0.25">
      <c r="B331" s="285" t="s">
        <v>715</v>
      </c>
      <c r="C331" s="296">
        <v>11</v>
      </c>
      <c r="D331" s="287" t="s">
        <v>946</v>
      </c>
      <c r="E331" s="288" t="s">
        <v>991</v>
      </c>
      <c r="F331" s="288" t="s">
        <v>992</v>
      </c>
      <c r="G331" s="651" t="s">
        <v>993</v>
      </c>
      <c r="H331" s="652"/>
      <c r="I331" s="289" t="s">
        <v>713</v>
      </c>
      <c r="J331" s="290">
        <v>0.8</v>
      </c>
      <c r="K331" s="290" t="s">
        <v>985</v>
      </c>
      <c r="L331" s="291">
        <v>43584</v>
      </c>
      <c r="M331" s="291">
        <v>44078</v>
      </c>
      <c r="N331" s="292">
        <v>1080302686</v>
      </c>
      <c r="O331" s="293">
        <v>984.54</v>
      </c>
      <c r="P331" s="289">
        <v>811015</v>
      </c>
      <c r="Q331" s="273" t="str">
        <f t="shared" si="93"/>
        <v>CUMPLE</v>
      </c>
      <c r="R331" s="273" t="s">
        <v>656</v>
      </c>
      <c r="S331" s="273"/>
      <c r="T331" s="273"/>
      <c r="U331" s="332">
        <f t="shared" si="90"/>
        <v>984.55249452610053</v>
      </c>
      <c r="V331" s="284" t="s">
        <v>634</v>
      </c>
      <c r="W331" s="332">
        <f t="shared" si="91"/>
        <v>787.63200000000006</v>
      </c>
      <c r="X331" s="635"/>
      <c r="Y331" s="273" t="str">
        <f t="shared" si="92"/>
        <v>CUMPLE</v>
      </c>
      <c r="Z331" s="635"/>
      <c r="AA331" s="637"/>
      <c r="AB331" s="635"/>
      <c r="AC331" s="309"/>
      <c r="AF331" s="516"/>
      <c r="AG331" s="518"/>
    </row>
    <row r="332" spans="2:33" s="274" customFormat="1" ht="63.75" customHeight="1" x14ac:dyDescent="0.25">
      <c r="B332" s="285" t="s">
        <v>716</v>
      </c>
      <c r="C332" s="296"/>
      <c r="D332" s="287"/>
      <c r="E332" s="288"/>
      <c r="F332" s="288"/>
      <c r="G332" s="651"/>
      <c r="H332" s="652"/>
      <c r="I332" s="289"/>
      <c r="J332" s="290"/>
      <c r="K332" s="290"/>
      <c r="L332" s="291"/>
      <c r="M332" s="291"/>
      <c r="N332" s="292"/>
      <c r="O332" s="293"/>
      <c r="P332" s="289"/>
      <c r="Q332" s="273"/>
      <c r="R332" s="273"/>
      <c r="S332" s="273"/>
      <c r="T332" s="273"/>
      <c r="U332" s="332" t="str">
        <f t="shared" si="90"/>
        <v/>
      </c>
      <c r="V332" s="284"/>
      <c r="W332" s="332" t="str">
        <f t="shared" si="91"/>
        <v xml:space="preserve"> </v>
      </c>
      <c r="X332" s="635"/>
      <c r="Y332" s="273" t="str">
        <f t="shared" si="92"/>
        <v/>
      </c>
      <c r="Z332" s="635"/>
      <c r="AA332" s="637"/>
      <c r="AB332" s="635"/>
      <c r="AC332" s="309"/>
      <c r="AF332" s="516"/>
      <c r="AG332" s="518"/>
    </row>
    <row r="333" spans="2:33" s="274" customFormat="1" ht="54.75" customHeight="1" x14ac:dyDescent="0.25">
      <c r="B333" s="285" t="s">
        <v>717</v>
      </c>
      <c r="C333" s="296"/>
      <c r="D333" s="296"/>
      <c r="E333" s="284"/>
      <c r="F333" s="284"/>
      <c r="G333" s="638"/>
      <c r="H333" s="639"/>
      <c r="I333" s="289"/>
      <c r="J333" s="298"/>
      <c r="K333" s="298"/>
      <c r="L333" s="289"/>
      <c r="M333" s="289"/>
      <c r="N333" s="299"/>
      <c r="O333" s="297"/>
      <c r="P333" s="297"/>
      <c r="Q333" s="273"/>
      <c r="R333" s="284"/>
      <c r="S333" s="284"/>
      <c r="T333" s="284"/>
      <c r="U333" s="332" t="str">
        <f t="shared" si="90"/>
        <v/>
      </c>
      <c r="V333" s="284"/>
      <c r="W333" s="332" t="str">
        <f t="shared" si="91"/>
        <v xml:space="preserve"> </v>
      </c>
      <c r="X333" s="635"/>
      <c r="Y333" s="335" t="str">
        <f t="shared" si="92"/>
        <v/>
      </c>
      <c r="Z333" s="635"/>
      <c r="AA333" s="637"/>
      <c r="AB333" s="635"/>
      <c r="AC333" s="309"/>
      <c r="AF333" s="516"/>
      <c r="AG333" s="518"/>
    </row>
    <row r="334" spans="2:33" s="274" customFormat="1" ht="69.75" customHeight="1" x14ac:dyDescent="0.2">
      <c r="B334" s="285" t="s">
        <v>718</v>
      </c>
      <c r="C334" s="296"/>
      <c r="D334" s="296"/>
      <c r="E334" s="284"/>
      <c r="F334" s="284"/>
      <c r="G334" s="638"/>
      <c r="H334" s="639"/>
      <c r="I334" s="289"/>
      <c r="J334" s="298"/>
      <c r="K334" s="298"/>
      <c r="L334" s="289"/>
      <c r="M334" s="289"/>
      <c r="N334" s="299"/>
      <c r="O334" s="297"/>
      <c r="P334" s="297"/>
      <c r="Q334" s="273"/>
      <c r="R334" s="284"/>
      <c r="S334" s="284"/>
      <c r="T334" s="284"/>
      <c r="U334" s="332" t="str">
        <f t="shared" si="90"/>
        <v/>
      </c>
      <c r="V334" s="284"/>
      <c r="W334" s="332" t="str">
        <f t="shared" si="91"/>
        <v xml:space="preserve"> </v>
      </c>
      <c r="X334" s="636"/>
      <c r="Y334" s="335" t="str">
        <f t="shared" si="92"/>
        <v/>
      </c>
      <c r="Z334" s="636"/>
      <c r="AA334" s="637"/>
      <c r="AB334" s="636"/>
      <c r="AC334" s="309"/>
    </row>
    <row r="335" spans="2:33" s="274" customFormat="1" ht="15.75" x14ac:dyDescent="0.2">
      <c r="B335" s="300"/>
      <c r="C335" s="301"/>
      <c r="D335" s="301"/>
      <c r="E335" s="301"/>
      <c r="F335" s="301"/>
      <c r="G335" s="301"/>
      <c r="H335" s="301"/>
      <c r="I335" s="301"/>
      <c r="J335" s="302"/>
      <c r="K335" s="302"/>
      <c r="L335" s="302"/>
      <c r="M335" s="302"/>
      <c r="N335" s="301"/>
      <c r="O335" s="301"/>
      <c r="P335" s="301"/>
      <c r="Q335" s="302"/>
      <c r="R335" s="302"/>
      <c r="S335" s="303"/>
      <c r="T335" s="303" t="s">
        <v>719</v>
      </c>
      <c r="U335" s="333">
        <f>SUM(U329:U334)</f>
        <v>3083.5862129458669</v>
      </c>
      <c r="V335" s="303">
        <f>COUNTIF(V329:V334,"SI")</f>
        <v>3</v>
      </c>
      <c r="W335" s="333">
        <f>SUM(W329:W334)</f>
        <v>2267.3294999999998</v>
      </c>
      <c r="X335" s="310">
        <f>W335/V335</f>
        <v>755.77649999999994</v>
      </c>
      <c r="Y335" s="301"/>
      <c r="Z335" s="301"/>
      <c r="AA335" s="301"/>
      <c r="AB335" s="301"/>
      <c r="AC335" s="304"/>
    </row>
    <row r="336" spans="2:33" x14ac:dyDescent="0.2">
      <c r="Q336" s="69"/>
    </row>
    <row r="337" spans="2:33" x14ac:dyDescent="0.2">
      <c r="Q337" s="69"/>
    </row>
    <row r="338" spans="2:33" s="274" customFormat="1" ht="20.25" x14ac:dyDescent="0.25">
      <c r="B338" s="305">
        <v>25</v>
      </c>
      <c r="C338" s="640" t="str">
        <f>VLOOKUP(B338,'INFO. PROP'!$A$9:$D$105,2,FALSE)</f>
        <v>CONSORCIO VIAL BOGOTA</v>
      </c>
      <c r="D338" s="640"/>
      <c r="E338" s="640"/>
      <c r="F338" s="640"/>
      <c r="G338" s="640"/>
      <c r="H338" s="641" t="s">
        <v>8</v>
      </c>
      <c r="I338" s="641"/>
      <c r="J338" s="642"/>
      <c r="K338" s="423" t="str">
        <f>VLOOKUP(B338,'INFO. PROP'!$A$9:$E$105,4,FALSE)</f>
        <v>(EMPROCIV SAS 55% - RAUL ORLANDO DELGADO 
 40% - JG INGENIERIA CONSULTORIA Y 
CONSTRUCCION  5%- 0%)</v>
      </c>
      <c r="L338" s="426"/>
      <c r="M338" s="426"/>
      <c r="N338" s="426"/>
      <c r="O338" s="426"/>
      <c r="P338" s="426"/>
      <c r="Q338" s="426"/>
      <c r="R338" s="426"/>
      <c r="S338" s="426"/>
      <c r="T338" s="426"/>
      <c r="U338" s="431"/>
      <c r="V338" s="452" t="s">
        <v>673</v>
      </c>
      <c r="W338" s="431">
        <f>AVERAGE(W342:W347)</f>
        <v>981.55250000000012</v>
      </c>
      <c r="X338" s="618" t="s">
        <v>674</v>
      </c>
      <c r="Y338" s="619"/>
      <c r="Z338" s="311" t="s">
        <v>656</v>
      </c>
      <c r="AA338" s="312" t="s">
        <v>627</v>
      </c>
      <c r="AB338" s="311" t="s">
        <v>656</v>
      </c>
      <c r="AC338" s="275"/>
      <c r="AF338" s="516"/>
      <c r="AG338" s="517"/>
    </row>
    <row r="339" spans="2:33" s="274" customFormat="1" ht="15" x14ac:dyDescent="0.25">
      <c r="B339" s="643"/>
      <c r="C339" s="644"/>
      <c r="D339" s="644"/>
      <c r="E339" s="644"/>
      <c r="F339" s="306"/>
      <c r="G339" s="307"/>
      <c r="H339" s="307"/>
      <c r="I339" s="307"/>
      <c r="J339" s="308"/>
      <c r="K339" s="308"/>
      <c r="L339" s="308"/>
      <c r="M339" s="308"/>
      <c r="N339" s="307"/>
      <c r="O339" s="307"/>
      <c r="P339" s="307"/>
      <c r="Q339" s="308"/>
      <c r="R339" s="308"/>
      <c r="S339" s="308"/>
      <c r="T339" s="308"/>
      <c r="U339" s="308"/>
      <c r="V339" s="308"/>
      <c r="W339" s="308"/>
      <c r="X339" s="308"/>
      <c r="Y339" s="307"/>
      <c r="Z339" s="307"/>
      <c r="AA339" s="307"/>
      <c r="AB339" s="307"/>
      <c r="AC339" s="276"/>
      <c r="AF339" s="516"/>
      <c r="AG339" s="517"/>
    </row>
    <row r="340" spans="2:33" s="274" customFormat="1" ht="45" customHeight="1" x14ac:dyDescent="0.25">
      <c r="B340" s="645" t="s">
        <v>675</v>
      </c>
      <c r="C340" s="629" t="s">
        <v>676</v>
      </c>
      <c r="D340" s="629" t="s">
        <v>677</v>
      </c>
      <c r="E340" s="629" t="s">
        <v>678</v>
      </c>
      <c r="F340" s="630" t="s">
        <v>675</v>
      </c>
      <c r="G340" s="646"/>
      <c r="H340" s="631"/>
      <c r="I340" s="647" t="s">
        <v>679</v>
      </c>
      <c r="J340" s="648"/>
      <c r="K340" s="620" t="s">
        <v>680</v>
      </c>
      <c r="L340" s="620" t="s">
        <v>681</v>
      </c>
      <c r="M340" s="620" t="s">
        <v>682</v>
      </c>
      <c r="N340" s="620" t="s">
        <v>683</v>
      </c>
      <c r="O340" s="620" t="s">
        <v>684</v>
      </c>
      <c r="P340" s="620" t="s">
        <v>685</v>
      </c>
      <c r="Q340" s="281" t="s">
        <v>686</v>
      </c>
      <c r="R340" s="279" t="s">
        <v>687</v>
      </c>
      <c r="S340" s="649" t="s">
        <v>688</v>
      </c>
      <c r="T340" s="649"/>
      <c r="U340" s="620" t="s">
        <v>689</v>
      </c>
      <c r="V340" s="620" t="s">
        <v>690</v>
      </c>
      <c r="W340" s="647" t="s">
        <v>691</v>
      </c>
      <c r="X340" s="648"/>
      <c r="Y340" s="281" t="s">
        <v>692</v>
      </c>
      <c r="Z340" s="281" t="s">
        <v>693</v>
      </c>
      <c r="AA340" s="629" t="s">
        <v>694</v>
      </c>
      <c r="AB340" s="629"/>
      <c r="AC340" s="622" t="s">
        <v>23</v>
      </c>
      <c r="AF340" s="516"/>
      <c r="AG340" s="517"/>
    </row>
    <row r="341" spans="2:33" s="274" customFormat="1" ht="75" customHeight="1" x14ac:dyDescent="0.25">
      <c r="B341" s="645"/>
      <c r="C341" s="629"/>
      <c r="D341" s="629"/>
      <c r="E341" s="629"/>
      <c r="F341" s="282" t="s">
        <v>5</v>
      </c>
      <c r="G341" s="630" t="s">
        <v>695</v>
      </c>
      <c r="H341" s="631"/>
      <c r="I341" s="278" t="s">
        <v>696</v>
      </c>
      <c r="J341" s="280" t="s">
        <v>697</v>
      </c>
      <c r="K341" s="621"/>
      <c r="L341" s="621"/>
      <c r="M341" s="621"/>
      <c r="N341" s="621"/>
      <c r="O341" s="621"/>
      <c r="P341" s="621"/>
      <c r="Q341" s="277" t="s">
        <v>698</v>
      </c>
      <c r="R341" s="277" t="s">
        <v>699</v>
      </c>
      <c r="S341" s="283" t="s">
        <v>700</v>
      </c>
      <c r="T341" s="283" t="s">
        <v>701</v>
      </c>
      <c r="U341" s="621"/>
      <c r="V341" s="621"/>
      <c r="W341" s="502" t="s">
        <v>702</v>
      </c>
      <c r="X341" s="284" t="s">
        <v>703</v>
      </c>
      <c r="Y341" s="277" t="s">
        <v>704</v>
      </c>
      <c r="Z341" s="281" t="s">
        <v>705</v>
      </c>
      <c r="AA341" s="277" t="s">
        <v>706</v>
      </c>
      <c r="AB341" s="277" t="s">
        <v>707</v>
      </c>
      <c r="AC341" s="622"/>
      <c r="AF341" s="516"/>
      <c r="AG341" s="517"/>
    </row>
    <row r="342" spans="2:33" s="274" customFormat="1" ht="83.25" customHeight="1" x14ac:dyDescent="0.25">
      <c r="B342" s="285" t="s">
        <v>708</v>
      </c>
      <c r="C342" s="286">
        <v>3</v>
      </c>
      <c r="D342" s="287" t="s">
        <v>994</v>
      </c>
      <c r="E342" s="288" t="s">
        <v>995</v>
      </c>
      <c r="F342" s="288" t="s">
        <v>996</v>
      </c>
      <c r="G342" s="651" t="s">
        <v>997</v>
      </c>
      <c r="H342" s="652"/>
      <c r="I342" s="289" t="s">
        <v>730</v>
      </c>
      <c r="J342" s="290">
        <v>1</v>
      </c>
      <c r="K342" s="290" t="s">
        <v>175</v>
      </c>
      <c r="L342" s="291">
        <v>40739</v>
      </c>
      <c r="M342" s="291">
        <v>41228</v>
      </c>
      <c r="N342" s="292">
        <v>633648544</v>
      </c>
      <c r="O342" s="293">
        <v>1118.1400000000001</v>
      </c>
      <c r="P342" s="289">
        <v>811015</v>
      </c>
      <c r="Q342" s="273" t="str">
        <f>IF(OR(P342=$C$2,P342=$C$3,P342=$C$4),"CUMPLE","NO CUMPLE")</f>
        <v>CUMPLE</v>
      </c>
      <c r="R342" s="273" t="s">
        <v>656</v>
      </c>
      <c r="S342" s="273" t="s">
        <v>656</v>
      </c>
      <c r="T342" s="273" t="s">
        <v>656</v>
      </c>
      <c r="U342" s="332">
        <f t="shared" ref="U342:U347" si="94">IF(V342="SI",IF(M342="","",($J342*$N342)/(VLOOKUP(YEAR(M342),$AF$1:$AG$34,2,))),"")</f>
        <v>1118.1375401446974</v>
      </c>
      <c r="V342" s="284" t="s">
        <v>634</v>
      </c>
      <c r="W342" s="332">
        <f t="shared" ref="W342:W347" si="95">IF(V342="si",(J342*O342),(" "))</f>
        <v>1118.1400000000001</v>
      </c>
      <c r="X342" s="448">
        <f>W348/$G$11</f>
        <v>4.9074336099337543</v>
      </c>
      <c r="Y342" s="273" t="str">
        <f t="shared" ref="Y342:Y347" si="96">IF(M342="","",IF(M342&lt;$G$13,"CUMPLE","NO CUMPLE"))</f>
        <v>CUMPLE</v>
      </c>
      <c r="Z342" s="634" t="s">
        <v>656</v>
      </c>
      <c r="AA342" s="637" t="s">
        <v>634</v>
      </c>
      <c r="AB342" s="634" t="str">
        <f>IF(AA342="si","CUMPLE","NO CUMPLE")</f>
        <v>CUMPLE</v>
      </c>
      <c r="AC342" s="294"/>
      <c r="AF342" s="516"/>
      <c r="AG342" s="517"/>
    </row>
    <row r="343" spans="2:33" s="274" customFormat="1" ht="90.75" customHeight="1" x14ac:dyDescent="0.25">
      <c r="B343" s="285" t="s">
        <v>714</v>
      </c>
      <c r="C343" s="286">
        <v>30</v>
      </c>
      <c r="D343" s="287" t="s">
        <v>994</v>
      </c>
      <c r="E343" s="288" t="s">
        <v>995</v>
      </c>
      <c r="F343" s="288" t="s">
        <v>998</v>
      </c>
      <c r="G343" s="651" t="s">
        <v>999</v>
      </c>
      <c r="H343" s="652"/>
      <c r="I343" s="289" t="s">
        <v>730</v>
      </c>
      <c r="J343" s="290">
        <v>1</v>
      </c>
      <c r="K343" s="290" t="s">
        <v>175</v>
      </c>
      <c r="L343" s="291">
        <v>42099</v>
      </c>
      <c r="M343" s="291">
        <v>42099</v>
      </c>
      <c r="N343" s="292">
        <v>1088315304</v>
      </c>
      <c r="O343" s="293">
        <v>1475.25</v>
      </c>
      <c r="P343" s="289">
        <v>811015</v>
      </c>
      <c r="Q343" s="273" t="str">
        <f t="shared" ref="Q343:Q345" si="97">IF(OR(P343=$C$2,P343=$C$3,P343=$C$4),"CUMPLE","NO CUMPLE")</f>
        <v>CUMPLE</v>
      </c>
      <c r="R343" s="273" t="s">
        <v>656</v>
      </c>
      <c r="S343" s="273"/>
      <c r="T343" s="273"/>
      <c r="U343" s="332">
        <f t="shared" si="94"/>
        <v>1689.012654613176</v>
      </c>
      <c r="V343" s="284" t="s">
        <v>634</v>
      </c>
      <c r="W343" s="332">
        <f t="shared" si="95"/>
        <v>1475.25</v>
      </c>
      <c r="X343" s="634" t="str">
        <f>IF(W348=0,"",IF(X342&gt;=100%,"CUMPLE","NO CUMPLE"))</f>
        <v>CUMPLE</v>
      </c>
      <c r="Y343" s="273" t="str">
        <f t="shared" si="96"/>
        <v>CUMPLE</v>
      </c>
      <c r="Z343" s="635"/>
      <c r="AA343" s="637"/>
      <c r="AB343" s="635"/>
      <c r="AC343" s="295"/>
      <c r="AF343" s="516"/>
      <c r="AG343" s="518"/>
    </row>
    <row r="344" spans="2:33" s="274" customFormat="1" ht="75" customHeight="1" x14ac:dyDescent="0.25">
      <c r="B344" s="285" t="s">
        <v>715</v>
      </c>
      <c r="C344" s="296">
        <v>30</v>
      </c>
      <c r="D344" s="287" t="s">
        <v>1000</v>
      </c>
      <c r="E344" s="288" t="s">
        <v>848</v>
      </c>
      <c r="F344" s="288" t="s">
        <v>1001</v>
      </c>
      <c r="G344" s="651" t="s">
        <v>1002</v>
      </c>
      <c r="H344" s="652"/>
      <c r="I344" s="289" t="s">
        <v>730</v>
      </c>
      <c r="J344" s="290">
        <v>1</v>
      </c>
      <c r="K344" s="290" t="s">
        <v>1003</v>
      </c>
      <c r="L344" s="291">
        <v>37041</v>
      </c>
      <c r="M344" s="291">
        <v>37361</v>
      </c>
      <c r="N344" s="292">
        <v>250399934</v>
      </c>
      <c r="O344" s="293">
        <v>810.36</v>
      </c>
      <c r="P344" s="289">
        <v>811015</v>
      </c>
      <c r="Q344" s="273" t="str">
        <f t="shared" si="97"/>
        <v>CUMPLE</v>
      </c>
      <c r="R344" s="273" t="s">
        <v>656</v>
      </c>
      <c r="S344" s="273"/>
      <c r="T344" s="273"/>
      <c r="U344" s="332">
        <f t="shared" si="94"/>
        <v>810.35577346278319</v>
      </c>
      <c r="V344" s="284" t="s">
        <v>634</v>
      </c>
      <c r="W344" s="332">
        <f t="shared" si="95"/>
        <v>810.36</v>
      </c>
      <c r="X344" s="635"/>
      <c r="Y344" s="273" t="str">
        <f t="shared" si="96"/>
        <v>CUMPLE</v>
      </c>
      <c r="Z344" s="635"/>
      <c r="AA344" s="637"/>
      <c r="AB344" s="635"/>
      <c r="AC344" s="309"/>
      <c r="AF344" s="516"/>
      <c r="AG344" s="518"/>
    </row>
    <row r="345" spans="2:33" s="274" customFormat="1" ht="63.75" customHeight="1" x14ac:dyDescent="0.25">
      <c r="B345" s="285" t="s">
        <v>716</v>
      </c>
      <c r="C345" s="296">
        <v>34</v>
      </c>
      <c r="D345" s="287" t="s">
        <v>1004</v>
      </c>
      <c r="E345" s="288" t="s">
        <v>848</v>
      </c>
      <c r="F345" s="288" t="s">
        <v>1005</v>
      </c>
      <c r="G345" s="651" t="s">
        <v>1006</v>
      </c>
      <c r="H345" s="652"/>
      <c r="I345" s="289" t="s">
        <v>730</v>
      </c>
      <c r="J345" s="290">
        <v>1</v>
      </c>
      <c r="K345" s="290" t="s">
        <v>1003</v>
      </c>
      <c r="L345" s="291">
        <v>37631</v>
      </c>
      <c r="M345" s="291">
        <v>37950</v>
      </c>
      <c r="N345" s="292">
        <v>173458143</v>
      </c>
      <c r="O345" s="293">
        <v>522.46</v>
      </c>
      <c r="P345" s="289">
        <v>811015</v>
      </c>
      <c r="Q345" s="273" t="str">
        <f t="shared" si="97"/>
        <v>CUMPLE</v>
      </c>
      <c r="R345" s="273" t="s">
        <v>656</v>
      </c>
      <c r="S345" s="273"/>
      <c r="T345" s="273"/>
      <c r="U345" s="332">
        <f t="shared" si="94"/>
        <v>522.4642861445783</v>
      </c>
      <c r="V345" s="284" t="s">
        <v>634</v>
      </c>
      <c r="W345" s="332">
        <f t="shared" si="95"/>
        <v>522.46</v>
      </c>
      <c r="X345" s="635"/>
      <c r="Y345" s="273" t="str">
        <f t="shared" si="96"/>
        <v>CUMPLE</v>
      </c>
      <c r="Z345" s="635"/>
      <c r="AA345" s="637"/>
      <c r="AB345" s="635"/>
      <c r="AC345" s="309"/>
      <c r="AF345" s="516"/>
      <c r="AG345" s="518"/>
    </row>
    <row r="346" spans="2:33" s="274" customFormat="1" ht="54.75" customHeight="1" x14ac:dyDescent="0.25">
      <c r="B346" s="285" t="s">
        <v>717</v>
      </c>
      <c r="C346" s="296"/>
      <c r="D346" s="296"/>
      <c r="E346" s="284"/>
      <c r="F346" s="284"/>
      <c r="G346" s="638"/>
      <c r="H346" s="639"/>
      <c r="I346" s="289"/>
      <c r="J346" s="298"/>
      <c r="K346" s="298"/>
      <c r="L346" s="289"/>
      <c r="M346" s="289"/>
      <c r="N346" s="299"/>
      <c r="O346" s="297"/>
      <c r="P346" s="297"/>
      <c r="Q346" s="273"/>
      <c r="R346" s="284"/>
      <c r="S346" s="284"/>
      <c r="T346" s="284"/>
      <c r="U346" s="332" t="str">
        <f t="shared" si="94"/>
        <v/>
      </c>
      <c r="V346" s="284"/>
      <c r="W346" s="332" t="str">
        <f t="shared" si="95"/>
        <v xml:space="preserve"> </v>
      </c>
      <c r="X346" s="635"/>
      <c r="Y346" s="335" t="str">
        <f t="shared" si="96"/>
        <v/>
      </c>
      <c r="Z346" s="635"/>
      <c r="AA346" s="637"/>
      <c r="AB346" s="635"/>
      <c r="AC346" s="309"/>
      <c r="AF346" s="516"/>
      <c r="AG346" s="518"/>
    </row>
    <row r="347" spans="2:33" s="274" customFormat="1" ht="69.75" customHeight="1" x14ac:dyDescent="0.2">
      <c r="B347" s="285" t="s">
        <v>718</v>
      </c>
      <c r="C347" s="296"/>
      <c r="D347" s="296"/>
      <c r="E347" s="284"/>
      <c r="F347" s="284"/>
      <c r="G347" s="638"/>
      <c r="H347" s="639"/>
      <c r="I347" s="289"/>
      <c r="J347" s="298"/>
      <c r="K347" s="298"/>
      <c r="L347" s="289"/>
      <c r="M347" s="289"/>
      <c r="N347" s="299"/>
      <c r="O347" s="297"/>
      <c r="P347" s="297"/>
      <c r="Q347" s="273"/>
      <c r="R347" s="284"/>
      <c r="S347" s="284"/>
      <c r="T347" s="284"/>
      <c r="U347" s="332" t="str">
        <f t="shared" si="94"/>
        <v/>
      </c>
      <c r="V347" s="284"/>
      <c r="W347" s="332" t="str">
        <f t="shared" si="95"/>
        <v xml:space="preserve"> </v>
      </c>
      <c r="X347" s="636"/>
      <c r="Y347" s="335" t="str">
        <f t="shared" si="96"/>
        <v/>
      </c>
      <c r="Z347" s="636"/>
      <c r="AA347" s="637"/>
      <c r="AB347" s="636"/>
      <c r="AC347" s="309"/>
    </row>
    <row r="348" spans="2:33" s="274" customFormat="1" ht="15.75" x14ac:dyDescent="0.2">
      <c r="B348" s="300"/>
      <c r="C348" s="301"/>
      <c r="D348" s="301"/>
      <c r="E348" s="301"/>
      <c r="F348" s="301"/>
      <c r="G348" s="301"/>
      <c r="H348" s="301"/>
      <c r="I348" s="301"/>
      <c r="J348" s="302"/>
      <c r="K348" s="302"/>
      <c r="L348" s="302"/>
      <c r="M348" s="302"/>
      <c r="N348" s="301"/>
      <c r="O348" s="301"/>
      <c r="P348" s="301"/>
      <c r="Q348" s="302"/>
      <c r="R348" s="302"/>
      <c r="S348" s="303"/>
      <c r="T348" s="303" t="s">
        <v>719</v>
      </c>
      <c r="U348" s="333">
        <f>SUM(U342:U347)</f>
        <v>4139.9702543652347</v>
      </c>
      <c r="V348" s="303">
        <f>COUNTIF(V342:V347,"SI")</f>
        <v>4</v>
      </c>
      <c r="W348" s="333">
        <f>SUM(W342:W347)</f>
        <v>3926.2100000000005</v>
      </c>
      <c r="X348" s="310">
        <f>W348/V348</f>
        <v>981.55250000000012</v>
      </c>
      <c r="Y348" s="301"/>
      <c r="Z348" s="301"/>
      <c r="AA348" s="301"/>
      <c r="AB348" s="301"/>
      <c r="AC348" s="304"/>
    </row>
    <row r="349" spans="2:33" ht="16.5" x14ac:dyDescent="0.3">
      <c r="Q349" s="69"/>
      <c r="U349" s="331"/>
      <c r="V349" s="327"/>
      <c r="W349" s="331"/>
    </row>
    <row r="350" spans="2:33" x14ac:dyDescent="0.2">
      <c r="Q350" s="69"/>
    </row>
    <row r="351" spans="2:33" s="274" customFormat="1" ht="20.25" x14ac:dyDescent="0.25">
      <c r="B351" s="305">
        <v>26</v>
      </c>
      <c r="C351" s="640" t="str">
        <f>VLOOKUP(B351,'INFO. PROP'!$A$9:$D$105,2,FALSE)</f>
        <v>GEOTECNIA Y CIMIENTOS INGEOCIM S.A.S.</v>
      </c>
      <c r="D351" s="640"/>
      <c r="E351" s="640"/>
      <c r="F351" s="640"/>
      <c r="G351" s="640"/>
      <c r="H351" s="641" t="s">
        <v>8</v>
      </c>
      <c r="I351" s="641"/>
      <c r="J351" s="642"/>
      <c r="K351" s="423" t="str">
        <f>VLOOKUP(B351,'INFO. PROP'!$A$9:$E$105,4,FALSE)</f>
        <v>(GEOTECNIA Y CIMIENTOS INGEOCIM S.A.S. 100% -  0% -  0%- 0%)</v>
      </c>
      <c r="L351" s="426"/>
      <c r="M351" s="426"/>
      <c r="N351" s="426"/>
      <c r="O351" s="426"/>
      <c r="P351" s="426"/>
      <c r="Q351" s="426"/>
      <c r="R351" s="426"/>
      <c r="S351" s="426"/>
      <c r="T351" s="426"/>
      <c r="U351" s="431"/>
      <c r="V351" s="452" t="s">
        <v>673</v>
      </c>
      <c r="W351" s="431">
        <f>AVERAGE(W355:W360)</f>
        <v>471.92042666666674</v>
      </c>
      <c r="X351" s="618" t="s">
        <v>674</v>
      </c>
      <c r="Y351" s="619"/>
      <c r="Z351" s="311" t="s">
        <v>656</v>
      </c>
      <c r="AA351" s="312" t="s">
        <v>627</v>
      </c>
      <c r="AB351" s="311" t="s">
        <v>656</v>
      </c>
      <c r="AC351" s="275"/>
      <c r="AF351" s="516"/>
      <c r="AG351" s="517"/>
    </row>
    <row r="352" spans="2:33" s="274" customFormat="1" ht="15" x14ac:dyDescent="0.25">
      <c r="B352" s="643"/>
      <c r="C352" s="644"/>
      <c r="D352" s="644"/>
      <c r="E352" s="644"/>
      <c r="F352" s="306"/>
      <c r="G352" s="307"/>
      <c r="H352" s="307"/>
      <c r="I352" s="307"/>
      <c r="J352" s="308"/>
      <c r="K352" s="308"/>
      <c r="L352" s="308"/>
      <c r="M352" s="308"/>
      <c r="N352" s="307"/>
      <c r="O352" s="307"/>
      <c r="P352" s="307"/>
      <c r="Q352" s="308"/>
      <c r="R352" s="308"/>
      <c r="S352" s="308"/>
      <c r="T352" s="308"/>
      <c r="U352" s="308"/>
      <c r="V352" s="308"/>
      <c r="W352" s="308"/>
      <c r="X352" s="308"/>
      <c r="Y352" s="307"/>
      <c r="Z352" s="307"/>
      <c r="AA352" s="307"/>
      <c r="AB352" s="307"/>
      <c r="AC352" s="276"/>
      <c r="AF352" s="516"/>
      <c r="AG352" s="517"/>
    </row>
    <row r="353" spans="2:33" s="274" customFormat="1" ht="45" customHeight="1" x14ac:dyDescent="0.25">
      <c r="B353" s="645" t="s">
        <v>675</v>
      </c>
      <c r="C353" s="629" t="s">
        <v>676</v>
      </c>
      <c r="D353" s="629" t="s">
        <v>677</v>
      </c>
      <c r="E353" s="629" t="s">
        <v>678</v>
      </c>
      <c r="F353" s="630" t="s">
        <v>675</v>
      </c>
      <c r="G353" s="646"/>
      <c r="H353" s="631"/>
      <c r="I353" s="647" t="s">
        <v>679</v>
      </c>
      <c r="J353" s="648"/>
      <c r="K353" s="620" t="s">
        <v>680</v>
      </c>
      <c r="L353" s="620" t="s">
        <v>681</v>
      </c>
      <c r="M353" s="620" t="s">
        <v>682</v>
      </c>
      <c r="N353" s="620" t="s">
        <v>683</v>
      </c>
      <c r="O353" s="620" t="s">
        <v>684</v>
      </c>
      <c r="P353" s="620" t="s">
        <v>685</v>
      </c>
      <c r="Q353" s="281" t="s">
        <v>686</v>
      </c>
      <c r="R353" s="279" t="s">
        <v>687</v>
      </c>
      <c r="S353" s="649" t="s">
        <v>688</v>
      </c>
      <c r="T353" s="649"/>
      <c r="U353" s="620" t="s">
        <v>689</v>
      </c>
      <c r="V353" s="620" t="s">
        <v>690</v>
      </c>
      <c r="W353" s="647" t="s">
        <v>691</v>
      </c>
      <c r="X353" s="648"/>
      <c r="Y353" s="281" t="s">
        <v>692</v>
      </c>
      <c r="Z353" s="281" t="s">
        <v>693</v>
      </c>
      <c r="AA353" s="629" t="s">
        <v>694</v>
      </c>
      <c r="AB353" s="629"/>
      <c r="AC353" s="622" t="s">
        <v>23</v>
      </c>
      <c r="AF353" s="516"/>
      <c r="AG353" s="517"/>
    </row>
    <row r="354" spans="2:33" s="274" customFormat="1" ht="75" customHeight="1" x14ac:dyDescent="0.25">
      <c r="B354" s="645"/>
      <c r="C354" s="629"/>
      <c r="D354" s="629"/>
      <c r="E354" s="629"/>
      <c r="F354" s="282" t="s">
        <v>5</v>
      </c>
      <c r="G354" s="630" t="s">
        <v>695</v>
      </c>
      <c r="H354" s="631"/>
      <c r="I354" s="278" t="s">
        <v>696</v>
      </c>
      <c r="J354" s="280" t="s">
        <v>697</v>
      </c>
      <c r="K354" s="621"/>
      <c r="L354" s="621"/>
      <c r="M354" s="621"/>
      <c r="N354" s="621"/>
      <c r="O354" s="621"/>
      <c r="P354" s="621"/>
      <c r="Q354" s="277" t="s">
        <v>698</v>
      </c>
      <c r="R354" s="277" t="s">
        <v>699</v>
      </c>
      <c r="S354" s="283" t="s">
        <v>700</v>
      </c>
      <c r="T354" s="283" t="s">
        <v>701</v>
      </c>
      <c r="U354" s="621"/>
      <c r="V354" s="621"/>
      <c r="W354" s="502" t="s">
        <v>702</v>
      </c>
      <c r="X354" s="284" t="s">
        <v>703</v>
      </c>
      <c r="Y354" s="277" t="s">
        <v>704</v>
      </c>
      <c r="Z354" s="281" t="s">
        <v>705</v>
      </c>
      <c r="AA354" s="277" t="s">
        <v>706</v>
      </c>
      <c r="AB354" s="277" t="s">
        <v>707</v>
      </c>
      <c r="AC354" s="622"/>
      <c r="AF354" s="516"/>
      <c r="AG354" s="517"/>
    </row>
    <row r="355" spans="2:33" s="274" customFormat="1" ht="83.25" customHeight="1" x14ac:dyDescent="0.25">
      <c r="B355" s="285" t="s">
        <v>708</v>
      </c>
      <c r="C355" s="286">
        <v>39</v>
      </c>
      <c r="D355" s="287" t="s">
        <v>946</v>
      </c>
      <c r="E355" s="288" t="s">
        <v>848</v>
      </c>
      <c r="F355" s="288" t="s">
        <v>1007</v>
      </c>
      <c r="G355" s="651" t="s">
        <v>1008</v>
      </c>
      <c r="H355" s="652"/>
      <c r="I355" s="289" t="s">
        <v>713</v>
      </c>
      <c r="J355" s="290">
        <v>0.5</v>
      </c>
      <c r="K355" s="290" t="s">
        <v>1009</v>
      </c>
      <c r="L355" s="291">
        <v>36746</v>
      </c>
      <c r="M355" s="291">
        <v>37184</v>
      </c>
      <c r="N355" s="292">
        <v>412692027</v>
      </c>
      <c r="O355" s="293">
        <v>1442.98</v>
      </c>
      <c r="P355" s="289">
        <v>811015</v>
      </c>
      <c r="Q355" s="273" t="str">
        <f>IF(OR(P355=$C$2,P355=$C$3,P355=$C$4),"CUMPLE","NO CUMPLE")</f>
        <v>CUMPLE</v>
      </c>
      <c r="R355" s="273" t="s">
        <v>656</v>
      </c>
      <c r="S355" s="273" t="s">
        <v>656</v>
      </c>
      <c r="T355" s="273" t="s">
        <v>656</v>
      </c>
      <c r="U355" s="332">
        <f>IF(V355="SI",IF(M355="","",($J355*$N355)/(VLOOKUP(YEAR(M355),$AF$1:$AG$34,2,))),"")</f>
        <v>721.4895576923077</v>
      </c>
      <c r="V355" s="284" t="s">
        <v>634</v>
      </c>
      <c r="W355" s="332">
        <f t="shared" ref="W355:W360" si="98">IF(V355="si",(J355*O355),(" "))</f>
        <v>721.49</v>
      </c>
      <c r="X355" s="448">
        <f>W361/$G$11</f>
        <v>3.539166009518</v>
      </c>
      <c r="Y355" s="273" t="str">
        <f t="shared" ref="Y355:Y360" si="99">IF(M355="","",IF(M355&lt;$G$13,"CUMPLE","NO CUMPLE"))</f>
        <v>CUMPLE</v>
      </c>
      <c r="Z355" s="634" t="s">
        <v>656</v>
      </c>
      <c r="AA355" s="637" t="s">
        <v>634</v>
      </c>
      <c r="AB355" s="634" t="str">
        <f>IF(AA355="si","CUMPLE","NO CUMPLE")</f>
        <v>CUMPLE</v>
      </c>
      <c r="AC355" s="294"/>
      <c r="AF355" s="516"/>
      <c r="AG355" s="517"/>
    </row>
    <row r="356" spans="2:33" s="274" customFormat="1" ht="90.75" customHeight="1" x14ac:dyDescent="0.25">
      <c r="B356" s="285" t="s">
        <v>714</v>
      </c>
      <c r="C356" s="286">
        <v>40</v>
      </c>
      <c r="D356" s="287" t="s">
        <v>946</v>
      </c>
      <c r="E356" s="288" t="s">
        <v>848</v>
      </c>
      <c r="F356" s="288" t="s">
        <v>1010</v>
      </c>
      <c r="G356" s="651" t="s">
        <v>1011</v>
      </c>
      <c r="H356" s="652"/>
      <c r="I356" s="289" t="s">
        <v>713</v>
      </c>
      <c r="J356" s="290">
        <v>0.5</v>
      </c>
      <c r="K356" s="290" t="s">
        <v>1009</v>
      </c>
      <c r="L356" s="291">
        <v>36760</v>
      </c>
      <c r="M356" s="291">
        <v>44521</v>
      </c>
      <c r="N356" s="292">
        <v>287970527</v>
      </c>
      <c r="O356" s="293">
        <v>1006.89</v>
      </c>
      <c r="P356" s="289">
        <v>811015</v>
      </c>
      <c r="Q356" s="273" t="str">
        <f t="shared" ref="Q356:Q360" si="100">IF(OR(P356=$C$2,P356=$C$3,P356=$C$4),"CUMPLE","NO CUMPLE")</f>
        <v>CUMPLE</v>
      </c>
      <c r="R356" s="273" t="s">
        <v>656</v>
      </c>
      <c r="S356" s="273" t="s">
        <v>656</v>
      </c>
      <c r="T356" s="273" t="s">
        <v>656</v>
      </c>
      <c r="U356" s="332">
        <f>IF(V356="SI",IF(M356="","",($J356*$N356)/(VLOOKUP(YEAR(M356),$AF$1:$AG$34,2,))),"")</f>
        <v>158.48227073303352</v>
      </c>
      <c r="V356" s="284" t="s">
        <v>634</v>
      </c>
      <c r="W356" s="332">
        <f t="shared" si="98"/>
        <v>503.44499999999999</v>
      </c>
      <c r="X356" s="634" t="str">
        <f>IF(W361=0,"",IF(X355&gt;=100%,"CUMPLE","NO CUMPLE"))</f>
        <v>CUMPLE</v>
      </c>
      <c r="Y356" s="273" t="str">
        <f t="shared" si="99"/>
        <v>CUMPLE</v>
      </c>
      <c r="Z356" s="635"/>
      <c r="AA356" s="637"/>
      <c r="AB356" s="635"/>
      <c r="AC356" s="295"/>
      <c r="AF356" s="516"/>
      <c r="AG356" s="518"/>
    </row>
    <row r="357" spans="2:33" s="274" customFormat="1" ht="75" customHeight="1" x14ac:dyDescent="0.25">
      <c r="B357" s="285" t="s">
        <v>715</v>
      </c>
      <c r="C357" s="296">
        <v>54</v>
      </c>
      <c r="D357" s="287" t="s">
        <v>946</v>
      </c>
      <c r="E357" s="288" t="s">
        <v>789</v>
      </c>
      <c r="F357" s="288" t="s">
        <v>1012</v>
      </c>
      <c r="G357" s="651" t="s">
        <v>1013</v>
      </c>
      <c r="H357" s="652"/>
      <c r="I357" s="289" t="s">
        <v>730</v>
      </c>
      <c r="J357" s="290">
        <v>1</v>
      </c>
      <c r="K357" s="290" t="s">
        <v>1009</v>
      </c>
      <c r="L357" s="291">
        <v>38357</v>
      </c>
      <c r="M357" s="291">
        <v>38594</v>
      </c>
      <c r="N357" s="292">
        <v>257966484</v>
      </c>
      <c r="O357" s="293">
        <v>676.19</v>
      </c>
      <c r="P357" s="289">
        <v>811015</v>
      </c>
      <c r="Q357" s="273" t="str">
        <f t="shared" si="100"/>
        <v>CUMPLE</v>
      </c>
      <c r="R357" s="273" t="s">
        <v>656</v>
      </c>
      <c r="S357" s="273"/>
      <c r="T357" s="273"/>
      <c r="U357" s="332">
        <f>IF(V357="SI",IF(M357="","",($J357*$N357)/(VLOOKUP(YEAR(M357),$AF$1:$AG$34,2,))),"")</f>
        <v>676.189997378768</v>
      </c>
      <c r="V357" s="284" t="s">
        <v>634</v>
      </c>
      <c r="W357" s="332">
        <f t="shared" si="98"/>
        <v>676.19</v>
      </c>
      <c r="X357" s="635"/>
      <c r="Y357" s="273" t="str">
        <f t="shared" si="99"/>
        <v>CUMPLE</v>
      </c>
      <c r="Z357" s="635"/>
      <c r="AA357" s="637"/>
      <c r="AB357" s="635"/>
      <c r="AC357" s="309"/>
      <c r="AF357" s="516"/>
      <c r="AG357" s="518"/>
    </row>
    <row r="358" spans="2:33" s="274" customFormat="1" ht="63.75" customHeight="1" x14ac:dyDescent="0.25">
      <c r="B358" s="285" t="s">
        <v>716</v>
      </c>
      <c r="C358" s="296">
        <v>63</v>
      </c>
      <c r="D358" s="287" t="s">
        <v>946</v>
      </c>
      <c r="E358" s="288" t="s">
        <v>1014</v>
      </c>
      <c r="F358" s="288" t="s">
        <v>1015</v>
      </c>
      <c r="G358" s="651" t="s">
        <v>1016</v>
      </c>
      <c r="H358" s="652"/>
      <c r="I358" s="289" t="s">
        <v>713</v>
      </c>
      <c r="J358" s="290">
        <v>0.5</v>
      </c>
      <c r="K358" s="290" t="s">
        <v>1009</v>
      </c>
      <c r="L358" s="291">
        <v>40381</v>
      </c>
      <c r="M358" s="291">
        <v>40774</v>
      </c>
      <c r="N358" s="292">
        <v>476520924</v>
      </c>
      <c r="O358" s="293">
        <v>444.85</v>
      </c>
      <c r="P358" s="289">
        <v>811015</v>
      </c>
      <c r="Q358" s="273" t="str">
        <f t="shared" si="100"/>
        <v>CUMPLE</v>
      </c>
      <c r="R358" s="273" t="s">
        <v>656</v>
      </c>
      <c r="S358" s="273"/>
      <c r="T358" s="273"/>
      <c r="U358" s="332">
        <v>889.7</v>
      </c>
      <c r="V358" s="284" t="s">
        <v>634</v>
      </c>
      <c r="W358" s="332">
        <f t="shared" si="98"/>
        <v>222.42500000000001</v>
      </c>
      <c r="X358" s="635"/>
      <c r="Y358" s="273" t="str">
        <f t="shared" si="99"/>
        <v>CUMPLE</v>
      </c>
      <c r="Z358" s="635"/>
      <c r="AA358" s="637"/>
      <c r="AB358" s="635"/>
      <c r="AC358" s="309"/>
      <c r="AF358" s="516"/>
      <c r="AG358" s="518"/>
    </row>
    <row r="359" spans="2:33" s="274" customFormat="1" ht="54.75" customHeight="1" x14ac:dyDescent="0.25">
      <c r="B359" s="285" t="s">
        <v>717</v>
      </c>
      <c r="C359" s="296">
        <v>87</v>
      </c>
      <c r="D359" s="287" t="s">
        <v>946</v>
      </c>
      <c r="E359" s="288" t="s">
        <v>1017</v>
      </c>
      <c r="F359" s="288" t="s">
        <v>1018</v>
      </c>
      <c r="G359" s="684" t="s">
        <v>1019</v>
      </c>
      <c r="H359" s="685"/>
      <c r="I359" s="289" t="s">
        <v>713</v>
      </c>
      <c r="J359" s="298">
        <v>0.33</v>
      </c>
      <c r="K359" s="290" t="s">
        <v>1009</v>
      </c>
      <c r="L359" s="291">
        <v>42622</v>
      </c>
      <c r="M359" s="291">
        <v>43444</v>
      </c>
      <c r="N359" s="380">
        <v>4136215083</v>
      </c>
      <c r="O359" s="378">
        <v>1747.152</v>
      </c>
      <c r="P359" s="289">
        <v>811015</v>
      </c>
      <c r="Q359" s="273" t="str">
        <f t="shared" si="100"/>
        <v>CUMPLE</v>
      </c>
      <c r="R359" s="273" t="s">
        <v>656</v>
      </c>
      <c r="S359" s="284"/>
      <c r="T359" s="284"/>
      <c r="U359" s="332">
        <v>5294.4</v>
      </c>
      <c r="V359" s="284" t="s">
        <v>634</v>
      </c>
      <c r="W359" s="332">
        <f t="shared" si="98"/>
        <v>576.56016</v>
      </c>
      <c r="X359" s="635"/>
      <c r="Y359" s="335" t="str">
        <f t="shared" si="99"/>
        <v>CUMPLE</v>
      </c>
      <c r="Z359" s="635"/>
      <c r="AA359" s="637"/>
      <c r="AB359" s="635"/>
      <c r="AC359" s="309"/>
      <c r="AF359" s="516"/>
      <c r="AG359" s="518"/>
    </row>
    <row r="360" spans="2:33" s="274" customFormat="1" ht="69.75" customHeight="1" x14ac:dyDescent="0.2">
      <c r="B360" s="285" t="s">
        <v>718</v>
      </c>
      <c r="C360" s="296">
        <v>92</v>
      </c>
      <c r="D360" s="287" t="s">
        <v>946</v>
      </c>
      <c r="E360" s="288" t="s">
        <v>789</v>
      </c>
      <c r="F360" s="288" t="s">
        <v>1020</v>
      </c>
      <c r="G360" s="684" t="s">
        <v>1021</v>
      </c>
      <c r="H360" s="685"/>
      <c r="I360" s="289" t="s">
        <v>713</v>
      </c>
      <c r="J360" s="298">
        <v>0.2</v>
      </c>
      <c r="K360" s="290" t="s">
        <v>1009</v>
      </c>
      <c r="L360" s="291">
        <v>42366</v>
      </c>
      <c r="M360" s="291">
        <v>43220</v>
      </c>
      <c r="N360" s="380">
        <v>2635932917</v>
      </c>
      <c r="O360" s="378">
        <v>657.06200000000001</v>
      </c>
      <c r="P360" s="289">
        <v>811015</v>
      </c>
      <c r="Q360" s="273" t="str">
        <f t="shared" si="100"/>
        <v>CUMPLE</v>
      </c>
      <c r="R360" s="273" t="s">
        <v>656</v>
      </c>
      <c r="S360" s="284"/>
      <c r="T360" s="284"/>
      <c r="U360" s="332">
        <v>3285.51</v>
      </c>
      <c r="V360" s="284" t="s">
        <v>634</v>
      </c>
      <c r="W360" s="332">
        <f t="shared" si="98"/>
        <v>131.41240000000002</v>
      </c>
      <c r="X360" s="636"/>
      <c r="Y360" s="335" t="str">
        <f t="shared" si="99"/>
        <v>CUMPLE</v>
      </c>
      <c r="Z360" s="636"/>
      <c r="AA360" s="637"/>
      <c r="AB360" s="636"/>
      <c r="AC360" s="309"/>
    </row>
    <row r="361" spans="2:33" s="274" customFormat="1" ht="15.75" x14ac:dyDescent="0.2">
      <c r="B361" s="300"/>
      <c r="C361" s="301"/>
      <c r="D361" s="301"/>
      <c r="E361" s="301"/>
      <c r="F361" s="301"/>
      <c r="G361" s="301"/>
      <c r="H361" s="301"/>
      <c r="I361" s="301"/>
      <c r="J361" s="302"/>
      <c r="K361" s="302"/>
      <c r="L361" s="302"/>
      <c r="M361" s="302"/>
      <c r="N361" s="301"/>
      <c r="O361" s="415"/>
      <c r="P361" s="301"/>
      <c r="Q361" s="302"/>
      <c r="R361" s="302"/>
      <c r="S361" s="303"/>
      <c r="T361" s="303" t="s">
        <v>719</v>
      </c>
      <c r="U361" s="333">
        <f>SUM(U355:U360)</f>
        <v>11025.77182580411</v>
      </c>
      <c r="V361" s="303">
        <f>COUNTIF(V355:V360,"SI")</f>
        <v>6</v>
      </c>
      <c r="W361" s="333">
        <f>SUM(W355:W360)</f>
        <v>2831.5225600000003</v>
      </c>
      <c r="X361" s="310">
        <f>W361/V361</f>
        <v>471.92042666666674</v>
      </c>
      <c r="Y361" s="301"/>
      <c r="Z361" s="301"/>
      <c r="AA361" s="301"/>
      <c r="AB361" s="301"/>
      <c r="AC361" s="304"/>
    </row>
    <row r="362" spans="2:33" x14ac:dyDescent="0.2">
      <c r="Q362" s="69"/>
    </row>
    <row r="363" spans="2:33" x14ac:dyDescent="0.2">
      <c r="Q363" s="69"/>
    </row>
    <row r="364" spans="2:33" s="274" customFormat="1" ht="20.25" x14ac:dyDescent="0.25">
      <c r="B364" s="305">
        <v>27</v>
      </c>
      <c r="C364" s="640" t="str">
        <f>VLOOKUP(B364,'INFO. PROP'!$A$9:$D$105,2,FALSE)</f>
        <v>COPEBA S.A.S.</v>
      </c>
      <c r="D364" s="640"/>
      <c r="E364" s="640"/>
      <c r="F364" s="640"/>
      <c r="G364" s="640"/>
      <c r="H364" s="641" t="s">
        <v>8</v>
      </c>
      <c r="I364" s="641"/>
      <c r="J364" s="642"/>
      <c r="K364" s="423" t="str">
        <f>VLOOKUP(B364,'INFO. PROP'!$A$9:$E$105,4,FALSE)</f>
        <v>(COPEBA S.A.S. 100% -  0% -  0%- 0%)</v>
      </c>
      <c r="L364" s="426"/>
      <c r="M364" s="426"/>
      <c r="N364" s="426"/>
      <c r="O364" s="426"/>
      <c r="P364" s="426"/>
      <c r="Q364" s="426"/>
      <c r="R364" s="426"/>
      <c r="S364" s="426"/>
      <c r="T364" s="426"/>
      <c r="U364" s="431"/>
      <c r="V364" s="452" t="s">
        <v>673</v>
      </c>
      <c r="W364" s="431">
        <f>AVERAGE(W368:W373)</f>
        <v>1849.5966666666666</v>
      </c>
      <c r="X364" s="618" t="s">
        <v>674</v>
      </c>
      <c r="Y364" s="619"/>
      <c r="Z364" s="311" t="s">
        <v>656</v>
      </c>
      <c r="AA364" s="312" t="s">
        <v>627</v>
      </c>
      <c r="AB364" s="311" t="s">
        <v>656</v>
      </c>
      <c r="AC364" s="275"/>
      <c r="AF364" s="516"/>
      <c r="AG364" s="517"/>
    </row>
    <row r="365" spans="2:33" s="274" customFormat="1" ht="15" x14ac:dyDescent="0.25">
      <c r="B365" s="643"/>
      <c r="C365" s="644"/>
      <c r="D365" s="644"/>
      <c r="E365" s="644"/>
      <c r="F365" s="306"/>
      <c r="G365" s="307"/>
      <c r="H365" s="307"/>
      <c r="I365" s="307"/>
      <c r="J365" s="308"/>
      <c r="K365" s="308"/>
      <c r="L365" s="308"/>
      <c r="M365" s="308"/>
      <c r="N365" s="307"/>
      <c r="O365" s="307"/>
      <c r="P365" s="307"/>
      <c r="Q365" s="308"/>
      <c r="R365" s="308"/>
      <c r="S365" s="308"/>
      <c r="T365" s="308"/>
      <c r="U365" s="308"/>
      <c r="V365" s="308"/>
      <c r="W365" s="308"/>
      <c r="X365" s="308"/>
      <c r="Y365" s="307"/>
      <c r="Z365" s="307"/>
      <c r="AA365" s="307"/>
      <c r="AB365" s="307"/>
      <c r="AC365" s="276"/>
      <c r="AF365" s="516"/>
      <c r="AG365" s="517"/>
    </row>
    <row r="366" spans="2:33" s="274" customFormat="1" ht="45" customHeight="1" x14ac:dyDescent="0.25">
      <c r="B366" s="645" t="s">
        <v>675</v>
      </c>
      <c r="C366" s="629" t="s">
        <v>676</v>
      </c>
      <c r="D366" s="629" t="s">
        <v>677</v>
      </c>
      <c r="E366" s="629" t="s">
        <v>678</v>
      </c>
      <c r="F366" s="630" t="s">
        <v>675</v>
      </c>
      <c r="G366" s="646"/>
      <c r="H366" s="631"/>
      <c r="I366" s="647" t="s">
        <v>679</v>
      </c>
      <c r="J366" s="648"/>
      <c r="K366" s="620" t="s">
        <v>680</v>
      </c>
      <c r="L366" s="620" t="s">
        <v>681</v>
      </c>
      <c r="M366" s="620" t="s">
        <v>682</v>
      </c>
      <c r="N366" s="620" t="s">
        <v>683</v>
      </c>
      <c r="O366" s="620" t="s">
        <v>684</v>
      </c>
      <c r="P366" s="620" t="s">
        <v>685</v>
      </c>
      <c r="Q366" s="281" t="s">
        <v>686</v>
      </c>
      <c r="R366" s="279" t="s">
        <v>687</v>
      </c>
      <c r="S366" s="649" t="s">
        <v>688</v>
      </c>
      <c r="T366" s="649"/>
      <c r="U366" s="620" t="s">
        <v>689</v>
      </c>
      <c r="V366" s="620" t="s">
        <v>690</v>
      </c>
      <c r="W366" s="647" t="s">
        <v>691</v>
      </c>
      <c r="X366" s="648"/>
      <c r="Y366" s="281" t="s">
        <v>692</v>
      </c>
      <c r="Z366" s="281" t="s">
        <v>693</v>
      </c>
      <c r="AA366" s="629" t="s">
        <v>694</v>
      </c>
      <c r="AB366" s="629"/>
      <c r="AC366" s="622" t="s">
        <v>23</v>
      </c>
      <c r="AF366" s="516"/>
      <c r="AG366" s="517"/>
    </row>
    <row r="367" spans="2:33" s="274" customFormat="1" ht="75" customHeight="1" x14ac:dyDescent="0.25">
      <c r="B367" s="645"/>
      <c r="C367" s="629"/>
      <c r="D367" s="629"/>
      <c r="E367" s="629"/>
      <c r="F367" s="282" t="s">
        <v>5</v>
      </c>
      <c r="G367" s="630" t="s">
        <v>695</v>
      </c>
      <c r="H367" s="631"/>
      <c r="I367" s="278" t="s">
        <v>696</v>
      </c>
      <c r="J367" s="280" t="s">
        <v>697</v>
      </c>
      <c r="K367" s="621"/>
      <c r="L367" s="621"/>
      <c r="M367" s="621"/>
      <c r="N367" s="621"/>
      <c r="O367" s="621"/>
      <c r="P367" s="621"/>
      <c r="Q367" s="277" t="s">
        <v>698</v>
      </c>
      <c r="R367" s="277" t="s">
        <v>699</v>
      </c>
      <c r="S367" s="283" t="s">
        <v>700</v>
      </c>
      <c r="T367" s="283" t="s">
        <v>701</v>
      </c>
      <c r="U367" s="621"/>
      <c r="V367" s="621"/>
      <c r="W367" s="502" t="s">
        <v>702</v>
      </c>
      <c r="X367" s="284" t="s">
        <v>703</v>
      </c>
      <c r="Y367" s="277" t="s">
        <v>704</v>
      </c>
      <c r="Z367" s="281" t="s">
        <v>705</v>
      </c>
      <c r="AA367" s="277" t="s">
        <v>706</v>
      </c>
      <c r="AB367" s="277" t="s">
        <v>707</v>
      </c>
      <c r="AC367" s="622"/>
      <c r="AF367" s="516"/>
      <c r="AG367" s="517"/>
    </row>
    <row r="368" spans="2:33" s="274" customFormat="1" ht="83.25" customHeight="1" x14ac:dyDescent="0.25">
      <c r="B368" s="285" t="s">
        <v>708</v>
      </c>
      <c r="C368" s="286">
        <v>8</v>
      </c>
      <c r="D368" s="287" t="s">
        <v>1022</v>
      </c>
      <c r="E368" s="288" t="s">
        <v>1023</v>
      </c>
      <c r="F368" s="288" t="s">
        <v>1024</v>
      </c>
      <c r="G368" s="651" t="s">
        <v>1025</v>
      </c>
      <c r="H368" s="652"/>
      <c r="I368" s="289" t="s">
        <v>713</v>
      </c>
      <c r="J368" s="290">
        <v>0.5</v>
      </c>
      <c r="K368" s="290" t="s">
        <v>186</v>
      </c>
      <c r="L368" s="291">
        <v>36760</v>
      </c>
      <c r="M368" s="291">
        <v>37216</v>
      </c>
      <c r="N368" s="292">
        <v>287970527</v>
      </c>
      <c r="O368" s="293">
        <v>1006.89</v>
      </c>
      <c r="P368" s="289">
        <v>811015</v>
      </c>
      <c r="Q368" s="273" t="str">
        <f>IF(OR(P368=$C$2,P368=$C$3,P368=$C$4),"CUMPLE","NO CUMPLE")</f>
        <v>CUMPLE</v>
      </c>
      <c r="R368" s="273" t="s">
        <v>656</v>
      </c>
      <c r="S368" s="273" t="s">
        <v>656</v>
      </c>
      <c r="T368" s="273" t="s">
        <v>656</v>
      </c>
      <c r="U368" s="332">
        <f t="shared" ref="U368:U373" si="101">IF(V368="SI",IF(M368="","",($J368*$N368)/(VLOOKUP(YEAR(M368),$AF$1:$AG$34,2,))),"")</f>
        <v>503.44497727272727</v>
      </c>
      <c r="V368" s="284" t="s">
        <v>634</v>
      </c>
      <c r="W368" s="332">
        <f t="shared" ref="W368:W373" si="102">IF(V368="si",(J368*O368),(" "))</f>
        <v>503.44499999999999</v>
      </c>
      <c r="X368" s="448">
        <f>W374/$G$11</f>
        <v>6.9355226899387237</v>
      </c>
      <c r="Y368" s="273" t="str">
        <f t="shared" ref="Y368:Y373" si="103">IF(M368="","",IF(M368&lt;$G$13,"CUMPLE","NO CUMPLE"))</f>
        <v>CUMPLE</v>
      </c>
      <c r="Z368" s="634" t="s">
        <v>656</v>
      </c>
      <c r="AA368" s="637" t="s">
        <v>634</v>
      </c>
      <c r="AB368" s="634" t="str">
        <f>IF(AA368="si","CUMPLE","NO CUMPLE")</f>
        <v>CUMPLE</v>
      </c>
      <c r="AC368" s="711"/>
      <c r="AF368" s="516"/>
      <c r="AG368" s="517"/>
    </row>
    <row r="369" spans="2:33" s="274" customFormat="1" ht="90.75" customHeight="1" x14ac:dyDescent="0.25">
      <c r="B369" s="285" t="s">
        <v>714</v>
      </c>
      <c r="C369" s="286">
        <v>22</v>
      </c>
      <c r="D369" s="287" t="s">
        <v>1022</v>
      </c>
      <c r="E369" s="288" t="s">
        <v>1026</v>
      </c>
      <c r="F369" s="288" t="s">
        <v>1027</v>
      </c>
      <c r="G369" s="651" t="s">
        <v>1028</v>
      </c>
      <c r="H369" s="652"/>
      <c r="I369" s="289" t="s">
        <v>713</v>
      </c>
      <c r="J369" s="290">
        <v>0.9</v>
      </c>
      <c r="K369" s="290" t="s">
        <v>186</v>
      </c>
      <c r="L369" s="291">
        <v>39770</v>
      </c>
      <c r="M369" s="291">
        <v>40711</v>
      </c>
      <c r="N369" s="292">
        <v>2160227467</v>
      </c>
      <c r="O369" s="293">
        <v>4031.35</v>
      </c>
      <c r="P369" s="289">
        <v>811015</v>
      </c>
      <c r="Q369" s="273" t="str">
        <f t="shared" ref="Q369:Q370" si="104">IF(OR(P369=$C$2,P369=$C$3,P369=$C$4),"CUMPLE","NO CUMPLE")</f>
        <v>CUMPLE</v>
      </c>
      <c r="R369" s="273" t="s">
        <v>656</v>
      </c>
      <c r="S369" s="273"/>
      <c r="T369" s="273"/>
      <c r="U369" s="332">
        <f t="shared" si="101"/>
        <v>3629.9565352875279</v>
      </c>
      <c r="V369" s="284" t="s">
        <v>634</v>
      </c>
      <c r="W369" s="332">
        <f t="shared" si="102"/>
        <v>3628.2150000000001</v>
      </c>
      <c r="X369" s="634" t="str">
        <f>IF(W374=0,"",IF(X368&gt;=100%,"CUMPLE","NO CUMPLE"))</f>
        <v>CUMPLE</v>
      </c>
      <c r="Y369" s="273" t="str">
        <f t="shared" si="103"/>
        <v>CUMPLE</v>
      </c>
      <c r="Z369" s="635"/>
      <c r="AA369" s="637"/>
      <c r="AB369" s="635"/>
      <c r="AC369" s="712"/>
      <c r="AF369" s="516"/>
      <c r="AG369" s="518"/>
    </row>
    <row r="370" spans="2:33" s="274" customFormat="1" ht="102" customHeight="1" x14ac:dyDescent="0.25">
      <c r="B370" s="285" t="s">
        <v>715</v>
      </c>
      <c r="C370" s="296">
        <v>29</v>
      </c>
      <c r="D370" s="287" t="s">
        <v>1022</v>
      </c>
      <c r="E370" s="288" t="s">
        <v>1029</v>
      </c>
      <c r="F370" s="288" t="s">
        <v>1030</v>
      </c>
      <c r="G370" s="651" t="s">
        <v>1031</v>
      </c>
      <c r="H370" s="652"/>
      <c r="I370" s="289" t="s">
        <v>730</v>
      </c>
      <c r="J370" s="290">
        <v>1</v>
      </c>
      <c r="K370" s="290" t="s">
        <v>186</v>
      </c>
      <c r="L370" s="291">
        <v>40238</v>
      </c>
      <c r="M370" s="291">
        <v>40693</v>
      </c>
      <c r="N370" s="292">
        <v>759014377</v>
      </c>
      <c r="O370" s="293">
        <v>1417.13</v>
      </c>
      <c r="P370" s="289">
        <v>811015</v>
      </c>
      <c r="Q370" s="273" t="str">
        <f t="shared" si="104"/>
        <v>CUMPLE</v>
      </c>
      <c r="R370" s="273" t="s">
        <v>656</v>
      </c>
      <c r="S370" s="273"/>
      <c r="T370" s="273"/>
      <c r="U370" s="332">
        <f t="shared" si="101"/>
        <v>1417.1291579536967</v>
      </c>
      <c r="V370" s="284" t="s">
        <v>634</v>
      </c>
      <c r="W370" s="332">
        <f t="shared" si="102"/>
        <v>1417.13</v>
      </c>
      <c r="X370" s="635"/>
      <c r="Y370" s="273" t="str">
        <f t="shared" si="103"/>
        <v>CUMPLE</v>
      </c>
      <c r="Z370" s="635"/>
      <c r="AA370" s="637"/>
      <c r="AB370" s="635"/>
      <c r="AC370" s="713"/>
      <c r="AF370" s="516"/>
      <c r="AG370" s="518"/>
    </row>
    <row r="371" spans="2:33" s="274" customFormat="1" ht="63.75" customHeight="1" x14ac:dyDescent="0.25">
      <c r="B371" s="285" t="s">
        <v>716</v>
      </c>
      <c r="C371" s="296"/>
      <c r="D371" s="287"/>
      <c r="E371" s="288"/>
      <c r="F371" s="288"/>
      <c r="G371" s="651"/>
      <c r="H371" s="652"/>
      <c r="I371" s="289"/>
      <c r="J371" s="290"/>
      <c r="K371" s="290"/>
      <c r="L371" s="291"/>
      <c r="M371" s="291"/>
      <c r="N371" s="292"/>
      <c r="O371" s="293"/>
      <c r="P371" s="289"/>
      <c r="Q371" s="273"/>
      <c r="R371" s="273"/>
      <c r="S371" s="273"/>
      <c r="T371" s="273"/>
      <c r="U371" s="332" t="str">
        <f t="shared" si="101"/>
        <v/>
      </c>
      <c r="V371" s="284"/>
      <c r="W371" s="332" t="str">
        <f t="shared" si="102"/>
        <v xml:space="preserve"> </v>
      </c>
      <c r="X371" s="635"/>
      <c r="Y371" s="273" t="str">
        <f t="shared" si="103"/>
        <v/>
      </c>
      <c r="Z371" s="635"/>
      <c r="AA371" s="637"/>
      <c r="AB371" s="635"/>
      <c r="AC371" s="309"/>
      <c r="AF371" s="516"/>
      <c r="AG371" s="518"/>
    </row>
    <row r="372" spans="2:33" s="274" customFormat="1" ht="54.75" customHeight="1" x14ac:dyDescent="0.25">
      <c r="B372" s="285" t="s">
        <v>717</v>
      </c>
      <c r="C372" s="296"/>
      <c r="D372" s="296"/>
      <c r="E372" s="284"/>
      <c r="F372" s="284"/>
      <c r="G372" s="638"/>
      <c r="H372" s="639"/>
      <c r="I372" s="289"/>
      <c r="J372" s="298"/>
      <c r="K372" s="298"/>
      <c r="L372" s="289"/>
      <c r="M372" s="289"/>
      <c r="N372" s="299"/>
      <c r="O372" s="297"/>
      <c r="P372" s="297"/>
      <c r="Q372" s="273"/>
      <c r="R372" s="284"/>
      <c r="S372" s="284"/>
      <c r="T372" s="284"/>
      <c r="U372" s="332" t="str">
        <f t="shared" si="101"/>
        <v/>
      </c>
      <c r="V372" s="284"/>
      <c r="W372" s="332" t="str">
        <f t="shared" si="102"/>
        <v xml:space="preserve"> </v>
      </c>
      <c r="X372" s="635"/>
      <c r="Y372" s="335" t="str">
        <f t="shared" si="103"/>
        <v/>
      </c>
      <c r="Z372" s="635"/>
      <c r="AA372" s="637"/>
      <c r="AB372" s="635"/>
      <c r="AC372" s="309"/>
      <c r="AF372" s="516"/>
      <c r="AG372" s="518"/>
    </row>
    <row r="373" spans="2:33" s="274" customFormat="1" ht="69.75" customHeight="1" x14ac:dyDescent="0.2">
      <c r="B373" s="285" t="s">
        <v>718</v>
      </c>
      <c r="C373" s="296"/>
      <c r="D373" s="296"/>
      <c r="E373" s="284"/>
      <c r="F373" s="284"/>
      <c r="G373" s="638"/>
      <c r="H373" s="639"/>
      <c r="I373" s="289"/>
      <c r="J373" s="298"/>
      <c r="K373" s="298"/>
      <c r="L373" s="289"/>
      <c r="M373" s="289"/>
      <c r="N373" s="299"/>
      <c r="O373" s="297"/>
      <c r="P373" s="297"/>
      <c r="Q373" s="273"/>
      <c r="R373" s="284"/>
      <c r="S373" s="284"/>
      <c r="T373" s="284"/>
      <c r="U373" s="332" t="str">
        <f t="shared" si="101"/>
        <v/>
      </c>
      <c r="V373" s="284"/>
      <c r="W373" s="332" t="str">
        <f t="shared" si="102"/>
        <v xml:space="preserve"> </v>
      </c>
      <c r="X373" s="636"/>
      <c r="Y373" s="335" t="str">
        <f t="shared" si="103"/>
        <v/>
      </c>
      <c r="Z373" s="636"/>
      <c r="AA373" s="637"/>
      <c r="AB373" s="636"/>
      <c r="AC373" s="309"/>
    </row>
    <row r="374" spans="2:33" s="274" customFormat="1" ht="15.75" x14ac:dyDescent="0.2">
      <c r="B374" s="300"/>
      <c r="C374" s="301"/>
      <c r="D374" s="301"/>
      <c r="E374" s="301"/>
      <c r="F374" s="301"/>
      <c r="G374" s="301"/>
      <c r="H374" s="301"/>
      <c r="I374" s="301"/>
      <c r="J374" s="302"/>
      <c r="K374" s="302"/>
      <c r="L374" s="302"/>
      <c r="M374" s="302"/>
      <c r="N374" s="301"/>
      <c r="O374" s="301"/>
      <c r="P374" s="301"/>
      <c r="Q374" s="302"/>
      <c r="R374" s="302"/>
      <c r="S374" s="303"/>
      <c r="T374" s="303" t="s">
        <v>719</v>
      </c>
      <c r="U374" s="333">
        <f>SUM(U368:U373)</f>
        <v>5550.5306705139519</v>
      </c>
      <c r="V374" s="303">
        <f>COUNTIF(V368:V373,"SI")</f>
        <v>3</v>
      </c>
      <c r="W374" s="333">
        <f>SUM(W368:W373)</f>
        <v>5548.79</v>
      </c>
      <c r="X374" s="310">
        <f>W374/V374</f>
        <v>1849.5966666666666</v>
      </c>
      <c r="Y374" s="301"/>
      <c r="Z374" s="301"/>
      <c r="AA374" s="301"/>
      <c r="AB374" s="301"/>
      <c r="AC374" s="304"/>
    </row>
    <row r="375" spans="2:33" ht="16.5" x14ac:dyDescent="0.3">
      <c r="Q375" s="69"/>
      <c r="U375" s="331"/>
      <c r="V375" s="327"/>
      <c r="W375" s="331"/>
    </row>
    <row r="376" spans="2:33" x14ac:dyDescent="0.2">
      <c r="Q376" s="69"/>
    </row>
    <row r="377" spans="2:33" s="274" customFormat="1" ht="20.25" x14ac:dyDescent="0.25">
      <c r="B377" s="305">
        <v>28</v>
      </c>
      <c r="C377" s="640" t="str">
        <f>VLOOKUP(B377,'INFO. PROP'!$A$9:$D$105,2,FALSE)</f>
        <v>CONSORCIO SAN JUAN BOSA 4</v>
      </c>
      <c r="D377" s="640"/>
      <c r="E377" s="640"/>
      <c r="F377" s="640"/>
      <c r="G377" s="640"/>
      <c r="H377" s="641" t="s">
        <v>8</v>
      </c>
      <c r="I377" s="641"/>
      <c r="J377" s="642"/>
      <c r="K377" s="423" t="str">
        <f>VLOOKUP(B377,'INFO. PROP'!$A$9:$E$105,4,FALSE)</f>
        <v>(SHM INGENIERIA SAS  50% - CARLOS HERNÁNDEZ
SOLER 50% -  0%- 0%)</v>
      </c>
      <c r="L377" s="426"/>
      <c r="M377" s="426"/>
      <c r="N377" s="426"/>
      <c r="O377" s="426"/>
      <c r="P377" s="426"/>
      <c r="Q377" s="426"/>
      <c r="R377" s="426"/>
      <c r="S377" s="426"/>
      <c r="T377" s="426"/>
      <c r="U377" s="431"/>
      <c r="V377" s="452" t="s">
        <v>673</v>
      </c>
      <c r="W377" s="431">
        <f>AVERAGE(W381:W386)</f>
        <v>835.8599999999999</v>
      </c>
      <c r="X377" s="618" t="s">
        <v>674</v>
      </c>
      <c r="Y377" s="619"/>
      <c r="Z377" s="311" t="s">
        <v>656</v>
      </c>
      <c r="AA377" s="312" t="s">
        <v>627</v>
      </c>
      <c r="AB377" s="311" t="s">
        <v>656</v>
      </c>
      <c r="AC377" s="275"/>
      <c r="AF377" s="516"/>
      <c r="AG377" s="517"/>
    </row>
    <row r="378" spans="2:33" s="274" customFormat="1" ht="15" x14ac:dyDescent="0.25">
      <c r="B378" s="643"/>
      <c r="C378" s="644"/>
      <c r="D378" s="644"/>
      <c r="E378" s="644"/>
      <c r="F378" s="306"/>
      <c r="G378" s="307"/>
      <c r="H378" s="307"/>
      <c r="I378" s="307"/>
      <c r="J378" s="308"/>
      <c r="K378" s="308"/>
      <c r="L378" s="308"/>
      <c r="M378" s="308"/>
      <c r="N378" s="307"/>
      <c r="O378" s="307"/>
      <c r="P378" s="307"/>
      <c r="Q378" s="308"/>
      <c r="R378" s="308"/>
      <c r="S378" s="308"/>
      <c r="T378" s="308"/>
      <c r="U378" s="308"/>
      <c r="V378" s="308"/>
      <c r="W378" s="308"/>
      <c r="X378" s="308"/>
      <c r="Y378" s="307"/>
      <c r="Z378" s="307"/>
      <c r="AA378" s="307"/>
      <c r="AB378" s="307"/>
      <c r="AC378" s="276"/>
      <c r="AF378" s="516"/>
      <c r="AG378" s="517"/>
    </row>
    <row r="379" spans="2:33" s="274" customFormat="1" ht="45" customHeight="1" x14ac:dyDescent="0.25">
      <c r="B379" s="645" t="s">
        <v>675</v>
      </c>
      <c r="C379" s="629" t="s">
        <v>676</v>
      </c>
      <c r="D379" s="629" t="s">
        <v>677</v>
      </c>
      <c r="E379" s="629" t="s">
        <v>678</v>
      </c>
      <c r="F379" s="630" t="s">
        <v>675</v>
      </c>
      <c r="G379" s="646"/>
      <c r="H379" s="631"/>
      <c r="I379" s="647" t="s">
        <v>679</v>
      </c>
      <c r="J379" s="648"/>
      <c r="K379" s="620" t="s">
        <v>680</v>
      </c>
      <c r="L379" s="620" t="s">
        <v>681</v>
      </c>
      <c r="M379" s="620" t="s">
        <v>682</v>
      </c>
      <c r="N379" s="620" t="s">
        <v>683</v>
      </c>
      <c r="O379" s="620" t="s">
        <v>684</v>
      </c>
      <c r="P379" s="620" t="s">
        <v>685</v>
      </c>
      <c r="Q379" s="281" t="s">
        <v>686</v>
      </c>
      <c r="R379" s="279" t="s">
        <v>687</v>
      </c>
      <c r="S379" s="649" t="s">
        <v>688</v>
      </c>
      <c r="T379" s="649"/>
      <c r="U379" s="620" t="s">
        <v>689</v>
      </c>
      <c r="V379" s="620" t="s">
        <v>690</v>
      </c>
      <c r="W379" s="647" t="s">
        <v>691</v>
      </c>
      <c r="X379" s="648"/>
      <c r="Y379" s="281" t="s">
        <v>692</v>
      </c>
      <c r="Z379" s="281" t="s">
        <v>693</v>
      </c>
      <c r="AA379" s="629" t="s">
        <v>694</v>
      </c>
      <c r="AB379" s="629"/>
      <c r="AC379" s="622" t="s">
        <v>23</v>
      </c>
      <c r="AF379" s="516"/>
      <c r="AG379" s="517"/>
    </row>
    <row r="380" spans="2:33" s="274" customFormat="1" ht="75" customHeight="1" x14ac:dyDescent="0.25">
      <c r="B380" s="645"/>
      <c r="C380" s="629"/>
      <c r="D380" s="629"/>
      <c r="E380" s="629"/>
      <c r="F380" s="282" t="s">
        <v>5</v>
      </c>
      <c r="G380" s="630" t="s">
        <v>695</v>
      </c>
      <c r="H380" s="631"/>
      <c r="I380" s="278" t="s">
        <v>696</v>
      </c>
      <c r="J380" s="280" t="s">
        <v>697</v>
      </c>
      <c r="K380" s="621"/>
      <c r="L380" s="621"/>
      <c r="M380" s="621"/>
      <c r="N380" s="621"/>
      <c r="O380" s="621"/>
      <c r="P380" s="621"/>
      <c r="Q380" s="277" t="s">
        <v>698</v>
      </c>
      <c r="R380" s="277" t="s">
        <v>699</v>
      </c>
      <c r="S380" s="283" t="s">
        <v>700</v>
      </c>
      <c r="T380" s="283" t="s">
        <v>701</v>
      </c>
      <c r="U380" s="621"/>
      <c r="V380" s="621"/>
      <c r="W380" s="502" t="s">
        <v>702</v>
      </c>
      <c r="X380" s="284" t="s">
        <v>703</v>
      </c>
      <c r="Y380" s="277" t="s">
        <v>704</v>
      </c>
      <c r="Z380" s="281" t="s">
        <v>705</v>
      </c>
      <c r="AA380" s="277" t="s">
        <v>706</v>
      </c>
      <c r="AB380" s="277" t="s">
        <v>707</v>
      </c>
      <c r="AC380" s="622"/>
      <c r="AF380" s="516"/>
      <c r="AG380" s="517"/>
    </row>
    <row r="381" spans="2:33" s="274" customFormat="1" ht="83.25" customHeight="1" x14ac:dyDescent="0.25">
      <c r="B381" s="285" t="s">
        <v>708</v>
      </c>
      <c r="C381" s="286">
        <v>123</v>
      </c>
      <c r="D381" s="287" t="s">
        <v>1032</v>
      </c>
      <c r="E381" s="288" t="s">
        <v>1033</v>
      </c>
      <c r="F381" s="288" t="s">
        <v>1034</v>
      </c>
      <c r="G381" s="651" t="s">
        <v>1035</v>
      </c>
      <c r="H381" s="652"/>
      <c r="I381" s="289" t="s">
        <v>713</v>
      </c>
      <c r="J381" s="290">
        <v>0.5</v>
      </c>
      <c r="K381" s="290" t="s">
        <v>1036</v>
      </c>
      <c r="L381" s="291">
        <v>42044</v>
      </c>
      <c r="M381" s="291">
        <v>42768</v>
      </c>
      <c r="N381" s="292">
        <v>437245644</v>
      </c>
      <c r="O381" s="293">
        <v>592.70000000000005</v>
      </c>
      <c r="P381" s="289">
        <v>811015</v>
      </c>
      <c r="Q381" s="273" t="str">
        <f>IF(OR(P381=$C$2,P381=$C$3,P381=$C$4),"CUMPLE","NO CUMPLE")</f>
        <v>CUMPLE</v>
      </c>
      <c r="R381" s="273" t="s">
        <v>656</v>
      </c>
      <c r="S381" s="273" t="s">
        <v>656</v>
      </c>
      <c r="T381" s="273" t="s">
        <v>656</v>
      </c>
      <c r="U381" s="332">
        <f t="shared" ref="U381:U386" si="105">IF(V381="SI",IF(M381="","",($J381*$N381)/(VLOOKUP(YEAR(M381),$AF$1:$AG$34,2,))),"")</f>
        <v>296.35052737025171</v>
      </c>
      <c r="V381" s="284" t="s">
        <v>634</v>
      </c>
      <c r="W381" s="568">
        <f t="shared" ref="W381:W386" si="106">IF(V381="si",(J381*O381),(" "))</f>
        <v>296.35000000000002</v>
      </c>
      <c r="X381" s="448">
        <f>W387/$G$11</f>
        <v>2.0895099636541232</v>
      </c>
      <c r="Y381" s="273" t="str">
        <f t="shared" ref="Y381:Y386" si="107">IF(M381="","",IF(M381&lt;$G$13,"CUMPLE","NO CUMPLE"))</f>
        <v>CUMPLE</v>
      </c>
      <c r="Z381" s="634" t="s">
        <v>656</v>
      </c>
      <c r="AA381" s="637" t="s">
        <v>634</v>
      </c>
      <c r="AB381" s="634" t="str">
        <f>IF(AA381="si","CUMPLE","NO CUMPLE")</f>
        <v>CUMPLE</v>
      </c>
      <c r="AC381" s="612"/>
      <c r="AF381" s="516"/>
      <c r="AG381" s="517"/>
    </row>
    <row r="382" spans="2:33" s="274" customFormat="1" ht="90.75" customHeight="1" x14ac:dyDescent="0.25">
      <c r="B382" s="285" t="s">
        <v>714</v>
      </c>
      <c r="C382" s="286">
        <v>3</v>
      </c>
      <c r="D382" s="287" t="s">
        <v>1032</v>
      </c>
      <c r="E382" s="288" t="s">
        <v>855</v>
      </c>
      <c r="F382" s="288" t="s">
        <v>1037</v>
      </c>
      <c r="G382" s="651" t="s">
        <v>1038</v>
      </c>
      <c r="H382" s="652"/>
      <c r="I382" s="289" t="s">
        <v>730</v>
      </c>
      <c r="J382" s="290">
        <v>1</v>
      </c>
      <c r="K382" s="290" t="s">
        <v>1039</v>
      </c>
      <c r="L382" s="291">
        <v>38859</v>
      </c>
      <c r="M382" s="291">
        <v>39813</v>
      </c>
      <c r="N382" s="292">
        <v>633341236</v>
      </c>
      <c r="O382" s="293">
        <v>1375.37</v>
      </c>
      <c r="P382" s="289">
        <v>811015</v>
      </c>
      <c r="Q382" s="273" t="str">
        <f t="shared" ref="Q382" si="108">IF(OR(P382=$C$2,P382=$C$3,P382=$C$4),"CUMPLE","NO CUMPLE")</f>
        <v>CUMPLE</v>
      </c>
      <c r="R382" s="273" t="s">
        <v>656</v>
      </c>
      <c r="S382" s="273"/>
      <c r="T382" s="273"/>
      <c r="U382" s="332">
        <f t="shared" si="105"/>
        <v>1372.353707475623</v>
      </c>
      <c r="V382" s="284" t="s">
        <v>634</v>
      </c>
      <c r="W382" s="332">
        <f t="shared" si="106"/>
        <v>1375.37</v>
      </c>
      <c r="X382" s="634" t="str">
        <f>IF(W387=0,"",IF(X381&gt;=100%,"CUMPLE","NO CUMPLE"))</f>
        <v>CUMPLE</v>
      </c>
      <c r="Y382" s="273" t="str">
        <f t="shared" si="107"/>
        <v>CUMPLE</v>
      </c>
      <c r="Z382" s="635"/>
      <c r="AA382" s="637"/>
      <c r="AB382" s="635"/>
      <c r="AC382" s="614"/>
      <c r="AF382" s="516"/>
      <c r="AG382" s="518"/>
    </row>
    <row r="383" spans="2:33" s="274" customFormat="1" ht="75" customHeight="1" x14ac:dyDescent="0.25">
      <c r="B383" s="285" t="s">
        <v>715</v>
      </c>
      <c r="C383" s="296"/>
      <c r="D383" s="287"/>
      <c r="E383" s="288"/>
      <c r="F383" s="288"/>
      <c r="G383" s="651"/>
      <c r="H383" s="652"/>
      <c r="I383" s="289"/>
      <c r="J383" s="290"/>
      <c r="K383" s="290"/>
      <c r="L383" s="291"/>
      <c r="M383" s="291"/>
      <c r="N383" s="292"/>
      <c r="O383" s="293"/>
      <c r="P383" s="289"/>
      <c r="Q383" s="273"/>
      <c r="R383" s="273"/>
      <c r="S383" s="273"/>
      <c r="T383" s="273"/>
      <c r="U383" s="332" t="str">
        <f t="shared" si="105"/>
        <v/>
      </c>
      <c r="V383" s="284"/>
      <c r="W383" s="332" t="str">
        <f t="shared" si="106"/>
        <v xml:space="preserve"> </v>
      </c>
      <c r="X383" s="635"/>
      <c r="Y383" s="273" t="str">
        <f t="shared" si="107"/>
        <v/>
      </c>
      <c r="Z383" s="635"/>
      <c r="AA383" s="637"/>
      <c r="AB383" s="635"/>
      <c r="AC383" s="309"/>
      <c r="AF383" s="516"/>
      <c r="AG383" s="518"/>
    </row>
    <row r="384" spans="2:33" s="274" customFormat="1" ht="63.75" customHeight="1" x14ac:dyDescent="0.25">
      <c r="B384" s="285" t="s">
        <v>716</v>
      </c>
      <c r="C384" s="296"/>
      <c r="D384" s="287"/>
      <c r="E384" s="288"/>
      <c r="F384" s="288"/>
      <c r="G384" s="651"/>
      <c r="H384" s="652"/>
      <c r="I384" s="289"/>
      <c r="J384" s="290"/>
      <c r="K384" s="290"/>
      <c r="L384" s="291"/>
      <c r="M384" s="291"/>
      <c r="N384" s="292"/>
      <c r="O384" s="293"/>
      <c r="P384" s="289"/>
      <c r="Q384" s="273"/>
      <c r="R384" s="273"/>
      <c r="S384" s="273"/>
      <c r="T384" s="273"/>
      <c r="U384" s="332" t="str">
        <f t="shared" si="105"/>
        <v/>
      </c>
      <c r="V384" s="284"/>
      <c r="W384" s="332" t="str">
        <f t="shared" si="106"/>
        <v xml:space="preserve"> </v>
      </c>
      <c r="X384" s="635"/>
      <c r="Y384" s="273" t="str">
        <f t="shared" si="107"/>
        <v/>
      </c>
      <c r="Z384" s="635"/>
      <c r="AA384" s="637"/>
      <c r="AB384" s="635"/>
      <c r="AC384" s="309"/>
      <c r="AF384" s="516"/>
      <c r="AG384" s="518"/>
    </row>
    <row r="385" spans="2:33" s="274" customFormat="1" ht="54.75" customHeight="1" x14ac:dyDescent="0.25">
      <c r="B385" s="285" t="s">
        <v>717</v>
      </c>
      <c r="C385" s="296"/>
      <c r="D385" s="296"/>
      <c r="E385" s="284"/>
      <c r="F385" s="284"/>
      <c r="G385" s="638"/>
      <c r="H385" s="639"/>
      <c r="I385" s="289"/>
      <c r="J385" s="298"/>
      <c r="K385" s="298"/>
      <c r="L385" s="289"/>
      <c r="M385" s="289"/>
      <c r="N385" s="299"/>
      <c r="O385" s="297"/>
      <c r="P385" s="297"/>
      <c r="Q385" s="273"/>
      <c r="R385" s="284"/>
      <c r="S385" s="284"/>
      <c r="T385" s="284"/>
      <c r="U385" s="332" t="str">
        <f t="shared" si="105"/>
        <v/>
      </c>
      <c r="V385" s="284"/>
      <c r="W385" s="332" t="str">
        <f t="shared" si="106"/>
        <v xml:space="preserve"> </v>
      </c>
      <c r="X385" s="635"/>
      <c r="Y385" s="335" t="str">
        <f t="shared" si="107"/>
        <v/>
      </c>
      <c r="Z385" s="635"/>
      <c r="AA385" s="637"/>
      <c r="AB385" s="635"/>
      <c r="AC385" s="309"/>
      <c r="AF385" s="516"/>
      <c r="AG385" s="518"/>
    </row>
    <row r="386" spans="2:33" s="274" customFormat="1" ht="69.75" customHeight="1" x14ac:dyDescent="0.2">
      <c r="B386" s="285" t="s">
        <v>718</v>
      </c>
      <c r="C386" s="296"/>
      <c r="D386" s="296"/>
      <c r="E386" s="284"/>
      <c r="F386" s="284"/>
      <c r="G386" s="638"/>
      <c r="H386" s="639"/>
      <c r="I386" s="289"/>
      <c r="J386" s="298"/>
      <c r="K386" s="298"/>
      <c r="L386" s="289"/>
      <c r="M386" s="289"/>
      <c r="N386" s="299"/>
      <c r="O386" s="297"/>
      <c r="P386" s="297"/>
      <c r="Q386" s="273"/>
      <c r="R386" s="284"/>
      <c r="S386" s="284"/>
      <c r="T386" s="284"/>
      <c r="U386" s="332" t="str">
        <f t="shared" si="105"/>
        <v/>
      </c>
      <c r="V386" s="284"/>
      <c r="W386" s="332" t="str">
        <f t="shared" si="106"/>
        <v xml:space="preserve"> </v>
      </c>
      <c r="X386" s="636"/>
      <c r="Y386" s="335" t="str">
        <f t="shared" si="107"/>
        <v/>
      </c>
      <c r="Z386" s="636"/>
      <c r="AA386" s="637"/>
      <c r="AB386" s="636"/>
      <c r="AC386" s="309"/>
    </row>
    <row r="387" spans="2:33" s="274" customFormat="1" ht="15.75" x14ac:dyDescent="0.2">
      <c r="B387" s="300"/>
      <c r="C387" s="301"/>
      <c r="D387" s="301"/>
      <c r="E387" s="301"/>
      <c r="F387" s="301"/>
      <c r="G387" s="301"/>
      <c r="H387" s="301"/>
      <c r="I387" s="301"/>
      <c r="J387" s="302"/>
      <c r="K387" s="302"/>
      <c r="L387" s="302"/>
      <c r="M387" s="302"/>
      <c r="N387" s="301"/>
      <c r="O387" s="301"/>
      <c r="P387" s="301"/>
      <c r="Q387" s="302"/>
      <c r="R387" s="302"/>
      <c r="S387" s="303"/>
      <c r="T387" s="303" t="s">
        <v>719</v>
      </c>
      <c r="U387" s="333">
        <f>SUM(U381:U386)</f>
        <v>1668.7042348458747</v>
      </c>
      <c r="V387" s="303">
        <f>COUNTIF(V381:V386,"SI")</f>
        <v>2</v>
      </c>
      <c r="W387" s="333">
        <f>SUM(W381:W386)</f>
        <v>1671.7199999999998</v>
      </c>
      <c r="X387" s="310">
        <f>W387/V387</f>
        <v>835.8599999999999</v>
      </c>
      <c r="Y387" s="301"/>
      <c r="Z387" s="301"/>
      <c r="AA387" s="301"/>
      <c r="AB387" s="301"/>
      <c r="AC387" s="304"/>
    </row>
    <row r="388" spans="2:33" x14ac:dyDescent="0.2">
      <c r="Q388" s="69"/>
    </row>
    <row r="389" spans="2:33" x14ac:dyDescent="0.2">
      <c r="Q389" s="69"/>
    </row>
    <row r="390" spans="2:33" s="274" customFormat="1" ht="20.25" x14ac:dyDescent="0.25">
      <c r="B390" s="305">
        <v>29</v>
      </c>
      <c r="C390" s="640" t="str">
        <f>VLOOKUP(B390,'INFO. PROP'!$A$9:$D$105,2,FALSE)</f>
        <v>CODIPRO INGENIERÍA Y ARQUITECTURA LTDA.</v>
      </c>
      <c r="D390" s="640"/>
      <c r="E390" s="640"/>
      <c r="F390" s="640"/>
      <c r="G390" s="640"/>
      <c r="H390" s="641" t="s">
        <v>8</v>
      </c>
      <c r="I390" s="641"/>
      <c r="J390" s="642"/>
      <c r="K390" s="423" t="str">
        <f>VLOOKUP(B390,'INFO. PROP'!$A$9:$E$105,4,FALSE)</f>
        <v>(CODIPRO INGENIERIA 100% -  0% -  0%- 0%)</v>
      </c>
      <c r="L390" s="426"/>
      <c r="M390" s="426"/>
      <c r="N390" s="426"/>
      <c r="O390" s="426"/>
      <c r="P390" s="426"/>
      <c r="Q390" s="426"/>
      <c r="R390" s="426"/>
      <c r="S390" s="426"/>
      <c r="T390" s="426"/>
      <c r="U390" s="431"/>
      <c r="V390" s="452" t="s">
        <v>673</v>
      </c>
      <c r="W390" s="431">
        <f>AVERAGE(W394:W399)</f>
        <v>781.21482000000003</v>
      </c>
      <c r="X390" s="618" t="s">
        <v>674</v>
      </c>
      <c r="Y390" s="619"/>
      <c r="Z390" s="311" t="s">
        <v>656</v>
      </c>
      <c r="AA390" s="312" t="s">
        <v>627</v>
      </c>
      <c r="AB390" s="311" t="s">
        <v>656</v>
      </c>
      <c r="AC390" s="275"/>
      <c r="AF390" s="516"/>
      <c r="AG390" s="517"/>
    </row>
    <row r="391" spans="2:33" s="274" customFormat="1" ht="15" x14ac:dyDescent="0.25">
      <c r="B391" s="643"/>
      <c r="C391" s="644"/>
      <c r="D391" s="644"/>
      <c r="E391" s="644"/>
      <c r="F391" s="306"/>
      <c r="G391" s="307"/>
      <c r="H391" s="307"/>
      <c r="I391" s="307"/>
      <c r="J391" s="308"/>
      <c r="K391" s="308"/>
      <c r="L391" s="308"/>
      <c r="M391" s="308"/>
      <c r="N391" s="307"/>
      <c r="O391" s="307"/>
      <c r="P391" s="307"/>
      <c r="Q391" s="308"/>
      <c r="R391" s="308"/>
      <c r="S391" s="308"/>
      <c r="T391" s="308"/>
      <c r="U391" s="308"/>
      <c r="V391" s="308"/>
      <c r="W391" s="308"/>
      <c r="X391" s="308"/>
      <c r="Y391" s="307"/>
      <c r="Z391" s="307"/>
      <c r="AA391" s="307"/>
      <c r="AB391" s="307"/>
      <c r="AC391" s="276"/>
      <c r="AF391" s="516"/>
      <c r="AG391" s="517"/>
    </row>
    <row r="392" spans="2:33" s="274" customFormat="1" ht="45" customHeight="1" x14ac:dyDescent="0.25">
      <c r="B392" s="645" t="s">
        <v>675</v>
      </c>
      <c r="C392" s="629" t="s">
        <v>676</v>
      </c>
      <c r="D392" s="629" t="s">
        <v>677</v>
      </c>
      <c r="E392" s="629" t="s">
        <v>678</v>
      </c>
      <c r="F392" s="630" t="s">
        <v>675</v>
      </c>
      <c r="G392" s="646"/>
      <c r="H392" s="631"/>
      <c r="I392" s="647" t="s">
        <v>679</v>
      </c>
      <c r="J392" s="648"/>
      <c r="K392" s="620" t="s">
        <v>680</v>
      </c>
      <c r="L392" s="620" t="s">
        <v>681</v>
      </c>
      <c r="M392" s="620" t="s">
        <v>682</v>
      </c>
      <c r="N392" s="620" t="s">
        <v>683</v>
      </c>
      <c r="O392" s="620" t="s">
        <v>684</v>
      </c>
      <c r="P392" s="620" t="s">
        <v>685</v>
      </c>
      <c r="Q392" s="281" t="s">
        <v>686</v>
      </c>
      <c r="R392" s="279" t="s">
        <v>687</v>
      </c>
      <c r="S392" s="649" t="s">
        <v>688</v>
      </c>
      <c r="T392" s="649"/>
      <c r="U392" s="620" t="s">
        <v>689</v>
      </c>
      <c r="V392" s="620" t="s">
        <v>690</v>
      </c>
      <c r="W392" s="647" t="s">
        <v>691</v>
      </c>
      <c r="X392" s="648"/>
      <c r="Y392" s="281" t="s">
        <v>692</v>
      </c>
      <c r="Z392" s="281" t="s">
        <v>693</v>
      </c>
      <c r="AA392" s="629" t="s">
        <v>694</v>
      </c>
      <c r="AB392" s="629"/>
      <c r="AC392" s="622" t="s">
        <v>23</v>
      </c>
      <c r="AF392" s="516"/>
      <c r="AG392" s="517"/>
    </row>
    <row r="393" spans="2:33" s="274" customFormat="1" ht="75" x14ac:dyDescent="0.25">
      <c r="B393" s="645"/>
      <c r="C393" s="629"/>
      <c r="D393" s="629"/>
      <c r="E393" s="629"/>
      <c r="F393" s="282" t="s">
        <v>5</v>
      </c>
      <c r="G393" s="630" t="s">
        <v>695</v>
      </c>
      <c r="H393" s="631"/>
      <c r="I393" s="278" t="s">
        <v>696</v>
      </c>
      <c r="J393" s="280" t="s">
        <v>697</v>
      </c>
      <c r="K393" s="621"/>
      <c r="L393" s="621"/>
      <c r="M393" s="621"/>
      <c r="N393" s="621"/>
      <c r="O393" s="621"/>
      <c r="P393" s="621"/>
      <c r="Q393" s="277" t="s">
        <v>698</v>
      </c>
      <c r="R393" s="277" t="s">
        <v>699</v>
      </c>
      <c r="S393" s="283" t="s">
        <v>700</v>
      </c>
      <c r="T393" s="283" t="s">
        <v>701</v>
      </c>
      <c r="U393" s="621"/>
      <c r="V393" s="621"/>
      <c r="W393" s="502" t="s">
        <v>702</v>
      </c>
      <c r="X393" s="284" t="s">
        <v>703</v>
      </c>
      <c r="Y393" s="277" t="s">
        <v>704</v>
      </c>
      <c r="Z393" s="281" t="s">
        <v>705</v>
      </c>
      <c r="AA393" s="277" t="s">
        <v>706</v>
      </c>
      <c r="AB393" s="277" t="s">
        <v>707</v>
      </c>
      <c r="AC393" s="622"/>
      <c r="AF393" s="516"/>
      <c r="AG393" s="517"/>
    </row>
    <row r="394" spans="2:33" s="274" customFormat="1" ht="83.25" customHeight="1" x14ac:dyDescent="0.25">
      <c r="B394" s="285" t="s">
        <v>708</v>
      </c>
      <c r="C394" s="288" t="s">
        <v>1040</v>
      </c>
      <c r="D394" s="287" t="s">
        <v>1041</v>
      </c>
      <c r="E394" s="288" t="s">
        <v>1042</v>
      </c>
      <c r="F394" s="288" t="s">
        <v>1043</v>
      </c>
      <c r="G394" s="651" t="s">
        <v>1044</v>
      </c>
      <c r="H394" s="652"/>
      <c r="I394" s="289" t="s">
        <v>967</v>
      </c>
      <c r="J394" s="290">
        <v>0.1</v>
      </c>
      <c r="K394" s="290" t="s">
        <v>1045</v>
      </c>
      <c r="L394" s="291">
        <v>42348</v>
      </c>
      <c r="M394" s="291">
        <v>43130</v>
      </c>
      <c r="N394" s="292">
        <v>2299864611</v>
      </c>
      <c r="O394" s="293">
        <v>2943.89</v>
      </c>
      <c r="P394" s="289">
        <v>811015</v>
      </c>
      <c r="Q394" s="273" t="str">
        <f>IF(OR(P394=$C$2,P394=$C$3,P394=$C$4),"CUMPLE","NO CUMPLE")</f>
        <v>CUMPLE</v>
      </c>
      <c r="R394" s="273" t="s">
        <v>656</v>
      </c>
      <c r="S394" s="273" t="s">
        <v>656</v>
      </c>
      <c r="T394" s="273" t="s">
        <v>656</v>
      </c>
      <c r="U394" s="332">
        <f t="shared" ref="U394:U399" si="109">IF(V394="SI",IF(M394="","",($J394*$N394)/(VLOOKUP(YEAR(M394),$AF$1:$AG$34,2,))),"")</f>
        <v>294.38568471741155</v>
      </c>
      <c r="V394" s="284" t="s">
        <v>634</v>
      </c>
      <c r="W394" s="332">
        <f t="shared" ref="W394:W399" si="110">IF(V394="si",(J394*O394),(" "))</f>
        <v>294.38900000000001</v>
      </c>
      <c r="X394" s="448">
        <f>W400/$G$11</f>
        <v>4.8822654216742709</v>
      </c>
      <c r="Y394" s="273" t="str">
        <f t="shared" ref="Y394:Y399" si="111">IF(M394="","",IF(M394&lt;$G$13,"CUMPLE","NO CUMPLE"))</f>
        <v>CUMPLE</v>
      </c>
      <c r="Z394" s="634" t="s">
        <v>656</v>
      </c>
      <c r="AA394" s="637" t="s">
        <v>634</v>
      </c>
      <c r="AB394" s="634" t="str">
        <f>IF(AA394="si","CUMPLE","NO CUMPLE")</f>
        <v>CUMPLE</v>
      </c>
      <c r="AC394" s="612"/>
      <c r="AF394" s="516"/>
      <c r="AG394" s="517"/>
    </row>
    <row r="395" spans="2:33" s="274" customFormat="1" ht="90.75" customHeight="1" x14ac:dyDescent="0.25">
      <c r="B395" s="285" t="s">
        <v>714</v>
      </c>
      <c r="C395" s="288" t="s">
        <v>1046</v>
      </c>
      <c r="D395" s="287" t="s">
        <v>1041</v>
      </c>
      <c r="E395" s="288" t="s">
        <v>1042</v>
      </c>
      <c r="F395" s="288" t="s">
        <v>756</v>
      </c>
      <c r="G395" s="651" t="s">
        <v>1047</v>
      </c>
      <c r="H395" s="652"/>
      <c r="I395" s="289" t="s">
        <v>967</v>
      </c>
      <c r="J395" s="290">
        <v>0.17</v>
      </c>
      <c r="K395" s="290" t="s">
        <v>1048</v>
      </c>
      <c r="L395" s="291">
        <v>40077</v>
      </c>
      <c r="M395" s="291">
        <v>41977</v>
      </c>
      <c r="N395" s="292">
        <v>8543999978</v>
      </c>
      <c r="O395" s="293">
        <v>13724.03</v>
      </c>
      <c r="P395" s="289">
        <v>811015</v>
      </c>
      <c r="Q395" s="273" t="str">
        <f t="shared" ref="Q395:Q398" si="112">IF(OR(P395=$C$2,P395=$C$3,P395=$C$4),"CUMPLE","NO CUMPLE")</f>
        <v>CUMPLE</v>
      </c>
      <c r="R395" s="273" t="s">
        <v>656</v>
      </c>
      <c r="S395" s="273" t="s">
        <v>656</v>
      </c>
      <c r="T395" s="273" t="s">
        <v>656</v>
      </c>
      <c r="U395" s="332">
        <f t="shared" si="109"/>
        <v>2357.9220718506494</v>
      </c>
      <c r="V395" s="284" t="s">
        <v>634</v>
      </c>
      <c r="W395" s="332">
        <f t="shared" si="110"/>
        <v>2333.0851000000002</v>
      </c>
      <c r="X395" s="634" t="str">
        <f>IF(W400=0,"",IF(X394&gt;=100%,"CUMPLE","NO CUMPLE"))</f>
        <v>CUMPLE</v>
      </c>
      <c r="Y395" s="273" t="str">
        <f t="shared" si="111"/>
        <v>CUMPLE</v>
      </c>
      <c r="Z395" s="635"/>
      <c r="AA395" s="637"/>
      <c r="AB395" s="635"/>
      <c r="AC395" s="613"/>
      <c r="AF395" s="516"/>
      <c r="AG395" s="518"/>
    </row>
    <row r="396" spans="2:33" s="274" customFormat="1" ht="75" customHeight="1" x14ac:dyDescent="0.25">
      <c r="B396" s="285" t="s">
        <v>715</v>
      </c>
      <c r="C396" s="287" t="s">
        <v>1049</v>
      </c>
      <c r="D396" s="287" t="s">
        <v>1041</v>
      </c>
      <c r="E396" s="288" t="s">
        <v>1042</v>
      </c>
      <c r="F396" s="288" t="s">
        <v>1050</v>
      </c>
      <c r="G396" s="651" t="s">
        <v>1051</v>
      </c>
      <c r="H396" s="652"/>
      <c r="I396" s="289" t="s">
        <v>911</v>
      </c>
      <c r="J396" s="290">
        <v>1</v>
      </c>
      <c r="K396" s="290" t="s">
        <v>1052</v>
      </c>
      <c r="L396" s="291">
        <v>41564</v>
      </c>
      <c r="M396" s="291">
        <v>41714</v>
      </c>
      <c r="N396" s="292">
        <v>286693625</v>
      </c>
      <c r="O396" s="293">
        <v>465.41</v>
      </c>
      <c r="P396" s="289">
        <v>811015</v>
      </c>
      <c r="Q396" s="273" t="str">
        <f t="shared" si="112"/>
        <v>CUMPLE</v>
      </c>
      <c r="R396" s="273" t="s">
        <v>656</v>
      </c>
      <c r="S396" s="273" t="s">
        <v>656</v>
      </c>
      <c r="T396" s="273"/>
      <c r="U396" s="332">
        <f t="shared" si="109"/>
        <v>465.41172889610391</v>
      </c>
      <c r="V396" s="284" t="s">
        <v>634</v>
      </c>
      <c r="W396" s="332">
        <f t="shared" si="110"/>
        <v>465.41</v>
      </c>
      <c r="X396" s="635"/>
      <c r="Y396" s="273" t="str">
        <f t="shared" si="111"/>
        <v>CUMPLE</v>
      </c>
      <c r="Z396" s="635"/>
      <c r="AA396" s="637"/>
      <c r="AB396" s="635"/>
      <c r="AC396" s="613"/>
      <c r="AF396" s="516"/>
      <c r="AG396" s="518"/>
    </row>
    <row r="397" spans="2:33" s="274" customFormat="1" ht="109.5" customHeight="1" x14ac:dyDescent="0.25">
      <c r="B397" s="285" t="s">
        <v>716</v>
      </c>
      <c r="C397" s="287" t="s">
        <v>1053</v>
      </c>
      <c r="D397" s="287" t="s">
        <v>1041</v>
      </c>
      <c r="E397" s="288" t="s">
        <v>1054</v>
      </c>
      <c r="F397" s="288" t="s">
        <v>1055</v>
      </c>
      <c r="G397" s="651" t="s">
        <v>1056</v>
      </c>
      <c r="H397" s="652"/>
      <c r="I397" s="289" t="s">
        <v>967</v>
      </c>
      <c r="J397" s="290">
        <v>0.3</v>
      </c>
      <c r="K397" s="290" t="s">
        <v>1048</v>
      </c>
      <c r="L397" s="291">
        <v>41344</v>
      </c>
      <c r="M397" s="291">
        <v>41845</v>
      </c>
      <c r="N397" s="292">
        <v>1276411611</v>
      </c>
      <c r="O397" s="293">
        <v>2072.1</v>
      </c>
      <c r="P397" s="289">
        <v>811015</v>
      </c>
      <c r="Q397" s="273" t="str">
        <f t="shared" si="112"/>
        <v>CUMPLE</v>
      </c>
      <c r="R397" s="273" t="s">
        <v>656</v>
      </c>
      <c r="S397" s="273" t="s">
        <v>656</v>
      </c>
      <c r="T397" s="273"/>
      <c r="U397" s="332">
        <f t="shared" si="109"/>
        <v>621.6290313311689</v>
      </c>
      <c r="V397" s="284" t="s">
        <v>634</v>
      </c>
      <c r="W397" s="332">
        <f t="shared" si="110"/>
        <v>621.63</v>
      </c>
      <c r="X397" s="635"/>
      <c r="Y397" s="273" t="str">
        <f t="shared" si="111"/>
        <v>CUMPLE</v>
      </c>
      <c r="Z397" s="635"/>
      <c r="AA397" s="637"/>
      <c r="AB397" s="635"/>
      <c r="AC397" s="613"/>
      <c r="AF397" s="516"/>
      <c r="AG397" s="518"/>
    </row>
    <row r="398" spans="2:33" s="274" customFormat="1" ht="88.5" customHeight="1" x14ac:dyDescent="0.25">
      <c r="B398" s="285" t="s">
        <v>717</v>
      </c>
      <c r="C398" s="287" t="s">
        <v>1057</v>
      </c>
      <c r="D398" s="287" t="s">
        <v>1041</v>
      </c>
      <c r="E398" s="288" t="s">
        <v>1058</v>
      </c>
      <c r="F398" s="288" t="s">
        <v>1059</v>
      </c>
      <c r="G398" s="679" t="s">
        <v>1060</v>
      </c>
      <c r="H398" s="680"/>
      <c r="I398" s="289" t="s">
        <v>911</v>
      </c>
      <c r="J398" s="298">
        <v>1</v>
      </c>
      <c r="K398" s="298" t="s">
        <v>1048</v>
      </c>
      <c r="L398" s="412">
        <v>38862</v>
      </c>
      <c r="M398" s="412">
        <v>39076</v>
      </c>
      <c r="N398" s="380">
        <v>78157257</v>
      </c>
      <c r="O398" s="378">
        <v>191.56</v>
      </c>
      <c r="P398" s="379">
        <v>811015</v>
      </c>
      <c r="Q398" s="273" t="str">
        <f t="shared" si="112"/>
        <v>CUMPLE</v>
      </c>
      <c r="R398" s="335" t="s">
        <v>656</v>
      </c>
      <c r="S398" s="335" t="s">
        <v>656</v>
      </c>
      <c r="T398" s="284"/>
      <c r="U398" s="332">
        <f t="shared" si="109"/>
        <v>191.56190441176471</v>
      </c>
      <c r="V398" s="284" t="s">
        <v>634</v>
      </c>
      <c r="W398" s="332">
        <f t="shared" si="110"/>
        <v>191.56</v>
      </c>
      <c r="X398" s="635"/>
      <c r="Y398" s="335" t="str">
        <f t="shared" si="111"/>
        <v>CUMPLE</v>
      </c>
      <c r="Z398" s="635"/>
      <c r="AA398" s="637"/>
      <c r="AB398" s="635"/>
      <c r="AC398" s="614"/>
      <c r="AF398" s="516"/>
      <c r="AG398" s="518"/>
    </row>
    <row r="399" spans="2:33" s="274" customFormat="1" ht="69.75" customHeight="1" x14ac:dyDescent="0.2">
      <c r="B399" s="285" t="s">
        <v>718</v>
      </c>
      <c r="C399" s="296"/>
      <c r="D399" s="296"/>
      <c r="E399" s="284"/>
      <c r="F399" s="284"/>
      <c r="G399" s="638"/>
      <c r="H399" s="639"/>
      <c r="I399" s="289"/>
      <c r="J399" s="298"/>
      <c r="K399" s="298"/>
      <c r="L399" s="289"/>
      <c r="M399" s="289"/>
      <c r="N399" s="299"/>
      <c r="O399" s="297"/>
      <c r="P399" s="297"/>
      <c r="Q399" s="273"/>
      <c r="R399" s="284"/>
      <c r="S399" s="284"/>
      <c r="T399" s="284"/>
      <c r="U399" s="332" t="str">
        <f t="shared" si="109"/>
        <v/>
      </c>
      <c r="V399" s="284"/>
      <c r="W399" s="332" t="str">
        <f t="shared" si="110"/>
        <v xml:space="preserve"> </v>
      </c>
      <c r="X399" s="636"/>
      <c r="Y399" s="335" t="str">
        <f t="shared" si="111"/>
        <v/>
      </c>
      <c r="Z399" s="636"/>
      <c r="AA399" s="637"/>
      <c r="AB399" s="636"/>
      <c r="AC399" s="309"/>
    </row>
    <row r="400" spans="2:33" s="274" customFormat="1" ht="15.75" x14ac:dyDescent="0.2">
      <c r="B400" s="300"/>
      <c r="C400" s="301"/>
      <c r="D400" s="301"/>
      <c r="E400" s="301"/>
      <c r="F400" s="301"/>
      <c r="G400" s="301"/>
      <c r="H400" s="301"/>
      <c r="I400" s="301"/>
      <c r="J400" s="302"/>
      <c r="K400" s="302"/>
      <c r="L400" s="302"/>
      <c r="M400" s="302"/>
      <c r="N400" s="301"/>
      <c r="O400" s="301"/>
      <c r="P400" s="301"/>
      <c r="Q400" s="302"/>
      <c r="R400" s="302"/>
      <c r="S400" s="303"/>
      <c r="T400" s="303" t="s">
        <v>719</v>
      </c>
      <c r="U400" s="333">
        <f>SUM(U394:U399)</f>
        <v>3930.9104212070984</v>
      </c>
      <c r="V400" s="303">
        <f>COUNTIF(V394:V399,"SI")</f>
        <v>5</v>
      </c>
      <c r="W400" s="333">
        <f>SUM(W394:W399)</f>
        <v>3906.0741000000003</v>
      </c>
      <c r="X400" s="310">
        <f>W400/V400</f>
        <v>781.21482000000003</v>
      </c>
      <c r="Y400" s="301"/>
      <c r="Z400" s="301"/>
      <c r="AA400" s="301"/>
      <c r="AB400" s="301"/>
      <c r="AC400" s="304"/>
    </row>
    <row r="401" spans="2:33" ht="16.5" x14ac:dyDescent="0.3">
      <c r="Q401" s="69"/>
      <c r="U401" s="331"/>
      <c r="V401" s="327"/>
      <c r="W401" s="331"/>
    </row>
    <row r="402" spans="2:33" x14ac:dyDescent="0.2">
      <c r="Q402" s="69"/>
    </row>
    <row r="403" spans="2:33" s="274" customFormat="1" ht="20.25" x14ac:dyDescent="0.25">
      <c r="B403" s="305">
        <v>30</v>
      </c>
      <c r="C403" s="640" t="str">
        <f>VLOOKUP(B403,'INFO. PROP'!$A$9:$D$105,2,FALSE)</f>
        <v>CONSULTORES DONOVAN SAS</v>
      </c>
      <c r="D403" s="640"/>
      <c r="E403" s="640"/>
      <c r="F403" s="640"/>
      <c r="G403" s="640"/>
      <c r="H403" s="641" t="s">
        <v>8</v>
      </c>
      <c r="I403" s="641"/>
      <c r="J403" s="642"/>
      <c r="K403" s="423" t="str">
        <f>VLOOKUP(B403,'INFO. PROP'!$A$9:$E$105,4,FALSE)</f>
        <v>(CONSULTORES DONOVAN SAS 100% -  0% -  0%- 0%)</v>
      </c>
      <c r="L403" s="426"/>
      <c r="M403" s="426"/>
      <c r="N403" s="426"/>
      <c r="O403" s="426"/>
      <c r="P403" s="426"/>
      <c r="Q403" s="426"/>
      <c r="R403" s="426"/>
      <c r="S403" s="426"/>
      <c r="T403" s="426"/>
      <c r="U403" s="431"/>
      <c r="V403" s="452" t="s">
        <v>673</v>
      </c>
      <c r="W403" s="431">
        <f>AVERAGE(W407:W412)</f>
        <v>1000.1095</v>
      </c>
      <c r="X403" s="618" t="s">
        <v>674</v>
      </c>
      <c r="Y403" s="619"/>
      <c r="Z403" s="311" t="s">
        <v>656</v>
      </c>
      <c r="AA403" s="312" t="s">
        <v>627</v>
      </c>
      <c r="AB403" s="311" t="s">
        <v>656</v>
      </c>
      <c r="AC403" s="275"/>
      <c r="AF403" s="516"/>
      <c r="AG403" s="517"/>
    </row>
    <row r="404" spans="2:33" s="274" customFormat="1" ht="15" x14ac:dyDescent="0.25">
      <c r="B404" s="643"/>
      <c r="C404" s="644"/>
      <c r="D404" s="644"/>
      <c r="E404" s="644"/>
      <c r="F404" s="306"/>
      <c r="G404" s="307"/>
      <c r="H404" s="307"/>
      <c r="I404" s="307"/>
      <c r="J404" s="308"/>
      <c r="K404" s="308"/>
      <c r="L404" s="308"/>
      <c r="M404" s="308"/>
      <c r="N404" s="307"/>
      <c r="O404" s="307"/>
      <c r="P404" s="307"/>
      <c r="Q404" s="308"/>
      <c r="R404" s="308"/>
      <c r="S404" s="308"/>
      <c r="T404" s="308"/>
      <c r="U404" s="308"/>
      <c r="V404" s="308"/>
      <c r="W404" s="308"/>
      <c r="X404" s="308"/>
      <c r="Y404" s="307"/>
      <c r="Z404" s="307"/>
      <c r="AA404" s="307"/>
      <c r="AB404" s="307"/>
      <c r="AC404" s="276"/>
      <c r="AF404" s="516"/>
      <c r="AG404" s="517"/>
    </row>
    <row r="405" spans="2:33" s="274" customFormat="1" ht="45" customHeight="1" x14ac:dyDescent="0.25">
      <c r="B405" s="645" t="s">
        <v>675</v>
      </c>
      <c r="C405" s="629" t="s">
        <v>676</v>
      </c>
      <c r="D405" s="629" t="s">
        <v>677</v>
      </c>
      <c r="E405" s="629" t="s">
        <v>678</v>
      </c>
      <c r="F405" s="630" t="s">
        <v>675</v>
      </c>
      <c r="G405" s="646"/>
      <c r="H405" s="631"/>
      <c r="I405" s="647" t="s">
        <v>679</v>
      </c>
      <c r="J405" s="648"/>
      <c r="K405" s="620" t="s">
        <v>680</v>
      </c>
      <c r="L405" s="620" t="s">
        <v>681</v>
      </c>
      <c r="M405" s="620" t="s">
        <v>682</v>
      </c>
      <c r="N405" s="620" t="s">
        <v>683</v>
      </c>
      <c r="O405" s="620" t="s">
        <v>684</v>
      </c>
      <c r="P405" s="620" t="s">
        <v>685</v>
      </c>
      <c r="Q405" s="281" t="s">
        <v>686</v>
      </c>
      <c r="R405" s="279" t="s">
        <v>687</v>
      </c>
      <c r="S405" s="649" t="s">
        <v>688</v>
      </c>
      <c r="T405" s="649"/>
      <c r="U405" s="620" t="s">
        <v>689</v>
      </c>
      <c r="V405" s="620" t="s">
        <v>690</v>
      </c>
      <c r="W405" s="647" t="s">
        <v>691</v>
      </c>
      <c r="X405" s="648"/>
      <c r="Y405" s="281" t="s">
        <v>692</v>
      </c>
      <c r="Z405" s="281" t="s">
        <v>693</v>
      </c>
      <c r="AA405" s="629" t="s">
        <v>694</v>
      </c>
      <c r="AB405" s="629"/>
      <c r="AC405" s="622" t="s">
        <v>23</v>
      </c>
      <c r="AF405" s="516"/>
      <c r="AG405" s="517"/>
    </row>
    <row r="406" spans="2:33" s="274" customFormat="1" ht="75" customHeight="1" x14ac:dyDescent="0.25">
      <c r="B406" s="645"/>
      <c r="C406" s="629"/>
      <c r="D406" s="629"/>
      <c r="E406" s="629"/>
      <c r="F406" s="282" t="s">
        <v>5</v>
      </c>
      <c r="G406" s="630" t="s">
        <v>695</v>
      </c>
      <c r="H406" s="631"/>
      <c r="I406" s="278" t="s">
        <v>696</v>
      </c>
      <c r="J406" s="280" t="s">
        <v>697</v>
      </c>
      <c r="K406" s="621"/>
      <c r="L406" s="621"/>
      <c r="M406" s="621"/>
      <c r="N406" s="621"/>
      <c r="O406" s="621"/>
      <c r="P406" s="621"/>
      <c r="Q406" s="277" t="s">
        <v>698</v>
      </c>
      <c r="R406" s="277" t="s">
        <v>699</v>
      </c>
      <c r="S406" s="283" t="s">
        <v>700</v>
      </c>
      <c r="T406" s="283" t="s">
        <v>701</v>
      </c>
      <c r="U406" s="621"/>
      <c r="V406" s="621"/>
      <c r="W406" s="502" t="s">
        <v>702</v>
      </c>
      <c r="X406" s="284" t="s">
        <v>703</v>
      </c>
      <c r="Y406" s="277" t="s">
        <v>704</v>
      </c>
      <c r="Z406" s="281" t="s">
        <v>705</v>
      </c>
      <c r="AA406" s="277" t="s">
        <v>706</v>
      </c>
      <c r="AB406" s="277" t="s">
        <v>707</v>
      </c>
      <c r="AC406" s="622"/>
      <c r="AF406" s="516"/>
      <c r="AG406" s="517"/>
    </row>
    <row r="407" spans="2:33" s="274" customFormat="1" ht="83.25" customHeight="1" x14ac:dyDescent="0.25">
      <c r="B407" s="285" t="s">
        <v>708</v>
      </c>
      <c r="C407" s="286">
        <v>12</v>
      </c>
      <c r="D407" s="287" t="s">
        <v>1061</v>
      </c>
      <c r="E407" s="288" t="s">
        <v>1062</v>
      </c>
      <c r="F407" s="288" t="s">
        <v>1063</v>
      </c>
      <c r="G407" s="651" t="s">
        <v>1064</v>
      </c>
      <c r="H407" s="652"/>
      <c r="I407" s="289" t="s">
        <v>967</v>
      </c>
      <c r="J407" s="290">
        <v>0.5</v>
      </c>
      <c r="K407" s="290" t="s">
        <v>1065</v>
      </c>
      <c r="L407" s="291">
        <v>42513</v>
      </c>
      <c r="M407" s="291">
        <v>42618</v>
      </c>
      <c r="N407" s="292">
        <v>27227189</v>
      </c>
      <c r="O407" s="293">
        <v>39.49</v>
      </c>
      <c r="P407" s="289">
        <v>811015</v>
      </c>
      <c r="Q407" s="273" t="str">
        <f>IF(OR(P407=$C$2,P407=$C$3,P407=$C$4),"CUMPLE","NO CUMPLE")</f>
        <v>CUMPLE</v>
      </c>
      <c r="R407" s="273" t="s">
        <v>656</v>
      </c>
      <c r="S407" s="273" t="s">
        <v>656</v>
      </c>
      <c r="T407" s="273"/>
      <c r="U407" s="332">
        <f t="shared" ref="U407:U412" si="113">IF(V407="SI",IF(M407="","",($J407*$N407)/(VLOOKUP(YEAR(M407),$AF$1:$AG$34,2,))),"")</f>
        <v>19.745443139871348</v>
      </c>
      <c r="V407" s="284" t="s">
        <v>634</v>
      </c>
      <c r="W407" s="332">
        <f t="shared" ref="W407:W412" si="114">IF(V407="si",(J407*O407),(" "))</f>
        <v>19.745000000000001</v>
      </c>
      <c r="X407" s="448">
        <f>W413/$G$11</f>
        <v>7.5003185880236289</v>
      </c>
      <c r="Y407" s="273" t="str">
        <f t="shared" ref="Y407:Y412" si="115">IF(M407="","",IF(M407&lt;$G$13,"CUMPLE","NO CUMPLE"))</f>
        <v>CUMPLE</v>
      </c>
      <c r="Z407" s="634" t="s">
        <v>656</v>
      </c>
      <c r="AA407" s="637" t="s">
        <v>634</v>
      </c>
      <c r="AB407" s="634" t="str">
        <f>IF(AA407="si","CUMPLE","NO CUMPLE")</f>
        <v>CUMPLE</v>
      </c>
      <c r="AC407" s="294"/>
      <c r="AF407" s="516"/>
      <c r="AG407" s="517"/>
    </row>
    <row r="408" spans="2:33" s="274" customFormat="1" ht="90.75" customHeight="1" x14ac:dyDescent="0.25">
      <c r="B408" s="285" t="s">
        <v>714</v>
      </c>
      <c r="C408" s="286">
        <v>13</v>
      </c>
      <c r="D408" s="287" t="s">
        <v>1061</v>
      </c>
      <c r="E408" s="288" t="s">
        <v>1062</v>
      </c>
      <c r="F408" s="288" t="s">
        <v>1066</v>
      </c>
      <c r="G408" s="651" t="s">
        <v>1067</v>
      </c>
      <c r="H408" s="652"/>
      <c r="I408" s="289" t="s">
        <v>967</v>
      </c>
      <c r="J408" s="290">
        <v>0.5</v>
      </c>
      <c r="K408" s="290" t="s">
        <v>1065</v>
      </c>
      <c r="L408" s="291">
        <v>42464</v>
      </c>
      <c r="M408" s="291">
        <v>42661</v>
      </c>
      <c r="N408" s="292">
        <v>83539802</v>
      </c>
      <c r="O408" s="293">
        <v>121.17</v>
      </c>
      <c r="P408" s="289">
        <v>811015</v>
      </c>
      <c r="Q408" s="273" t="str">
        <f t="shared" ref="Q408:Q412" si="116">IF(OR(P408=$C$2,P408=$C$3,P408=$C$4),"CUMPLE","NO CUMPLE")</f>
        <v>CUMPLE</v>
      </c>
      <c r="R408" s="273" t="s">
        <v>656</v>
      </c>
      <c r="S408" s="273"/>
      <c r="T408" s="273" t="s">
        <v>656</v>
      </c>
      <c r="U408" s="332">
        <f t="shared" si="113"/>
        <v>60.583940938857502</v>
      </c>
      <c r="V408" s="284" t="s">
        <v>634</v>
      </c>
      <c r="W408" s="332">
        <f t="shared" si="114"/>
        <v>60.585000000000001</v>
      </c>
      <c r="X408" s="634" t="str">
        <f>IF(W413=0,"",IF(X407&gt;=100%,"CUMPLE","NO CUMPLE"))</f>
        <v>CUMPLE</v>
      </c>
      <c r="Y408" s="273" t="str">
        <f t="shared" si="115"/>
        <v>CUMPLE</v>
      </c>
      <c r="Z408" s="635"/>
      <c r="AA408" s="637"/>
      <c r="AB408" s="635"/>
      <c r="AC408" s="295"/>
      <c r="AF408" s="516"/>
      <c r="AG408" s="518"/>
    </row>
    <row r="409" spans="2:33" s="274" customFormat="1" ht="107.25" customHeight="1" x14ac:dyDescent="0.25">
      <c r="B409" s="285" t="s">
        <v>715</v>
      </c>
      <c r="C409" s="296">
        <v>16</v>
      </c>
      <c r="D409" s="287" t="s">
        <v>1061</v>
      </c>
      <c r="E409" s="288" t="s">
        <v>1062</v>
      </c>
      <c r="F409" s="288" t="s">
        <v>1068</v>
      </c>
      <c r="G409" s="651" t="s">
        <v>1069</v>
      </c>
      <c r="H409" s="652"/>
      <c r="I409" s="289" t="s">
        <v>967</v>
      </c>
      <c r="J409" s="290">
        <v>0.5</v>
      </c>
      <c r="K409" s="290" t="s">
        <v>1065</v>
      </c>
      <c r="L409" s="291">
        <v>42389</v>
      </c>
      <c r="M409" s="291">
        <v>42555</v>
      </c>
      <c r="N409" s="292">
        <v>198281827</v>
      </c>
      <c r="O409" s="293">
        <v>287.58999999999997</v>
      </c>
      <c r="P409" s="289">
        <v>811015</v>
      </c>
      <c r="Q409" s="273" t="str">
        <f t="shared" si="116"/>
        <v>CUMPLE</v>
      </c>
      <c r="R409" s="273" t="s">
        <v>656</v>
      </c>
      <c r="S409" s="273"/>
      <c r="T409" s="273"/>
      <c r="U409" s="332">
        <f t="shared" si="113"/>
        <v>143.79606138181606</v>
      </c>
      <c r="V409" s="284" t="s">
        <v>634</v>
      </c>
      <c r="W409" s="332">
        <f t="shared" si="114"/>
        <v>143.79499999999999</v>
      </c>
      <c r="X409" s="635"/>
      <c r="Y409" s="273" t="str">
        <f t="shared" si="115"/>
        <v>CUMPLE</v>
      </c>
      <c r="Z409" s="635"/>
      <c r="AA409" s="637"/>
      <c r="AB409" s="635"/>
      <c r="AC409" s="309"/>
      <c r="AF409" s="516"/>
      <c r="AG409" s="518"/>
    </row>
    <row r="410" spans="2:33" s="274" customFormat="1" ht="107.25" customHeight="1" x14ac:dyDescent="0.25">
      <c r="B410" s="285" t="s">
        <v>716</v>
      </c>
      <c r="C410" s="296">
        <v>39</v>
      </c>
      <c r="D410" s="287" t="s">
        <v>1061</v>
      </c>
      <c r="E410" s="288" t="s">
        <v>1062</v>
      </c>
      <c r="F410" s="288" t="s">
        <v>1070</v>
      </c>
      <c r="G410" s="651" t="s">
        <v>1071</v>
      </c>
      <c r="H410" s="652"/>
      <c r="I410" s="289" t="s">
        <v>967</v>
      </c>
      <c r="J410" s="290">
        <v>0.5</v>
      </c>
      <c r="K410" s="290" t="s">
        <v>1065</v>
      </c>
      <c r="L410" s="291">
        <v>42366</v>
      </c>
      <c r="M410" s="291">
        <v>42922</v>
      </c>
      <c r="N410" s="292">
        <v>490754137</v>
      </c>
      <c r="O410" s="293">
        <v>665.23</v>
      </c>
      <c r="P410" s="289">
        <v>811015</v>
      </c>
      <c r="Q410" s="273" t="str">
        <f t="shared" si="116"/>
        <v>CUMPLE</v>
      </c>
      <c r="R410" s="273" t="s">
        <v>656</v>
      </c>
      <c r="S410" s="273"/>
      <c r="T410" s="273" t="s">
        <v>656</v>
      </c>
      <c r="U410" s="332">
        <f t="shared" si="113"/>
        <v>332.616800887061</v>
      </c>
      <c r="V410" s="284" t="s">
        <v>634</v>
      </c>
      <c r="W410" s="332">
        <f t="shared" si="114"/>
        <v>332.61500000000001</v>
      </c>
      <c r="X410" s="635"/>
      <c r="Y410" s="273" t="str">
        <f t="shared" si="115"/>
        <v>CUMPLE</v>
      </c>
      <c r="Z410" s="635"/>
      <c r="AA410" s="637"/>
      <c r="AB410" s="635"/>
      <c r="AC410" s="309"/>
      <c r="AF410" s="516"/>
      <c r="AG410" s="518"/>
    </row>
    <row r="411" spans="2:33" s="274" customFormat="1" ht="107.25" customHeight="1" x14ac:dyDescent="0.25">
      <c r="B411" s="285" t="s">
        <v>717</v>
      </c>
      <c r="C411" s="296">
        <v>53</v>
      </c>
      <c r="D411" s="287" t="s">
        <v>1061</v>
      </c>
      <c r="E411" s="288" t="s">
        <v>1072</v>
      </c>
      <c r="F411" s="288" t="s">
        <v>1073</v>
      </c>
      <c r="G411" s="679" t="s">
        <v>1074</v>
      </c>
      <c r="H411" s="680"/>
      <c r="I411" s="289" t="s">
        <v>967</v>
      </c>
      <c r="J411" s="298">
        <v>0.5</v>
      </c>
      <c r="K411" s="298" t="s">
        <v>1065</v>
      </c>
      <c r="L411" s="412">
        <v>42356</v>
      </c>
      <c r="M411" s="412">
        <v>42730</v>
      </c>
      <c r="N411" s="380">
        <v>254330099</v>
      </c>
      <c r="O411" s="378">
        <v>368.88</v>
      </c>
      <c r="P411" s="379">
        <v>811015</v>
      </c>
      <c r="Q411" s="273" t="str">
        <f t="shared" si="116"/>
        <v>CUMPLE</v>
      </c>
      <c r="R411" s="335" t="s">
        <v>656</v>
      </c>
      <c r="S411" s="284"/>
      <c r="T411" s="284"/>
      <c r="U411" s="332">
        <f t="shared" si="113"/>
        <v>184.44285631404514</v>
      </c>
      <c r="V411" s="284" t="s">
        <v>634</v>
      </c>
      <c r="W411" s="332">
        <f t="shared" si="114"/>
        <v>184.44</v>
      </c>
      <c r="X411" s="635"/>
      <c r="Y411" s="335" t="str">
        <f t="shared" si="115"/>
        <v>CUMPLE</v>
      </c>
      <c r="Z411" s="635"/>
      <c r="AA411" s="637"/>
      <c r="AB411" s="635"/>
      <c r="AC411" s="309"/>
      <c r="AF411" s="516"/>
      <c r="AG411" s="518"/>
    </row>
    <row r="412" spans="2:33" s="274" customFormat="1" ht="107.25" customHeight="1" x14ac:dyDescent="0.2">
      <c r="B412" s="285" t="s">
        <v>718</v>
      </c>
      <c r="C412" s="296">
        <v>80</v>
      </c>
      <c r="D412" s="287" t="s">
        <v>1061</v>
      </c>
      <c r="E412" s="288" t="s">
        <v>1075</v>
      </c>
      <c r="F412" s="288" t="s">
        <v>1076</v>
      </c>
      <c r="G412" s="679" t="s">
        <v>1077</v>
      </c>
      <c r="H412" s="680"/>
      <c r="I412" s="289" t="s">
        <v>967</v>
      </c>
      <c r="J412" s="298">
        <v>0.15</v>
      </c>
      <c r="K412" s="298" t="s">
        <v>1065</v>
      </c>
      <c r="L412" s="412">
        <v>42040</v>
      </c>
      <c r="M412" s="412">
        <v>44453</v>
      </c>
      <c r="N412" s="380">
        <v>31855813566</v>
      </c>
      <c r="O412" s="378">
        <v>35063.18</v>
      </c>
      <c r="P412" s="379">
        <v>811015</v>
      </c>
      <c r="Q412" s="273" t="str">
        <f t="shared" si="116"/>
        <v>CUMPLE</v>
      </c>
      <c r="R412" s="335" t="s">
        <v>656</v>
      </c>
      <c r="S412" s="284"/>
      <c r="T412" s="284"/>
      <c r="U412" s="332">
        <f t="shared" si="113"/>
        <v>5259.4774776946388</v>
      </c>
      <c r="V412" s="284" t="s">
        <v>634</v>
      </c>
      <c r="W412" s="332">
        <f t="shared" si="114"/>
        <v>5259.4769999999999</v>
      </c>
      <c r="X412" s="636"/>
      <c r="Y412" s="335" t="str">
        <f t="shared" si="115"/>
        <v>CUMPLE</v>
      </c>
      <c r="Z412" s="636"/>
      <c r="AA412" s="637"/>
      <c r="AB412" s="636"/>
      <c r="AC412" s="309"/>
    </row>
    <row r="413" spans="2:33" s="274" customFormat="1" ht="15.75" x14ac:dyDescent="0.2">
      <c r="B413" s="300"/>
      <c r="C413" s="301"/>
      <c r="D413" s="301"/>
      <c r="E413" s="301"/>
      <c r="F413" s="301"/>
      <c r="G413" s="301"/>
      <c r="H413" s="301"/>
      <c r="I413" s="301"/>
      <c r="J413" s="302"/>
      <c r="K413" s="302"/>
      <c r="L413" s="302"/>
      <c r="M413" s="302"/>
      <c r="N413" s="301"/>
      <c r="O413" s="301"/>
      <c r="P413" s="301"/>
      <c r="Q413" s="302"/>
      <c r="R413" s="302"/>
      <c r="S413" s="303"/>
      <c r="T413" s="303" t="s">
        <v>719</v>
      </c>
      <c r="U413" s="333">
        <f>SUM(U407:U412)</f>
        <v>6000.6625803562902</v>
      </c>
      <c r="V413" s="303">
        <f>COUNTIF(V407:V412,"SI")</f>
        <v>6</v>
      </c>
      <c r="W413" s="333">
        <f>SUM(W407:W412)</f>
        <v>6000.6570000000002</v>
      </c>
      <c r="X413" s="310">
        <f>W413/V413</f>
        <v>1000.1095</v>
      </c>
      <c r="Y413" s="301"/>
      <c r="Z413" s="301"/>
      <c r="AA413" s="301"/>
      <c r="AB413" s="301"/>
      <c r="AC413" s="304"/>
    </row>
    <row r="414" spans="2:33" x14ac:dyDescent="0.2">
      <c r="Q414" s="69"/>
    </row>
    <row r="415" spans="2:33" x14ac:dyDescent="0.2">
      <c r="Q415" s="69"/>
    </row>
    <row r="416" spans="2:33" s="274" customFormat="1" ht="20.25" x14ac:dyDescent="0.25">
      <c r="B416" s="305">
        <v>31</v>
      </c>
      <c r="C416" s="640" t="str">
        <f>VLOOKUP(B416,'INFO. PROP'!$A$9:$D$105,2,FALSE)</f>
        <v>MAB INGENIERIA DE VALOR S.A.</v>
      </c>
      <c r="D416" s="640"/>
      <c r="E416" s="640"/>
      <c r="F416" s="640"/>
      <c r="G416" s="640"/>
      <c r="H416" s="641" t="s">
        <v>8</v>
      </c>
      <c r="I416" s="641"/>
      <c r="J416" s="642"/>
      <c r="K416" s="423" t="str">
        <f>VLOOKUP(B416,'INFO. PROP'!$A$9:$E$105,4,FALSE)</f>
        <v>(MAB INGENIERIA DE VALOR S.A. 100% -  0% -  0%- 0%)</v>
      </c>
      <c r="L416" s="426"/>
      <c r="M416" s="426"/>
      <c r="N416" s="426"/>
      <c r="O416" s="426"/>
      <c r="P416" s="426"/>
      <c r="Q416" s="426"/>
      <c r="R416" s="426"/>
      <c r="S416" s="426"/>
      <c r="T416" s="426"/>
      <c r="U416" s="431"/>
      <c r="V416" s="452" t="s">
        <v>673</v>
      </c>
      <c r="W416" s="431">
        <f>AVERAGE(W420:W425)</f>
        <v>1087.29</v>
      </c>
      <c r="X416" s="618" t="s">
        <v>674</v>
      </c>
      <c r="Y416" s="619"/>
      <c r="Z416" s="311" t="s">
        <v>656</v>
      </c>
      <c r="AA416" s="312" t="s">
        <v>627</v>
      </c>
      <c r="AB416" s="311" t="s">
        <v>656</v>
      </c>
      <c r="AC416" s="275"/>
      <c r="AF416" s="516"/>
      <c r="AG416" s="517"/>
    </row>
    <row r="417" spans="2:33" s="274" customFormat="1" ht="15" x14ac:dyDescent="0.25">
      <c r="B417" s="643"/>
      <c r="C417" s="644"/>
      <c r="D417" s="644"/>
      <c r="E417" s="644"/>
      <c r="F417" s="306"/>
      <c r="G417" s="307"/>
      <c r="H417" s="307"/>
      <c r="I417" s="307"/>
      <c r="J417" s="308"/>
      <c r="K417" s="308"/>
      <c r="L417" s="308"/>
      <c r="M417" s="308"/>
      <c r="N417" s="307"/>
      <c r="O417" s="307"/>
      <c r="P417" s="307"/>
      <c r="Q417" s="308"/>
      <c r="R417" s="308"/>
      <c r="S417" s="308"/>
      <c r="T417" s="308"/>
      <c r="U417" s="308"/>
      <c r="V417" s="308"/>
      <c r="W417" s="308"/>
      <c r="X417" s="308"/>
      <c r="Y417" s="307"/>
      <c r="Z417" s="307"/>
      <c r="AA417" s="307"/>
      <c r="AB417" s="307"/>
      <c r="AC417" s="276"/>
      <c r="AF417" s="516"/>
      <c r="AG417" s="517"/>
    </row>
    <row r="418" spans="2:33" s="274" customFormat="1" ht="45" customHeight="1" x14ac:dyDescent="0.25">
      <c r="B418" s="645" t="s">
        <v>675</v>
      </c>
      <c r="C418" s="629" t="s">
        <v>676</v>
      </c>
      <c r="D418" s="629" t="s">
        <v>677</v>
      </c>
      <c r="E418" s="629" t="s">
        <v>678</v>
      </c>
      <c r="F418" s="630" t="s">
        <v>675</v>
      </c>
      <c r="G418" s="646"/>
      <c r="H418" s="631"/>
      <c r="I418" s="647" t="s">
        <v>679</v>
      </c>
      <c r="J418" s="648"/>
      <c r="K418" s="620" t="s">
        <v>680</v>
      </c>
      <c r="L418" s="620" t="s">
        <v>681</v>
      </c>
      <c r="M418" s="620" t="s">
        <v>682</v>
      </c>
      <c r="N418" s="620" t="s">
        <v>683</v>
      </c>
      <c r="O418" s="620" t="s">
        <v>684</v>
      </c>
      <c r="P418" s="620" t="s">
        <v>685</v>
      </c>
      <c r="Q418" s="281" t="s">
        <v>686</v>
      </c>
      <c r="R418" s="279" t="s">
        <v>687</v>
      </c>
      <c r="S418" s="649" t="s">
        <v>688</v>
      </c>
      <c r="T418" s="649"/>
      <c r="U418" s="620" t="s">
        <v>689</v>
      </c>
      <c r="V418" s="620" t="s">
        <v>690</v>
      </c>
      <c r="W418" s="647" t="s">
        <v>691</v>
      </c>
      <c r="X418" s="648"/>
      <c r="Y418" s="281" t="s">
        <v>692</v>
      </c>
      <c r="Z418" s="281" t="s">
        <v>693</v>
      </c>
      <c r="AA418" s="629" t="s">
        <v>694</v>
      </c>
      <c r="AB418" s="629"/>
      <c r="AC418" s="622" t="s">
        <v>23</v>
      </c>
      <c r="AF418" s="516"/>
      <c r="AG418" s="517"/>
    </row>
    <row r="419" spans="2:33" s="274" customFormat="1" ht="75" x14ac:dyDescent="0.25">
      <c r="B419" s="645"/>
      <c r="C419" s="629"/>
      <c r="D419" s="629"/>
      <c r="E419" s="629"/>
      <c r="F419" s="282" t="s">
        <v>5</v>
      </c>
      <c r="G419" s="630" t="s">
        <v>695</v>
      </c>
      <c r="H419" s="631"/>
      <c r="I419" s="278" t="s">
        <v>696</v>
      </c>
      <c r="J419" s="280" t="s">
        <v>697</v>
      </c>
      <c r="K419" s="621"/>
      <c r="L419" s="621"/>
      <c r="M419" s="621"/>
      <c r="N419" s="621"/>
      <c r="O419" s="621"/>
      <c r="P419" s="621"/>
      <c r="Q419" s="277" t="s">
        <v>698</v>
      </c>
      <c r="R419" s="277" t="s">
        <v>699</v>
      </c>
      <c r="S419" s="283" t="s">
        <v>700</v>
      </c>
      <c r="T419" s="283" t="s">
        <v>701</v>
      </c>
      <c r="U419" s="621"/>
      <c r="V419" s="621"/>
      <c r="W419" s="502" t="s">
        <v>702</v>
      </c>
      <c r="X419" s="284" t="s">
        <v>703</v>
      </c>
      <c r="Y419" s="277" t="s">
        <v>704</v>
      </c>
      <c r="Z419" s="281" t="s">
        <v>705</v>
      </c>
      <c r="AA419" s="277" t="s">
        <v>706</v>
      </c>
      <c r="AB419" s="277" t="s">
        <v>707</v>
      </c>
      <c r="AC419" s="622"/>
      <c r="AF419" s="516"/>
      <c r="AG419" s="517"/>
    </row>
    <row r="420" spans="2:33" s="274" customFormat="1" ht="83.25" customHeight="1" x14ac:dyDescent="0.25">
      <c r="B420" s="285" t="s">
        <v>708</v>
      </c>
      <c r="C420" s="286">
        <v>8</v>
      </c>
      <c r="D420" s="287" t="s">
        <v>1078</v>
      </c>
      <c r="E420" s="288" t="s">
        <v>1079</v>
      </c>
      <c r="F420" s="288" t="s">
        <v>1080</v>
      </c>
      <c r="G420" s="651" t="s">
        <v>1081</v>
      </c>
      <c r="H420" s="652"/>
      <c r="I420" s="289" t="s">
        <v>967</v>
      </c>
      <c r="J420" s="290">
        <v>0.5</v>
      </c>
      <c r="K420" s="290" t="s">
        <v>1082</v>
      </c>
      <c r="L420" s="291">
        <v>39870</v>
      </c>
      <c r="M420" s="291">
        <v>40260</v>
      </c>
      <c r="N420" s="292">
        <v>1307805955</v>
      </c>
      <c r="O420" s="293">
        <v>2403.8200000000002</v>
      </c>
      <c r="P420" s="289">
        <v>811015</v>
      </c>
      <c r="Q420" s="273" t="str">
        <f>IF(OR(P420=$C$2,P420=$C$3,P420=$C$4),"CUMPLE","NO CUMPLE")</f>
        <v>CUMPLE</v>
      </c>
      <c r="R420" s="273" t="s">
        <v>656</v>
      </c>
      <c r="S420" s="273" t="s">
        <v>656</v>
      </c>
      <c r="T420" s="273" t="s">
        <v>656</v>
      </c>
      <c r="U420" s="332">
        <f t="shared" ref="U420:U425" si="117">IF(V420="SI",IF(M420="","",($J420*$N420)/(VLOOKUP(YEAR(M420),$AF$1:$AG$34,2,))),"")</f>
        <v>1269.7145194174757</v>
      </c>
      <c r="V420" s="284" t="s">
        <v>634</v>
      </c>
      <c r="W420" s="332">
        <f t="shared" ref="W420:W425" si="118">IF(V420="si",(J420*O420),(" "))</f>
        <v>1201.9100000000001</v>
      </c>
      <c r="X420" s="448">
        <f>W426/$G$11</f>
        <v>2.7180428401664054</v>
      </c>
      <c r="Y420" s="273" t="str">
        <f t="shared" ref="Y420:Y425" si="119">IF(M420="","",IF(M420&lt;$G$13,"CUMPLE","NO CUMPLE"))</f>
        <v>CUMPLE</v>
      </c>
      <c r="Z420" s="634" t="s">
        <v>656</v>
      </c>
      <c r="AA420" s="637" t="s">
        <v>634</v>
      </c>
      <c r="AB420" s="634" t="str">
        <f>IF(AA420="si","CUMPLE","NO CUMPLE")</f>
        <v>CUMPLE</v>
      </c>
      <c r="AC420" s="612"/>
      <c r="AF420" s="516"/>
      <c r="AG420" s="517"/>
    </row>
    <row r="421" spans="2:33" s="274" customFormat="1" ht="90.75" customHeight="1" x14ac:dyDescent="0.25">
      <c r="B421" s="285" t="s">
        <v>714</v>
      </c>
      <c r="C421" s="286">
        <v>17</v>
      </c>
      <c r="D421" s="287" t="s">
        <v>1078</v>
      </c>
      <c r="E421" s="288" t="s">
        <v>1083</v>
      </c>
      <c r="F421" s="288" t="s">
        <v>1084</v>
      </c>
      <c r="G421" s="651" t="s">
        <v>1085</v>
      </c>
      <c r="H421" s="652"/>
      <c r="I421" s="289" t="s">
        <v>911</v>
      </c>
      <c r="J421" s="290">
        <v>1</v>
      </c>
      <c r="K421" s="290" t="s">
        <v>1086</v>
      </c>
      <c r="L421" s="291">
        <v>40203</v>
      </c>
      <c r="M421" s="291">
        <v>41611</v>
      </c>
      <c r="N421" s="292">
        <v>551210818</v>
      </c>
      <c r="O421" s="293">
        <v>972.67</v>
      </c>
      <c r="P421" s="289">
        <v>811015</v>
      </c>
      <c r="Q421" s="273" t="str">
        <f t="shared" ref="Q421" si="120">IF(OR(P421=$C$2,P421=$C$3,P421=$C$4),"CUMPLE","NO CUMPLE")</f>
        <v>CUMPLE</v>
      </c>
      <c r="R421" s="273" t="s">
        <v>656</v>
      </c>
      <c r="S421" s="273" t="s">
        <v>656</v>
      </c>
      <c r="T421" s="273"/>
      <c r="U421" s="332">
        <f t="shared" si="117"/>
        <v>935.04803731976256</v>
      </c>
      <c r="V421" s="284" t="s">
        <v>634</v>
      </c>
      <c r="W421" s="332">
        <f t="shared" si="118"/>
        <v>972.67</v>
      </c>
      <c r="X421" s="634" t="str">
        <f>IF(W426=0,"",IF(X420&gt;=100%,"CUMPLE","NO CUMPLE"))</f>
        <v>CUMPLE</v>
      </c>
      <c r="Y421" s="273" t="str">
        <f t="shared" si="119"/>
        <v>CUMPLE</v>
      </c>
      <c r="Z421" s="635"/>
      <c r="AA421" s="637"/>
      <c r="AB421" s="635"/>
      <c r="AC421" s="614"/>
      <c r="AF421" s="516"/>
      <c r="AG421" s="518"/>
    </row>
    <row r="422" spans="2:33" s="274" customFormat="1" ht="75" customHeight="1" x14ac:dyDescent="0.25">
      <c r="B422" s="285" t="s">
        <v>715</v>
      </c>
      <c r="C422" s="296"/>
      <c r="D422" s="287"/>
      <c r="E422" s="288"/>
      <c r="F422" s="288"/>
      <c r="G422" s="651"/>
      <c r="H422" s="652"/>
      <c r="I422" s="289"/>
      <c r="J422" s="290"/>
      <c r="K422" s="290"/>
      <c r="L422" s="291"/>
      <c r="M422" s="291"/>
      <c r="N422" s="292"/>
      <c r="O422" s="293"/>
      <c r="P422" s="289"/>
      <c r="Q422" s="273"/>
      <c r="R422" s="273"/>
      <c r="S422" s="273"/>
      <c r="T422" s="273"/>
      <c r="U422" s="332" t="str">
        <f t="shared" si="117"/>
        <v/>
      </c>
      <c r="V422" s="284"/>
      <c r="W422" s="332" t="str">
        <f t="shared" si="118"/>
        <v xml:space="preserve"> </v>
      </c>
      <c r="X422" s="635"/>
      <c r="Y422" s="273" t="str">
        <f t="shared" si="119"/>
        <v/>
      </c>
      <c r="Z422" s="635"/>
      <c r="AA422" s="637"/>
      <c r="AB422" s="635"/>
      <c r="AC422" s="309"/>
      <c r="AF422" s="516"/>
      <c r="AG422" s="518"/>
    </row>
    <row r="423" spans="2:33" s="274" customFormat="1" ht="63.75" customHeight="1" x14ac:dyDescent="0.25">
      <c r="B423" s="285" t="s">
        <v>716</v>
      </c>
      <c r="C423" s="296"/>
      <c r="D423" s="287"/>
      <c r="E423" s="288"/>
      <c r="F423" s="288"/>
      <c r="G423" s="651"/>
      <c r="H423" s="652"/>
      <c r="I423" s="289"/>
      <c r="J423" s="290"/>
      <c r="K423" s="290"/>
      <c r="L423" s="291"/>
      <c r="M423" s="291"/>
      <c r="N423" s="292"/>
      <c r="O423" s="293"/>
      <c r="P423" s="289"/>
      <c r="Q423" s="273"/>
      <c r="R423" s="273"/>
      <c r="S423" s="273"/>
      <c r="T423" s="273"/>
      <c r="U423" s="332" t="str">
        <f t="shared" si="117"/>
        <v/>
      </c>
      <c r="V423" s="284"/>
      <c r="W423" s="332" t="str">
        <f t="shared" si="118"/>
        <v xml:space="preserve"> </v>
      </c>
      <c r="X423" s="635"/>
      <c r="Y423" s="273" t="str">
        <f t="shared" si="119"/>
        <v/>
      </c>
      <c r="Z423" s="635"/>
      <c r="AA423" s="637"/>
      <c r="AB423" s="635"/>
      <c r="AC423" s="309"/>
      <c r="AF423" s="516"/>
      <c r="AG423" s="518"/>
    </row>
    <row r="424" spans="2:33" s="274" customFormat="1" ht="54.75" customHeight="1" x14ac:dyDescent="0.25">
      <c r="B424" s="285" t="s">
        <v>717</v>
      </c>
      <c r="C424" s="296"/>
      <c r="D424" s="296"/>
      <c r="E424" s="284"/>
      <c r="F424" s="284"/>
      <c r="G424" s="638"/>
      <c r="H424" s="639"/>
      <c r="I424" s="289"/>
      <c r="J424" s="298"/>
      <c r="K424" s="298"/>
      <c r="L424" s="289"/>
      <c r="M424" s="289"/>
      <c r="N424" s="299"/>
      <c r="O424" s="297"/>
      <c r="P424" s="297"/>
      <c r="Q424" s="273"/>
      <c r="R424" s="284"/>
      <c r="S424" s="284"/>
      <c r="T424" s="284"/>
      <c r="U424" s="332" t="str">
        <f t="shared" si="117"/>
        <v/>
      </c>
      <c r="V424" s="284"/>
      <c r="W424" s="332" t="str">
        <f t="shared" si="118"/>
        <v xml:space="preserve"> </v>
      </c>
      <c r="X424" s="635"/>
      <c r="Y424" s="335" t="str">
        <f t="shared" si="119"/>
        <v/>
      </c>
      <c r="Z424" s="635"/>
      <c r="AA424" s="637"/>
      <c r="AB424" s="635"/>
      <c r="AC424" s="309"/>
      <c r="AF424" s="516"/>
      <c r="AG424" s="518"/>
    </row>
    <row r="425" spans="2:33" s="274" customFormat="1" ht="69.75" customHeight="1" x14ac:dyDescent="0.2">
      <c r="B425" s="285" t="s">
        <v>718</v>
      </c>
      <c r="C425" s="296"/>
      <c r="D425" s="296"/>
      <c r="E425" s="284"/>
      <c r="F425" s="284"/>
      <c r="G425" s="638"/>
      <c r="H425" s="639"/>
      <c r="I425" s="289"/>
      <c r="J425" s="298"/>
      <c r="K425" s="298"/>
      <c r="L425" s="289"/>
      <c r="M425" s="289"/>
      <c r="N425" s="299"/>
      <c r="O425" s="297"/>
      <c r="P425" s="297"/>
      <c r="Q425" s="273"/>
      <c r="R425" s="284"/>
      <c r="S425" s="284"/>
      <c r="T425" s="284"/>
      <c r="U425" s="332" t="str">
        <f t="shared" si="117"/>
        <v/>
      </c>
      <c r="V425" s="284"/>
      <c r="W425" s="332" t="str">
        <f t="shared" si="118"/>
        <v xml:space="preserve"> </v>
      </c>
      <c r="X425" s="636"/>
      <c r="Y425" s="335" t="str">
        <f t="shared" si="119"/>
        <v/>
      </c>
      <c r="Z425" s="636"/>
      <c r="AA425" s="637"/>
      <c r="AB425" s="636"/>
      <c r="AC425" s="309"/>
    </row>
    <row r="426" spans="2:33" s="274" customFormat="1" ht="15.75" x14ac:dyDescent="0.2">
      <c r="B426" s="300"/>
      <c r="C426" s="301"/>
      <c r="D426" s="301"/>
      <c r="E426" s="301"/>
      <c r="F426" s="301"/>
      <c r="G426" s="301"/>
      <c r="H426" s="301"/>
      <c r="I426" s="301"/>
      <c r="J426" s="302"/>
      <c r="K426" s="302"/>
      <c r="L426" s="302"/>
      <c r="M426" s="302"/>
      <c r="N426" s="301"/>
      <c r="O426" s="301"/>
      <c r="P426" s="301"/>
      <c r="Q426" s="302"/>
      <c r="R426" s="302"/>
      <c r="S426" s="303"/>
      <c r="T426" s="303" t="s">
        <v>719</v>
      </c>
      <c r="U426" s="333">
        <f>SUM(U420:U425)</f>
        <v>2204.7625567372384</v>
      </c>
      <c r="V426" s="303">
        <f>COUNTIF(V420:V425,"SI")</f>
        <v>2</v>
      </c>
      <c r="W426" s="333">
        <f>SUM(W420:W425)</f>
        <v>2174.58</v>
      </c>
      <c r="X426" s="310">
        <f>W426/V426</f>
        <v>1087.29</v>
      </c>
      <c r="Y426" s="301"/>
      <c r="Z426" s="301"/>
      <c r="AA426" s="301"/>
      <c r="AB426" s="301"/>
      <c r="AC426" s="304"/>
    </row>
    <row r="427" spans="2:33" ht="16.5" x14ac:dyDescent="0.3">
      <c r="Q427" s="69"/>
      <c r="U427" s="331"/>
      <c r="V427" s="327"/>
      <c r="W427" s="331"/>
    </row>
    <row r="428" spans="2:33" x14ac:dyDescent="0.2">
      <c r="Q428" s="69"/>
    </row>
    <row r="429" spans="2:33" s="274" customFormat="1" ht="20.25" x14ac:dyDescent="0.25">
      <c r="B429" s="305">
        <v>32</v>
      </c>
      <c r="C429" s="640" t="str">
        <f>VLOOKUP(B429,'INFO. PROP'!$A$9:$D$105,2,FALSE)</f>
        <v>CONSORCIO GIS BOSA</v>
      </c>
      <c r="D429" s="640"/>
      <c r="E429" s="640"/>
      <c r="F429" s="640"/>
      <c r="G429" s="640"/>
      <c r="H429" s="641" t="s">
        <v>8</v>
      </c>
      <c r="I429" s="641"/>
      <c r="J429" s="642"/>
      <c r="K429" s="423" t="str">
        <f>VLOOKUP(B429,'INFO. PROP'!$A$9:$E$105,4,FALSE)</f>
        <v>(GIS-EAP S.A.S.  95% - GIS OMICRÓN S.A.S 5% -  0%- 0%)</v>
      </c>
      <c r="L429" s="426"/>
      <c r="M429" s="426"/>
      <c r="N429" s="426"/>
      <c r="O429" s="426"/>
      <c r="P429" s="426"/>
      <c r="Q429" s="426"/>
      <c r="R429" s="426"/>
      <c r="S429" s="426"/>
      <c r="T429" s="426"/>
      <c r="U429" s="431"/>
      <c r="V429" s="452" t="s">
        <v>673</v>
      </c>
      <c r="W429" s="431">
        <f>AVERAGE(W433:W438)</f>
        <v>1594.6541</v>
      </c>
      <c r="X429" s="618" t="s">
        <v>674</v>
      </c>
      <c r="Y429" s="619"/>
      <c r="Z429" s="311" t="s">
        <v>656</v>
      </c>
      <c r="AA429" s="312" t="s">
        <v>627</v>
      </c>
      <c r="AB429" s="311" t="s">
        <v>656</v>
      </c>
      <c r="AC429" s="275"/>
      <c r="AF429" s="516"/>
      <c r="AG429" s="517"/>
    </row>
    <row r="430" spans="2:33" s="274" customFormat="1" ht="15" x14ac:dyDescent="0.25">
      <c r="B430" s="643"/>
      <c r="C430" s="644"/>
      <c r="D430" s="644"/>
      <c r="E430" s="644"/>
      <c r="F430" s="306"/>
      <c r="G430" s="307"/>
      <c r="H430" s="307"/>
      <c r="I430" s="307"/>
      <c r="J430" s="308"/>
      <c r="K430" s="308"/>
      <c r="L430" s="308"/>
      <c r="M430" s="308"/>
      <c r="N430" s="307"/>
      <c r="O430" s="307"/>
      <c r="P430" s="307"/>
      <c r="Q430" s="308"/>
      <c r="R430" s="308"/>
      <c r="S430" s="308"/>
      <c r="T430" s="308"/>
      <c r="U430" s="308"/>
      <c r="V430" s="308"/>
      <c r="W430" s="308"/>
      <c r="X430" s="308"/>
      <c r="Y430" s="307"/>
      <c r="Z430" s="307"/>
      <c r="AA430" s="307"/>
      <c r="AB430" s="307"/>
      <c r="AC430" s="276"/>
      <c r="AF430" s="516"/>
      <c r="AG430" s="517"/>
    </row>
    <row r="431" spans="2:33" s="274" customFormat="1" ht="45" customHeight="1" x14ac:dyDescent="0.25">
      <c r="B431" s="645" t="s">
        <v>675</v>
      </c>
      <c r="C431" s="629" t="s">
        <v>676</v>
      </c>
      <c r="D431" s="629" t="s">
        <v>677</v>
      </c>
      <c r="E431" s="629" t="s">
        <v>678</v>
      </c>
      <c r="F431" s="630" t="s">
        <v>675</v>
      </c>
      <c r="G431" s="646"/>
      <c r="H431" s="631"/>
      <c r="I431" s="647" t="s">
        <v>679</v>
      </c>
      <c r="J431" s="648"/>
      <c r="K431" s="620" t="s">
        <v>680</v>
      </c>
      <c r="L431" s="620" t="s">
        <v>681</v>
      </c>
      <c r="M431" s="620" t="s">
        <v>682</v>
      </c>
      <c r="N431" s="620" t="s">
        <v>683</v>
      </c>
      <c r="O431" s="620" t="s">
        <v>684</v>
      </c>
      <c r="P431" s="620" t="s">
        <v>685</v>
      </c>
      <c r="Q431" s="281" t="s">
        <v>686</v>
      </c>
      <c r="R431" s="279" t="s">
        <v>687</v>
      </c>
      <c r="S431" s="649" t="s">
        <v>688</v>
      </c>
      <c r="T431" s="649"/>
      <c r="U431" s="620" t="s">
        <v>689</v>
      </c>
      <c r="V431" s="620" t="s">
        <v>690</v>
      </c>
      <c r="W431" s="647" t="s">
        <v>691</v>
      </c>
      <c r="X431" s="648"/>
      <c r="Y431" s="281" t="s">
        <v>692</v>
      </c>
      <c r="Z431" s="281" t="s">
        <v>693</v>
      </c>
      <c r="AA431" s="629" t="s">
        <v>694</v>
      </c>
      <c r="AB431" s="629"/>
      <c r="AC431" s="622" t="s">
        <v>23</v>
      </c>
      <c r="AF431" s="516"/>
      <c r="AG431" s="517"/>
    </row>
    <row r="432" spans="2:33" s="274" customFormat="1" ht="75" x14ac:dyDescent="0.25">
      <c r="B432" s="645"/>
      <c r="C432" s="629"/>
      <c r="D432" s="629"/>
      <c r="E432" s="629"/>
      <c r="F432" s="282" t="s">
        <v>5</v>
      </c>
      <c r="G432" s="630" t="s">
        <v>695</v>
      </c>
      <c r="H432" s="631"/>
      <c r="I432" s="278" t="s">
        <v>696</v>
      </c>
      <c r="J432" s="280" t="s">
        <v>697</v>
      </c>
      <c r="K432" s="621"/>
      <c r="L432" s="621"/>
      <c r="M432" s="621"/>
      <c r="N432" s="621"/>
      <c r="O432" s="621"/>
      <c r="P432" s="621"/>
      <c r="Q432" s="277" t="s">
        <v>698</v>
      </c>
      <c r="R432" s="277" t="s">
        <v>699</v>
      </c>
      <c r="S432" s="283" t="s">
        <v>700</v>
      </c>
      <c r="T432" s="283" t="s">
        <v>701</v>
      </c>
      <c r="U432" s="621"/>
      <c r="V432" s="621"/>
      <c r="W432" s="502" t="s">
        <v>702</v>
      </c>
      <c r="X432" s="284" t="s">
        <v>703</v>
      </c>
      <c r="Y432" s="277" t="s">
        <v>704</v>
      </c>
      <c r="Z432" s="281" t="s">
        <v>705</v>
      </c>
      <c r="AA432" s="277" t="s">
        <v>706</v>
      </c>
      <c r="AB432" s="277" t="s">
        <v>707</v>
      </c>
      <c r="AC432" s="622"/>
      <c r="AF432" s="516"/>
      <c r="AG432" s="517"/>
    </row>
    <row r="433" spans="2:33" s="274" customFormat="1" ht="83.25" customHeight="1" x14ac:dyDescent="0.25">
      <c r="B433" s="285" t="s">
        <v>708</v>
      </c>
      <c r="C433" s="286">
        <v>41</v>
      </c>
      <c r="D433" s="287" t="s">
        <v>1087</v>
      </c>
      <c r="E433" s="288" t="s">
        <v>789</v>
      </c>
      <c r="F433" s="288" t="s">
        <v>1088</v>
      </c>
      <c r="G433" s="651" t="s">
        <v>1089</v>
      </c>
      <c r="H433" s="652"/>
      <c r="I433" s="289" t="s">
        <v>713</v>
      </c>
      <c r="J433" s="290">
        <v>0.61</v>
      </c>
      <c r="K433" s="290" t="s">
        <v>1090</v>
      </c>
      <c r="L433" s="291">
        <v>41254</v>
      </c>
      <c r="M433" s="291">
        <v>41639</v>
      </c>
      <c r="N433" s="292">
        <v>1173187071</v>
      </c>
      <c r="O433" s="289">
        <v>1990.13</v>
      </c>
      <c r="P433" s="289">
        <v>811015</v>
      </c>
      <c r="Q433" s="273" t="str">
        <f>IF(OR(P433=$C$2,P433=$C$3,P433=$C$4),"CUMPLE","NO CUMPLE")</f>
        <v>CUMPLE</v>
      </c>
      <c r="R433" s="273" t="s">
        <v>656</v>
      </c>
      <c r="S433" s="273"/>
      <c r="T433" s="273"/>
      <c r="U433" s="332">
        <f t="shared" ref="U433:U438" si="121">IF(V433="SI",IF(M433="","",($J433*$N433)/(VLOOKUP(YEAR(M433),$AF$1:$AG$34,2,))),"")</f>
        <v>1213.9849250381678</v>
      </c>
      <c r="V433" s="284" t="s">
        <v>634</v>
      </c>
      <c r="W433" s="332">
        <f t="shared" ref="W433:W438" si="122">IF(V433="si",(J433*O433),(" "))</f>
        <v>1213.9793</v>
      </c>
      <c r="X433" s="448">
        <f>W439/$G$11</f>
        <v>5.9795521328904941</v>
      </c>
      <c r="Y433" s="273" t="str">
        <f t="shared" ref="Y433:Y438" si="123">IF(M433="","",IF(M433&lt;$G$13,"CUMPLE","NO CUMPLE"))</f>
        <v>CUMPLE</v>
      </c>
      <c r="Z433" s="634" t="s">
        <v>656</v>
      </c>
      <c r="AA433" s="637" t="s">
        <v>634</v>
      </c>
      <c r="AB433" s="634" t="str">
        <f>IF(AA433="si","CUMPLE","NO CUMPLE")</f>
        <v>CUMPLE</v>
      </c>
      <c r="AC433" s="714"/>
      <c r="AF433" s="516"/>
      <c r="AG433" s="517"/>
    </row>
    <row r="434" spans="2:33" s="274" customFormat="1" ht="90.75" customHeight="1" x14ac:dyDescent="0.25">
      <c r="B434" s="285" t="s">
        <v>714</v>
      </c>
      <c r="C434" s="286">
        <v>71</v>
      </c>
      <c r="D434" s="287" t="s">
        <v>1087</v>
      </c>
      <c r="E434" s="288" t="s">
        <v>789</v>
      </c>
      <c r="F434" s="288" t="s">
        <v>1091</v>
      </c>
      <c r="G434" s="651" t="s">
        <v>1092</v>
      </c>
      <c r="H434" s="652"/>
      <c r="I434" s="289" t="s">
        <v>713</v>
      </c>
      <c r="J434" s="290">
        <v>0.25</v>
      </c>
      <c r="K434" s="290" t="s">
        <v>1090</v>
      </c>
      <c r="L434" s="291">
        <v>41257</v>
      </c>
      <c r="M434" s="291">
        <v>41639</v>
      </c>
      <c r="N434" s="292">
        <v>1171129261.21</v>
      </c>
      <c r="O434" s="293">
        <v>1986.64</v>
      </c>
      <c r="P434" s="289">
        <v>811015</v>
      </c>
      <c r="Q434" s="273" t="str">
        <f t="shared" ref="Q434:Q435" si="124">IF(OR(P434=$C$2,P434=$C$3,P434=$C$4),"CUMPLE","NO CUMPLE")</f>
        <v>CUMPLE</v>
      </c>
      <c r="R434" s="273" t="s">
        <v>656</v>
      </c>
      <c r="S434" s="273"/>
      <c r="T434" s="273"/>
      <c r="U434" s="332">
        <f t="shared" si="121"/>
        <v>496.66211247243427</v>
      </c>
      <c r="V434" s="284" t="s">
        <v>634</v>
      </c>
      <c r="W434" s="332">
        <f t="shared" si="122"/>
        <v>496.66</v>
      </c>
      <c r="X434" s="634" t="str">
        <f>IF(W439=0,"",IF(X433&gt;=100%,"CUMPLE","NO CUMPLE"))</f>
        <v>CUMPLE</v>
      </c>
      <c r="Y434" s="273" t="str">
        <f t="shared" si="123"/>
        <v>CUMPLE</v>
      </c>
      <c r="Z434" s="635"/>
      <c r="AA434" s="637"/>
      <c r="AB434" s="635"/>
      <c r="AC434" s="613"/>
      <c r="AF434" s="516"/>
      <c r="AG434" s="518"/>
    </row>
    <row r="435" spans="2:33" s="274" customFormat="1" ht="75" customHeight="1" x14ac:dyDescent="0.25">
      <c r="B435" s="285" t="s">
        <v>715</v>
      </c>
      <c r="C435" s="296">
        <v>84</v>
      </c>
      <c r="D435" s="287" t="s">
        <v>1087</v>
      </c>
      <c r="E435" s="288" t="s">
        <v>848</v>
      </c>
      <c r="F435" s="288" t="s">
        <v>1093</v>
      </c>
      <c r="G435" s="651" t="s">
        <v>1094</v>
      </c>
      <c r="H435" s="652"/>
      <c r="I435" s="289" t="s">
        <v>713</v>
      </c>
      <c r="J435" s="290">
        <v>0.3</v>
      </c>
      <c r="K435" s="290" t="s">
        <v>1090</v>
      </c>
      <c r="L435" s="291">
        <v>41983</v>
      </c>
      <c r="M435" s="291">
        <v>44211</v>
      </c>
      <c r="N435" s="292">
        <v>9307315767</v>
      </c>
      <c r="O435" s="293">
        <v>10244.41</v>
      </c>
      <c r="P435" s="289">
        <v>811015</v>
      </c>
      <c r="Q435" s="273" t="str">
        <f t="shared" si="124"/>
        <v>CUMPLE</v>
      </c>
      <c r="R435" s="273" t="s">
        <v>656</v>
      </c>
      <c r="S435" s="273" t="s">
        <v>656</v>
      </c>
      <c r="T435" s="273" t="s">
        <v>656</v>
      </c>
      <c r="U435" s="332">
        <f t="shared" si="121"/>
        <v>3073.3239666228592</v>
      </c>
      <c r="V435" s="284" t="s">
        <v>634</v>
      </c>
      <c r="W435" s="332">
        <f t="shared" si="122"/>
        <v>3073.3229999999999</v>
      </c>
      <c r="X435" s="635"/>
      <c r="Y435" s="273" t="str">
        <f t="shared" si="123"/>
        <v>CUMPLE</v>
      </c>
      <c r="Z435" s="635"/>
      <c r="AA435" s="637"/>
      <c r="AB435" s="635"/>
      <c r="AC435" s="614"/>
      <c r="AF435" s="516"/>
      <c r="AG435" s="518"/>
    </row>
    <row r="436" spans="2:33" s="274" customFormat="1" ht="63.75" customHeight="1" x14ac:dyDescent="0.25">
      <c r="B436" s="285" t="s">
        <v>716</v>
      </c>
      <c r="C436" s="296"/>
      <c r="D436" s="287"/>
      <c r="E436" s="288"/>
      <c r="F436" s="288"/>
      <c r="G436" s="651"/>
      <c r="H436" s="652"/>
      <c r="I436" s="289"/>
      <c r="J436" s="290"/>
      <c r="K436" s="290"/>
      <c r="L436" s="291"/>
      <c r="M436" s="291"/>
      <c r="N436" s="292"/>
      <c r="O436" s="293"/>
      <c r="P436" s="289"/>
      <c r="Q436" s="273"/>
      <c r="R436" s="273"/>
      <c r="S436" s="273"/>
      <c r="T436" s="273"/>
      <c r="U436" s="332" t="str">
        <f t="shared" si="121"/>
        <v/>
      </c>
      <c r="V436" s="284"/>
      <c r="W436" s="332" t="str">
        <f t="shared" si="122"/>
        <v xml:space="preserve"> </v>
      </c>
      <c r="X436" s="635"/>
      <c r="Y436" s="273" t="str">
        <f t="shared" si="123"/>
        <v/>
      </c>
      <c r="Z436" s="635"/>
      <c r="AA436" s="637"/>
      <c r="AB436" s="635"/>
      <c r="AC436" s="309"/>
      <c r="AF436" s="516"/>
      <c r="AG436" s="518"/>
    </row>
    <row r="437" spans="2:33" s="274" customFormat="1" ht="54.75" customHeight="1" x14ac:dyDescent="0.25">
      <c r="B437" s="285" t="s">
        <v>717</v>
      </c>
      <c r="C437" s="296"/>
      <c r="D437" s="296"/>
      <c r="E437" s="284"/>
      <c r="F437" s="284"/>
      <c r="G437" s="638"/>
      <c r="H437" s="639"/>
      <c r="I437" s="289"/>
      <c r="J437" s="298"/>
      <c r="K437" s="298"/>
      <c r="L437" s="289"/>
      <c r="M437" s="289"/>
      <c r="N437" s="299"/>
      <c r="O437" s="297"/>
      <c r="P437" s="297"/>
      <c r="Q437" s="273"/>
      <c r="R437" s="284"/>
      <c r="S437" s="284"/>
      <c r="T437" s="284"/>
      <c r="U437" s="332" t="str">
        <f t="shared" si="121"/>
        <v/>
      </c>
      <c r="V437" s="284"/>
      <c r="W437" s="332" t="str">
        <f t="shared" si="122"/>
        <v xml:space="preserve"> </v>
      </c>
      <c r="X437" s="635"/>
      <c r="Y437" s="335" t="str">
        <f t="shared" si="123"/>
        <v/>
      </c>
      <c r="Z437" s="635"/>
      <c r="AA437" s="637"/>
      <c r="AB437" s="635"/>
      <c r="AC437" s="309"/>
      <c r="AF437" s="516"/>
      <c r="AG437" s="518"/>
    </row>
    <row r="438" spans="2:33" s="274" customFormat="1" ht="69.75" customHeight="1" x14ac:dyDescent="0.2">
      <c r="B438" s="285" t="s">
        <v>718</v>
      </c>
      <c r="C438" s="296"/>
      <c r="D438" s="296"/>
      <c r="E438" s="284"/>
      <c r="F438" s="284"/>
      <c r="G438" s="638"/>
      <c r="H438" s="639"/>
      <c r="I438" s="289"/>
      <c r="J438" s="298"/>
      <c r="K438" s="298"/>
      <c r="L438" s="289"/>
      <c r="M438" s="289"/>
      <c r="N438" s="299"/>
      <c r="O438" s="297"/>
      <c r="P438" s="297"/>
      <c r="Q438" s="273"/>
      <c r="R438" s="284"/>
      <c r="S438" s="284"/>
      <c r="T438" s="284"/>
      <c r="U438" s="332" t="str">
        <f t="shared" si="121"/>
        <v/>
      </c>
      <c r="V438" s="284"/>
      <c r="W438" s="332" t="str">
        <f t="shared" si="122"/>
        <v xml:space="preserve"> </v>
      </c>
      <c r="X438" s="636"/>
      <c r="Y438" s="335" t="str">
        <f t="shared" si="123"/>
        <v/>
      </c>
      <c r="Z438" s="636"/>
      <c r="AA438" s="637"/>
      <c r="AB438" s="636"/>
      <c r="AC438" s="309"/>
    </row>
    <row r="439" spans="2:33" s="274" customFormat="1" ht="15.75" x14ac:dyDescent="0.2">
      <c r="B439" s="300"/>
      <c r="C439" s="301"/>
      <c r="D439" s="301"/>
      <c r="E439" s="301"/>
      <c r="F439" s="301"/>
      <c r="G439" s="301"/>
      <c r="H439" s="301"/>
      <c r="I439" s="301"/>
      <c r="J439" s="302"/>
      <c r="K439" s="302"/>
      <c r="L439" s="302"/>
      <c r="M439" s="302"/>
      <c r="N439" s="301"/>
      <c r="O439" s="301"/>
      <c r="P439" s="301"/>
      <c r="Q439" s="302"/>
      <c r="R439" s="302"/>
      <c r="S439" s="303"/>
      <c r="T439" s="303" t="s">
        <v>719</v>
      </c>
      <c r="U439" s="333">
        <f>SUM(U433:U438)</f>
        <v>4783.9710041334611</v>
      </c>
      <c r="V439" s="303">
        <f>COUNTIF(V433:V438,"SI")</f>
        <v>3</v>
      </c>
      <c r="W439" s="333">
        <f>SUM(W433:W438)</f>
        <v>4783.9623000000001</v>
      </c>
      <c r="X439" s="310">
        <f>W439/V439</f>
        <v>1594.6541</v>
      </c>
      <c r="Y439" s="301"/>
      <c r="Z439" s="301"/>
      <c r="AA439" s="301"/>
      <c r="AB439" s="301"/>
      <c r="AC439" s="304"/>
    </row>
    <row r="440" spans="2:33" x14ac:dyDescent="0.2">
      <c r="Q440" s="69"/>
    </row>
    <row r="441" spans="2:33" x14ac:dyDescent="0.2">
      <c r="Q441" s="69"/>
    </row>
    <row r="442" spans="2:33" s="274" customFormat="1" ht="20.25" x14ac:dyDescent="0.25">
      <c r="B442" s="305">
        <v>33</v>
      </c>
      <c r="C442" s="640" t="str">
        <f>VLOOKUP(B442,'INFO. PROP'!$A$9:$D$105,2,FALSE)</f>
        <v>RAFAEL JAVIER GUISA RUEDA</v>
      </c>
      <c r="D442" s="640"/>
      <c r="E442" s="640"/>
      <c r="F442" s="640"/>
      <c r="G442" s="640"/>
      <c r="H442" s="641" t="s">
        <v>8</v>
      </c>
      <c r="I442" s="641"/>
      <c r="J442" s="642"/>
      <c r="K442" s="423" t="str">
        <f>VLOOKUP(B442,'INFO. PROP'!$A$9:$E$105,4,FALSE)</f>
        <v>(RAFAEL JAVIER GUISA RUEDA 100% -  0% -  0%- 0%)</v>
      </c>
      <c r="L442" s="426"/>
      <c r="M442" s="426"/>
      <c r="N442" s="426"/>
      <c r="O442" s="426"/>
      <c r="P442" s="426"/>
      <c r="Q442" s="426"/>
      <c r="R442" s="426"/>
      <c r="S442" s="426"/>
      <c r="T442" s="426"/>
      <c r="U442" s="431"/>
      <c r="V442" s="452" t="s">
        <v>673</v>
      </c>
      <c r="W442" s="431">
        <f>AVERAGE(W446:W451)</f>
        <v>589.07349999999997</v>
      </c>
      <c r="X442" s="618" t="s">
        <v>674</v>
      </c>
      <c r="Y442" s="619"/>
      <c r="Z442" s="311" t="s">
        <v>656</v>
      </c>
      <c r="AA442" s="312" t="s">
        <v>627</v>
      </c>
      <c r="AB442" s="311" t="s">
        <v>656</v>
      </c>
      <c r="AC442" s="275"/>
      <c r="AF442" s="516"/>
      <c r="AG442" s="517"/>
    </row>
    <row r="443" spans="2:33" s="274" customFormat="1" ht="15" x14ac:dyDescent="0.25">
      <c r="B443" s="643"/>
      <c r="C443" s="644"/>
      <c r="D443" s="644"/>
      <c r="E443" s="644"/>
      <c r="F443" s="306"/>
      <c r="G443" s="307"/>
      <c r="H443" s="307"/>
      <c r="I443" s="307"/>
      <c r="J443" s="308"/>
      <c r="K443" s="308"/>
      <c r="L443" s="308"/>
      <c r="M443" s="308"/>
      <c r="N443" s="307"/>
      <c r="O443" s="307"/>
      <c r="P443" s="307"/>
      <c r="Q443" s="308"/>
      <c r="R443" s="308"/>
      <c r="S443" s="308"/>
      <c r="T443" s="308"/>
      <c r="U443" s="308"/>
      <c r="V443" s="308"/>
      <c r="W443" s="308"/>
      <c r="X443" s="308"/>
      <c r="Y443" s="307"/>
      <c r="Z443" s="307"/>
      <c r="AA443" s="307"/>
      <c r="AB443" s="307"/>
      <c r="AC443" s="276"/>
      <c r="AF443" s="516"/>
      <c r="AG443" s="517"/>
    </row>
    <row r="444" spans="2:33" s="274" customFormat="1" ht="45" customHeight="1" x14ac:dyDescent="0.25">
      <c r="B444" s="645" t="s">
        <v>675</v>
      </c>
      <c r="C444" s="629" t="s">
        <v>676</v>
      </c>
      <c r="D444" s="629" t="s">
        <v>677</v>
      </c>
      <c r="E444" s="629" t="s">
        <v>678</v>
      </c>
      <c r="F444" s="630" t="s">
        <v>675</v>
      </c>
      <c r="G444" s="646"/>
      <c r="H444" s="631"/>
      <c r="I444" s="647" t="s">
        <v>679</v>
      </c>
      <c r="J444" s="648"/>
      <c r="K444" s="620" t="s">
        <v>680</v>
      </c>
      <c r="L444" s="620" t="s">
        <v>681</v>
      </c>
      <c r="M444" s="620" t="s">
        <v>682</v>
      </c>
      <c r="N444" s="620" t="s">
        <v>683</v>
      </c>
      <c r="O444" s="620" t="s">
        <v>684</v>
      </c>
      <c r="P444" s="620" t="s">
        <v>685</v>
      </c>
      <c r="Q444" s="281" t="s">
        <v>686</v>
      </c>
      <c r="R444" s="279" t="s">
        <v>687</v>
      </c>
      <c r="S444" s="649" t="s">
        <v>688</v>
      </c>
      <c r="T444" s="649"/>
      <c r="U444" s="620" t="s">
        <v>689</v>
      </c>
      <c r="V444" s="620" t="s">
        <v>690</v>
      </c>
      <c r="W444" s="647" t="s">
        <v>691</v>
      </c>
      <c r="X444" s="648"/>
      <c r="Y444" s="281" t="s">
        <v>692</v>
      </c>
      <c r="Z444" s="281" t="s">
        <v>693</v>
      </c>
      <c r="AA444" s="629" t="s">
        <v>694</v>
      </c>
      <c r="AB444" s="629"/>
      <c r="AC444" s="622" t="s">
        <v>23</v>
      </c>
      <c r="AF444" s="516"/>
      <c r="AG444" s="517"/>
    </row>
    <row r="445" spans="2:33" s="274" customFormat="1" ht="75" customHeight="1" x14ac:dyDescent="0.25">
      <c r="B445" s="645"/>
      <c r="C445" s="629"/>
      <c r="D445" s="629"/>
      <c r="E445" s="629"/>
      <c r="F445" s="282" t="s">
        <v>5</v>
      </c>
      <c r="G445" s="630" t="s">
        <v>695</v>
      </c>
      <c r="H445" s="631"/>
      <c r="I445" s="278" t="s">
        <v>696</v>
      </c>
      <c r="J445" s="280" t="s">
        <v>697</v>
      </c>
      <c r="K445" s="621"/>
      <c r="L445" s="621"/>
      <c r="M445" s="621"/>
      <c r="N445" s="621"/>
      <c r="O445" s="621"/>
      <c r="P445" s="621"/>
      <c r="Q445" s="277" t="s">
        <v>698</v>
      </c>
      <c r="R445" s="277" t="s">
        <v>699</v>
      </c>
      <c r="S445" s="283" t="s">
        <v>700</v>
      </c>
      <c r="T445" s="283" t="s">
        <v>701</v>
      </c>
      <c r="U445" s="621"/>
      <c r="V445" s="621"/>
      <c r="W445" s="502" t="s">
        <v>702</v>
      </c>
      <c r="X445" s="284" t="s">
        <v>703</v>
      </c>
      <c r="Y445" s="277" t="s">
        <v>704</v>
      </c>
      <c r="Z445" s="281" t="s">
        <v>705</v>
      </c>
      <c r="AA445" s="277" t="s">
        <v>706</v>
      </c>
      <c r="AB445" s="277" t="s">
        <v>707</v>
      </c>
      <c r="AC445" s="622"/>
      <c r="AF445" s="516"/>
      <c r="AG445" s="517"/>
    </row>
    <row r="446" spans="2:33" s="274" customFormat="1" ht="83.25" customHeight="1" x14ac:dyDescent="0.25">
      <c r="B446" s="285" t="s">
        <v>708</v>
      </c>
      <c r="C446" s="286">
        <v>16</v>
      </c>
      <c r="D446" s="287" t="s">
        <v>880</v>
      </c>
      <c r="E446" s="288" t="s">
        <v>1095</v>
      </c>
      <c r="F446" s="288" t="s">
        <v>1096</v>
      </c>
      <c r="G446" s="651" t="s">
        <v>1097</v>
      </c>
      <c r="H446" s="652"/>
      <c r="I446" s="289" t="s">
        <v>730</v>
      </c>
      <c r="J446" s="290">
        <v>1</v>
      </c>
      <c r="K446" s="290" t="s">
        <v>219</v>
      </c>
      <c r="L446" s="291">
        <v>41453</v>
      </c>
      <c r="M446" s="291">
        <v>41698</v>
      </c>
      <c r="N446" s="292">
        <v>441577920</v>
      </c>
      <c r="O446" s="293">
        <v>716.84</v>
      </c>
      <c r="P446" s="289">
        <v>811015</v>
      </c>
      <c r="Q446" s="273" t="str">
        <f>IF(OR(P446=$C$2,P446=$C$3,P446=$C$4),"CUMPLE","NO CUMPLE")</f>
        <v>CUMPLE</v>
      </c>
      <c r="R446" s="273" t="s">
        <v>656</v>
      </c>
      <c r="S446" s="273" t="s">
        <v>656</v>
      </c>
      <c r="T446" s="273"/>
      <c r="U446" s="332">
        <f t="shared" ref="U446:U451" si="125">IF(V446="SI",IF(M446="","",($J446*$N446)/(VLOOKUP(YEAR(M446),$AF$1:$AG$34,2,))),"")</f>
        <v>716.84727272727275</v>
      </c>
      <c r="V446" s="284" t="s">
        <v>634</v>
      </c>
      <c r="W446" s="332">
        <f t="shared" ref="W446:W451" si="126">IF(V446="si",(J446*O446),(" "))</f>
        <v>716.84</v>
      </c>
      <c r="X446" s="448">
        <f>W452/$G$11</f>
        <v>1.4725850591900642</v>
      </c>
      <c r="Y446" s="273" t="str">
        <f t="shared" ref="Y446:Y451" si="127">IF(M446="","",IF(M446&lt;$G$13,"CUMPLE","NO CUMPLE"))</f>
        <v>CUMPLE</v>
      </c>
      <c r="Z446" s="634" t="s">
        <v>656</v>
      </c>
      <c r="AA446" s="637" t="s">
        <v>634</v>
      </c>
      <c r="AB446" s="634" t="str">
        <f>IF(AA446="si","CUMPLE","NO CUMPLE")</f>
        <v>CUMPLE</v>
      </c>
      <c r="AC446" s="294"/>
      <c r="AF446" s="516"/>
      <c r="AG446" s="517"/>
    </row>
    <row r="447" spans="2:33" s="274" customFormat="1" ht="90.75" customHeight="1" x14ac:dyDescent="0.25">
      <c r="B447" s="285" t="s">
        <v>714</v>
      </c>
      <c r="C447" s="286">
        <v>7</v>
      </c>
      <c r="D447" s="287" t="s">
        <v>880</v>
      </c>
      <c r="E447" s="288" t="s">
        <v>1098</v>
      </c>
      <c r="F447" s="288" t="s">
        <v>1099</v>
      </c>
      <c r="G447" s="651" t="s">
        <v>1100</v>
      </c>
      <c r="H447" s="652"/>
      <c r="I447" s="289" t="s">
        <v>713</v>
      </c>
      <c r="J447" s="290">
        <v>0.35</v>
      </c>
      <c r="K447" s="290" t="s">
        <v>219</v>
      </c>
      <c r="L447" s="291">
        <v>40521</v>
      </c>
      <c r="M447" s="291">
        <v>40903</v>
      </c>
      <c r="N447" s="292">
        <v>705932500</v>
      </c>
      <c r="O447" s="293">
        <v>1318.02</v>
      </c>
      <c r="P447" s="289">
        <v>811015</v>
      </c>
      <c r="Q447" s="273" t="str">
        <f t="shared" ref="Q447" si="128">IF(OR(P447=$C$2,P447=$C$3,P447=$C$4),"CUMPLE","NO CUMPLE")</f>
        <v>CUMPLE</v>
      </c>
      <c r="R447" s="273" t="s">
        <v>656</v>
      </c>
      <c r="S447" s="273" t="s">
        <v>656</v>
      </c>
      <c r="T447" s="273" t="s">
        <v>656</v>
      </c>
      <c r="U447" s="332">
        <f t="shared" si="125"/>
        <v>461.30764563106789</v>
      </c>
      <c r="V447" s="284" t="s">
        <v>634</v>
      </c>
      <c r="W447" s="332">
        <f t="shared" si="126"/>
        <v>461.30699999999996</v>
      </c>
      <c r="X447" s="634" t="str">
        <f>IF(W452=0,"",IF(X446&gt;=100%,"CUMPLE","NO CUMPLE"))</f>
        <v>CUMPLE</v>
      </c>
      <c r="Y447" s="273" t="str">
        <f t="shared" si="127"/>
        <v>CUMPLE</v>
      </c>
      <c r="Z447" s="635"/>
      <c r="AA447" s="637"/>
      <c r="AB447" s="635"/>
      <c r="AC447" s="295"/>
      <c r="AF447" s="516"/>
      <c r="AG447" s="518"/>
    </row>
    <row r="448" spans="2:33" s="274" customFormat="1" ht="75" customHeight="1" x14ac:dyDescent="0.25">
      <c r="B448" s="285" t="s">
        <v>715</v>
      </c>
      <c r="C448" s="296"/>
      <c r="D448" s="287"/>
      <c r="E448" s="288"/>
      <c r="F448" s="288"/>
      <c r="G448" s="651"/>
      <c r="H448" s="652"/>
      <c r="I448" s="289"/>
      <c r="J448" s="290"/>
      <c r="K448" s="290"/>
      <c r="L448" s="291"/>
      <c r="M448" s="291"/>
      <c r="N448" s="292"/>
      <c r="O448" s="293"/>
      <c r="P448" s="289"/>
      <c r="Q448" s="273"/>
      <c r="R448" s="273"/>
      <c r="S448" s="273"/>
      <c r="T448" s="273"/>
      <c r="U448" s="332" t="str">
        <f t="shared" si="125"/>
        <v/>
      </c>
      <c r="V448" s="284"/>
      <c r="W448" s="332" t="str">
        <f t="shared" si="126"/>
        <v xml:space="preserve"> </v>
      </c>
      <c r="X448" s="635"/>
      <c r="Y448" s="273" t="str">
        <f t="shared" si="127"/>
        <v/>
      </c>
      <c r="Z448" s="635"/>
      <c r="AA448" s="637"/>
      <c r="AB448" s="635"/>
      <c r="AC448" s="309"/>
      <c r="AF448" s="516"/>
      <c r="AG448" s="518"/>
    </row>
    <row r="449" spans="2:33" s="274" customFormat="1" ht="63.75" customHeight="1" x14ac:dyDescent="0.25">
      <c r="B449" s="285" t="s">
        <v>716</v>
      </c>
      <c r="C449" s="296"/>
      <c r="D449" s="287"/>
      <c r="E449" s="288"/>
      <c r="F449" s="288"/>
      <c r="G449" s="651"/>
      <c r="H449" s="652"/>
      <c r="I449" s="289"/>
      <c r="J449" s="290"/>
      <c r="K449" s="290"/>
      <c r="L449" s="291"/>
      <c r="M449" s="291"/>
      <c r="N449" s="292"/>
      <c r="O449" s="293"/>
      <c r="P449" s="289"/>
      <c r="Q449" s="273"/>
      <c r="R449" s="273"/>
      <c r="S449" s="273"/>
      <c r="T449" s="273"/>
      <c r="U449" s="332" t="str">
        <f t="shared" si="125"/>
        <v/>
      </c>
      <c r="V449" s="284"/>
      <c r="W449" s="332" t="str">
        <f t="shared" si="126"/>
        <v xml:space="preserve"> </v>
      </c>
      <c r="X449" s="635"/>
      <c r="Y449" s="273" t="str">
        <f t="shared" si="127"/>
        <v/>
      </c>
      <c r="Z449" s="635"/>
      <c r="AA449" s="637"/>
      <c r="AB449" s="635"/>
      <c r="AC449" s="309"/>
      <c r="AF449" s="516"/>
      <c r="AG449" s="518"/>
    </row>
    <row r="450" spans="2:33" s="274" customFormat="1" ht="54.75" customHeight="1" x14ac:dyDescent="0.25">
      <c r="B450" s="285" t="s">
        <v>717</v>
      </c>
      <c r="C450" s="296"/>
      <c r="D450" s="296"/>
      <c r="E450" s="284"/>
      <c r="F450" s="284"/>
      <c r="G450" s="638"/>
      <c r="H450" s="639"/>
      <c r="I450" s="289"/>
      <c r="J450" s="298"/>
      <c r="K450" s="298"/>
      <c r="L450" s="289"/>
      <c r="M450" s="289"/>
      <c r="N450" s="299"/>
      <c r="O450" s="297"/>
      <c r="P450" s="297"/>
      <c r="Q450" s="273"/>
      <c r="R450" s="284"/>
      <c r="S450" s="284"/>
      <c r="T450" s="284"/>
      <c r="U450" s="332" t="str">
        <f t="shared" si="125"/>
        <v/>
      </c>
      <c r="V450" s="284"/>
      <c r="W450" s="332" t="str">
        <f t="shared" si="126"/>
        <v xml:space="preserve"> </v>
      </c>
      <c r="X450" s="635"/>
      <c r="Y450" s="335" t="str">
        <f t="shared" si="127"/>
        <v/>
      </c>
      <c r="Z450" s="635"/>
      <c r="AA450" s="637"/>
      <c r="AB450" s="635"/>
      <c r="AC450" s="309"/>
      <c r="AF450" s="516"/>
      <c r="AG450" s="518"/>
    </row>
    <row r="451" spans="2:33" s="274" customFormat="1" ht="69.75" customHeight="1" x14ac:dyDescent="0.2">
      <c r="B451" s="285" t="s">
        <v>718</v>
      </c>
      <c r="C451" s="296"/>
      <c r="D451" s="296"/>
      <c r="E451" s="284"/>
      <c r="F451" s="284"/>
      <c r="G451" s="638"/>
      <c r="H451" s="639"/>
      <c r="I451" s="289"/>
      <c r="J451" s="298"/>
      <c r="K451" s="298"/>
      <c r="L451" s="289"/>
      <c r="M451" s="289"/>
      <c r="N451" s="299"/>
      <c r="O451" s="297"/>
      <c r="P451" s="297"/>
      <c r="Q451" s="273"/>
      <c r="R451" s="284"/>
      <c r="S451" s="284"/>
      <c r="T451" s="284"/>
      <c r="U451" s="332" t="str">
        <f t="shared" si="125"/>
        <v/>
      </c>
      <c r="V451" s="284"/>
      <c r="W451" s="332" t="str">
        <f t="shared" si="126"/>
        <v xml:space="preserve"> </v>
      </c>
      <c r="X451" s="636"/>
      <c r="Y451" s="335" t="str">
        <f t="shared" si="127"/>
        <v/>
      </c>
      <c r="Z451" s="636"/>
      <c r="AA451" s="637"/>
      <c r="AB451" s="636"/>
      <c r="AC451" s="309"/>
    </row>
    <row r="452" spans="2:33" s="274" customFormat="1" ht="15.75" x14ac:dyDescent="0.2">
      <c r="B452" s="300"/>
      <c r="C452" s="301"/>
      <c r="D452" s="301"/>
      <c r="E452" s="301"/>
      <c r="F452" s="301"/>
      <c r="G452" s="301"/>
      <c r="H452" s="301"/>
      <c r="I452" s="301"/>
      <c r="J452" s="302"/>
      <c r="K452" s="302"/>
      <c r="L452" s="302"/>
      <c r="M452" s="302"/>
      <c r="N452" s="301"/>
      <c r="O452" s="301"/>
      <c r="P452" s="301"/>
      <c r="Q452" s="302"/>
      <c r="R452" s="302"/>
      <c r="S452" s="303"/>
      <c r="T452" s="303" t="s">
        <v>719</v>
      </c>
      <c r="U452" s="333">
        <f>SUM(U446:U451)</f>
        <v>1178.1549183583406</v>
      </c>
      <c r="V452" s="303">
        <f>COUNTIF(V446:V451,"SI")</f>
        <v>2</v>
      </c>
      <c r="W452" s="333">
        <f>SUM(W446:W451)</f>
        <v>1178.1469999999999</v>
      </c>
      <c r="X452" s="310">
        <f>W452/V452</f>
        <v>589.07349999999997</v>
      </c>
      <c r="Y452" s="301"/>
      <c r="Z452" s="301"/>
      <c r="AA452" s="301"/>
      <c r="AB452" s="301"/>
      <c r="AC452" s="304"/>
    </row>
    <row r="453" spans="2:33" ht="16.5" x14ac:dyDescent="0.3">
      <c r="Q453" s="69"/>
      <c r="U453" s="331"/>
      <c r="V453" s="327"/>
      <c r="W453" s="331"/>
    </row>
    <row r="454" spans="2:33" x14ac:dyDescent="0.2">
      <c r="Q454" s="69"/>
    </row>
    <row r="455" spans="2:33" s="274" customFormat="1" ht="20.25" x14ac:dyDescent="0.25">
      <c r="B455" s="305">
        <v>34</v>
      </c>
      <c r="C455" s="640" t="str">
        <f>VLOOKUP(B455,'INFO. PROP'!$A$9:$D$105,2,FALSE)</f>
        <v>CONSORCIO INTERMALLAVIAL BOSA</v>
      </c>
      <c r="D455" s="640"/>
      <c r="E455" s="640"/>
      <c r="F455" s="640"/>
      <c r="G455" s="640"/>
      <c r="H455" s="641" t="s">
        <v>8</v>
      </c>
      <c r="I455" s="641"/>
      <c r="J455" s="642"/>
      <c r="K455" s="423" t="str">
        <f>VLOOKUP(B455,'INFO. PROP'!$A$9:$E$105,4,FALSE)</f>
        <v>(CAYENA CONSULTORES 50% - ROSIA 50% -  0%- 0%)</v>
      </c>
      <c r="L455" s="426"/>
      <c r="M455" s="426"/>
      <c r="N455" s="426"/>
      <c r="O455" s="426"/>
      <c r="P455" s="426"/>
      <c r="Q455" s="426"/>
      <c r="R455" s="426"/>
      <c r="S455" s="426"/>
      <c r="T455" s="426"/>
      <c r="U455" s="431"/>
      <c r="V455" s="452" t="s">
        <v>673</v>
      </c>
      <c r="W455" s="431">
        <f>AVERAGE(W459:W464)</f>
        <v>0</v>
      </c>
      <c r="X455" s="618" t="s">
        <v>674</v>
      </c>
      <c r="Y455" s="619"/>
      <c r="Z455" s="582" t="s">
        <v>657</v>
      </c>
      <c r="AA455" s="312" t="s">
        <v>627</v>
      </c>
      <c r="AB455" s="311" t="s">
        <v>656</v>
      </c>
      <c r="AC455" s="275"/>
      <c r="AF455" s="516"/>
      <c r="AG455" s="517"/>
    </row>
    <row r="456" spans="2:33" s="274" customFormat="1" ht="15" x14ac:dyDescent="0.25">
      <c r="B456" s="643"/>
      <c r="C456" s="644"/>
      <c r="D456" s="644"/>
      <c r="E456" s="644"/>
      <c r="F456" s="306"/>
      <c r="G456" s="307"/>
      <c r="H456" s="307"/>
      <c r="I456" s="307"/>
      <c r="J456" s="308"/>
      <c r="K456" s="308"/>
      <c r="L456" s="308"/>
      <c r="M456" s="308"/>
      <c r="N456" s="307"/>
      <c r="O456" s="307"/>
      <c r="P456" s="307"/>
      <c r="Q456" s="308"/>
      <c r="R456" s="308"/>
      <c r="S456" s="308"/>
      <c r="T456" s="308"/>
      <c r="U456" s="308"/>
      <c r="V456" s="308"/>
      <c r="W456" s="308"/>
      <c r="X456" s="308"/>
      <c r="Y456" s="307"/>
      <c r="Z456" s="307"/>
      <c r="AA456" s="307"/>
      <c r="AB456" s="307"/>
      <c r="AC456" s="276"/>
      <c r="AF456" s="516"/>
      <c r="AG456" s="517"/>
    </row>
    <row r="457" spans="2:33" s="274" customFormat="1" ht="45" customHeight="1" x14ac:dyDescent="0.25">
      <c r="B457" s="645" t="s">
        <v>675</v>
      </c>
      <c r="C457" s="629" t="s">
        <v>676</v>
      </c>
      <c r="D457" s="629" t="s">
        <v>677</v>
      </c>
      <c r="E457" s="629" t="s">
        <v>678</v>
      </c>
      <c r="F457" s="630" t="s">
        <v>675</v>
      </c>
      <c r="G457" s="646"/>
      <c r="H457" s="631"/>
      <c r="I457" s="647" t="s">
        <v>679</v>
      </c>
      <c r="J457" s="648"/>
      <c r="K457" s="620" t="s">
        <v>680</v>
      </c>
      <c r="L457" s="620" t="s">
        <v>681</v>
      </c>
      <c r="M457" s="620" t="s">
        <v>682</v>
      </c>
      <c r="N457" s="620" t="s">
        <v>683</v>
      </c>
      <c r="O457" s="620" t="s">
        <v>684</v>
      </c>
      <c r="P457" s="620" t="s">
        <v>685</v>
      </c>
      <c r="Q457" s="281" t="s">
        <v>686</v>
      </c>
      <c r="R457" s="279" t="s">
        <v>687</v>
      </c>
      <c r="S457" s="649" t="s">
        <v>688</v>
      </c>
      <c r="T457" s="649"/>
      <c r="U457" s="620" t="s">
        <v>689</v>
      </c>
      <c r="V457" s="620" t="s">
        <v>690</v>
      </c>
      <c r="W457" s="647" t="s">
        <v>691</v>
      </c>
      <c r="X457" s="648"/>
      <c r="Y457" s="281" t="s">
        <v>692</v>
      </c>
      <c r="Z457" s="281" t="s">
        <v>693</v>
      </c>
      <c r="AA457" s="629" t="s">
        <v>694</v>
      </c>
      <c r="AB457" s="629"/>
      <c r="AC457" s="622" t="s">
        <v>23</v>
      </c>
      <c r="AF457" s="516"/>
      <c r="AG457" s="517"/>
    </row>
    <row r="458" spans="2:33" s="274" customFormat="1" ht="75" customHeight="1" x14ac:dyDescent="0.25">
      <c r="B458" s="645"/>
      <c r="C458" s="629"/>
      <c r="D458" s="629"/>
      <c r="E458" s="629"/>
      <c r="F458" s="282" t="s">
        <v>5</v>
      </c>
      <c r="G458" s="630" t="s">
        <v>695</v>
      </c>
      <c r="H458" s="631"/>
      <c r="I458" s="278" t="s">
        <v>696</v>
      </c>
      <c r="J458" s="280" t="s">
        <v>697</v>
      </c>
      <c r="K458" s="621"/>
      <c r="L458" s="621"/>
      <c r="M458" s="621"/>
      <c r="N458" s="621"/>
      <c r="O458" s="621"/>
      <c r="P458" s="621"/>
      <c r="Q458" s="277" t="s">
        <v>698</v>
      </c>
      <c r="R458" s="277" t="s">
        <v>699</v>
      </c>
      <c r="S458" s="283" t="s">
        <v>700</v>
      </c>
      <c r="T458" s="283" t="s">
        <v>701</v>
      </c>
      <c r="U458" s="621"/>
      <c r="V458" s="621"/>
      <c r="W458" s="502" t="s">
        <v>702</v>
      </c>
      <c r="X458" s="284" t="s">
        <v>703</v>
      </c>
      <c r="Y458" s="277" t="s">
        <v>704</v>
      </c>
      <c r="Z458" s="281" t="s">
        <v>705</v>
      </c>
      <c r="AA458" s="277" t="s">
        <v>706</v>
      </c>
      <c r="AB458" s="277" t="s">
        <v>707</v>
      </c>
      <c r="AC458" s="622"/>
      <c r="AF458" s="516"/>
      <c r="AG458" s="517"/>
    </row>
    <row r="459" spans="2:33" s="274" customFormat="1" ht="83.25" customHeight="1" x14ac:dyDescent="0.25">
      <c r="B459" s="285" t="s">
        <v>708</v>
      </c>
      <c r="C459" s="286">
        <v>8</v>
      </c>
      <c r="D459" s="287" t="s">
        <v>690</v>
      </c>
      <c r="E459" s="288" t="s">
        <v>1101</v>
      </c>
      <c r="F459" s="288" t="s">
        <v>1102</v>
      </c>
      <c r="G459" s="651" t="s">
        <v>1103</v>
      </c>
      <c r="H459" s="652"/>
      <c r="I459" s="289" t="s">
        <v>713</v>
      </c>
      <c r="J459" s="290">
        <v>0.3</v>
      </c>
      <c r="K459" s="290" t="s">
        <v>1104</v>
      </c>
      <c r="L459" s="291">
        <v>41404</v>
      </c>
      <c r="M459" s="291">
        <v>42137</v>
      </c>
      <c r="N459" s="292">
        <v>5284171200</v>
      </c>
      <c r="O459" s="293">
        <v>2460.23</v>
      </c>
      <c r="P459" s="289"/>
      <c r="Q459" s="273" t="str">
        <f>IF(OR(P459=$C$2,P459=$C$3,P459=$C$4),"CUMPLE","NO CUMPLE")</f>
        <v>NO CUMPLE</v>
      </c>
      <c r="R459" s="273" t="s">
        <v>656</v>
      </c>
      <c r="S459" s="273" t="s">
        <v>656</v>
      </c>
      <c r="T459" s="273" t="s">
        <v>656</v>
      </c>
      <c r="U459" s="332" t="str">
        <f t="shared" ref="U459:U464" si="129">IF(V459="SI",IF(M459="","",($J459*$N459)/(VLOOKUP(YEAR(M459),$AF$1:$AG$34,2,))),"")</f>
        <v/>
      </c>
      <c r="V459" s="284" t="s">
        <v>658</v>
      </c>
      <c r="W459" s="332">
        <v>0</v>
      </c>
      <c r="X459" s="448">
        <f>W465/$G$11</f>
        <v>0</v>
      </c>
      <c r="Y459" s="273" t="str">
        <f t="shared" ref="Y459:Y464" si="130">IF(M459="","",IF(M459&lt;$G$13,"CUMPLE","NO CUMPLE"))</f>
        <v>CUMPLE</v>
      </c>
      <c r="Z459" s="634" t="s">
        <v>656</v>
      </c>
      <c r="AA459" s="637" t="s">
        <v>634</v>
      </c>
      <c r="AB459" s="634" t="str">
        <f>IF(AA459="si","CUMPLE","NO CUMPLE")</f>
        <v>CUMPLE</v>
      </c>
      <c r="AC459" s="681" t="s">
        <v>1105</v>
      </c>
      <c r="AF459" s="516"/>
      <c r="AG459" s="517"/>
    </row>
    <row r="460" spans="2:33" s="274" customFormat="1" ht="90.75" customHeight="1" x14ac:dyDescent="0.2">
      <c r="B460" s="285" t="s">
        <v>714</v>
      </c>
      <c r="C460" s="286">
        <v>4</v>
      </c>
      <c r="D460" s="287" t="s">
        <v>690</v>
      </c>
      <c r="E460" s="288" t="s">
        <v>1106</v>
      </c>
      <c r="F460" s="288" t="s">
        <v>1107</v>
      </c>
      <c r="G460" s="651" t="s">
        <v>1108</v>
      </c>
      <c r="H460" s="652"/>
      <c r="I460" s="289" t="s">
        <v>713</v>
      </c>
      <c r="J460" s="290">
        <v>0.5</v>
      </c>
      <c r="K460" s="290" t="s">
        <v>1109</v>
      </c>
      <c r="L460" s="291">
        <v>43369</v>
      </c>
      <c r="M460" s="291">
        <v>43703</v>
      </c>
      <c r="N460" s="292">
        <v>992495766.73000002</v>
      </c>
      <c r="O460" s="293">
        <v>599.25</v>
      </c>
      <c r="P460" s="289"/>
      <c r="Q460" s="273" t="str">
        <f t="shared" ref="Q460:Q461" si="131">IF(OR(P460=$C$2,P460=$C$3,P460=$C$4),"CUMPLE","NO CUMPLE")</f>
        <v>NO CUMPLE</v>
      </c>
      <c r="R460" s="273" t="s">
        <v>656</v>
      </c>
      <c r="S460" s="273"/>
      <c r="T460" s="273"/>
      <c r="U460" s="332" t="str">
        <f t="shared" si="129"/>
        <v/>
      </c>
      <c r="V460" s="284" t="s">
        <v>658</v>
      </c>
      <c r="W460" s="332" t="str">
        <f>IF(V460="si",(J460*O460),(" "))</f>
        <v xml:space="preserve"> </v>
      </c>
      <c r="X460" s="634" t="str">
        <f>IF(W465=0,"",IF(X459&gt;=100%,"CUMPLE","NO CUMPLE"))</f>
        <v/>
      </c>
      <c r="Y460" s="273" t="str">
        <f t="shared" si="130"/>
        <v>CUMPLE</v>
      </c>
      <c r="Z460" s="635"/>
      <c r="AA460" s="637"/>
      <c r="AB460" s="635"/>
      <c r="AC460" s="682"/>
      <c r="AD460" s="591"/>
      <c r="AE460" s="592"/>
      <c r="AF460" s="592"/>
      <c r="AG460" s="592"/>
    </row>
    <row r="461" spans="2:33" s="274" customFormat="1" ht="75" customHeight="1" x14ac:dyDescent="0.25">
      <c r="B461" s="285" t="s">
        <v>715</v>
      </c>
      <c r="C461" s="296" t="s">
        <v>1110</v>
      </c>
      <c r="D461" s="287" t="s">
        <v>690</v>
      </c>
      <c r="E461" s="288" t="s">
        <v>1111</v>
      </c>
      <c r="F461" s="288" t="s">
        <v>1112</v>
      </c>
      <c r="G461" s="651" t="s">
        <v>1113</v>
      </c>
      <c r="H461" s="652"/>
      <c r="I461" s="289" t="s">
        <v>713</v>
      </c>
      <c r="J461" s="290">
        <v>1</v>
      </c>
      <c r="K461" s="290" t="s">
        <v>1114</v>
      </c>
      <c r="L461" s="291">
        <v>43516</v>
      </c>
      <c r="M461" s="291">
        <v>43817</v>
      </c>
      <c r="N461" s="292">
        <v>944830250</v>
      </c>
      <c r="O461" s="293">
        <v>1140.93</v>
      </c>
      <c r="P461" s="289"/>
      <c r="Q461" s="273" t="str">
        <f t="shared" si="131"/>
        <v>NO CUMPLE</v>
      </c>
      <c r="R461" s="273" t="s">
        <v>656</v>
      </c>
      <c r="S461" s="273" t="s">
        <v>656</v>
      </c>
      <c r="T461" s="273" t="s">
        <v>656</v>
      </c>
      <c r="U461" s="332" t="str">
        <f t="shared" si="129"/>
        <v/>
      </c>
      <c r="V461" s="284" t="s">
        <v>658</v>
      </c>
      <c r="W461" s="332" t="str">
        <f>IF(V461="si",(J461*O461),(" "))</f>
        <v xml:space="preserve"> </v>
      </c>
      <c r="X461" s="635"/>
      <c r="Y461" s="273" t="str">
        <f t="shared" si="130"/>
        <v>CUMPLE</v>
      </c>
      <c r="Z461" s="635"/>
      <c r="AA461" s="637"/>
      <c r="AB461" s="635"/>
      <c r="AC461" s="682"/>
      <c r="AF461" s="516"/>
      <c r="AG461" s="518"/>
    </row>
    <row r="462" spans="2:33" s="274" customFormat="1" ht="63.75" customHeight="1" x14ac:dyDescent="0.25">
      <c r="B462" s="285" t="s">
        <v>716</v>
      </c>
      <c r="C462" s="296"/>
      <c r="D462" s="287"/>
      <c r="E462" s="288"/>
      <c r="F462" s="288"/>
      <c r="G462" s="651"/>
      <c r="H462" s="652"/>
      <c r="I462" s="289"/>
      <c r="J462" s="290"/>
      <c r="K462" s="290"/>
      <c r="L462" s="291"/>
      <c r="M462" s="291"/>
      <c r="N462" s="292"/>
      <c r="O462" s="293"/>
      <c r="P462" s="289"/>
      <c r="Q462" s="273"/>
      <c r="R462" s="273"/>
      <c r="S462" s="273"/>
      <c r="T462" s="273"/>
      <c r="U462" s="332" t="str">
        <f t="shared" si="129"/>
        <v/>
      </c>
      <c r="V462" s="284"/>
      <c r="W462" s="332" t="str">
        <f>IF(V462="si",(J462*O462),(" "))</f>
        <v xml:space="preserve"> </v>
      </c>
      <c r="X462" s="635"/>
      <c r="Y462" s="273" t="str">
        <f t="shared" si="130"/>
        <v/>
      </c>
      <c r="Z462" s="635"/>
      <c r="AA462" s="637"/>
      <c r="AB462" s="635"/>
      <c r="AC462" s="682"/>
      <c r="AF462" s="516"/>
      <c r="AG462" s="518"/>
    </row>
    <row r="463" spans="2:33" s="274" customFormat="1" ht="54.75" customHeight="1" x14ac:dyDescent="0.25">
      <c r="B463" s="285" t="s">
        <v>717</v>
      </c>
      <c r="C463" s="296"/>
      <c r="D463" s="296"/>
      <c r="E463" s="284"/>
      <c r="F463" s="284"/>
      <c r="G463" s="638"/>
      <c r="H463" s="639"/>
      <c r="I463" s="289"/>
      <c r="J463" s="298"/>
      <c r="K463" s="298"/>
      <c r="L463" s="289"/>
      <c r="M463" s="289"/>
      <c r="N463" s="299"/>
      <c r="O463" s="297"/>
      <c r="P463" s="297"/>
      <c r="Q463" s="273"/>
      <c r="R463" s="284"/>
      <c r="S463" s="284"/>
      <c r="T463" s="284"/>
      <c r="U463" s="332" t="str">
        <f t="shared" si="129"/>
        <v/>
      </c>
      <c r="V463" s="284"/>
      <c r="W463" s="332" t="str">
        <f>IF(V463="si",(J463*O463),(" "))</f>
        <v xml:space="preserve"> </v>
      </c>
      <c r="X463" s="635"/>
      <c r="Y463" s="335" t="str">
        <f t="shared" si="130"/>
        <v/>
      </c>
      <c r="Z463" s="635"/>
      <c r="AA463" s="637"/>
      <c r="AB463" s="635"/>
      <c r="AC463" s="682"/>
      <c r="AF463" s="516"/>
      <c r="AG463" s="518"/>
    </row>
    <row r="464" spans="2:33" s="274" customFormat="1" ht="69.75" customHeight="1" x14ac:dyDescent="0.2">
      <c r="B464" s="285" t="s">
        <v>718</v>
      </c>
      <c r="C464" s="296"/>
      <c r="D464" s="296"/>
      <c r="E464" s="284"/>
      <c r="F464" s="284"/>
      <c r="G464" s="638"/>
      <c r="H464" s="639"/>
      <c r="I464" s="289"/>
      <c r="J464" s="298"/>
      <c r="K464" s="298"/>
      <c r="L464" s="289"/>
      <c r="M464" s="289"/>
      <c r="N464" s="299"/>
      <c r="O464" s="297"/>
      <c r="P464" s="297"/>
      <c r="Q464" s="273"/>
      <c r="R464" s="284"/>
      <c r="S464" s="284"/>
      <c r="T464" s="284"/>
      <c r="U464" s="332" t="str">
        <f t="shared" si="129"/>
        <v/>
      </c>
      <c r="V464" s="284"/>
      <c r="W464" s="332" t="str">
        <f>IF(V464="si",(J464*O464),(" "))</f>
        <v xml:space="preserve"> </v>
      </c>
      <c r="X464" s="636"/>
      <c r="Y464" s="335" t="str">
        <f t="shared" si="130"/>
        <v/>
      </c>
      <c r="Z464" s="636"/>
      <c r="AA464" s="637"/>
      <c r="AB464" s="636"/>
      <c r="AC464" s="683"/>
    </row>
    <row r="465" spans="2:33" s="274" customFormat="1" ht="15.75" x14ac:dyDescent="0.2">
      <c r="B465" s="300"/>
      <c r="C465" s="301"/>
      <c r="D465" s="301"/>
      <c r="E465" s="301"/>
      <c r="F465" s="301"/>
      <c r="G465" s="301"/>
      <c r="H465" s="301"/>
      <c r="I465" s="301"/>
      <c r="J465" s="302"/>
      <c r="K465" s="302"/>
      <c r="L465" s="302"/>
      <c r="M465" s="302"/>
      <c r="N465" s="301"/>
      <c r="O465" s="301"/>
      <c r="P465" s="301"/>
      <c r="Q465" s="302"/>
      <c r="R465" s="302"/>
      <c r="S465" s="303"/>
      <c r="T465" s="303" t="s">
        <v>719</v>
      </c>
      <c r="U465" s="333">
        <f>SUM(U459:U464)</f>
        <v>0</v>
      </c>
      <c r="V465" s="303">
        <f>COUNTIF(V459:V464,"SI")</f>
        <v>0</v>
      </c>
      <c r="W465" s="333">
        <f>SUM(W459:W464)</f>
        <v>0</v>
      </c>
      <c r="X465" s="310" t="e">
        <f>W465/V465</f>
        <v>#DIV/0!</v>
      </c>
      <c r="Y465" s="301"/>
      <c r="Z465" s="301"/>
      <c r="AA465" s="301"/>
      <c r="AB465" s="301"/>
      <c r="AC465" s="304"/>
    </row>
    <row r="466" spans="2:33" x14ac:dyDescent="0.2">
      <c r="Q466" s="69"/>
    </row>
    <row r="467" spans="2:33" x14ac:dyDescent="0.2">
      <c r="Q467" s="69"/>
    </row>
    <row r="468" spans="2:33" s="274" customFormat="1" ht="20.25" x14ac:dyDescent="0.25">
      <c r="B468" s="305">
        <v>35</v>
      </c>
      <c r="C468" s="640" t="str">
        <f>VLOOKUP(B468,'INFO. PROP'!$A$9:$D$105,2,FALSE)</f>
        <v>Consorcio RP Bosa</v>
      </c>
      <c r="D468" s="640"/>
      <c r="E468" s="640"/>
      <c r="F468" s="640"/>
      <c r="G468" s="640"/>
      <c r="H468" s="641" t="s">
        <v>8</v>
      </c>
      <c r="I468" s="641"/>
      <c r="J468" s="642"/>
      <c r="K468" s="423" t="str">
        <f>VLOOKUP(B468,'INFO. PROP'!$A$9:$E$105,4,FALSE)</f>
        <v>(GUSTAVO ROSO GOMEZ 95% - NAIRO PRIETO SUAREZ 5% -  0%- 0%)</v>
      </c>
      <c r="L468" s="426"/>
      <c r="M468" s="426"/>
      <c r="N468" s="426"/>
      <c r="O468" s="426"/>
      <c r="P468" s="426"/>
      <c r="Q468" s="426"/>
      <c r="R468" s="426"/>
      <c r="S468" s="426"/>
      <c r="T468" s="426"/>
      <c r="U468" s="431"/>
      <c r="V468" s="452" t="s">
        <v>673</v>
      </c>
      <c r="W468" s="431">
        <f>AVERAGE(W472:W477)</f>
        <v>739.80499999999995</v>
      </c>
      <c r="X468" s="618" t="s">
        <v>674</v>
      </c>
      <c r="Y468" s="619"/>
      <c r="Z468" s="311" t="s">
        <v>656</v>
      </c>
      <c r="AA468" s="312" t="s">
        <v>627</v>
      </c>
      <c r="AB468" s="311" t="s">
        <v>656</v>
      </c>
      <c r="AC468" s="275"/>
      <c r="AF468" s="516"/>
      <c r="AG468" s="517"/>
    </row>
    <row r="469" spans="2:33" s="274" customFormat="1" ht="15" x14ac:dyDescent="0.25">
      <c r="B469" s="643"/>
      <c r="C469" s="644"/>
      <c r="D469" s="644"/>
      <c r="E469" s="644"/>
      <c r="F469" s="306"/>
      <c r="G469" s="307"/>
      <c r="H469" s="307"/>
      <c r="I469" s="307"/>
      <c r="J469" s="308"/>
      <c r="K469" s="308"/>
      <c r="L469" s="308"/>
      <c r="M469" s="308"/>
      <c r="N469" s="307"/>
      <c r="O469" s="307"/>
      <c r="P469" s="307"/>
      <c r="Q469" s="308"/>
      <c r="R469" s="308"/>
      <c r="S469" s="308"/>
      <c r="T469" s="308"/>
      <c r="U469" s="308"/>
      <c r="V469" s="308"/>
      <c r="W469" s="308"/>
      <c r="X469" s="308"/>
      <c r="Y469" s="307"/>
      <c r="Z469" s="307"/>
      <c r="AA469" s="307"/>
      <c r="AB469" s="307"/>
      <c r="AC469" s="276"/>
      <c r="AF469" s="516"/>
      <c r="AG469" s="517"/>
    </row>
    <row r="470" spans="2:33" s="274" customFormat="1" ht="45" customHeight="1" x14ac:dyDescent="0.25">
      <c r="B470" s="645" t="s">
        <v>675</v>
      </c>
      <c r="C470" s="629" t="s">
        <v>676</v>
      </c>
      <c r="D470" s="629" t="s">
        <v>677</v>
      </c>
      <c r="E470" s="629" t="s">
        <v>678</v>
      </c>
      <c r="F470" s="630" t="s">
        <v>675</v>
      </c>
      <c r="G470" s="646"/>
      <c r="H470" s="631"/>
      <c r="I470" s="647" t="s">
        <v>679</v>
      </c>
      <c r="J470" s="648"/>
      <c r="K470" s="620" t="s">
        <v>680</v>
      </c>
      <c r="L470" s="620" t="s">
        <v>681</v>
      </c>
      <c r="M470" s="620" t="s">
        <v>682</v>
      </c>
      <c r="N470" s="620" t="s">
        <v>683</v>
      </c>
      <c r="O470" s="620" t="s">
        <v>684</v>
      </c>
      <c r="P470" s="620" t="s">
        <v>685</v>
      </c>
      <c r="Q470" s="281" t="s">
        <v>686</v>
      </c>
      <c r="R470" s="279" t="s">
        <v>687</v>
      </c>
      <c r="S470" s="649" t="s">
        <v>688</v>
      </c>
      <c r="T470" s="649"/>
      <c r="U470" s="620" t="s">
        <v>689</v>
      </c>
      <c r="V470" s="620" t="s">
        <v>690</v>
      </c>
      <c r="W470" s="647" t="s">
        <v>691</v>
      </c>
      <c r="X470" s="648"/>
      <c r="Y470" s="281" t="s">
        <v>692</v>
      </c>
      <c r="Z470" s="281" t="s">
        <v>693</v>
      </c>
      <c r="AA470" s="629" t="s">
        <v>694</v>
      </c>
      <c r="AB470" s="629"/>
      <c r="AC470" s="622" t="s">
        <v>23</v>
      </c>
      <c r="AF470" s="516"/>
      <c r="AG470" s="517"/>
    </row>
    <row r="471" spans="2:33" s="274" customFormat="1" ht="75" x14ac:dyDescent="0.25">
      <c r="B471" s="645"/>
      <c r="C471" s="629"/>
      <c r="D471" s="629"/>
      <c r="E471" s="629"/>
      <c r="F471" s="282" t="s">
        <v>5</v>
      </c>
      <c r="G471" s="630" t="s">
        <v>695</v>
      </c>
      <c r="H471" s="631"/>
      <c r="I471" s="278" t="s">
        <v>696</v>
      </c>
      <c r="J471" s="280" t="s">
        <v>697</v>
      </c>
      <c r="K471" s="621"/>
      <c r="L471" s="621"/>
      <c r="M471" s="621"/>
      <c r="N471" s="621"/>
      <c r="O471" s="621"/>
      <c r="P471" s="621"/>
      <c r="Q471" s="277" t="s">
        <v>698</v>
      </c>
      <c r="R471" s="277" t="s">
        <v>699</v>
      </c>
      <c r="S471" s="283" t="s">
        <v>700</v>
      </c>
      <c r="T471" s="283" t="s">
        <v>701</v>
      </c>
      <c r="U471" s="621"/>
      <c r="V471" s="621"/>
      <c r="W471" s="502" t="s">
        <v>702</v>
      </c>
      <c r="X471" s="284" t="s">
        <v>703</v>
      </c>
      <c r="Y471" s="277" t="s">
        <v>704</v>
      </c>
      <c r="Z471" s="281" t="s">
        <v>705</v>
      </c>
      <c r="AA471" s="277" t="s">
        <v>706</v>
      </c>
      <c r="AB471" s="277" t="s">
        <v>707</v>
      </c>
      <c r="AC471" s="622"/>
      <c r="AF471" s="516"/>
      <c r="AG471" s="517"/>
    </row>
    <row r="472" spans="2:33" s="274" customFormat="1" ht="83.25" customHeight="1" x14ac:dyDescent="0.25">
      <c r="B472" s="285" t="s">
        <v>708</v>
      </c>
      <c r="C472" s="420">
        <v>37</v>
      </c>
      <c r="D472" s="453" t="s">
        <v>1115</v>
      </c>
      <c r="E472" s="454" t="s">
        <v>1116</v>
      </c>
      <c r="F472" s="454" t="s">
        <v>1117</v>
      </c>
      <c r="G472" s="623" t="s">
        <v>1118</v>
      </c>
      <c r="H472" s="624"/>
      <c r="I472" s="289" t="s">
        <v>730</v>
      </c>
      <c r="J472" s="290">
        <v>1</v>
      </c>
      <c r="K472" s="290" t="s">
        <v>1119</v>
      </c>
      <c r="L472" s="291">
        <v>41764</v>
      </c>
      <c r="M472" s="291">
        <v>42158</v>
      </c>
      <c r="N472" s="292">
        <v>730241158</v>
      </c>
      <c r="O472" s="293">
        <v>1113.3</v>
      </c>
      <c r="P472" s="289">
        <v>811015</v>
      </c>
      <c r="Q472" s="273" t="str">
        <f>IF(OR(P472=$C$2,P472=$C$3,P472=$C$4),"CUMPLE","NO CUMPLE")</f>
        <v>CUMPLE</v>
      </c>
      <c r="R472" s="273" t="s">
        <v>656</v>
      </c>
      <c r="S472" s="273"/>
      <c r="T472" s="273"/>
      <c r="U472" s="332">
        <f t="shared" ref="U472:U477" si="132">IF(V472="SI",IF(M472="","",($J472*$N472)/(VLOOKUP(YEAR(M472),$AF$1:$AG$34,2,))),"")</f>
        <v>1133.2989182897493</v>
      </c>
      <c r="V472" s="284" t="s">
        <v>634</v>
      </c>
      <c r="W472" s="332">
        <f t="shared" ref="W472:W477" si="133">IF(V472="si",(J472*O472),(" "))</f>
        <v>1113.3</v>
      </c>
      <c r="X472" s="448">
        <f>W478/$G$11</f>
        <v>1.8493885562906929</v>
      </c>
      <c r="Y472" s="273" t="str">
        <f t="shared" ref="Y472:Y477" si="134">IF(M472="","",IF(M472&lt;$G$13,"CUMPLE","NO CUMPLE"))</f>
        <v>CUMPLE</v>
      </c>
      <c r="Z472" s="634" t="s">
        <v>656</v>
      </c>
      <c r="AA472" s="637" t="s">
        <v>634</v>
      </c>
      <c r="AB472" s="634" t="str">
        <f>IF(AA472="si","CUMPLE","NO CUMPLE")</f>
        <v>CUMPLE</v>
      </c>
      <c r="AC472" s="612"/>
      <c r="AD472" s="593"/>
      <c r="AF472" s="516"/>
      <c r="AG472" s="517"/>
    </row>
    <row r="473" spans="2:33" s="274" customFormat="1" ht="90.75" customHeight="1" x14ac:dyDescent="0.25">
      <c r="B473" s="285" t="s">
        <v>714</v>
      </c>
      <c r="C473" s="421">
        <v>22</v>
      </c>
      <c r="D473" s="455" t="s">
        <v>1120</v>
      </c>
      <c r="E473" s="456" t="s">
        <v>1121</v>
      </c>
      <c r="F473" s="456" t="s">
        <v>1122</v>
      </c>
      <c r="G473" s="625" t="s">
        <v>1123</v>
      </c>
      <c r="H473" s="626"/>
      <c r="I473" s="289" t="s">
        <v>713</v>
      </c>
      <c r="J473" s="290">
        <v>0.5</v>
      </c>
      <c r="K473" s="290" t="s">
        <v>1119</v>
      </c>
      <c r="L473" s="291">
        <v>40169</v>
      </c>
      <c r="M473" s="291">
        <v>40641</v>
      </c>
      <c r="N473" s="292">
        <v>392391808</v>
      </c>
      <c r="O473" s="293">
        <v>732.62</v>
      </c>
      <c r="P473" s="289">
        <v>811015</v>
      </c>
      <c r="Q473" s="273" t="str">
        <f t="shared" ref="Q473" si="135">IF(OR(P473=$C$2,P473=$C$3,P473=$C$4),"CUMPLE","NO CUMPLE")</f>
        <v>CUMPLE</v>
      </c>
      <c r="R473" s="273" t="s">
        <v>656</v>
      </c>
      <c r="S473" s="273" t="s">
        <v>656</v>
      </c>
      <c r="T473" s="273" t="s">
        <v>656</v>
      </c>
      <c r="U473" s="332">
        <f t="shared" si="132"/>
        <v>366.31050037341299</v>
      </c>
      <c r="V473" s="284" t="s">
        <v>634</v>
      </c>
      <c r="W473" s="332">
        <f t="shared" si="133"/>
        <v>366.31</v>
      </c>
      <c r="X473" s="634" t="str">
        <f>IF(W478=0,"",IF(X472&gt;=100%,"CUMPLE","NO CUMPLE"))</f>
        <v>CUMPLE</v>
      </c>
      <c r="Y473" s="273" t="str">
        <f t="shared" si="134"/>
        <v>CUMPLE</v>
      </c>
      <c r="Z473" s="635"/>
      <c r="AA473" s="637"/>
      <c r="AB473" s="635"/>
      <c r="AC473" s="614"/>
      <c r="AF473" s="516"/>
      <c r="AG473" s="518"/>
    </row>
    <row r="474" spans="2:33" s="274" customFormat="1" ht="75" customHeight="1" x14ac:dyDescent="0.25">
      <c r="B474" s="285" t="s">
        <v>715</v>
      </c>
      <c r="C474" s="296"/>
      <c r="D474" s="287"/>
      <c r="E474" s="288"/>
      <c r="F474" s="288"/>
      <c r="G474" s="651"/>
      <c r="H474" s="652"/>
      <c r="I474" s="289"/>
      <c r="J474" s="290"/>
      <c r="K474" s="290"/>
      <c r="L474" s="291"/>
      <c r="M474" s="291"/>
      <c r="N474" s="292"/>
      <c r="O474" s="293"/>
      <c r="P474" s="289"/>
      <c r="Q474" s="273"/>
      <c r="R474" s="273"/>
      <c r="S474" s="273"/>
      <c r="T474" s="273"/>
      <c r="U474" s="332" t="str">
        <f t="shared" si="132"/>
        <v/>
      </c>
      <c r="V474" s="284"/>
      <c r="W474" s="332" t="str">
        <f t="shared" si="133"/>
        <v xml:space="preserve"> </v>
      </c>
      <c r="X474" s="635"/>
      <c r="Y474" s="273" t="str">
        <f t="shared" si="134"/>
        <v/>
      </c>
      <c r="Z474" s="635"/>
      <c r="AA474" s="637"/>
      <c r="AB474" s="635"/>
      <c r="AC474" s="309"/>
      <c r="AF474" s="516"/>
      <c r="AG474" s="518"/>
    </row>
    <row r="475" spans="2:33" s="274" customFormat="1" ht="63.75" customHeight="1" x14ac:dyDescent="0.25">
      <c r="B475" s="285" t="s">
        <v>716</v>
      </c>
      <c r="C475" s="296"/>
      <c r="D475" s="287"/>
      <c r="E475" s="288"/>
      <c r="F475" s="288"/>
      <c r="G475" s="651"/>
      <c r="H475" s="652"/>
      <c r="I475" s="289"/>
      <c r="J475" s="290"/>
      <c r="K475" s="290"/>
      <c r="L475" s="291"/>
      <c r="M475" s="291"/>
      <c r="N475" s="292"/>
      <c r="O475" s="293"/>
      <c r="P475" s="289"/>
      <c r="Q475" s="273"/>
      <c r="R475" s="273"/>
      <c r="S475" s="273"/>
      <c r="T475" s="273"/>
      <c r="U475" s="332" t="str">
        <f t="shared" si="132"/>
        <v/>
      </c>
      <c r="V475" s="284"/>
      <c r="W475" s="332" t="str">
        <f t="shared" si="133"/>
        <v xml:space="preserve"> </v>
      </c>
      <c r="X475" s="635"/>
      <c r="Y475" s="273" t="str">
        <f t="shared" si="134"/>
        <v/>
      </c>
      <c r="Z475" s="635"/>
      <c r="AA475" s="637"/>
      <c r="AB475" s="635"/>
      <c r="AC475" s="309"/>
      <c r="AF475" s="516"/>
      <c r="AG475" s="518"/>
    </row>
    <row r="476" spans="2:33" s="274" customFormat="1" ht="54.75" customHeight="1" x14ac:dyDescent="0.25">
      <c r="B476" s="285" t="s">
        <v>717</v>
      </c>
      <c r="C476" s="296"/>
      <c r="D476" s="296"/>
      <c r="E476" s="284"/>
      <c r="F476" s="284"/>
      <c r="G476" s="638"/>
      <c r="H476" s="639"/>
      <c r="I476" s="289"/>
      <c r="J476" s="298"/>
      <c r="K476" s="298"/>
      <c r="L476" s="289"/>
      <c r="M476" s="289"/>
      <c r="N476" s="299"/>
      <c r="O476" s="297"/>
      <c r="P476" s="297"/>
      <c r="Q476" s="273"/>
      <c r="R476" s="284"/>
      <c r="S476" s="284"/>
      <c r="T476" s="284"/>
      <c r="U476" s="332" t="str">
        <f t="shared" si="132"/>
        <v/>
      </c>
      <c r="V476" s="284"/>
      <c r="W476" s="332" t="str">
        <f t="shared" si="133"/>
        <v xml:space="preserve"> </v>
      </c>
      <c r="X476" s="635"/>
      <c r="Y476" s="335" t="str">
        <f t="shared" si="134"/>
        <v/>
      </c>
      <c r="Z476" s="635"/>
      <c r="AA476" s="637"/>
      <c r="AB476" s="635"/>
      <c r="AC476" s="309"/>
      <c r="AF476" s="516"/>
      <c r="AG476" s="518"/>
    </row>
    <row r="477" spans="2:33" s="274" customFormat="1" ht="69.75" customHeight="1" x14ac:dyDescent="0.2">
      <c r="B477" s="285" t="s">
        <v>718</v>
      </c>
      <c r="C477" s="296"/>
      <c r="D477" s="296"/>
      <c r="E477" s="284"/>
      <c r="F477" s="284"/>
      <c r="G477" s="638"/>
      <c r="H477" s="639"/>
      <c r="I477" s="289"/>
      <c r="J477" s="298"/>
      <c r="K477" s="298"/>
      <c r="L477" s="289"/>
      <c r="M477" s="289"/>
      <c r="N477" s="299"/>
      <c r="O477" s="297"/>
      <c r="P477" s="297"/>
      <c r="Q477" s="273"/>
      <c r="R477" s="284"/>
      <c r="S477" s="284"/>
      <c r="T477" s="284"/>
      <c r="U477" s="332" t="str">
        <f t="shared" si="132"/>
        <v/>
      </c>
      <c r="V477" s="284"/>
      <c r="W477" s="332" t="str">
        <f t="shared" si="133"/>
        <v xml:space="preserve"> </v>
      </c>
      <c r="X477" s="636"/>
      <c r="Y477" s="335" t="str">
        <f t="shared" si="134"/>
        <v/>
      </c>
      <c r="Z477" s="636"/>
      <c r="AA477" s="637"/>
      <c r="AB477" s="636"/>
      <c r="AC477" s="309"/>
    </row>
    <row r="478" spans="2:33" s="274" customFormat="1" ht="15.75" x14ac:dyDescent="0.2">
      <c r="B478" s="300"/>
      <c r="C478" s="301"/>
      <c r="D478" s="301"/>
      <c r="E478" s="301"/>
      <c r="F478" s="301"/>
      <c r="G478" s="301"/>
      <c r="H478" s="301"/>
      <c r="I478" s="301"/>
      <c r="J478" s="302"/>
      <c r="K478" s="302"/>
      <c r="L478" s="302"/>
      <c r="M478" s="302"/>
      <c r="N478" s="301"/>
      <c r="O478" s="301"/>
      <c r="P478" s="301"/>
      <c r="Q478" s="302"/>
      <c r="R478" s="302"/>
      <c r="S478" s="303"/>
      <c r="T478" s="303" t="s">
        <v>719</v>
      </c>
      <c r="U478" s="333">
        <f>SUM(U472:U477)</f>
        <v>1499.6094186631622</v>
      </c>
      <c r="V478" s="303">
        <f>COUNTIF(V472:V477,"SI")</f>
        <v>2</v>
      </c>
      <c r="W478" s="333">
        <f>SUM(W472:W477)</f>
        <v>1479.61</v>
      </c>
      <c r="X478" s="310">
        <f>W478/V478</f>
        <v>739.80499999999995</v>
      </c>
      <c r="Y478" s="301"/>
      <c r="Z478" s="301"/>
      <c r="AA478" s="301"/>
      <c r="AB478" s="301"/>
      <c r="AC478" s="304"/>
    </row>
    <row r="479" spans="2:33" ht="16.5" x14ac:dyDescent="0.3">
      <c r="Q479" s="69"/>
      <c r="U479" s="331"/>
      <c r="V479" s="327"/>
      <c r="W479" s="331"/>
    </row>
    <row r="480" spans="2:33" x14ac:dyDescent="0.2">
      <c r="Q480" s="69"/>
    </row>
    <row r="481" spans="2:33" s="274" customFormat="1" ht="20.25" x14ac:dyDescent="0.25">
      <c r="B481" s="305">
        <v>36</v>
      </c>
      <c r="C481" s="640" t="str">
        <f>VLOOKUP(B481,'INFO. PROP'!$A$9:$D$105,2,FALSE)</f>
        <v>CONSORCIO OPH - CAP 2022</v>
      </c>
      <c r="D481" s="640"/>
      <c r="E481" s="640"/>
      <c r="F481" s="640"/>
      <c r="G481" s="640"/>
      <c r="H481" s="641" t="s">
        <v>8</v>
      </c>
      <c r="I481" s="641"/>
      <c r="J481" s="642"/>
      <c r="K481" s="423" t="str">
        <f>VLOOKUP(B481,'INFO. PROP'!$A$9:$E$105,4,FALSE)</f>
        <v>(OPH INGENIEROS ASOCIADOS
 50% - CARLOS ALBERTO PALTA MUÑOZ 50% -  0%- 0%)</v>
      </c>
      <c r="L481" s="426"/>
      <c r="M481" s="426"/>
      <c r="N481" s="426"/>
      <c r="O481" s="426"/>
      <c r="P481" s="426"/>
      <c r="Q481" s="426"/>
      <c r="R481" s="426"/>
      <c r="S481" s="426"/>
      <c r="T481" s="426"/>
      <c r="U481" s="431"/>
      <c r="V481" s="452" t="s">
        <v>673</v>
      </c>
      <c r="W481" s="431">
        <f>AVERAGE(W485:W490)</f>
        <v>766.33433333333335</v>
      </c>
      <c r="X481" s="618" t="s">
        <v>674</v>
      </c>
      <c r="Y481" s="619"/>
      <c r="Z481" s="311" t="s">
        <v>656</v>
      </c>
      <c r="AA481" s="312" t="s">
        <v>627</v>
      </c>
      <c r="AB481" s="311" t="s">
        <v>656</v>
      </c>
      <c r="AC481" s="275"/>
      <c r="AF481" s="516"/>
      <c r="AG481" s="517"/>
    </row>
    <row r="482" spans="2:33" s="274" customFormat="1" ht="15" x14ac:dyDescent="0.25">
      <c r="B482" s="643"/>
      <c r="C482" s="644"/>
      <c r="D482" s="644"/>
      <c r="E482" s="644"/>
      <c r="F482" s="306"/>
      <c r="G482" s="307"/>
      <c r="H482" s="307"/>
      <c r="I482" s="307"/>
      <c r="J482" s="308"/>
      <c r="K482" s="308"/>
      <c r="L482" s="308"/>
      <c r="M482" s="308"/>
      <c r="N482" s="307"/>
      <c r="O482" s="307"/>
      <c r="P482" s="307"/>
      <c r="Q482" s="308"/>
      <c r="R482" s="308"/>
      <c r="S482" s="308"/>
      <c r="T482" s="308"/>
      <c r="U482" s="308"/>
      <c r="V482" s="308"/>
      <c r="W482" s="308"/>
      <c r="X482" s="308"/>
      <c r="Y482" s="307"/>
      <c r="Z482" s="307"/>
      <c r="AA482" s="307"/>
      <c r="AB482" s="307"/>
      <c r="AC482" s="276"/>
      <c r="AF482" s="516"/>
      <c r="AG482" s="517"/>
    </row>
    <row r="483" spans="2:33" s="274" customFormat="1" ht="45" customHeight="1" x14ac:dyDescent="0.25">
      <c r="B483" s="645" t="s">
        <v>675</v>
      </c>
      <c r="C483" s="629" t="s">
        <v>676</v>
      </c>
      <c r="D483" s="629" t="s">
        <v>677</v>
      </c>
      <c r="E483" s="629" t="s">
        <v>678</v>
      </c>
      <c r="F483" s="630" t="s">
        <v>675</v>
      </c>
      <c r="G483" s="646"/>
      <c r="H483" s="631"/>
      <c r="I483" s="647" t="s">
        <v>679</v>
      </c>
      <c r="J483" s="648"/>
      <c r="K483" s="620" t="s">
        <v>680</v>
      </c>
      <c r="L483" s="620" t="s">
        <v>681</v>
      </c>
      <c r="M483" s="620" t="s">
        <v>682</v>
      </c>
      <c r="N483" s="620" t="s">
        <v>683</v>
      </c>
      <c r="O483" s="620" t="s">
        <v>684</v>
      </c>
      <c r="P483" s="620" t="s">
        <v>685</v>
      </c>
      <c r="Q483" s="281" t="s">
        <v>686</v>
      </c>
      <c r="R483" s="279" t="s">
        <v>687</v>
      </c>
      <c r="S483" s="649" t="s">
        <v>688</v>
      </c>
      <c r="T483" s="649"/>
      <c r="U483" s="620" t="s">
        <v>689</v>
      </c>
      <c r="V483" s="620" t="s">
        <v>690</v>
      </c>
      <c r="W483" s="647" t="s">
        <v>691</v>
      </c>
      <c r="X483" s="648"/>
      <c r="Y483" s="281" t="s">
        <v>692</v>
      </c>
      <c r="Z483" s="281" t="s">
        <v>693</v>
      </c>
      <c r="AA483" s="629" t="s">
        <v>694</v>
      </c>
      <c r="AB483" s="629"/>
      <c r="AC483" s="622" t="s">
        <v>23</v>
      </c>
      <c r="AF483" s="516"/>
      <c r="AG483" s="517"/>
    </row>
    <row r="484" spans="2:33" s="274" customFormat="1" ht="75" customHeight="1" x14ac:dyDescent="0.25">
      <c r="B484" s="645"/>
      <c r="C484" s="629"/>
      <c r="D484" s="629"/>
      <c r="E484" s="629"/>
      <c r="F484" s="282" t="s">
        <v>5</v>
      </c>
      <c r="G484" s="630" t="s">
        <v>695</v>
      </c>
      <c r="H484" s="631"/>
      <c r="I484" s="278" t="s">
        <v>696</v>
      </c>
      <c r="J484" s="280" t="s">
        <v>697</v>
      </c>
      <c r="K484" s="621"/>
      <c r="L484" s="621"/>
      <c r="M484" s="621"/>
      <c r="N484" s="621"/>
      <c r="O484" s="621"/>
      <c r="P484" s="621"/>
      <c r="Q484" s="277" t="s">
        <v>698</v>
      </c>
      <c r="R484" s="277" t="s">
        <v>699</v>
      </c>
      <c r="S484" s="283" t="s">
        <v>700</v>
      </c>
      <c r="T484" s="283" t="s">
        <v>701</v>
      </c>
      <c r="U484" s="621"/>
      <c r="V484" s="621"/>
      <c r="W484" s="502" t="s">
        <v>702</v>
      </c>
      <c r="X484" s="284" t="s">
        <v>703</v>
      </c>
      <c r="Y484" s="277" t="s">
        <v>704</v>
      </c>
      <c r="Z484" s="281" t="s">
        <v>705</v>
      </c>
      <c r="AA484" s="277" t="s">
        <v>706</v>
      </c>
      <c r="AB484" s="277" t="s">
        <v>707</v>
      </c>
      <c r="AC484" s="622"/>
      <c r="AF484" s="516"/>
      <c r="AG484" s="517"/>
    </row>
    <row r="485" spans="2:33" s="274" customFormat="1" ht="83.25" customHeight="1" x14ac:dyDescent="0.25">
      <c r="B485" s="285" t="s">
        <v>708</v>
      </c>
      <c r="C485" s="286">
        <v>3</v>
      </c>
      <c r="D485" s="287" t="s">
        <v>1124</v>
      </c>
      <c r="E485" s="288" t="s">
        <v>903</v>
      </c>
      <c r="F485" s="288" t="s">
        <v>1125</v>
      </c>
      <c r="G485" s="651" t="s">
        <v>1126</v>
      </c>
      <c r="H485" s="652"/>
      <c r="I485" s="289" t="s">
        <v>730</v>
      </c>
      <c r="J485" s="290">
        <v>1</v>
      </c>
      <c r="K485" s="290" t="s">
        <v>239</v>
      </c>
      <c r="L485" s="291">
        <v>40498</v>
      </c>
      <c r="M485" s="291">
        <v>41502</v>
      </c>
      <c r="N485" s="292">
        <v>1349015195</v>
      </c>
      <c r="O485" s="293">
        <v>2288.41</v>
      </c>
      <c r="P485" s="289">
        <v>811015</v>
      </c>
      <c r="Q485" s="273" t="str">
        <f>IF(OR(P485=$C$2,P485=$C$3,P485=$C$4),"CUMPLE","NO CUMPLE")</f>
        <v>CUMPLE</v>
      </c>
      <c r="R485" s="273" t="s">
        <v>656</v>
      </c>
      <c r="S485" s="273" t="s">
        <v>656</v>
      </c>
      <c r="T485" s="273" t="s">
        <v>656</v>
      </c>
      <c r="U485" s="332">
        <f t="shared" ref="U485:U490" si="136">IF(V485="SI",IF(M485="","",($J485*$N485)/(VLOOKUP(YEAR(M485),$AF$1:$AG$34,2,))),"")</f>
        <v>2288.4057591178967</v>
      </c>
      <c r="V485" s="284" t="s">
        <v>634</v>
      </c>
      <c r="W485" s="332">
        <f t="shared" ref="W485:W490" si="137">IF(V485="si",(J485*O485),(" "))</f>
        <v>2288.41</v>
      </c>
      <c r="X485" s="448">
        <f>W491/$G$11</f>
        <v>5.7471223350450087</v>
      </c>
      <c r="Y485" s="273" t="str">
        <f t="shared" ref="Y485:Y490" si="138">IF(M485="","",IF(M485&lt;$G$13,"CUMPLE","NO CUMPLE"))</f>
        <v>CUMPLE</v>
      </c>
      <c r="Z485" s="634" t="s">
        <v>656</v>
      </c>
      <c r="AA485" s="637" t="s">
        <v>634</v>
      </c>
      <c r="AB485" s="634" t="str">
        <f>IF(AA485="si","CUMPLE","NO CUMPLE")</f>
        <v>CUMPLE</v>
      </c>
      <c r="AC485" s="711"/>
      <c r="AF485" s="516"/>
      <c r="AG485" s="517"/>
    </row>
    <row r="486" spans="2:33" s="274" customFormat="1" ht="90.75" customHeight="1" x14ac:dyDescent="0.25">
      <c r="B486" s="285" t="s">
        <v>714</v>
      </c>
      <c r="C486" s="286">
        <v>4</v>
      </c>
      <c r="D486" s="287" t="s">
        <v>1124</v>
      </c>
      <c r="E486" s="288" t="s">
        <v>1127</v>
      </c>
      <c r="F486" s="288" t="s">
        <v>1128</v>
      </c>
      <c r="G486" s="651" t="s">
        <v>1129</v>
      </c>
      <c r="H486" s="652"/>
      <c r="I486" s="289" t="s">
        <v>713</v>
      </c>
      <c r="J486" s="290">
        <v>0.5</v>
      </c>
      <c r="K486" s="290" t="s">
        <v>239</v>
      </c>
      <c r="L486" s="291">
        <v>39142</v>
      </c>
      <c r="M486" s="291">
        <v>39693</v>
      </c>
      <c r="N486" s="292">
        <v>1217455136</v>
      </c>
      <c r="O486" s="293">
        <v>2638.04</v>
      </c>
      <c r="P486" s="289">
        <v>811015</v>
      </c>
      <c r="Q486" s="273" t="str">
        <f t="shared" ref="Q486:Q490" si="139">IF(OR(P486=$C$2,P486=$C$3,P486=$C$4),"CUMPLE","NO CUMPLE")</f>
        <v>CUMPLE</v>
      </c>
      <c r="R486" s="273" t="s">
        <v>656</v>
      </c>
      <c r="S486" s="273" t="s">
        <v>656</v>
      </c>
      <c r="T486" s="273" t="s">
        <v>656</v>
      </c>
      <c r="U486" s="332">
        <f t="shared" si="136"/>
        <v>1319.0196489707475</v>
      </c>
      <c r="V486" s="284" t="s">
        <v>634</v>
      </c>
      <c r="W486" s="332">
        <f t="shared" si="137"/>
        <v>1319.02</v>
      </c>
      <c r="X486" s="634" t="str">
        <f>IF(W491=0,"",IF(X485&gt;=100%,"CUMPLE","NO CUMPLE"))</f>
        <v>CUMPLE</v>
      </c>
      <c r="Y486" s="273" t="str">
        <f t="shared" si="138"/>
        <v>CUMPLE</v>
      </c>
      <c r="Z486" s="635"/>
      <c r="AA486" s="637"/>
      <c r="AB486" s="635"/>
      <c r="AC486" s="712"/>
      <c r="AF486" s="516"/>
      <c r="AG486" s="518"/>
    </row>
    <row r="487" spans="2:33" s="274" customFormat="1" ht="75" customHeight="1" x14ac:dyDescent="0.25">
      <c r="B487" s="285" t="s">
        <v>715</v>
      </c>
      <c r="C487" s="296">
        <v>11</v>
      </c>
      <c r="D487" s="287" t="s">
        <v>1124</v>
      </c>
      <c r="E487" s="288" t="s">
        <v>1130</v>
      </c>
      <c r="F487" s="288" t="s">
        <v>1131</v>
      </c>
      <c r="G487" s="651" t="s">
        <v>1132</v>
      </c>
      <c r="H487" s="652"/>
      <c r="I487" s="289" t="s">
        <v>713</v>
      </c>
      <c r="J487" s="290">
        <v>0.4</v>
      </c>
      <c r="K487" s="290" t="s">
        <v>239</v>
      </c>
      <c r="L487" s="291">
        <v>38580</v>
      </c>
      <c r="M487" s="291">
        <v>38686</v>
      </c>
      <c r="N487" s="292">
        <v>102676487</v>
      </c>
      <c r="O487" s="293">
        <v>269.14</v>
      </c>
      <c r="P487" s="289">
        <v>811015</v>
      </c>
      <c r="Q487" s="273" t="str">
        <f t="shared" si="139"/>
        <v>CUMPLE</v>
      </c>
      <c r="R487" s="273" t="s">
        <v>656</v>
      </c>
      <c r="S487" s="273" t="s">
        <v>656</v>
      </c>
      <c r="T487" s="273" t="s">
        <v>656</v>
      </c>
      <c r="U487" s="332">
        <f t="shared" si="136"/>
        <v>107.65555648754916</v>
      </c>
      <c r="V487" s="284" t="s">
        <v>634</v>
      </c>
      <c r="W487" s="332">
        <f t="shared" si="137"/>
        <v>107.65600000000001</v>
      </c>
      <c r="X487" s="635"/>
      <c r="Y487" s="273" t="str">
        <f t="shared" si="138"/>
        <v>CUMPLE</v>
      </c>
      <c r="Z487" s="635"/>
      <c r="AA487" s="637"/>
      <c r="AB487" s="635"/>
      <c r="AC487" s="712"/>
      <c r="AF487" s="516"/>
      <c r="AG487" s="518"/>
    </row>
    <row r="488" spans="2:33" s="274" customFormat="1" ht="63.75" customHeight="1" x14ac:dyDescent="0.25">
      <c r="B488" s="285" t="s">
        <v>716</v>
      </c>
      <c r="C488" s="296">
        <v>28</v>
      </c>
      <c r="D488" s="287" t="s">
        <v>1124</v>
      </c>
      <c r="E488" s="288" t="s">
        <v>1133</v>
      </c>
      <c r="F488" s="288" t="s">
        <v>1134</v>
      </c>
      <c r="G488" s="651" t="s">
        <v>1135</v>
      </c>
      <c r="H488" s="652"/>
      <c r="I488" s="289" t="s">
        <v>713</v>
      </c>
      <c r="J488" s="290">
        <v>0.4</v>
      </c>
      <c r="K488" s="290" t="s">
        <v>239</v>
      </c>
      <c r="L488" s="291">
        <v>41261</v>
      </c>
      <c r="M488" s="291">
        <v>41437</v>
      </c>
      <c r="N488" s="292">
        <v>172582480</v>
      </c>
      <c r="O488" s="293">
        <v>292.25</v>
      </c>
      <c r="P488" s="289">
        <v>811015</v>
      </c>
      <c r="Q488" s="273" t="str">
        <f t="shared" si="139"/>
        <v>CUMPLE</v>
      </c>
      <c r="R488" s="273" t="s">
        <v>656</v>
      </c>
      <c r="S488" s="273"/>
      <c r="T488" s="273"/>
      <c r="U488" s="332">
        <f t="shared" si="136"/>
        <v>117.10431212892281</v>
      </c>
      <c r="V488" s="284" t="s">
        <v>634</v>
      </c>
      <c r="W488" s="332">
        <f t="shared" si="137"/>
        <v>116.9</v>
      </c>
      <c r="X488" s="635"/>
      <c r="Y488" s="273" t="str">
        <f t="shared" si="138"/>
        <v>CUMPLE</v>
      </c>
      <c r="Z488" s="635"/>
      <c r="AA488" s="637"/>
      <c r="AB488" s="635"/>
      <c r="AC488" s="712"/>
      <c r="AF488" s="516"/>
      <c r="AG488" s="518"/>
    </row>
    <row r="489" spans="2:33" s="274" customFormat="1" ht="54.75" customHeight="1" x14ac:dyDescent="0.25">
      <c r="B489" s="285" t="s">
        <v>717</v>
      </c>
      <c r="C489" s="296">
        <v>37</v>
      </c>
      <c r="D489" s="296" t="s">
        <v>1124</v>
      </c>
      <c r="E489" s="288" t="s">
        <v>1136</v>
      </c>
      <c r="F489" s="288" t="s">
        <v>1137</v>
      </c>
      <c r="G489" s="679" t="s">
        <v>1138</v>
      </c>
      <c r="H489" s="680"/>
      <c r="I489" s="289" t="s">
        <v>713</v>
      </c>
      <c r="J489" s="298">
        <v>0.5</v>
      </c>
      <c r="K489" s="298" t="s">
        <v>1139</v>
      </c>
      <c r="L489" s="373">
        <v>43531</v>
      </c>
      <c r="M489" s="373">
        <v>44190</v>
      </c>
      <c r="N489" s="380">
        <v>137761970</v>
      </c>
      <c r="O489" s="378">
        <v>156.93</v>
      </c>
      <c r="P489" s="379">
        <v>811015</v>
      </c>
      <c r="Q489" s="273" t="str">
        <f t="shared" si="139"/>
        <v>CUMPLE</v>
      </c>
      <c r="R489" s="335" t="s">
        <v>656</v>
      </c>
      <c r="S489" s="284"/>
      <c r="T489" s="284"/>
      <c r="U489" s="332">
        <f t="shared" si="136"/>
        <v>78.469842857500893</v>
      </c>
      <c r="V489" s="284" t="s">
        <v>634</v>
      </c>
      <c r="W489" s="332">
        <f t="shared" si="137"/>
        <v>78.465000000000003</v>
      </c>
      <c r="X489" s="635"/>
      <c r="Y489" s="335" t="str">
        <f t="shared" si="138"/>
        <v>CUMPLE</v>
      </c>
      <c r="Z489" s="635"/>
      <c r="AA489" s="637"/>
      <c r="AB489" s="635"/>
      <c r="AC489" s="712"/>
      <c r="AF489" s="516"/>
      <c r="AG489" s="518"/>
    </row>
    <row r="490" spans="2:33" s="274" customFormat="1" ht="69.75" customHeight="1" x14ac:dyDescent="0.2">
      <c r="B490" s="285" t="s">
        <v>718</v>
      </c>
      <c r="C490" s="296">
        <v>40</v>
      </c>
      <c r="D490" s="296" t="s">
        <v>1124</v>
      </c>
      <c r="E490" s="288" t="s">
        <v>848</v>
      </c>
      <c r="F490" s="288" t="s">
        <v>1140</v>
      </c>
      <c r="G490" s="679" t="s">
        <v>1141</v>
      </c>
      <c r="H490" s="680"/>
      <c r="I490" s="289" t="s">
        <v>713</v>
      </c>
      <c r="J490" s="298">
        <v>0.3</v>
      </c>
      <c r="K490" s="298" t="s">
        <v>241</v>
      </c>
      <c r="L490" s="373">
        <v>41381</v>
      </c>
      <c r="M490" s="373">
        <v>41928</v>
      </c>
      <c r="N490" s="380">
        <v>1411393109</v>
      </c>
      <c r="O490" s="378">
        <v>2291.85</v>
      </c>
      <c r="P490" s="379">
        <v>811015</v>
      </c>
      <c r="Q490" s="273" t="str">
        <f t="shared" si="139"/>
        <v>CUMPLE</v>
      </c>
      <c r="R490" s="335" t="s">
        <v>656</v>
      </c>
      <c r="S490" s="284"/>
      <c r="T490" s="284"/>
      <c r="U490" s="332">
        <f t="shared" si="136"/>
        <v>687.36677386363635</v>
      </c>
      <c r="V490" s="284" t="s">
        <v>634</v>
      </c>
      <c r="W490" s="332">
        <f t="shared" si="137"/>
        <v>687.55499999999995</v>
      </c>
      <c r="X490" s="636"/>
      <c r="Y490" s="335" t="str">
        <f t="shared" si="138"/>
        <v>CUMPLE</v>
      </c>
      <c r="Z490" s="636"/>
      <c r="AA490" s="637"/>
      <c r="AB490" s="636"/>
      <c r="AC490" s="713"/>
    </row>
    <row r="491" spans="2:33" s="274" customFormat="1" ht="15.75" x14ac:dyDescent="0.2">
      <c r="B491" s="300"/>
      <c r="C491" s="301"/>
      <c r="D491" s="301"/>
      <c r="E491" s="301"/>
      <c r="F491" s="301"/>
      <c r="G491" s="301"/>
      <c r="H491" s="301"/>
      <c r="I491" s="301"/>
      <c r="J491" s="302"/>
      <c r="K491" s="302"/>
      <c r="L491" s="302"/>
      <c r="M491" s="302"/>
      <c r="N491" s="301"/>
      <c r="O491" s="301"/>
      <c r="P491" s="301"/>
      <c r="Q491" s="302"/>
      <c r="R491" s="302"/>
      <c r="S491" s="303"/>
      <c r="T491" s="303" t="s">
        <v>719</v>
      </c>
      <c r="U491" s="333">
        <f>SUM(U485:U490)</f>
        <v>4598.021893426253</v>
      </c>
      <c r="V491" s="303">
        <f>COUNTIF(V485:V490,"SI")</f>
        <v>6</v>
      </c>
      <c r="W491" s="333">
        <f>SUM(W485:W490)</f>
        <v>4598.0060000000003</v>
      </c>
      <c r="X491" s="310">
        <f>W491/V491</f>
        <v>766.33433333333335</v>
      </c>
      <c r="Y491" s="301"/>
      <c r="Z491" s="301"/>
      <c r="AA491" s="301"/>
      <c r="AB491" s="301"/>
      <c r="AC491" s="304"/>
    </row>
    <row r="492" spans="2:33" x14ac:dyDescent="0.2">
      <c r="Q492" s="69"/>
    </row>
    <row r="493" spans="2:33" x14ac:dyDescent="0.2">
      <c r="Q493" s="69"/>
    </row>
    <row r="494" spans="2:33" s="274" customFormat="1" ht="20.25" x14ac:dyDescent="0.25">
      <c r="B494" s="305">
        <v>37</v>
      </c>
      <c r="C494" s="640" t="str">
        <f>VLOOKUP(B494,'INFO. PROP'!$A$9:$D$105,2,FALSE)</f>
        <v>ARQING CONSULTORIA Y CONSTRUCCIONES SAS</v>
      </c>
      <c r="D494" s="640"/>
      <c r="E494" s="640"/>
      <c r="F494" s="640"/>
      <c r="G494" s="640"/>
      <c r="H494" s="641" t="s">
        <v>8</v>
      </c>
      <c r="I494" s="641"/>
      <c r="J494" s="642"/>
      <c r="K494" s="423" t="str">
        <f>VLOOKUP(B494,'INFO. PROP'!$A$9:$E$105,4,FALSE)</f>
        <v>(ARQING CONSULTORIA Y CONSTRUCCIONES S.A.S 100% -  0% -  0%- 0%)</v>
      </c>
      <c r="L494" s="426"/>
      <c r="M494" s="426"/>
      <c r="N494" s="426"/>
      <c r="O494" s="426"/>
      <c r="P494" s="426"/>
      <c r="Q494" s="426"/>
      <c r="R494" s="426"/>
      <c r="S494" s="426"/>
      <c r="T494" s="426"/>
      <c r="U494" s="431">
        <f>AVERAGE(U498:U503)</f>
        <v>834.36557771397531</v>
      </c>
      <c r="V494" s="452" t="s">
        <v>673</v>
      </c>
      <c r="W494" s="431">
        <f>AVERAGE(W498:W503)</f>
        <v>834.36209999999994</v>
      </c>
      <c r="X494" s="618" t="s">
        <v>674</v>
      </c>
      <c r="Y494" s="619"/>
      <c r="Z494" s="311" t="s">
        <v>656</v>
      </c>
      <c r="AA494" s="312" t="s">
        <v>627</v>
      </c>
      <c r="AB494" s="311" t="s">
        <v>656</v>
      </c>
      <c r="AC494" s="275"/>
      <c r="AF494" s="516"/>
      <c r="AG494" s="517"/>
    </row>
    <row r="495" spans="2:33" s="274" customFormat="1" ht="15" x14ac:dyDescent="0.25">
      <c r="B495" s="643"/>
      <c r="C495" s="644"/>
      <c r="D495" s="644"/>
      <c r="E495" s="644"/>
      <c r="F495" s="306"/>
      <c r="G495" s="307"/>
      <c r="H495" s="307"/>
      <c r="I495" s="307"/>
      <c r="J495" s="308"/>
      <c r="K495" s="308"/>
      <c r="L495" s="308"/>
      <c r="M495" s="308"/>
      <c r="N495" s="307"/>
      <c r="O495" s="307"/>
      <c r="P495" s="307"/>
      <c r="Q495" s="308"/>
      <c r="R495" s="308"/>
      <c r="S495" s="308"/>
      <c r="T495" s="308"/>
      <c r="U495" s="308"/>
      <c r="V495" s="308"/>
      <c r="W495" s="308"/>
      <c r="X495" s="308"/>
      <c r="Y495" s="307"/>
      <c r="Z495" s="307"/>
      <c r="AA495" s="307"/>
      <c r="AB495" s="307"/>
      <c r="AC495" s="276"/>
      <c r="AF495" s="516"/>
      <c r="AG495" s="517"/>
    </row>
    <row r="496" spans="2:33" s="274" customFormat="1" ht="45" customHeight="1" x14ac:dyDescent="0.25">
      <c r="B496" s="645" t="s">
        <v>675</v>
      </c>
      <c r="C496" s="629" t="s">
        <v>676</v>
      </c>
      <c r="D496" s="629" t="s">
        <v>677</v>
      </c>
      <c r="E496" s="629" t="s">
        <v>678</v>
      </c>
      <c r="F496" s="630" t="s">
        <v>675</v>
      </c>
      <c r="G496" s="646"/>
      <c r="H496" s="631"/>
      <c r="I496" s="647" t="s">
        <v>679</v>
      </c>
      <c r="J496" s="648"/>
      <c r="K496" s="620" t="s">
        <v>680</v>
      </c>
      <c r="L496" s="620" t="s">
        <v>681</v>
      </c>
      <c r="M496" s="620" t="s">
        <v>682</v>
      </c>
      <c r="N496" s="620" t="s">
        <v>683</v>
      </c>
      <c r="O496" s="620" t="s">
        <v>684</v>
      </c>
      <c r="P496" s="620" t="s">
        <v>685</v>
      </c>
      <c r="Q496" s="281" t="s">
        <v>686</v>
      </c>
      <c r="R496" s="279" t="s">
        <v>687</v>
      </c>
      <c r="S496" s="649" t="s">
        <v>688</v>
      </c>
      <c r="T496" s="649"/>
      <c r="U496" s="620" t="s">
        <v>689</v>
      </c>
      <c r="V496" s="620" t="s">
        <v>690</v>
      </c>
      <c r="W496" s="647" t="s">
        <v>691</v>
      </c>
      <c r="X496" s="648"/>
      <c r="Y496" s="281" t="s">
        <v>692</v>
      </c>
      <c r="Z496" s="281" t="s">
        <v>693</v>
      </c>
      <c r="AA496" s="629" t="s">
        <v>694</v>
      </c>
      <c r="AB496" s="629"/>
      <c r="AC496" s="622" t="s">
        <v>23</v>
      </c>
      <c r="AF496" s="516"/>
      <c r="AG496" s="517"/>
    </row>
    <row r="497" spans="2:33" s="274" customFormat="1" ht="75" customHeight="1" x14ac:dyDescent="0.25">
      <c r="B497" s="645"/>
      <c r="C497" s="629"/>
      <c r="D497" s="629"/>
      <c r="E497" s="629"/>
      <c r="F497" s="282" t="s">
        <v>5</v>
      </c>
      <c r="G497" s="630" t="s">
        <v>695</v>
      </c>
      <c r="H497" s="631"/>
      <c r="I497" s="278" t="s">
        <v>696</v>
      </c>
      <c r="J497" s="280" t="s">
        <v>697</v>
      </c>
      <c r="K497" s="621"/>
      <c r="L497" s="621"/>
      <c r="M497" s="621"/>
      <c r="N497" s="621"/>
      <c r="O497" s="621"/>
      <c r="P497" s="621"/>
      <c r="Q497" s="277" t="s">
        <v>698</v>
      </c>
      <c r="R497" s="277" t="s">
        <v>699</v>
      </c>
      <c r="S497" s="283" t="s">
        <v>700</v>
      </c>
      <c r="T497" s="283" t="s">
        <v>701</v>
      </c>
      <c r="U497" s="621"/>
      <c r="V497" s="621"/>
      <c r="W497" s="502" t="s">
        <v>702</v>
      </c>
      <c r="X497" s="284" t="s">
        <v>703</v>
      </c>
      <c r="Y497" s="277" t="s">
        <v>704</v>
      </c>
      <c r="Z497" s="281" t="s">
        <v>705</v>
      </c>
      <c r="AA497" s="277" t="s">
        <v>706</v>
      </c>
      <c r="AB497" s="277" t="s">
        <v>707</v>
      </c>
      <c r="AC497" s="622"/>
      <c r="AF497" s="516"/>
      <c r="AG497" s="517"/>
    </row>
    <row r="498" spans="2:33" s="274" customFormat="1" ht="60.75" customHeight="1" x14ac:dyDescent="0.25">
      <c r="B498" s="285" t="s">
        <v>708</v>
      </c>
      <c r="C498" s="286">
        <v>58</v>
      </c>
      <c r="D498" s="287" t="s">
        <v>690</v>
      </c>
      <c r="E498" s="288" t="s">
        <v>1142</v>
      </c>
      <c r="F498" s="288">
        <v>20150157</v>
      </c>
      <c r="G498" s="651" t="s">
        <v>1143</v>
      </c>
      <c r="H498" s="652"/>
      <c r="I498" s="289" t="s">
        <v>713</v>
      </c>
      <c r="J498" s="290">
        <v>0.99</v>
      </c>
      <c r="K498" s="290" t="s">
        <v>245</v>
      </c>
      <c r="L498" s="291">
        <v>42222</v>
      </c>
      <c r="M498" s="291">
        <v>42368</v>
      </c>
      <c r="N498" s="292">
        <v>543054000</v>
      </c>
      <c r="O498" s="293">
        <v>842.79</v>
      </c>
      <c r="P498" s="289">
        <v>811015</v>
      </c>
      <c r="Q498" s="273" t="str">
        <f>IF(OR(P498=$C$2,P498=$C$3,P498=$C$4),"CUMPLE","NO CUMPLE")</f>
        <v>CUMPLE</v>
      </c>
      <c r="R498" s="273" t="s">
        <v>656</v>
      </c>
      <c r="S498" s="273" t="s">
        <v>656</v>
      </c>
      <c r="T498" s="273" t="s">
        <v>656</v>
      </c>
      <c r="U498" s="332">
        <f t="shared" ref="U498:U503" si="140">IF(V498="SI",IF(M498="","",($J498*$N498)/(VLOOKUP(YEAR(M498),$AF$1:$AG$34,2,))),"")</f>
        <v>834.36557771397531</v>
      </c>
      <c r="V498" s="284" t="s">
        <v>634</v>
      </c>
      <c r="W498" s="332">
        <f t="shared" ref="W498:W503" si="141">IF(V498="si",(J498*O498),(" "))</f>
        <v>834.36209999999994</v>
      </c>
      <c r="X498" s="448">
        <f>W504/$G$11</f>
        <v>1.0428827323028844</v>
      </c>
      <c r="Y498" s="273" t="str">
        <f>IF(M498="","",IF(M498&lt;$G$13,"CUMPLE","NO CUMPLE"))</f>
        <v>CUMPLE</v>
      </c>
      <c r="Z498" s="634" t="s">
        <v>635</v>
      </c>
      <c r="AA498" s="637" t="s">
        <v>634</v>
      </c>
      <c r="AB498" s="634" t="str">
        <f>IF(AA498="si","CUMPLE","NO CUMPLE")</f>
        <v>CUMPLE</v>
      </c>
      <c r="AC498" s="294"/>
      <c r="AF498" s="516"/>
      <c r="AG498" s="517"/>
    </row>
    <row r="499" spans="2:33" s="274" customFormat="1" ht="13.5" customHeight="1" x14ac:dyDescent="0.25">
      <c r="B499" s="285" t="s">
        <v>714</v>
      </c>
      <c r="C499" s="286"/>
      <c r="D499" s="287"/>
      <c r="E499" s="288"/>
      <c r="F499" s="288"/>
      <c r="G499" s="651"/>
      <c r="H499" s="652"/>
      <c r="I499" s="289"/>
      <c r="J499" s="290"/>
      <c r="K499" s="290"/>
      <c r="L499" s="291"/>
      <c r="M499" s="291"/>
      <c r="N499" s="292"/>
      <c r="O499" s="293"/>
      <c r="P499" s="289"/>
      <c r="Q499" s="273"/>
      <c r="R499" s="273"/>
      <c r="S499" s="273"/>
      <c r="T499" s="273"/>
      <c r="U499" s="332" t="str">
        <f t="shared" si="140"/>
        <v/>
      </c>
      <c r="V499" s="284"/>
      <c r="W499" s="332" t="str">
        <f t="shared" si="141"/>
        <v xml:space="preserve"> </v>
      </c>
      <c r="X499" s="634" t="str">
        <f>IF(W504=0,"",IF(X498&gt;=100%,"CUMPLE","NO CUMPLE"))</f>
        <v>CUMPLE</v>
      </c>
      <c r="Y499" s="273" t="str">
        <f t="shared" ref="Y499:Y502" si="142">IF(M499="","",IF(M499&lt;$G$16,"CUMPLE","NO CUMPLE"))</f>
        <v/>
      </c>
      <c r="Z499" s="635"/>
      <c r="AA499" s="637"/>
      <c r="AB499" s="635"/>
      <c r="AC499" s="295"/>
      <c r="AF499" s="516"/>
      <c r="AG499" s="518"/>
    </row>
    <row r="500" spans="2:33" s="274" customFormat="1" ht="13.5" customHeight="1" x14ac:dyDescent="0.25">
      <c r="B500" s="285" t="s">
        <v>715</v>
      </c>
      <c r="C500" s="296"/>
      <c r="D500" s="287"/>
      <c r="E500" s="288"/>
      <c r="F500" s="288"/>
      <c r="G500" s="651"/>
      <c r="H500" s="652"/>
      <c r="I500" s="289"/>
      <c r="J500" s="290"/>
      <c r="K500" s="290"/>
      <c r="L500" s="291"/>
      <c r="M500" s="291"/>
      <c r="N500" s="292"/>
      <c r="O500" s="293"/>
      <c r="P500" s="289"/>
      <c r="Q500" s="273"/>
      <c r="R500" s="273"/>
      <c r="S500" s="273"/>
      <c r="T500" s="273"/>
      <c r="U500" s="332" t="str">
        <f t="shared" si="140"/>
        <v/>
      </c>
      <c r="V500" s="284"/>
      <c r="W500" s="332" t="str">
        <f t="shared" si="141"/>
        <v xml:space="preserve"> </v>
      </c>
      <c r="X500" s="635"/>
      <c r="Y500" s="273" t="str">
        <f t="shared" si="142"/>
        <v/>
      </c>
      <c r="Z500" s="635"/>
      <c r="AA500" s="637"/>
      <c r="AB500" s="635"/>
      <c r="AC500" s="309"/>
      <c r="AF500" s="516"/>
      <c r="AG500" s="518"/>
    </row>
    <row r="501" spans="2:33" s="274" customFormat="1" ht="13.5" customHeight="1" x14ac:dyDescent="0.25">
      <c r="B501" s="285" t="s">
        <v>716</v>
      </c>
      <c r="C501" s="296"/>
      <c r="D501" s="287"/>
      <c r="E501" s="288"/>
      <c r="F501" s="288"/>
      <c r="G501" s="651"/>
      <c r="H501" s="652"/>
      <c r="I501" s="289"/>
      <c r="J501" s="290"/>
      <c r="K501" s="290"/>
      <c r="L501" s="291"/>
      <c r="M501" s="291"/>
      <c r="N501" s="292"/>
      <c r="O501" s="293"/>
      <c r="P501" s="289"/>
      <c r="Q501" s="273"/>
      <c r="R501" s="273"/>
      <c r="S501" s="273"/>
      <c r="T501" s="273"/>
      <c r="U501" s="332" t="str">
        <f t="shared" si="140"/>
        <v/>
      </c>
      <c r="V501" s="284"/>
      <c r="W501" s="332" t="str">
        <f t="shared" si="141"/>
        <v xml:space="preserve"> </v>
      </c>
      <c r="X501" s="635"/>
      <c r="Y501" s="273" t="str">
        <f t="shared" si="142"/>
        <v/>
      </c>
      <c r="Z501" s="635"/>
      <c r="AA501" s="637"/>
      <c r="AB501" s="635"/>
      <c r="AC501" s="309"/>
      <c r="AF501" s="516"/>
      <c r="AG501" s="518"/>
    </row>
    <row r="502" spans="2:33" s="274" customFormat="1" ht="12" customHeight="1" x14ac:dyDescent="0.25">
      <c r="B502" s="285" t="s">
        <v>717</v>
      </c>
      <c r="C502" s="296"/>
      <c r="D502" s="296"/>
      <c r="E502" s="284"/>
      <c r="F502" s="284"/>
      <c r="G502" s="638"/>
      <c r="H502" s="639"/>
      <c r="I502" s="289"/>
      <c r="J502" s="298"/>
      <c r="K502" s="298"/>
      <c r="L502" s="289"/>
      <c r="M502" s="289"/>
      <c r="N502" s="299"/>
      <c r="O502" s="297"/>
      <c r="P502" s="297"/>
      <c r="Q502" s="273"/>
      <c r="R502" s="284"/>
      <c r="S502" s="284"/>
      <c r="T502" s="284"/>
      <c r="U502" s="332" t="str">
        <f t="shared" si="140"/>
        <v/>
      </c>
      <c r="V502" s="284"/>
      <c r="W502" s="332" t="str">
        <f t="shared" si="141"/>
        <v xml:space="preserve"> </v>
      </c>
      <c r="X502" s="635"/>
      <c r="Y502" s="284" t="str">
        <f t="shared" si="142"/>
        <v/>
      </c>
      <c r="Z502" s="635"/>
      <c r="AA502" s="637"/>
      <c r="AB502" s="635"/>
      <c r="AC502" s="309"/>
      <c r="AF502" s="516"/>
      <c r="AG502" s="518"/>
    </row>
    <row r="503" spans="2:33" s="274" customFormat="1" ht="12" customHeight="1" x14ac:dyDescent="0.2">
      <c r="B503" s="285" t="s">
        <v>718</v>
      </c>
      <c r="C503" s="296"/>
      <c r="D503" s="296"/>
      <c r="E503" s="284"/>
      <c r="F503" s="284"/>
      <c r="G503" s="638"/>
      <c r="H503" s="639"/>
      <c r="I503" s="289"/>
      <c r="J503" s="298"/>
      <c r="K503" s="298"/>
      <c r="L503" s="289"/>
      <c r="M503" s="289"/>
      <c r="N503" s="299"/>
      <c r="O503" s="297"/>
      <c r="P503" s="297"/>
      <c r="Q503" s="273"/>
      <c r="R503" s="284"/>
      <c r="S503" s="284"/>
      <c r="T503" s="284"/>
      <c r="U503" s="332" t="str">
        <f t="shared" si="140"/>
        <v/>
      </c>
      <c r="V503" s="284"/>
      <c r="W503" s="332" t="str">
        <f t="shared" si="141"/>
        <v xml:space="preserve"> </v>
      </c>
      <c r="X503" s="636"/>
      <c r="Y503" s="284"/>
      <c r="Z503" s="636"/>
      <c r="AA503" s="637"/>
      <c r="AB503" s="636"/>
      <c r="AC503" s="309"/>
    </row>
    <row r="504" spans="2:33" s="274" customFormat="1" ht="15.75" x14ac:dyDescent="0.2">
      <c r="B504" s="300"/>
      <c r="C504" s="301"/>
      <c r="D504" s="301"/>
      <c r="E504" s="301"/>
      <c r="F504" s="301"/>
      <c r="G504" s="301"/>
      <c r="H504" s="301"/>
      <c r="I504" s="301"/>
      <c r="J504" s="302"/>
      <c r="K504" s="302"/>
      <c r="L504" s="302"/>
      <c r="M504" s="302"/>
      <c r="N504" s="301"/>
      <c r="O504" s="301"/>
      <c r="P504" s="301"/>
      <c r="Q504" s="302"/>
      <c r="R504" s="302"/>
      <c r="S504" s="303"/>
      <c r="T504" s="303" t="s">
        <v>719</v>
      </c>
      <c r="U504" s="333">
        <f>SUM(U498:U503)</f>
        <v>834.36557771397531</v>
      </c>
      <c r="V504" s="303">
        <f>COUNTIF(V498:V503,"SI")</f>
        <v>1</v>
      </c>
      <c r="W504" s="333">
        <f>SUM(W498:W503)</f>
        <v>834.36209999999994</v>
      </c>
      <c r="X504" s="310">
        <f>W504/V504</f>
        <v>834.36209999999994</v>
      </c>
      <c r="Y504" s="301"/>
      <c r="Z504" s="301"/>
      <c r="AA504" s="301"/>
      <c r="AB504" s="301"/>
      <c r="AC504" s="304"/>
    </row>
    <row r="505" spans="2:33" ht="16.5" x14ac:dyDescent="0.3">
      <c r="Q505" s="69"/>
      <c r="U505" s="331"/>
      <c r="V505" s="327"/>
      <c r="W505" s="331"/>
    </row>
    <row r="506" spans="2:33" x14ac:dyDescent="0.2">
      <c r="Q506" s="69"/>
    </row>
    <row r="507" spans="2:33" s="274" customFormat="1" ht="20.25" x14ac:dyDescent="0.25">
      <c r="B507" s="305">
        <v>38</v>
      </c>
      <c r="C507" s="640" t="str">
        <f>VLOOKUP(B507,'INFO. PROP'!$A$9:$D$105,2,FALSE)</f>
        <v>HERNAN ALONSO VELASQUEZ CABEZA</v>
      </c>
      <c r="D507" s="640"/>
      <c r="E507" s="640"/>
      <c r="F507" s="640"/>
      <c r="G507" s="640"/>
      <c r="H507" s="641" t="s">
        <v>8</v>
      </c>
      <c r="I507" s="641"/>
      <c r="J507" s="642"/>
      <c r="K507" s="423" t="str">
        <f>VLOOKUP(B507,'INFO. PROP'!$A$9:$E$105,4,FALSE)</f>
        <v>(HERNAN ALONSO VELASQUEZ CABEZA 100% -  0% -  0%- 0%)</v>
      </c>
      <c r="L507" s="426"/>
      <c r="M507" s="426"/>
      <c r="N507" s="426"/>
      <c r="O507" s="426"/>
      <c r="P507" s="426"/>
      <c r="Q507" s="426"/>
      <c r="R507" s="426"/>
      <c r="S507" s="426"/>
      <c r="T507" s="426"/>
      <c r="U507" s="431"/>
      <c r="V507" s="452" t="s">
        <v>673</v>
      </c>
      <c r="W507" s="431">
        <f>AVERAGE(W511:W516)</f>
        <v>205.98874999999998</v>
      </c>
      <c r="X507" s="618" t="s">
        <v>674</v>
      </c>
      <c r="Y507" s="619"/>
      <c r="Z507" s="311" t="s">
        <v>656</v>
      </c>
      <c r="AA507" s="312" t="s">
        <v>627</v>
      </c>
      <c r="AB507" s="311" t="s">
        <v>656</v>
      </c>
      <c r="AC507" s="275"/>
      <c r="AF507" s="516"/>
      <c r="AG507" s="517"/>
    </row>
    <row r="508" spans="2:33" s="274" customFormat="1" ht="15" x14ac:dyDescent="0.25">
      <c r="B508" s="643"/>
      <c r="C508" s="644"/>
      <c r="D508" s="644"/>
      <c r="E508" s="644"/>
      <c r="F508" s="306"/>
      <c r="G508" s="307"/>
      <c r="H508" s="307"/>
      <c r="I508" s="307"/>
      <c r="J508" s="308"/>
      <c r="K508" s="308"/>
      <c r="L508" s="308"/>
      <c r="M508" s="308"/>
      <c r="N508" s="307"/>
      <c r="O508" s="307"/>
      <c r="P508" s="307"/>
      <c r="Q508" s="308"/>
      <c r="R508" s="308"/>
      <c r="S508" s="308"/>
      <c r="T508" s="308"/>
      <c r="U508" s="308"/>
      <c r="V508" s="308"/>
      <c r="W508" s="308"/>
      <c r="X508" s="308"/>
      <c r="Y508" s="307"/>
      <c r="Z508" s="307"/>
      <c r="AA508" s="307"/>
      <c r="AB508" s="307"/>
      <c r="AC508" s="276"/>
      <c r="AF508" s="516"/>
      <c r="AG508" s="517"/>
    </row>
    <row r="509" spans="2:33" s="274" customFormat="1" ht="45" customHeight="1" x14ac:dyDescent="0.25">
      <c r="B509" s="645" t="s">
        <v>675</v>
      </c>
      <c r="C509" s="629" t="s">
        <v>676</v>
      </c>
      <c r="D509" s="629" t="s">
        <v>677</v>
      </c>
      <c r="E509" s="629" t="s">
        <v>678</v>
      </c>
      <c r="F509" s="630" t="s">
        <v>675</v>
      </c>
      <c r="G509" s="646"/>
      <c r="H509" s="631"/>
      <c r="I509" s="647" t="s">
        <v>679</v>
      </c>
      <c r="J509" s="648"/>
      <c r="K509" s="620" t="s">
        <v>680</v>
      </c>
      <c r="L509" s="620" t="s">
        <v>681</v>
      </c>
      <c r="M509" s="620" t="s">
        <v>682</v>
      </c>
      <c r="N509" s="620" t="s">
        <v>683</v>
      </c>
      <c r="O509" s="620" t="s">
        <v>684</v>
      </c>
      <c r="P509" s="620" t="s">
        <v>685</v>
      </c>
      <c r="Q509" s="281" t="s">
        <v>686</v>
      </c>
      <c r="R509" s="279" t="s">
        <v>687</v>
      </c>
      <c r="S509" s="649" t="s">
        <v>688</v>
      </c>
      <c r="T509" s="649"/>
      <c r="U509" s="620" t="s">
        <v>689</v>
      </c>
      <c r="V509" s="620" t="s">
        <v>690</v>
      </c>
      <c r="W509" s="647" t="s">
        <v>691</v>
      </c>
      <c r="X509" s="648"/>
      <c r="Y509" s="281" t="s">
        <v>692</v>
      </c>
      <c r="Z509" s="281" t="s">
        <v>693</v>
      </c>
      <c r="AA509" s="629" t="s">
        <v>694</v>
      </c>
      <c r="AB509" s="629"/>
      <c r="AC509" s="622" t="s">
        <v>23</v>
      </c>
      <c r="AF509" s="516"/>
      <c r="AG509" s="517"/>
    </row>
    <row r="510" spans="2:33" s="274" customFormat="1" ht="75" customHeight="1" x14ac:dyDescent="0.25">
      <c r="B510" s="645"/>
      <c r="C510" s="629"/>
      <c r="D510" s="629"/>
      <c r="E510" s="620"/>
      <c r="F510" s="349" t="s">
        <v>5</v>
      </c>
      <c r="G510" s="630" t="s">
        <v>695</v>
      </c>
      <c r="H510" s="631"/>
      <c r="I510" s="278" t="s">
        <v>696</v>
      </c>
      <c r="J510" s="280" t="s">
        <v>697</v>
      </c>
      <c r="K510" s="621"/>
      <c r="L510" s="621"/>
      <c r="M510" s="621"/>
      <c r="N510" s="621"/>
      <c r="O510" s="621"/>
      <c r="P510" s="621"/>
      <c r="Q510" s="277" t="s">
        <v>698</v>
      </c>
      <c r="R510" s="277" t="s">
        <v>699</v>
      </c>
      <c r="S510" s="283" t="s">
        <v>700</v>
      </c>
      <c r="T510" s="283" t="s">
        <v>701</v>
      </c>
      <c r="U510" s="621"/>
      <c r="V510" s="621"/>
      <c r="W510" s="501" t="s">
        <v>1144</v>
      </c>
      <c r="X510" s="284" t="s">
        <v>703</v>
      </c>
      <c r="Y510" s="277" t="s">
        <v>704</v>
      </c>
      <c r="Z510" s="281" t="s">
        <v>705</v>
      </c>
      <c r="AA510" s="277" t="s">
        <v>706</v>
      </c>
      <c r="AB510" s="277" t="s">
        <v>707</v>
      </c>
      <c r="AC510" s="622"/>
      <c r="AF510" s="516"/>
      <c r="AG510" s="517"/>
    </row>
    <row r="511" spans="2:33" s="274" customFormat="1" ht="83.25" customHeight="1" x14ac:dyDescent="0.25">
      <c r="B511" s="285" t="s">
        <v>708</v>
      </c>
      <c r="C511" s="286">
        <v>10</v>
      </c>
      <c r="D511" s="348" t="s">
        <v>690</v>
      </c>
      <c r="E511" s="344" t="s">
        <v>1145</v>
      </c>
      <c r="F511" s="343" t="s">
        <v>1146</v>
      </c>
      <c r="G511" s="678" t="s">
        <v>1147</v>
      </c>
      <c r="H511" s="652"/>
      <c r="I511" s="289" t="s">
        <v>892</v>
      </c>
      <c r="J511" s="290">
        <v>0.4</v>
      </c>
      <c r="K511" s="290" t="s">
        <v>1148</v>
      </c>
      <c r="L511" s="291">
        <v>41432</v>
      </c>
      <c r="M511" s="291">
        <v>41995</v>
      </c>
      <c r="N511" s="292">
        <v>295649540</v>
      </c>
      <c r="O511" s="293">
        <v>479.95</v>
      </c>
      <c r="P511" s="289">
        <v>811015</v>
      </c>
      <c r="Q511" s="273" t="str">
        <f>IF(OR(P511=$C$2,P511=$C$3,P511=$C$4),"CUMPLE","NO CUMPLE")</f>
        <v>CUMPLE</v>
      </c>
      <c r="R511" s="273" t="s">
        <v>656</v>
      </c>
      <c r="S511" s="273" t="s">
        <v>656</v>
      </c>
      <c r="T511" s="273" t="s">
        <v>656</v>
      </c>
      <c r="U511" s="332">
        <f t="shared" ref="U511:U516" si="143">IF(V511="SI",IF(M511="","",($J511*$N511)/(VLOOKUP(YEAR(M511),$AF$1:$AG$34,2,))),"")</f>
        <v>191.98022077922079</v>
      </c>
      <c r="V511" s="284" t="s">
        <v>634</v>
      </c>
      <c r="W511" s="332">
        <f t="shared" ref="W511:W516" si="144">IF(V511="si",(J511*O511),(" "))</f>
        <v>191.98000000000002</v>
      </c>
      <c r="X511" s="448">
        <f>W517/$G$11</f>
        <v>1.0298747290830002</v>
      </c>
      <c r="Y511" s="273" t="str">
        <f t="shared" ref="Y511:Y516" si="145">IF(M511="","",IF(M511&lt;$G$13,"CUMPLE","NO CUMPLE"))</f>
        <v>CUMPLE</v>
      </c>
      <c r="Z511" s="634" t="s">
        <v>656</v>
      </c>
      <c r="AA511" s="637" t="s">
        <v>634</v>
      </c>
      <c r="AB511" s="634" t="str">
        <f>IF(AA511="si","CUMPLE","NO CUMPLE")</f>
        <v>CUMPLE</v>
      </c>
      <c r="AC511" s="294"/>
      <c r="AF511" s="516"/>
      <c r="AG511" s="517"/>
    </row>
    <row r="512" spans="2:33" s="274" customFormat="1" ht="90.75" customHeight="1" x14ac:dyDescent="0.25">
      <c r="B512" s="285" t="s">
        <v>714</v>
      </c>
      <c r="C512" s="286">
        <v>34</v>
      </c>
      <c r="D512" s="348" t="s">
        <v>690</v>
      </c>
      <c r="E512" s="344" t="s">
        <v>1149</v>
      </c>
      <c r="F512" s="343" t="s">
        <v>1150</v>
      </c>
      <c r="G512" s="678" t="s">
        <v>1151</v>
      </c>
      <c r="H512" s="652"/>
      <c r="I512" s="289" t="s">
        <v>713</v>
      </c>
      <c r="J512" s="290">
        <v>0.9</v>
      </c>
      <c r="K512" s="290" t="s">
        <v>1148</v>
      </c>
      <c r="L512" s="291">
        <v>43794</v>
      </c>
      <c r="M512" s="291">
        <v>43946</v>
      </c>
      <c r="N512" s="292">
        <v>306748369</v>
      </c>
      <c r="O512" s="293">
        <v>349.45</v>
      </c>
      <c r="P512" s="289">
        <v>811015</v>
      </c>
      <c r="Q512" s="273" t="str">
        <f t="shared" ref="Q512:Q514" si="146">IF(OR(P512=$C$2,P512=$C$3,P512=$C$4),"CUMPLE","NO CUMPLE")</f>
        <v>CUMPLE</v>
      </c>
      <c r="R512" s="273" t="s">
        <v>656</v>
      </c>
      <c r="S512" s="273" t="s">
        <v>656</v>
      </c>
      <c r="T512" s="273" t="s">
        <v>656</v>
      </c>
      <c r="U512" s="332">
        <f t="shared" si="143"/>
        <v>314.5054717350838</v>
      </c>
      <c r="V512" s="284" t="s">
        <v>634</v>
      </c>
      <c r="W512" s="332">
        <f t="shared" si="144"/>
        <v>314.505</v>
      </c>
      <c r="X512" s="634" t="str">
        <f>IF(W517=0,"",IF(X511&gt;=100%,"CUMPLE","NO CUMPLE"))</f>
        <v>CUMPLE</v>
      </c>
      <c r="Y512" s="273" t="str">
        <f t="shared" si="145"/>
        <v>CUMPLE</v>
      </c>
      <c r="Z512" s="635"/>
      <c r="AA512" s="637"/>
      <c r="AB512" s="635"/>
      <c r="AC512" s="295"/>
      <c r="AF512" s="516"/>
      <c r="AG512" s="518"/>
    </row>
    <row r="513" spans="2:33" s="274" customFormat="1" ht="75" customHeight="1" x14ac:dyDescent="0.25">
      <c r="B513" s="285" t="s">
        <v>715</v>
      </c>
      <c r="C513" s="296">
        <v>22</v>
      </c>
      <c r="D513" s="348" t="s">
        <v>690</v>
      </c>
      <c r="E513" s="344" t="s">
        <v>1149</v>
      </c>
      <c r="F513" s="343" t="s">
        <v>1152</v>
      </c>
      <c r="G513" s="678" t="s">
        <v>1153</v>
      </c>
      <c r="H513" s="652"/>
      <c r="I513" s="289" t="s">
        <v>713</v>
      </c>
      <c r="J513" s="290">
        <v>0.9</v>
      </c>
      <c r="K513" s="290" t="s">
        <v>1148</v>
      </c>
      <c r="L513" s="291">
        <v>43692</v>
      </c>
      <c r="M513" s="291">
        <v>43809</v>
      </c>
      <c r="N513" s="292">
        <v>117914000</v>
      </c>
      <c r="O513" s="293">
        <v>142.38</v>
      </c>
      <c r="P513" s="289">
        <v>811015</v>
      </c>
      <c r="Q513" s="273" t="str">
        <f t="shared" si="146"/>
        <v>CUMPLE</v>
      </c>
      <c r="R513" s="273" t="s">
        <v>656</v>
      </c>
      <c r="S513" s="273"/>
      <c r="T513" s="273"/>
      <c r="U513" s="332">
        <f t="shared" si="143"/>
        <v>128.14943800143942</v>
      </c>
      <c r="V513" s="284" t="s">
        <v>634</v>
      </c>
      <c r="W513" s="332">
        <f t="shared" si="144"/>
        <v>128.142</v>
      </c>
      <c r="X513" s="635"/>
      <c r="Y513" s="273" t="str">
        <f t="shared" si="145"/>
        <v>CUMPLE</v>
      </c>
      <c r="Z513" s="635"/>
      <c r="AA513" s="637"/>
      <c r="AB513" s="635"/>
      <c r="AC513" s="309"/>
      <c r="AF513" s="516"/>
      <c r="AG513" s="518"/>
    </row>
    <row r="514" spans="2:33" s="274" customFormat="1" ht="87.75" customHeight="1" x14ac:dyDescent="0.25">
      <c r="B514" s="285" t="s">
        <v>716</v>
      </c>
      <c r="C514" s="296">
        <v>38</v>
      </c>
      <c r="D514" s="348" t="s">
        <v>690</v>
      </c>
      <c r="E514" s="344" t="s">
        <v>1149</v>
      </c>
      <c r="F514" s="343" t="s">
        <v>1154</v>
      </c>
      <c r="G514" s="678" t="s">
        <v>1155</v>
      </c>
      <c r="H514" s="652"/>
      <c r="I514" s="289" t="s">
        <v>713</v>
      </c>
      <c r="J514" s="290">
        <v>0.8</v>
      </c>
      <c r="K514" s="290" t="s">
        <v>1148</v>
      </c>
      <c r="L514" s="291">
        <v>43817</v>
      </c>
      <c r="M514" s="291">
        <v>44073</v>
      </c>
      <c r="N514" s="292">
        <v>207749000</v>
      </c>
      <c r="O514" s="293">
        <v>236.66</v>
      </c>
      <c r="P514" s="289">
        <v>811015</v>
      </c>
      <c r="Q514" s="273" t="str">
        <f t="shared" si="146"/>
        <v>CUMPLE</v>
      </c>
      <c r="R514" s="273" t="s">
        <v>656</v>
      </c>
      <c r="S514" s="273" t="s">
        <v>656</v>
      </c>
      <c r="T514" s="273" t="s">
        <v>656</v>
      </c>
      <c r="U514" s="332">
        <f t="shared" si="143"/>
        <v>189.3356360546</v>
      </c>
      <c r="V514" s="284" t="s">
        <v>634</v>
      </c>
      <c r="W514" s="332">
        <f t="shared" si="144"/>
        <v>189.328</v>
      </c>
      <c r="X514" s="635"/>
      <c r="Y514" s="273" t="str">
        <f t="shared" si="145"/>
        <v>CUMPLE</v>
      </c>
      <c r="Z514" s="635"/>
      <c r="AA514" s="637"/>
      <c r="AB514" s="635"/>
      <c r="AC514" s="309"/>
      <c r="AF514" s="516"/>
      <c r="AG514" s="518"/>
    </row>
    <row r="515" spans="2:33" s="274" customFormat="1" ht="21" customHeight="1" x14ac:dyDescent="0.25">
      <c r="B515" s="285" t="s">
        <v>717</v>
      </c>
      <c r="C515" s="296"/>
      <c r="D515" s="296"/>
      <c r="E515" s="350"/>
      <c r="F515" s="350"/>
      <c r="G515" s="638"/>
      <c r="H515" s="639"/>
      <c r="I515" s="289"/>
      <c r="J515" s="298"/>
      <c r="K515" s="298"/>
      <c r="L515" s="289"/>
      <c r="M515" s="289"/>
      <c r="N515" s="299"/>
      <c r="O515" s="297"/>
      <c r="P515" s="297"/>
      <c r="Q515" s="273"/>
      <c r="R515" s="284"/>
      <c r="S515" s="284"/>
      <c r="T515" s="284"/>
      <c r="U515" s="332" t="str">
        <f t="shared" si="143"/>
        <v/>
      </c>
      <c r="V515" s="284"/>
      <c r="W515" s="332" t="str">
        <f t="shared" si="144"/>
        <v xml:space="preserve"> </v>
      </c>
      <c r="X515" s="635"/>
      <c r="Y515" s="335" t="str">
        <f t="shared" si="145"/>
        <v/>
      </c>
      <c r="Z515" s="635"/>
      <c r="AA515" s="637"/>
      <c r="AB515" s="635"/>
      <c r="AC515" s="309"/>
      <c r="AF515" s="516"/>
      <c r="AG515" s="518"/>
    </row>
    <row r="516" spans="2:33" s="274" customFormat="1" ht="21" customHeight="1" x14ac:dyDescent="0.2">
      <c r="B516" s="285" t="s">
        <v>718</v>
      </c>
      <c r="C516" s="296"/>
      <c r="D516" s="296"/>
      <c r="E516" s="284"/>
      <c r="F516" s="284"/>
      <c r="G516" s="638"/>
      <c r="H516" s="639"/>
      <c r="I516" s="289"/>
      <c r="J516" s="298"/>
      <c r="K516" s="298"/>
      <c r="L516" s="289"/>
      <c r="M516" s="289"/>
      <c r="N516" s="299"/>
      <c r="O516" s="297"/>
      <c r="P516" s="297"/>
      <c r="Q516" s="273"/>
      <c r="R516" s="284"/>
      <c r="S516" s="284"/>
      <c r="T516" s="284"/>
      <c r="U516" s="332" t="str">
        <f t="shared" si="143"/>
        <v/>
      </c>
      <c r="V516" s="284"/>
      <c r="W516" s="332" t="str">
        <f t="shared" si="144"/>
        <v xml:space="preserve"> </v>
      </c>
      <c r="X516" s="636"/>
      <c r="Y516" s="335" t="str">
        <f t="shared" si="145"/>
        <v/>
      </c>
      <c r="Z516" s="636"/>
      <c r="AA516" s="637"/>
      <c r="AB516" s="636"/>
      <c r="AC516" s="309"/>
    </row>
    <row r="517" spans="2:33" s="274" customFormat="1" ht="15.75" x14ac:dyDescent="0.2">
      <c r="B517" s="300"/>
      <c r="C517" s="301"/>
      <c r="D517" s="301"/>
      <c r="E517" s="301"/>
      <c r="F517" s="301"/>
      <c r="G517" s="301"/>
      <c r="H517" s="301"/>
      <c r="I517" s="301"/>
      <c r="J517" s="302"/>
      <c r="K517" s="302"/>
      <c r="L517" s="302"/>
      <c r="M517" s="302"/>
      <c r="N517" s="301"/>
      <c r="O517" s="301"/>
      <c r="P517" s="301"/>
      <c r="Q517" s="302"/>
      <c r="R517" s="302"/>
      <c r="S517" s="303"/>
      <c r="T517" s="303" t="s">
        <v>719</v>
      </c>
      <c r="U517" s="333">
        <f>SUM(U511:U516)</f>
        <v>823.97076657034404</v>
      </c>
      <c r="V517" s="303">
        <f>COUNTIF(V511:V516,"SI")</f>
        <v>4</v>
      </c>
      <c r="W517" s="333">
        <f>SUM(W511:W516)</f>
        <v>823.95499999999993</v>
      </c>
      <c r="X517" s="310">
        <f>W517/V517</f>
        <v>205.98874999999998</v>
      </c>
      <c r="Y517" s="301"/>
      <c r="Z517" s="301"/>
      <c r="AA517" s="301"/>
      <c r="AB517" s="301"/>
      <c r="AC517" s="304"/>
    </row>
    <row r="518" spans="2:33" x14ac:dyDescent="0.2">
      <c r="Q518" s="69"/>
    </row>
    <row r="519" spans="2:33" x14ac:dyDescent="0.2">
      <c r="Q519" s="69"/>
    </row>
    <row r="520" spans="2:33" s="274" customFormat="1" ht="20.25" x14ac:dyDescent="0.25">
      <c r="B520" s="305">
        <v>39</v>
      </c>
      <c r="C520" s="640" t="str">
        <f>VLOOKUP(B520,'INFO. PROP'!$A$9:$D$105,2,FALSE)</f>
        <v>CONSORCIO INTERSPACIOS BOSA</v>
      </c>
      <c r="D520" s="640"/>
      <c r="E520" s="640"/>
      <c r="F520" s="640"/>
      <c r="G520" s="640"/>
      <c r="H520" s="641" t="s">
        <v>8</v>
      </c>
      <c r="I520" s="641"/>
      <c r="J520" s="642"/>
      <c r="K520" s="423" t="str">
        <f>VLOOKUP(B520,'INFO. PROP'!$A$9:$E$105,4,FALSE)</f>
        <v>(HG INGENIERIA Y DESARROLLO S.A.S 75% - CGB S.A.S 25% -  0%- 0%)</v>
      </c>
      <c r="L520" s="426"/>
      <c r="M520" s="426"/>
      <c r="N520" s="426"/>
      <c r="O520" s="426"/>
      <c r="P520" s="426"/>
      <c r="Q520" s="426"/>
      <c r="R520" s="426"/>
      <c r="S520" s="426"/>
      <c r="T520" s="426"/>
      <c r="U520" s="431"/>
      <c r="V520" s="452" t="s">
        <v>673</v>
      </c>
      <c r="W520" s="431">
        <f>AVERAGE(W524:W529)</f>
        <v>0</v>
      </c>
      <c r="X520" s="618" t="s">
        <v>674</v>
      </c>
      <c r="Y520" s="619"/>
      <c r="Z520" s="311" t="s">
        <v>657</v>
      </c>
      <c r="AA520" s="312" t="s">
        <v>627</v>
      </c>
      <c r="AB520" s="311" t="s">
        <v>656</v>
      </c>
      <c r="AC520" s="275"/>
      <c r="AF520" s="516"/>
      <c r="AG520" s="517"/>
    </row>
    <row r="521" spans="2:33" s="274" customFormat="1" ht="15" x14ac:dyDescent="0.25">
      <c r="B521" s="643"/>
      <c r="C521" s="644"/>
      <c r="D521" s="644"/>
      <c r="E521" s="644"/>
      <c r="F521" s="306"/>
      <c r="G521" s="307"/>
      <c r="H521" s="307"/>
      <c r="I521" s="307"/>
      <c r="J521" s="308"/>
      <c r="K521" s="308"/>
      <c r="L521" s="308"/>
      <c r="M521" s="308"/>
      <c r="N521" s="307"/>
      <c r="O521" s="307"/>
      <c r="P521" s="307"/>
      <c r="Q521" s="308"/>
      <c r="R521" s="308"/>
      <c r="S521" s="308"/>
      <c r="T521" s="308"/>
      <c r="U521" s="308"/>
      <c r="V521" s="308"/>
      <c r="W521" s="308"/>
      <c r="X521" s="308"/>
      <c r="Y521" s="307"/>
      <c r="Z521" s="307"/>
      <c r="AA521" s="307"/>
      <c r="AB521" s="307"/>
      <c r="AC521" s="276"/>
      <c r="AF521" s="516"/>
      <c r="AG521" s="517"/>
    </row>
    <row r="522" spans="2:33" s="274" customFormat="1" ht="45" customHeight="1" x14ac:dyDescent="0.25">
      <c r="B522" s="645" t="s">
        <v>675</v>
      </c>
      <c r="C522" s="629" t="s">
        <v>676</v>
      </c>
      <c r="D522" s="629" t="s">
        <v>677</v>
      </c>
      <c r="E522" s="629" t="s">
        <v>678</v>
      </c>
      <c r="F522" s="630" t="s">
        <v>675</v>
      </c>
      <c r="G522" s="646"/>
      <c r="H522" s="631"/>
      <c r="I522" s="647" t="s">
        <v>679</v>
      </c>
      <c r="J522" s="648"/>
      <c r="K522" s="620" t="s">
        <v>680</v>
      </c>
      <c r="L522" s="620" t="s">
        <v>681</v>
      </c>
      <c r="M522" s="620" t="s">
        <v>682</v>
      </c>
      <c r="N522" s="620" t="s">
        <v>683</v>
      </c>
      <c r="O522" s="620" t="s">
        <v>684</v>
      </c>
      <c r="P522" s="620" t="s">
        <v>685</v>
      </c>
      <c r="Q522" s="281" t="s">
        <v>686</v>
      </c>
      <c r="R522" s="279" t="s">
        <v>687</v>
      </c>
      <c r="S522" s="649" t="s">
        <v>688</v>
      </c>
      <c r="T522" s="649"/>
      <c r="U522" s="620" t="s">
        <v>689</v>
      </c>
      <c r="V522" s="620" t="s">
        <v>690</v>
      </c>
      <c r="W522" s="647" t="s">
        <v>691</v>
      </c>
      <c r="X522" s="648"/>
      <c r="Y522" s="281" t="s">
        <v>692</v>
      </c>
      <c r="Z522" s="281" t="s">
        <v>693</v>
      </c>
      <c r="AA522" s="629" t="s">
        <v>694</v>
      </c>
      <c r="AB522" s="629"/>
      <c r="AC522" s="622" t="s">
        <v>23</v>
      </c>
      <c r="AF522" s="516"/>
      <c r="AG522" s="517"/>
    </row>
    <row r="523" spans="2:33" s="274" customFormat="1" ht="75" customHeight="1" x14ac:dyDescent="0.25">
      <c r="B523" s="645"/>
      <c r="C523" s="629"/>
      <c r="D523" s="629"/>
      <c r="E523" s="620"/>
      <c r="F523" s="282" t="s">
        <v>5</v>
      </c>
      <c r="G523" s="630" t="s">
        <v>695</v>
      </c>
      <c r="H523" s="631"/>
      <c r="I523" s="278" t="s">
        <v>696</v>
      </c>
      <c r="J523" s="280" t="s">
        <v>697</v>
      </c>
      <c r="K523" s="621"/>
      <c r="L523" s="621"/>
      <c r="M523" s="621"/>
      <c r="N523" s="621"/>
      <c r="O523" s="621"/>
      <c r="P523" s="621"/>
      <c r="Q523" s="277" t="s">
        <v>698</v>
      </c>
      <c r="R523" s="277" t="s">
        <v>699</v>
      </c>
      <c r="S523" s="283" t="s">
        <v>700</v>
      </c>
      <c r="T523" s="283" t="s">
        <v>701</v>
      </c>
      <c r="U523" s="621"/>
      <c r="V523" s="621"/>
      <c r="W523" s="502" t="s">
        <v>702</v>
      </c>
      <c r="X523" s="284" t="s">
        <v>703</v>
      </c>
      <c r="Y523" s="277" t="s">
        <v>704</v>
      </c>
      <c r="Z523" s="281" t="s">
        <v>705</v>
      </c>
      <c r="AA523" s="277" t="s">
        <v>706</v>
      </c>
      <c r="AB523" s="277" t="s">
        <v>707</v>
      </c>
      <c r="AC523" s="622"/>
      <c r="AF523" s="516"/>
      <c r="AG523" s="517"/>
    </row>
    <row r="524" spans="2:33" s="274" customFormat="1" ht="127.5" customHeight="1" x14ac:dyDescent="0.25">
      <c r="B524" s="285" t="s">
        <v>708</v>
      </c>
      <c r="C524" s="286">
        <v>17</v>
      </c>
      <c r="D524" s="348" t="s">
        <v>690</v>
      </c>
      <c r="E524" s="351" t="s">
        <v>1156</v>
      </c>
      <c r="F524" s="345" t="s">
        <v>1157</v>
      </c>
      <c r="G524" s="651" t="s">
        <v>1158</v>
      </c>
      <c r="H524" s="652"/>
      <c r="I524" s="289" t="s">
        <v>713</v>
      </c>
      <c r="J524" s="290">
        <v>0.5</v>
      </c>
      <c r="K524" s="290" t="s">
        <v>257</v>
      </c>
      <c r="L524" s="291">
        <v>44140</v>
      </c>
      <c r="M524" s="291">
        <v>44291</v>
      </c>
      <c r="N524" s="292"/>
      <c r="O524" s="293">
        <v>199.03</v>
      </c>
      <c r="P524" s="289">
        <v>801016</v>
      </c>
      <c r="Q524" s="273" t="str">
        <f>IF(OR(P524=$C$2,P524=$C$3,P524=$C$4),"CUMPLE","NO CUMPLE")</f>
        <v>CUMPLE</v>
      </c>
      <c r="R524" s="273" t="s">
        <v>656</v>
      </c>
      <c r="S524" s="273"/>
      <c r="T524" s="273"/>
      <c r="U524" s="332" t="str">
        <f t="shared" ref="U524:U529" si="147">IF(V524="SI",IF(M524="","",($J524*$N524)/(VLOOKUP(YEAR(M524),$AF$1:$AG$34,2,))),"")</f>
        <v/>
      </c>
      <c r="V524" s="477" t="s">
        <v>658</v>
      </c>
      <c r="W524" s="332">
        <v>0</v>
      </c>
      <c r="X524" s="448">
        <f>W530/$G$11</f>
        <v>0</v>
      </c>
      <c r="Y524" s="273" t="str">
        <f t="shared" ref="Y524:Y529" si="148">IF(M524="","",IF(M524&lt;$G$13,"CUMPLE","NO CUMPLE"))</f>
        <v>CUMPLE</v>
      </c>
      <c r="Z524" s="634" t="s">
        <v>656</v>
      </c>
      <c r="AA524" s="637" t="s">
        <v>634</v>
      </c>
      <c r="AB524" s="634" t="str">
        <f>IF(AA524="si","CUMPLE","NO CUMPLE")</f>
        <v>CUMPLE</v>
      </c>
      <c r="AC524" s="715" t="s">
        <v>1159</v>
      </c>
      <c r="AF524" s="516"/>
      <c r="AG524" s="517"/>
    </row>
    <row r="525" spans="2:33" s="274" customFormat="1" ht="123.75" customHeight="1" x14ac:dyDescent="0.25">
      <c r="B525" s="285" t="s">
        <v>714</v>
      </c>
      <c r="C525" s="286">
        <v>9</v>
      </c>
      <c r="D525" s="348" t="s">
        <v>690</v>
      </c>
      <c r="E525" s="351" t="s">
        <v>1156</v>
      </c>
      <c r="F525" s="345" t="s">
        <v>1160</v>
      </c>
      <c r="G525" s="651" t="s">
        <v>1161</v>
      </c>
      <c r="H525" s="652"/>
      <c r="I525" s="289" t="s">
        <v>713</v>
      </c>
      <c r="J525" s="290">
        <v>0.5</v>
      </c>
      <c r="K525" s="290" t="s">
        <v>258</v>
      </c>
      <c r="L525" s="291">
        <v>42102</v>
      </c>
      <c r="M525" s="291">
        <v>42583</v>
      </c>
      <c r="N525" s="292"/>
      <c r="O525" s="293">
        <v>3087.47</v>
      </c>
      <c r="P525" s="289">
        <v>801016</v>
      </c>
      <c r="Q525" s="273" t="str">
        <f t="shared" ref="Q525" si="149">IF(OR(P525=$C$2,P525=$C$3,P525=$C$4),"CUMPLE","NO CUMPLE")</f>
        <v>CUMPLE</v>
      </c>
      <c r="R525" s="273" t="s">
        <v>656</v>
      </c>
      <c r="S525" s="273"/>
      <c r="T525" s="273"/>
      <c r="U525" s="332" t="str">
        <f t="shared" si="147"/>
        <v/>
      </c>
      <c r="V525" s="477" t="s">
        <v>658</v>
      </c>
      <c r="W525" s="332" t="str">
        <f>IF(V525="si",(J525*O525),(" "))</f>
        <v xml:space="preserve"> </v>
      </c>
      <c r="X525" s="634" t="str">
        <f>IF(W530=0,"",IF(X524&gt;=100%,"CUMPLE","NO CUMPLE"))</f>
        <v/>
      </c>
      <c r="Y525" s="273" t="str">
        <f t="shared" si="148"/>
        <v>CUMPLE</v>
      </c>
      <c r="Z525" s="635"/>
      <c r="AA525" s="637"/>
      <c r="AB525" s="635"/>
      <c r="AC525" s="716"/>
      <c r="AF525" s="516"/>
      <c r="AG525" s="518"/>
    </row>
    <row r="526" spans="2:33" s="274" customFormat="1" ht="21.75" customHeight="1" x14ac:dyDescent="0.25">
      <c r="B526" s="285" t="s">
        <v>715</v>
      </c>
      <c r="C526" s="296"/>
      <c r="D526" s="287"/>
      <c r="E526" s="352"/>
      <c r="F526" s="288"/>
      <c r="G526" s="651"/>
      <c r="H526" s="652"/>
      <c r="I526" s="289"/>
      <c r="J526" s="290"/>
      <c r="K526" s="290"/>
      <c r="L526" s="291"/>
      <c r="M526" s="291"/>
      <c r="N526" s="292"/>
      <c r="O526" s="293"/>
      <c r="P526" s="289"/>
      <c r="Q526" s="273"/>
      <c r="R526" s="273"/>
      <c r="S526" s="273"/>
      <c r="T526" s="273"/>
      <c r="U526" s="332" t="str">
        <f t="shared" si="147"/>
        <v/>
      </c>
      <c r="V526" s="284"/>
      <c r="W526" s="332" t="str">
        <f>IF(V526="si",(J526*O526),(" "))</f>
        <v xml:space="preserve"> </v>
      </c>
      <c r="X526" s="635"/>
      <c r="Y526" s="273" t="str">
        <f t="shared" si="148"/>
        <v/>
      </c>
      <c r="Z526" s="635"/>
      <c r="AA526" s="637"/>
      <c r="AB526" s="635"/>
      <c r="AC526" s="716"/>
      <c r="AF526" s="516"/>
      <c r="AG526" s="518"/>
    </row>
    <row r="527" spans="2:33" s="274" customFormat="1" ht="21.75" customHeight="1" x14ac:dyDescent="0.25">
      <c r="B527" s="285" t="s">
        <v>716</v>
      </c>
      <c r="C527" s="296"/>
      <c r="D527" s="287"/>
      <c r="E527" s="288"/>
      <c r="F527" s="288"/>
      <c r="G527" s="651"/>
      <c r="H527" s="652"/>
      <c r="I527" s="289"/>
      <c r="J527" s="290"/>
      <c r="K527" s="290"/>
      <c r="L527" s="291"/>
      <c r="M527" s="291"/>
      <c r="N527" s="292"/>
      <c r="O527" s="293"/>
      <c r="P527" s="289"/>
      <c r="Q527" s="273"/>
      <c r="R527" s="273"/>
      <c r="S527" s="273"/>
      <c r="T527" s="273"/>
      <c r="U527" s="332" t="str">
        <f t="shared" si="147"/>
        <v/>
      </c>
      <c r="V527" s="284"/>
      <c r="W527" s="332" t="str">
        <f>IF(V527="si",(J527*O527),(" "))</f>
        <v xml:space="preserve"> </v>
      </c>
      <c r="X527" s="635"/>
      <c r="Y527" s="273" t="str">
        <f t="shared" si="148"/>
        <v/>
      </c>
      <c r="Z527" s="635"/>
      <c r="AA527" s="637"/>
      <c r="AB527" s="635"/>
      <c r="AC527" s="716"/>
      <c r="AF527" s="516"/>
      <c r="AG527" s="518"/>
    </row>
    <row r="528" spans="2:33" s="274" customFormat="1" ht="21.75" customHeight="1" x14ac:dyDescent="0.25">
      <c r="B528" s="285" t="s">
        <v>717</v>
      </c>
      <c r="C528" s="296"/>
      <c r="D528" s="296"/>
      <c r="E528" s="284"/>
      <c r="F528" s="284"/>
      <c r="G528" s="638"/>
      <c r="H528" s="639"/>
      <c r="I528" s="289"/>
      <c r="J528" s="298"/>
      <c r="K528" s="298"/>
      <c r="L528" s="289"/>
      <c r="M528" s="289"/>
      <c r="N528" s="299"/>
      <c r="O528" s="297"/>
      <c r="P528" s="297"/>
      <c r="Q528" s="273"/>
      <c r="R528" s="284"/>
      <c r="S528" s="284"/>
      <c r="T528" s="284"/>
      <c r="U528" s="332" t="str">
        <f t="shared" si="147"/>
        <v/>
      </c>
      <c r="V528" s="284"/>
      <c r="W528" s="332" t="str">
        <f>IF(V528="si",(J528*O528),(" "))</f>
        <v xml:space="preserve"> </v>
      </c>
      <c r="X528" s="635"/>
      <c r="Y528" s="335" t="str">
        <f t="shared" si="148"/>
        <v/>
      </c>
      <c r="Z528" s="635"/>
      <c r="AA528" s="637"/>
      <c r="AB528" s="635"/>
      <c r="AC528" s="716"/>
      <c r="AF528" s="516"/>
      <c r="AG528" s="518"/>
    </row>
    <row r="529" spans="2:33" s="274" customFormat="1" ht="21.75" customHeight="1" x14ac:dyDescent="0.2">
      <c r="B529" s="285" t="s">
        <v>718</v>
      </c>
      <c r="C529" s="296"/>
      <c r="D529" s="296"/>
      <c r="E529" s="284"/>
      <c r="F529" s="284"/>
      <c r="G529" s="638"/>
      <c r="H529" s="639"/>
      <c r="I529" s="289"/>
      <c r="J529" s="298"/>
      <c r="K529" s="298"/>
      <c r="L529" s="289"/>
      <c r="M529" s="289"/>
      <c r="N529" s="299"/>
      <c r="O529" s="297"/>
      <c r="P529" s="297"/>
      <c r="Q529" s="273"/>
      <c r="R529" s="284"/>
      <c r="S529" s="284"/>
      <c r="T529" s="284"/>
      <c r="U529" s="332" t="str">
        <f t="shared" si="147"/>
        <v/>
      </c>
      <c r="V529" s="284"/>
      <c r="W529" s="332" t="str">
        <f>IF(V529="si",(J529*O529),(" "))</f>
        <v xml:space="preserve"> </v>
      </c>
      <c r="X529" s="636"/>
      <c r="Y529" s="335" t="str">
        <f t="shared" si="148"/>
        <v/>
      </c>
      <c r="Z529" s="636"/>
      <c r="AA529" s="637"/>
      <c r="AB529" s="636"/>
      <c r="AC529" s="717"/>
    </row>
    <row r="530" spans="2:33" s="274" customFormat="1" ht="15.75" x14ac:dyDescent="0.2">
      <c r="B530" s="300"/>
      <c r="C530" s="301"/>
      <c r="D530" s="301"/>
      <c r="E530" s="301"/>
      <c r="F530" s="301"/>
      <c r="G530" s="301"/>
      <c r="H530" s="301"/>
      <c r="I530" s="301"/>
      <c r="J530" s="302"/>
      <c r="K530" s="302"/>
      <c r="L530" s="302"/>
      <c r="M530" s="302"/>
      <c r="N530" s="301"/>
      <c r="O530" s="301"/>
      <c r="P530" s="301"/>
      <c r="Q530" s="302"/>
      <c r="R530" s="302"/>
      <c r="S530" s="303"/>
      <c r="T530" s="303" t="s">
        <v>719</v>
      </c>
      <c r="U530" s="333">
        <f>SUM(U524:U529)</f>
        <v>0</v>
      </c>
      <c r="V530" s="303">
        <f>COUNTIF(V524:V529,"SI")</f>
        <v>0</v>
      </c>
      <c r="W530" s="333">
        <f>SUM(W524:W529)</f>
        <v>0</v>
      </c>
      <c r="X530" s="310" t="e">
        <f>W530/V530</f>
        <v>#DIV/0!</v>
      </c>
      <c r="Y530" s="301"/>
      <c r="Z530" s="301"/>
      <c r="AA530" s="301"/>
      <c r="AB530" s="301"/>
      <c r="AC530" s="304"/>
    </row>
    <row r="531" spans="2:33" ht="16.5" x14ac:dyDescent="0.3">
      <c r="Q531" s="69"/>
      <c r="U531" s="331"/>
      <c r="V531" s="327"/>
      <c r="W531" s="331"/>
    </row>
    <row r="532" spans="2:33" x14ac:dyDescent="0.2">
      <c r="Q532" s="69"/>
    </row>
    <row r="533" spans="2:33" s="274" customFormat="1" ht="20.25" x14ac:dyDescent="0.25">
      <c r="B533" s="305">
        <v>40</v>
      </c>
      <c r="C533" s="640" t="str">
        <f>VLOOKUP(B533,'INFO. PROP'!$A$9:$D$105,2,FALSE)</f>
        <v>UT INTERVENTORIA BOSA 2022</v>
      </c>
      <c r="D533" s="640"/>
      <c r="E533" s="640"/>
      <c r="F533" s="640"/>
      <c r="G533" s="640"/>
      <c r="H533" s="641" t="s">
        <v>8</v>
      </c>
      <c r="I533" s="641"/>
      <c r="J533" s="642"/>
      <c r="K533" s="423" t="str">
        <f>VLOOKUP(B533,'INFO. PROP'!$A$9:$E$105,4,FALSE)</f>
        <v>(CONSEINT S.A.S. 95% - SMART PLANNING PROJECTS S.A.S 5% -  0%- 0%)</v>
      </c>
      <c r="L533" s="426"/>
      <c r="M533" s="426"/>
      <c r="N533" s="426"/>
      <c r="O533" s="426"/>
      <c r="P533" s="426"/>
      <c r="Q533" s="426"/>
      <c r="R533" s="426"/>
      <c r="S533" s="426"/>
      <c r="T533" s="426"/>
      <c r="U533" s="431">
        <f>AVERAGE(U537:U542)</f>
        <v>1732.0476710894206</v>
      </c>
      <c r="V533" s="452" t="s">
        <v>673</v>
      </c>
      <c r="W533" s="431">
        <f>AVERAGE(W537:W542)</f>
        <v>1732.0469000000001</v>
      </c>
      <c r="X533" s="618" t="s">
        <v>674</v>
      </c>
      <c r="Y533" s="619"/>
      <c r="Z533" s="311" t="s">
        <v>656</v>
      </c>
      <c r="AA533" s="312" t="s">
        <v>627</v>
      </c>
      <c r="AB533" s="311" t="s">
        <v>656</v>
      </c>
      <c r="AC533" s="275"/>
      <c r="AF533" s="516"/>
      <c r="AG533" s="517"/>
    </row>
    <row r="534" spans="2:33" s="274" customFormat="1" ht="15" x14ac:dyDescent="0.25">
      <c r="B534" s="643"/>
      <c r="C534" s="644"/>
      <c r="D534" s="644"/>
      <c r="E534" s="644"/>
      <c r="F534" s="306"/>
      <c r="G534" s="307"/>
      <c r="H534" s="307"/>
      <c r="I534" s="307"/>
      <c r="J534" s="308"/>
      <c r="K534" s="308"/>
      <c r="L534" s="308"/>
      <c r="M534" s="308"/>
      <c r="N534" s="307"/>
      <c r="O534" s="307"/>
      <c r="P534" s="307"/>
      <c r="Q534" s="308"/>
      <c r="R534" s="308"/>
      <c r="S534" s="308"/>
      <c r="T534" s="308"/>
      <c r="U534" s="308"/>
      <c r="V534" s="308"/>
      <c r="W534" s="308"/>
      <c r="X534" s="308"/>
      <c r="Y534" s="307"/>
      <c r="Z534" s="307"/>
      <c r="AA534" s="307"/>
      <c r="AB534" s="307"/>
      <c r="AC534" s="276"/>
      <c r="AF534" s="516"/>
      <c r="AG534" s="517"/>
    </row>
    <row r="535" spans="2:33" s="274" customFormat="1" ht="45" customHeight="1" x14ac:dyDescent="0.25">
      <c r="B535" s="645" t="s">
        <v>675</v>
      </c>
      <c r="C535" s="629" t="s">
        <v>676</v>
      </c>
      <c r="D535" s="629" t="s">
        <v>677</v>
      </c>
      <c r="E535" s="629" t="s">
        <v>678</v>
      </c>
      <c r="F535" s="630" t="s">
        <v>675</v>
      </c>
      <c r="G535" s="646"/>
      <c r="H535" s="631"/>
      <c r="I535" s="647" t="s">
        <v>679</v>
      </c>
      <c r="J535" s="648"/>
      <c r="K535" s="620" t="s">
        <v>680</v>
      </c>
      <c r="L535" s="620" t="s">
        <v>681</v>
      </c>
      <c r="M535" s="620" t="s">
        <v>682</v>
      </c>
      <c r="N535" s="620" t="s">
        <v>683</v>
      </c>
      <c r="O535" s="620" t="s">
        <v>684</v>
      </c>
      <c r="P535" s="620" t="s">
        <v>685</v>
      </c>
      <c r="Q535" s="281" t="s">
        <v>686</v>
      </c>
      <c r="R535" s="279" t="s">
        <v>687</v>
      </c>
      <c r="S535" s="649" t="s">
        <v>688</v>
      </c>
      <c r="T535" s="649"/>
      <c r="U535" s="620" t="s">
        <v>689</v>
      </c>
      <c r="V535" s="620" t="s">
        <v>690</v>
      </c>
      <c r="W535" s="647" t="s">
        <v>691</v>
      </c>
      <c r="X535" s="648"/>
      <c r="Y535" s="281" t="s">
        <v>692</v>
      </c>
      <c r="Z535" s="281" t="s">
        <v>693</v>
      </c>
      <c r="AA535" s="629" t="s">
        <v>694</v>
      </c>
      <c r="AB535" s="629"/>
      <c r="AC535" s="622" t="s">
        <v>23</v>
      </c>
      <c r="AF535" s="516"/>
      <c r="AG535" s="517"/>
    </row>
    <row r="536" spans="2:33" s="274" customFormat="1" ht="84" customHeight="1" x14ac:dyDescent="0.25">
      <c r="B536" s="645"/>
      <c r="C536" s="629"/>
      <c r="D536" s="629"/>
      <c r="E536" s="629"/>
      <c r="F536" s="282" t="s">
        <v>5</v>
      </c>
      <c r="G536" s="630" t="s">
        <v>695</v>
      </c>
      <c r="H536" s="631"/>
      <c r="I536" s="278" t="s">
        <v>696</v>
      </c>
      <c r="J536" s="280" t="s">
        <v>697</v>
      </c>
      <c r="K536" s="621"/>
      <c r="L536" s="621"/>
      <c r="M536" s="621"/>
      <c r="N536" s="621"/>
      <c r="O536" s="621"/>
      <c r="P536" s="621"/>
      <c r="Q536" s="277" t="s">
        <v>698</v>
      </c>
      <c r="R536" s="277" t="s">
        <v>699</v>
      </c>
      <c r="S536" s="283" t="s">
        <v>700</v>
      </c>
      <c r="T536" s="283" t="s">
        <v>701</v>
      </c>
      <c r="U536" s="621"/>
      <c r="V536" s="621"/>
      <c r="W536" s="502" t="s">
        <v>702</v>
      </c>
      <c r="X536" s="284" t="s">
        <v>703</v>
      </c>
      <c r="Y536" s="277" t="s">
        <v>704</v>
      </c>
      <c r="Z536" s="281" t="s">
        <v>705</v>
      </c>
      <c r="AA536" s="277" t="s">
        <v>706</v>
      </c>
      <c r="AB536" s="277" t="s">
        <v>707</v>
      </c>
      <c r="AC536" s="622"/>
      <c r="AF536" s="516"/>
      <c r="AG536" s="517"/>
    </row>
    <row r="537" spans="2:33" s="274" customFormat="1" ht="83.25" customHeight="1" x14ac:dyDescent="0.25">
      <c r="B537" s="285" t="s">
        <v>708</v>
      </c>
      <c r="C537" s="286">
        <v>9</v>
      </c>
      <c r="D537" s="287" t="s">
        <v>690</v>
      </c>
      <c r="E537" s="288" t="s">
        <v>1162</v>
      </c>
      <c r="F537" s="288" t="s">
        <v>1163</v>
      </c>
      <c r="G537" s="651" t="s">
        <v>1164</v>
      </c>
      <c r="H537" s="652"/>
      <c r="I537" s="289" t="s">
        <v>892</v>
      </c>
      <c r="J537" s="290">
        <v>0.75</v>
      </c>
      <c r="K537" s="290" t="s">
        <v>1165</v>
      </c>
      <c r="L537" s="291">
        <v>42101</v>
      </c>
      <c r="M537" s="291">
        <v>42375</v>
      </c>
      <c r="N537" s="292">
        <v>976474488</v>
      </c>
      <c r="O537" s="293">
        <v>1416.3</v>
      </c>
      <c r="P537" s="289">
        <v>801016</v>
      </c>
      <c r="Q537" s="273" t="str">
        <f>IF(OR(P537=$C$2,P537=$C$3,P537=$C$4),"CUMPLE","NO CUMPLE")</f>
        <v>CUMPLE</v>
      </c>
      <c r="R537" s="273" t="s">
        <v>656</v>
      </c>
      <c r="S537" s="273"/>
      <c r="T537" s="273"/>
      <c r="U537" s="332">
        <f t="shared" ref="U537:U542" si="150">IF(V537="SI",IF(M537="","",($J537*$N537)/(VLOOKUP(YEAR(M537),$AF$1:$AG$34,2,))),"")</f>
        <v>1062.2243163078083</v>
      </c>
      <c r="V537" s="554" t="s">
        <v>634</v>
      </c>
      <c r="W537" s="332">
        <f t="shared" ref="W537:W542" si="151">IF(V537="si",(J537*O537),(" "))</f>
        <v>1062.2249999999999</v>
      </c>
      <c r="X537" s="448">
        <f>W543/$G$11</f>
        <v>4.3298270704020254</v>
      </c>
      <c r="Y537" s="273" t="str">
        <f t="shared" ref="Y537:Y542" si="152">IF(M537="","",IF(M537&lt;$G$13,"CUMPLE","NO CUMPLE"))</f>
        <v>CUMPLE</v>
      </c>
      <c r="Z537" s="634" t="s">
        <v>656</v>
      </c>
      <c r="AA537" s="637" t="s">
        <v>634</v>
      </c>
      <c r="AB537" s="634" t="str">
        <f>IF(AA537="si","CUMPLE","NO CUMPLE")</f>
        <v>CUMPLE</v>
      </c>
      <c r="AC537" s="675"/>
      <c r="AF537" s="516"/>
      <c r="AG537" s="517"/>
    </row>
    <row r="538" spans="2:33" s="274" customFormat="1" ht="90.75" customHeight="1" x14ac:dyDescent="0.25">
      <c r="B538" s="285" t="s">
        <v>714</v>
      </c>
      <c r="C538" s="286">
        <v>10</v>
      </c>
      <c r="D538" s="287" t="s">
        <v>690</v>
      </c>
      <c r="E538" s="288" t="s">
        <v>1166</v>
      </c>
      <c r="F538" s="288" t="s">
        <v>1167</v>
      </c>
      <c r="G538" s="651" t="s">
        <v>1168</v>
      </c>
      <c r="H538" s="652"/>
      <c r="I538" s="289" t="s">
        <v>713</v>
      </c>
      <c r="J538" s="290">
        <v>0.64</v>
      </c>
      <c r="K538" s="290" t="s">
        <v>1165</v>
      </c>
      <c r="L538" s="291">
        <v>41772</v>
      </c>
      <c r="M538" s="291">
        <v>42306</v>
      </c>
      <c r="N538" s="292">
        <v>2418196243</v>
      </c>
      <c r="O538" s="293">
        <v>3752.92</v>
      </c>
      <c r="P538" s="289">
        <v>811015</v>
      </c>
      <c r="Q538" s="273" t="str">
        <f t="shared" ref="Q538" si="153">IF(OR(P538=$C$2,P538=$C$3,P538=$C$4),"CUMPLE","NO CUMPLE")</f>
        <v>CUMPLE</v>
      </c>
      <c r="R538" s="273" t="s">
        <v>656</v>
      </c>
      <c r="S538" s="273" t="s">
        <v>656</v>
      </c>
      <c r="T538" s="273" t="s">
        <v>656</v>
      </c>
      <c r="U538" s="332">
        <f t="shared" si="150"/>
        <v>2401.871025871033</v>
      </c>
      <c r="V538" s="554" t="s">
        <v>634</v>
      </c>
      <c r="W538" s="332">
        <f t="shared" si="151"/>
        <v>2401.8688000000002</v>
      </c>
      <c r="X538" s="634" t="str">
        <f>IF(W543=0,"",IF(X537&gt;=100%,"CUMPLE","NO CUMPLE"))</f>
        <v>CUMPLE</v>
      </c>
      <c r="Y538" s="273" t="str">
        <f t="shared" si="152"/>
        <v>CUMPLE</v>
      </c>
      <c r="Z538" s="635"/>
      <c r="AA538" s="637"/>
      <c r="AB538" s="635"/>
      <c r="AC538" s="676"/>
      <c r="AF538" s="516"/>
      <c r="AG538" s="518"/>
    </row>
    <row r="539" spans="2:33" s="274" customFormat="1" ht="21.75" customHeight="1" x14ac:dyDescent="0.25">
      <c r="B539" s="285" t="s">
        <v>715</v>
      </c>
      <c r="C539" s="296"/>
      <c r="D539" s="287"/>
      <c r="E539" s="288"/>
      <c r="F539" s="288"/>
      <c r="G539" s="651"/>
      <c r="H539" s="652"/>
      <c r="I539" s="289"/>
      <c r="J539" s="290"/>
      <c r="K539" s="290"/>
      <c r="L539" s="291"/>
      <c r="M539" s="291"/>
      <c r="N539" s="292"/>
      <c r="O539" s="293"/>
      <c r="P539" s="289"/>
      <c r="Q539" s="273"/>
      <c r="R539" s="273"/>
      <c r="S539" s="273"/>
      <c r="T539" s="273"/>
      <c r="U539" s="332" t="str">
        <f t="shared" si="150"/>
        <v/>
      </c>
      <c r="V539" s="284"/>
      <c r="W539" s="332" t="str">
        <f t="shared" si="151"/>
        <v xml:space="preserve"> </v>
      </c>
      <c r="X539" s="635"/>
      <c r="Y539" s="273" t="str">
        <f t="shared" si="152"/>
        <v/>
      </c>
      <c r="Z539" s="635"/>
      <c r="AA539" s="637"/>
      <c r="AB539" s="635"/>
      <c r="AC539" s="676"/>
      <c r="AF539" s="516"/>
      <c r="AG539" s="518"/>
    </row>
    <row r="540" spans="2:33" s="274" customFormat="1" ht="21.75" customHeight="1" x14ac:dyDescent="0.25">
      <c r="B540" s="285" t="s">
        <v>716</v>
      </c>
      <c r="C540" s="296"/>
      <c r="D540" s="287"/>
      <c r="E540" s="288"/>
      <c r="F540" s="288"/>
      <c r="G540" s="651"/>
      <c r="H540" s="652"/>
      <c r="I540" s="289"/>
      <c r="J540" s="290"/>
      <c r="K540" s="290"/>
      <c r="L540" s="291"/>
      <c r="M540" s="291"/>
      <c r="N540" s="292"/>
      <c r="O540" s="293"/>
      <c r="P540" s="289"/>
      <c r="Q540" s="273"/>
      <c r="R540" s="273"/>
      <c r="S540" s="273"/>
      <c r="T540" s="273"/>
      <c r="U540" s="332" t="str">
        <f t="shared" si="150"/>
        <v/>
      </c>
      <c r="V540" s="284"/>
      <c r="W540" s="332" t="str">
        <f t="shared" si="151"/>
        <v xml:space="preserve"> </v>
      </c>
      <c r="X540" s="635"/>
      <c r="Y540" s="273" t="str">
        <f t="shared" si="152"/>
        <v/>
      </c>
      <c r="Z540" s="635"/>
      <c r="AA540" s="637"/>
      <c r="AB540" s="635"/>
      <c r="AC540" s="676"/>
      <c r="AF540" s="516"/>
      <c r="AG540" s="518"/>
    </row>
    <row r="541" spans="2:33" s="274" customFormat="1" ht="21.75" customHeight="1" x14ac:dyDescent="0.25">
      <c r="B541" s="285" t="s">
        <v>717</v>
      </c>
      <c r="C541" s="296"/>
      <c r="D541" s="296"/>
      <c r="E541" s="284"/>
      <c r="F541" s="284"/>
      <c r="G541" s="638"/>
      <c r="H541" s="639"/>
      <c r="I541" s="289"/>
      <c r="J541" s="298"/>
      <c r="K541" s="298"/>
      <c r="L541" s="289"/>
      <c r="M541" s="289"/>
      <c r="N541" s="299"/>
      <c r="O541" s="297"/>
      <c r="P541" s="297"/>
      <c r="Q541" s="273"/>
      <c r="R541" s="284"/>
      <c r="S541" s="284"/>
      <c r="T541" s="284"/>
      <c r="U541" s="332" t="str">
        <f t="shared" si="150"/>
        <v/>
      </c>
      <c r="V541" s="284"/>
      <c r="W541" s="332" t="str">
        <f t="shared" si="151"/>
        <v xml:space="preserve"> </v>
      </c>
      <c r="X541" s="635"/>
      <c r="Y541" s="335" t="str">
        <f t="shared" si="152"/>
        <v/>
      </c>
      <c r="Z541" s="635"/>
      <c r="AA541" s="637"/>
      <c r="AB541" s="635"/>
      <c r="AC541" s="676"/>
      <c r="AF541" s="516"/>
      <c r="AG541" s="518"/>
    </row>
    <row r="542" spans="2:33" s="274" customFormat="1" ht="21.75" customHeight="1" x14ac:dyDescent="0.2">
      <c r="B542" s="285" t="s">
        <v>718</v>
      </c>
      <c r="C542" s="296"/>
      <c r="D542" s="296"/>
      <c r="E542" s="284"/>
      <c r="F542" s="284"/>
      <c r="G542" s="638"/>
      <c r="H542" s="639"/>
      <c r="I542" s="289"/>
      <c r="J542" s="298"/>
      <c r="K542" s="298"/>
      <c r="L542" s="289"/>
      <c r="M542" s="289"/>
      <c r="N542" s="299"/>
      <c r="O542" s="297"/>
      <c r="P542" s="297"/>
      <c r="Q542" s="273"/>
      <c r="R542" s="284"/>
      <c r="S542" s="284"/>
      <c r="T542" s="284"/>
      <c r="U542" s="332" t="str">
        <f t="shared" si="150"/>
        <v/>
      </c>
      <c r="V542" s="284"/>
      <c r="W542" s="332" t="str">
        <f t="shared" si="151"/>
        <v xml:space="preserve"> </v>
      </c>
      <c r="X542" s="636"/>
      <c r="Y542" s="335" t="str">
        <f t="shared" si="152"/>
        <v/>
      </c>
      <c r="Z542" s="636"/>
      <c r="AA542" s="637"/>
      <c r="AB542" s="636"/>
      <c r="AC542" s="677"/>
    </row>
    <row r="543" spans="2:33" s="274" customFormat="1" ht="15.75" x14ac:dyDescent="0.2">
      <c r="B543" s="300"/>
      <c r="C543" s="301"/>
      <c r="D543" s="301"/>
      <c r="E543" s="301"/>
      <c r="F543" s="301"/>
      <c r="G543" s="301" t="s">
        <v>1169</v>
      </c>
      <c r="H543" s="301"/>
      <c r="I543" s="301"/>
      <c r="J543" s="302"/>
      <c r="K543" s="302"/>
      <c r="L543" s="302"/>
      <c r="M543" s="302"/>
      <c r="N543" s="301"/>
      <c r="O543" s="301"/>
      <c r="P543" s="301"/>
      <c r="Q543" s="302"/>
      <c r="R543" s="302"/>
      <c r="S543" s="303"/>
      <c r="T543" s="303" t="s">
        <v>719</v>
      </c>
      <c r="U543" s="333">
        <f>SUM(U537:U542)</f>
        <v>3464.0953421788413</v>
      </c>
      <c r="V543" s="303">
        <f>COUNTIF(V537:V542,"SI")</f>
        <v>2</v>
      </c>
      <c r="W543" s="333">
        <f>SUM(W537:W542)</f>
        <v>3464.0938000000001</v>
      </c>
      <c r="X543" s="310">
        <f>W543/V543</f>
        <v>1732.0469000000001</v>
      </c>
      <c r="Y543" s="301"/>
      <c r="Z543" s="301"/>
      <c r="AA543" s="301"/>
      <c r="AB543" s="301"/>
      <c r="AC543" s="304"/>
    </row>
    <row r="544" spans="2:33" x14ac:dyDescent="0.2">
      <c r="Q544" s="69"/>
    </row>
    <row r="545" spans="2:33" x14ac:dyDescent="0.2">
      <c r="Q545" s="69"/>
    </row>
    <row r="546" spans="2:33" s="274" customFormat="1" ht="20.25" x14ac:dyDescent="0.25">
      <c r="B546" s="305">
        <v>41</v>
      </c>
      <c r="C546" s="640" t="str">
        <f>VLOOKUP(B546,'INFO. PROP'!$A$9:$D$105,2,FALSE)</f>
        <v>PROYECTISTAS DE COLOMBIA &amp; CIA SAS</v>
      </c>
      <c r="D546" s="640"/>
      <c r="E546" s="640"/>
      <c r="F546" s="640"/>
      <c r="G546" s="640"/>
      <c r="H546" s="641" t="s">
        <v>8</v>
      </c>
      <c r="I546" s="641"/>
      <c r="J546" s="642"/>
      <c r="K546" s="423" t="str">
        <f>VLOOKUP(B546,'INFO. PROP'!$A$9:$E$105,4,FALSE)</f>
        <v>(PROYECTISTAS DE COLOMBIA &amp; CIA SAS 100% -  0% -  0%- 0%)</v>
      </c>
      <c r="L546" s="426"/>
      <c r="M546" s="426"/>
      <c r="N546" s="426"/>
      <c r="O546" s="426"/>
      <c r="P546" s="426"/>
      <c r="Q546" s="426"/>
      <c r="R546" s="426"/>
      <c r="S546" s="426"/>
      <c r="T546" s="426"/>
      <c r="U546" s="431"/>
      <c r="V546" s="452" t="s">
        <v>673</v>
      </c>
      <c r="W546" s="431">
        <f>AVERAGE(W550:W555)</f>
        <v>910.01600000000008</v>
      </c>
      <c r="X546" s="618" t="s">
        <v>674</v>
      </c>
      <c r="Y546" s="619"/>
      <c r="Z546" s="311" t="s">
        <v>656</v>
      </c>
      <c r="AA546" s="312" t="s">
        <v>627</v>
      </c>
      <c r="AB546" s="311" t="s">
        <v>656</v>
      </c>
      <c r="AC546" s="275"/>
      <c r="AF546" s="516"/>
      <c r="AG546" s="517"/>
    </row>
    <row r="547" spans="2:33" s="274" customFormat="1" ht="15" x14ac:dyDescent="0.25">
      <c r="B547" s="643"/>
      <c r="C547" s="644"/>
      <c r="D547" s="644"/>
      <c r="E547" s="644"/>
      <c r="F547" s="306"/>
      <c r="G547" s="307"/>
      <c r="H547" s="307"/>
      <c r="I547" s="307"/>
      <c r="J547" s="308"/>
      <c r="K547" s="308"/>
      <c r="L547" s="308"/>
      <c r="M547" s="308"/>
      <c r="N547" s="307"/>
      <c r="O547" s="307"/>
      <c r="P547" s="307"/>
      <c r="Q547" s="308"/>
      <c r="R547" s="308"/>
      <c r="S547" s="308"/>
      <c r="T547" s="308"/>
      <c r="U547" s="308"/>
      <c r="V547" s="308"/>
      <c r="W547" s="308"/>
      <c r="X547" s="308"/>
      <c r="Y547" s="307"/>
      <c r="Z547" s="307"/>
      <c r="AA547" s="307"/>
      <c r="AB547" s="307"/>
      <c r="AC547" s="276"/>
      <c r="AF547" s="516"/>
      <c r="AG547" s="517"/>
    </row>
    <row r="548" spans="2:33" s="274" customFormat="1" ht="45" customHeight="1" x14ac:dyDescent="0.25">
      <c r="B548" s="645" t="s">
        <v>675</v>
      </c>
      <c r="C548" s="629" t="s">
        <v>676</v>
      </c>
      <c r="D548" s="629" t="s">
        <v>677</v>
      </c>
      <c r="E548" s="629" t="s">
        <v>678</v>
      </c>
      <c r="F548" s="630" t="s">
        <v>675</v>
      </c>
      <c r="G548" s="646"/>
      <c r="H548" s="631"/>
      <c r="I548" s="647" t="s">
        <v>679</v>
      </c>
      <c r="J548" s="648"/>
      <c r="K548" s="620" t="s">
        <v>680</v>
      </c>
      <c r="L548" s="620" t="s">
        <v>681</v>
      </c>
      <c r="M548" s="620" t="s">
        <v>682</v>
      </c>
      <c r="N548" s="620" t="s">
        <v>683</v>
      </c>
      <c r="O548" s="620" t="s">
        <v>684</v>
      </c>
      <c r="P548" s="620" t="s">
        <v>685</v>
      </c>
      <c r="Q548" s="281" t="s">
        <v>686</v>
      </c>
      <c r="R548" s="279" t="s">
        <v>687</v>
      </c>
      <c r="S548" s="649" t="s">
        <v>688</v>
      </c>
      <c r="T548" s="649"/>
      <c r="U548" s="620" t="s">
        <v>689</v>
      </c>
      <c r="V548" s="620" t="s">
        <v>690</v>
      </c>
      <c r="W548" s="647" t="s">
        <v>691</v>
      </c>
      <c r="X548" s="648"/>
      <c r="Y548" s="281" t="s">
        <v>692</v>
      </c>
      <c r="Z548" s="281" t="s">
        <v>693</v>
      </c>
      <c r="AA548" s="629" t="s">
        <v>694</v>
      </c>
      <c r="AB548" s="629"/>
      <c r="AC548" s="622" t="s">
        <v>23</v>
      </c>
      <c r="AF548" s="516"/>
      <c r="AG548" s="517"/>
    </row>
    <row r="549" spans="2:33" s="274" customFormat="1" ht="75" customHeight="1" x14ac:dyDescent="0.25">
      <c r="B549" s="645"/>
      <c r="C549" s="629"/>
      <c r="D549" s="629"/>
      <c r="E549" s="629"/>
      <c r="F549" s="282" t="s">
        <v>5</v>
      </c>
      <c r="G549" s="630" t="s">
        <v>695</v>
      </c>
      <c r="H549" s="631"/>
      <c r="I549" s="278" t="s">
        <v>696</v>
      </c>
      <c r="J549" s="280" t="s">
        <v>697</v>
      </c>
      <c r="K549" s="621"/>
      <c r="L549" s="621"/>
      <c r="M549" s="621"/>
      <c r="N549" s="621"/>
      <c r="O549" s="621"/>
      <c r="P549" s="621"/>
      <c r="Q549" s="277" t="s">
        <v>698</v>
      </c>
      <c r="R549" s="277" t="s">
        <v>699</v>
      </c>
      <c r="S549" s="283" t="s">
        <v>700</v>
      </c>
      <c r="T549" s="283" t="s">
        <v>701</v>
      </c>
      <c r="U549" s="621"/>
      <c r="V549" s="621"/>
      <c r="W549" s="502" t="s">
        <v>702</v>
      </c>
      <c r="X549" s="284" t="s">
        <v>703</v>
      </c>
      <c r="Y549" s="277" t="s">
        <v>704</v>
      </c>
      <c r="Z549" s="281" t="s">
        <v>705</v>
      </c>
      <c r="AA549" s="277" t="s">
        <v>706</v>
      </c>
      <c r="AB549" s="277" t="s">
        <v>707</v>
      </c>
      <c r="AC549" s="622"/>
      <c r="AF549" s="516"/>
      <c r="AG549" s="517"/>
    </row>
    <row r="550" spans="2:33" s="274" customFormat="1" ht="83.25" customHeight="1" x14ac:dyDescent="0.25">
      <c r="B550" s="285" t="s">
        <v>708</v>
      </c>
      <c r="C550" s="286">
        <v>2</v>
      </c>
      <c r="D550" s="287" t="s">
        <v>690</v>
      </c>
      <c r="E550" s="288" t="s">
        <v>1170</v>
      </c>
      <c r="F550" s="288" t="s">
        <v>1171</v>
      </c>
      <c r="G550" s="651" t="s">
        <v>1172</v>
      </c>
      <c r="H550" s="652"/>
      <c r="I550" s="289" t="s">
        <v>713</v>
      </c>
      <c r="J550" s="290">
        <v>0.4</v>
      </c>
      <c r="K550" s="290" t="s">
        <v>268</v>
      </c>
      <c r="L550" s="291">
        <v>39169</v>
      </c>
      <c r="M550" s="291">
        <v>39595</v>
      </c>
      <c r="N550" s="292">
        <v>1049930337</v>
      </c>
      <c r="O550" s="293">
        <v>2275.04</v>
      </c>
      <c r="P550" s="289">
        <v>801016</v>
      </c>
      <c r="Q550" s="273" t="str">
        <f>IF(OR(P550=$C$2,P550=$C$3,P550=$C$4),"CUMPLE","NO CUMPLE")</f>
        <v>CUMPLE</v>
      </c>
      <c r="R550" s="273" t="s">
        <v>656</v>
      </c>
      <c r="S550" s="273" t="s">
        <v>656</v>
      </c>
      <c r="T550" s="273" t="s">
        <v>656</v>
      </c>
      <c r="U550" s="332">
        <f t="shared" ref="U550:U555" si="154">IF(V550="SI",IF(M550="","",($J550*$N550)/(VLOOKUP(YEAR(M550),$AF$1:$AG$34,2,))),"")</f>
        <v>910.01546002166845</v>
      </c>
      <c r="V550" s="284" t="s">
        <v>634</v>
      </c>
      <c r="W550" s="332">
        <f t="shared" ref="W550:W555" si="155">IF(V550="si",(J550*O550),(" "))</f>
        <v>910.01600000000008</v>
      </c>
      <c r="X550" s="448">
        <f>W556/$G$11</f>
        <v>1.1374437699403435</v>
      </c>
      <c r="Y550" s="273" t="str">
        <f t="shared" ref="Y550:Y555" si="156">IF(M550="","",IF(M550&lt;$G$13,"CUMPLE","NO CUMPLE"))</f>
        <v>CUMPLE</v>
      </c>
      <c r="Z550" s="634" t="s">
        <v>656</v>
      </c>
      <c r="AA550" s="637" t="s">
        <v>634</v>
      </c>
      <c r="AB550" s="634" t="str">
        <f>IF(AA550="si","CUMPLE","NO CUMPLE")</f>
        <v>CUMPLE</v>
      </c>
      <c r="AC550" s="294"/>
      <c r="AF550" s="516"/>
      <c r="AG550" s="517"/>
    </row>
    <row r="551" spans="2:33" s="274" customFormat="1" ht="15" customHeight="1" x14ac:dyDescent="0.25">
      <c r="B551" s="285" t="s">
        <v>714</v>
      </c>
      <c r="C551" s="286"/>
      <c r="D551" s="287"/>
      <c r="E551" s="288"/>
      <c r="F551" s="288"/>
      <c r="G551" s="651"/>
      <c r="H551" s="652"/>
      <c r="I551" s="289"/>
      <c r="J551" s="290"/>
      <c r="K551" s="290"/>
      <c r="L551" s="291"/>
      <c r="M551" s="291"/>
      <c r="N551" s="292"/>
      <c r="O551" s="293"/>
      <c r="P551" s="289"/>
      <c r="Q551" s="273"/>
      <c r="R551" s="273"/>
      <c r="S551" s="273"/>
      <c r="T551" s="273"/>
      <c r="U551" s="332" t="str">
        <f t="shared" si="154"/>
        <v/>
      </c>
      <c r="V551" s="284"/>
      <c r="W551" s="332" t="str">
        <f t="shared" si="155"/>
        <v xml:space="preserve"> </v>
      </c>
      <c r="X551" s="634" t="str">
        <f>IF(W556=0,"",IF(X550&gt;=100%,"CUMPLE","NO CUMPLE"))</f>
        <v>CUMPLE</v>
      </c>
      <c r="Y551" s="273" t="str">
        <f t="shared" si="156"/>
        <v/>
      </c>
      <c r="Z551" s="635"/>
      <c r="AA551" s="637"/>
      <c r="AB551" s="635"/>
      <c r="AC551" s="295"/>
      <c r="AF551" s="516"/>
      <c r="AG551" s="518"/>
    </row>
    <row r="552" spans="2:33" s="274" customFormat="1" ht="15" customHeight="1" x14ac:dyDescent="0.25">
      <c r="B552" s="285" t="s">
        <v>715</v>
      </c>
      <c r="C552" s="296"/>
      <c r="D552" s="287"/>
      <c r="E552" s="288"/>
      <c r="F552" s="288"/>
      <c r="G552" s="651"/>
      <c r="H552" s="652"/>
      <c r="I552" s="289"/>
      <c r="J552" s="290"/>
      <c r="K552" s="290"/>
      <c r="L552" s="291"/>
      <c r="M552" s="291"/>
      <c r="N552" s="292"/>
      <c r="O552" s="293"/>
      <c r="P552" s="289"/>
      <c r="Q552" s="273"/>
      <c r="R552" s="273"/>
      <c r="S552" s="273"/>
      <c r="T552" s="273"/>
      <c r="U552" s="332" t="str">
        <f t="shared" si="154"/>
        <v/>
      </c>
      <c r="V552" s="284"/>
      <c r="W552" s="332" t="str">
        <f t="shared" si="155"/>
        <v xml:space="preserve"> </v>
      </c>
      <c r="X552" s="635"/>
      <c r="Y552" s="273" t="str">
        <f t="shared" si="156"/>
        <v/>
      </c>
      <c r="Z552" s="635"/>
      <c r="AA552" s="637"/>
      <c r="AB552" s="635"/>
      <c r="AC552" s="309"/>
      <c r="AF552" s="516"/>
      <c r="AG552" s="518"/>
    </row>
    <row r="553" spans="2:33" s="274" customFormat="1" ht="15" customHeight="1" x14ac:dyDescent="0.25">
      <c r="B553" s="285" t="s">
        <v>716</v>
      </c>
      <c r="C553" s="296"/>
      <c r="D553" s="287"/>
      <c r="E553" s="288"/>
      <c r="F553" s="288"/>
      <c r="G553" s="651"/>
      <c r="H553" s="652"/>
      <c r="I553" s="289"/>
      <c r="J553" s="290"/>
      <c r="K553" s="290"/>
      <c r="L553" s="291"/>
      <c r="M553" s="291"/>
      <c r="N553" s="292"/>
      <c r="O553" s="293"/>
      <c r="P553" s="289"/>
      <c r="Q553" s="273"/>
      <c r="R553" s="273"/>
      <c r="S553" s="273"/>
      <c r="T553" s="273"/>
      <c r="U553" s="332" t="str">
        <f t="shared" si="154"/>
        <v/>
      </c>
      <c r="V553" s="284"/>
      <c r="W553" s="332" t="str">
        <f t="shared" si="155"/>
        <v xml:space="preserve"> </v>
      </c>
      <c r="X553" s="635"/>
      <c r="Y553" s="273" t="str">
        <f t="shared" si="156"/>
        <v/>
      </c>
      <c r="Z553" s="635"/>
      <c r="AA553" s="637"/>
      <c r="AB553" s="635"/>
      <c r="AC553" s="309"/>
      <c r="AF553" s="516"/>
      <c r="AG553" s="518"/>
    </row>
    <row r="554" spans="2:33" s="274" customFormat="1" ht="15" customHeight="1" x14ac:dyDescent="0.25">
      <c r="B554" s="285" t="s">
        <v>717</v>
      </c>
      <c r="C554" s="296"/>
      <c r="D554" s="296"/>
      <c r="E554" s="284"/>
      <c r="F554" s="284"/>
      <c r="G554" s="638"/>
      <c r="H554" s="639"/>
      <c r="I554" s="289"/>
      <c r="J554" s="298"/>
      <c r="K554" s="298"/>
      <c r="L554" s="289"/>
      <c r="M554" s="289"/>
      <c r="N554" s="299"/>
      <c r="O554" s="297"/>
      <c r="P554" s="297"/>
      <c r="Q554" s="273"/>
      <c r="R554" s="284"/>
      <c r="S554" s="284"/>
      <c r="T554" s="284"/>
      <c r="U554" s="332" t="str">
        <f t="shared" si="154"/>
        <v/>
      </c>
      <c r="V554" s="284"/>
      <c r="W554" s="332" t="str">
        <f t="shared" si="155"/>
        <v xml:space="preserve"> </v>
      </c>
      <c r="X554" s="635"/>
      <c r="Y554" s="335" t="str">
        <f t="shared" si="156"/>
        <v/>
      </c>
      <c r="Z554" s="635"/>
      <c r="AA554" s="637"/>
      <c r="AB554" s="635"/>
      <c r="AC554" s="309"/>
      <c r="AF554" s="516"/>
      <c r="AG554" s="518"/>
    </row>
    <row r="555" spans="2:33" s="274" customFormat="1" ht="15" customHeight="1" x14ac:dyDescent="0.2">
      <c r="B555" s="285" t="s">
        <v>718</v>
      </c>
      <c r="C555" s="296"/>
      <c r="D555" s="296"/>
      <c r="E555" s="284"/>
      <c r="F555" s="284"/>
      <c r="G555" s="638"/>
      <c r="H555" s="639"/>
      <c r="I555" s="289"/>
      <c r="J555" s="298"/>
      <c r="K555" s="298"/>
      <c r="L555" s="289"/>
      <c r="M555" s="289"/>
      <c r="N555" s="299"/>
      <c r="O555" s="297"/>
      <c r="P555" s="297"/>
      <c r="Q555" s="273"/>
      <c r="R555" s="284"/>
      <c r="S555" s="284"/>
      <c r="T555" s="284"/>
      <c r="U555" s="332" t="str">
        <f t="shared" si="154"/>
        <v/>
      </c>
      <c r="V555" s="284"/>
      <c r="W555" s="332" t="str">
        <f t="shared" si="155"/>
        <v xml:space="preserve"> </v>
      </c>
      <c r="X555" s="636"/>
      <c r="Y555" s="335" t="str">
        <f t="shared" si="156"/>
        <v/>
      </c>
      <c r="Z555" s="636"/>
      <c r="AA555" s="637"/>
      <c r="AB555" s="636"/>
      <c r="AC555" s="309"/>
    </row>
    <row r="556" spans="2:33" s="274" customFormat="1" ht="15.75" x14ac:dyDescent="0.2">
      <c r="B556" s="300"/>
      <c r="C556" s="301"/>
      <c r="D556" s="301"/>
      <c r="E556" s="301"/>
      <c r="F556" s="301"/>
      <c r="G556" s="301"/>
      <c r="H556" s="301"/>
      <c r="I556" s="301"/>
      <c r="J556" s="302"/>
      <c r="K556" s="302"/>
      <c r="L556" s="302"/>
      <c r="M556" s="302"/>
      <c r="N556" s="301"/>
      <c r="O556" s="301"/>
      <c r="P556" s="301"/>
      <c r="Q556" s="302"/>
      <c r="R556" s="302"/>
      <c r="S556" s="303"/>
      <c r="T556" s="303" t="s">
        <v>719</v>
      </c>
      <c r="U556" s="333">
        <f>SUM(U550:U555)</f>
        <v>910.01546002166845</v>
      </c>
      <c r="V556" s="303">
        <f>COUNTIF(V550:V555,"SI")</f>
        <v>1</v>
      </c>
      <c r="W556" s="333">
        <f>SUM(W550:W555)</f>
        <v>910.01600000000008</v>
      </c>
      <c r="X556" s="310">
        <f>W556/V556</f>
        <v>910.01600000000008</v>
      </c>
      <c r="Y556" s="301"/>
      <c r="Z556" s="301"/>
      <c r="AA556" s="301"/>
      <c r="AB556" s="301"/>
      <c r="AC556" s="304"/>
    </row>
    <row r="557" spans="2:33" ht="16.5" x14ac:dyDescent="0.3">
      <c r="Q557" s="69"/>
      <c r="U557" s="331"/>
      <c r="V557" s="327"/>
      <c r="W557" s="331"/>
    </row>
    <row r="558" spans="2:33" x14ac:dyDescent="0.2">
      <c r="Q558" s="69"/>
    </row>
    <row r="559" spans="2:33" s="274" customFormat="1" ht="20.25" x14ac:dyDescent="0.25">
      <c r="B559" s="305">
        <v>42</v>
      </c>
      <c r="C559" s="640" t="str">
        <f>VLOOKUP(B559,'INFO. PROP'!$A$9:$D$105,2,FALSE)</f>
        <v>COMPAÑIA DE INTERVENTORIAS Y CONSULTORIAS DE LA COSTA SAS</v>
      </c>
      <c r="D559" s="640"/>
      <c r="E559" s="640"/>
      <c r="F559" s="640"/>
      <c r="G559" s="640"/>
      <c r="H559" s="641" t="s">
        <v>8</v>
      </c>
      <c r="I559" s="641"/>
      <c r="J559" s="642"/>
      <c r="K559" s="423" t="str">
        <f>VLOOKUP(B559,'INFO. PROP'!$A$9:$E$105,4,FALSE)</f>
        <v>(COMPAÑIA DE UNTERVENTORIAS Y CONSULTORIAS DE LA COSTA S.A.S 100% -  0% -  0%- 0%)</v>
      </c>
      <c r="L559" s="426"/>
      <c r="M559" s="426"/>
      <c r="N559" s="426"/>
      <c r="O559" s="426"/>
      <c r="P559" s="426"/>
      <c r="Q559" s="426"/>
      <c r="R559" s="426"/>
      <c r="S559" s="426"/>
      <c r="T559" s="426"/>
      <c r="U559" s="431"/>
      <c r="V559" s="452" t="s">
        <v>673</v>
      </c>
      <c r="W559" s="431">
        <f>AVERAGE(W563:W568)</f>
        <v>1241.0515</v>
      </c>
      <c r="X559" s="618" t="s">
        <v>674</v>
      </c>
      <c r="Y559" s="619"/>
      <c r="Z559" s="311" t="s">
        <v>656</v>
      </c>
      <c r="AA559" s="312" t="s">
        <v>627</v>
      </c>
      <c r="AB559" s="311" t="s">
        <v>656</v>
      </c>
      <c r="AC559" s="275"/>
      <c r="AF559" s="516"/>
      <c r="AG559" s="517"/>
    </row>
    <row r="560" spans="2:33" s="274" customFormat="1" ht="15" x14ac:dyDescent="0.25">
      <c r="B560" s="643"/>
      <c r="C560" s="644"/>
      <c r="D560" s="644"/>
      <c r="E560" s="644"/>
      <c r="F560" s="306"/>
      <c r="G560" s="307"/>
      <c r="H560" s="307"/>
      <c r="I560" s="307"/>
      <c r="J560" s="308"/>
      <c r="K560" s="308"/>
      <c r="L560" s="308"/>
      <c r="M560" s="308"/>
      <c r="N560" s="307"/>
      <c r="O560" s="307"/>
      <c r="P560" s="307"/>
      <c r="Q560" s="308"/>
      <c r="R560" s="308"/>
      <c r="S560" s="308"/>
      <c r="T560" s="308"/>
      <c r="U560" s="308"/>
      <c r="V560" s="308"/>
      <c r="W560" s="308"/>
      <c r="X560" s="308"/>
      <c r="Y560" s="307"/>
      <c r="Z560" s="307"/>
      <c r="AA560" s="307"/>
      <c r="AB560" s="307"/>
      <c r="AC560" s="276"/>
      <c r="AF560" s="516"/>
      <c r="AG560" s="517"/>
    </row>
    <row r="561" spans="2:33" s="274" customFormat="1" ht="45" customHeight="1" x14ac:dyDescent="0.25">
      <c r="B561" s="645" t="s">
        <v>675</v>
      </c>
      <c r="C561" s="629" t="s">
        <v>676</v>
      </c>
      <c r="D561" s="629" t="s">
        <v>677</v>
      </c>
      <c r="E561" s="629" t="s">
        <v>678</v>
      </c>
      <c r="F561" s="630" t="s">
        <v>675</v>
      </c>
      <c r="G561" s="646"/>
      <c r="H561" s="631"/>
      <c r="I561" s="647" t="s">
        <v>679</v>
      </c>
      <c r="J561" s="648"/>
      <c r="K561" s="620" t="s">
        <v>680</v>
      </c>
      <c r="L561" s="620" t="s">
        <v>681</v>
      </c>
      <c r="M561" s="620" t="s">
        <v>682</v>
      </c>
      <c r="N561" s="620" t="s">
        <v>683</v>
      </c>
      <c r="O561" s="620" t="s">
        <v>684</v>
      </c>
      <c r="P561" s="620" t="s">
        <v>685</v>
      </c>
      <c r="Q561" s="281" t="s">
        <v>686</v>
      </c>
      <c r="R561" s="279" t="s">
        <v>687</v>
      </c>
      <c r="S561" s="649" t="s">
        <v>688</v>
      </c>
      <c r="T561" s="649"/>
      <c r="U561" s="620" t="s">
        <v>689</v>
      </c>
      <c r="V561" s="620" t="s">
        <v>690</v>
      </c>
      <c r="W561" s="647" t="s">
        <v>691</v>
      </c>
      <c r="X561" s="648"/>
      <c r="Y561" s="281" t="s">
        <v>692</v>
      </c>
      <c r="Z561" s="281" t="s">
        <v>693</v>
      </c>
      <c r="AA561" s="629" t="s">
        <v>694</v>
      </c>
      <c r="AB561" s="629"/>
      <c r="AC561" s="622" t="s">
        <v>23</v>
      </c>
      <c r="AF561" s="516"/>
      <c r="AG561" s="517"/>
    </row>
    <row r="562" spans="2:33" s="274" customFormat="1" ht="75" customHeight="1" x14ac:dyDescent="0.25">
      <c r="B562" s="645"/>
      <c r="C562" s="629"/>
      <c r="D562" s="629"/>
      <c r="E562" s="629"/>
      <c r="F562" s="282" t="s">
        <v>5</v>
      </c>
      <c r="G562" s="630" t="s">
        <v>695</v>
      </c>
      <c r="H562" s="631"/>
      <c r="I562" s="278" t="s">
        <v>696</v>
      </c>
      <c r="J562" s="280" t="s">
        <v>697</v>
      </c>
      <c r="K562" s="621"/>
      <c r="L562" s="621"/>
      <c r="M562" s="621"/>
      <c r="N562" s="621"/>
      <c r="O562" s="621"/>
      <c r="P562" s="621"/>
      <c r="Q562" s="277" t="s">
        <v>698</v>
      </c>
      <c r="R562" s="277" t="s">
        <v>699</v>
      </c>
      <c r="S562" s="283" t="s">
        <v>700</v>
      </c>
      <c r="T562" s="283" t="s">
        <v>701</v>
      </c>
      <c r="U562" s="621"/>
      <c r="V562" s="621"/>
      <c r="W562" s="502" t="s">
        <v>702</v>
      </c>
      <c r="X562" s="284" t="s">
        <v>703</v>
      </c>
      <c r="Y562" s="277" t="s">
        <v>704</v>
      </c>
      <c r="Z562" s="281" t="s">
        <v>705</v>
      </c>
      <c r="AA562" s="277" t="s">
        <v>706</v>
      </c>
      <c r="AB562" s="277" t="s">
        <v>707</v>
      </c>
      <c r="AC562" s="622"/>
      <c r="AF562" s="516"/>
      <c r="AG562" s="517"/>
    </row>
    <row r="563" spans="2:33" s="274" customFormat="1" ht="121.5" customHeight="1" x14ac:dyDescent="0.25">
      <c r="B563" s="285" t="s">
        <v>708</v>
      </c>
      <c r="C563" s="286">
        <v>100</v>
      </c>
      <c r="D563" s="287" t="s">
        <v>690</v>
      </c>
      <c r="E563" s="288" t="s">
        <v>1173</v>
      </c>
      <c r="F563" s="288">
        <v>2018021859</v>
      </c>
      <c r="G563" s="651" t="s">
        <v>1174</v>
      </c>
      <c r="H563" s="652"/>
      <c r="I563" s="289" t="s">
        <v>713</v>
      </c>
      <c r="J563" s="290">
        <v>0.5</v>
      </c>
      <c r="K563" s="290" t="s">
        <v>1175</v>
      </c>
      <c r="L563" s="291">
        <v>43369</v>
      </c>
      <c r="M563" s="291">
        <v>43703</v>
      </c>
      <c r="N563" s="292">
        <v>992495766.73000002</v>
      </c>
      <c r="O563" s="293">
        <v>1198.5</v>
      </c>
      <c r="P563" s="289">
        <v>801016</v>
      </c>
      <c r="Q563" s="273" t="str">
        <f>IF(OR(P563=$C$2,P563=$C$3,P563=$C$4),"CUMPLE","NO CUMPLE")</f>
        <v>CUMPLE</v>
      </c>
      <c r="R563" s="273" t="s">
        <v>656</v>
      </c>
      <c r="S563" s="273" t="s">
        <v>656</v>
      </c>
      <c r="T563" s="273" t="s">
        <v>656</v>
      </c>
      <c r="U563" s="332">
        <f t="shared" ref="U563:U568" si="157">IF(V563="SI",IF(M563="","",($J563*$N563)/(VLOOKUP(YEAR(M563),$AF$1:$AG$34,2,))),"")</f>
        <v>599.24923967777465</v>
      </c>
      <c r="V563" s="284" t="s">
        <v>634</v>
      </c>
      <c r="W563" s="332">
        <f t="shared" ref="W563:W568" si="158">IF(V563="si",(J563*O563),(" "))</f>
        <v>599.25</v>
      </c>
      <c r="X563" s="448">
        <f>W569/$G$11</f>
        <v>3.1024208296340241</v>
      </c>
      <c r="Y563" s="273" t="str">
        <f t="shared" ref="Y563:Y568" si="159">IF(M563="","",IF(M563&lt;$G$13,"CUMPLE","NO CUMPLE"))</f>
        <v>CUMPLE</v>
      </c>
      <c r="Z563" s="634" t="s">
        <v>635</v>
      </c>
      <c r="AA563" s="637" t="s">
        <v>634</v>
      </c>
      <c r="AB563" s="634" t="str">
        <f>IF(AA563="si","CUMPLE","NO CUMPLE")</f>
        <v>CUMPLE</v>
      </c>
      <c r="AC563" s="294"/>
      <c r="AF563" s="516"/>
      <c r="AG563" s="517"/>
    </row>
    <row r="564" spans="2:33" s="274" customFormat="1" ht="90.75" customHeight="1" x14ac:dyDescent="0.25">
      <c r="B564" s="285" t="s">
        <v>714</v>
      </c>
      <c r="C564" s="286">
        <v>91</v>
      </c>
      <c r="D564" s="287" t="s">
        <v>690</v>
      </c>
      <c r="E564" s="288" t="s">
        <v>1176</v>
      </c>
      <c r="F564" s="288" t="s">
        <v>1177</v>
      </c>
      <c r="G564" s="651" t="s">
        <v>1178</v>
      </c>
      <c r="H564" s="652"/>
      <c r="I564" s="289" t="s">
        <v>713</v>
      </c>
      <c r="J564" s="290">
        <v>0.7</v>
      </c>
      <c r="K564" s="290" t="s">
        <v>1175</v>
      </c>
      <c r="L564" s="291">
        <v>43032</v>
      </c>
      <c r="M564" s="291">
        <v>43794</v>
      </c>
      <c r="N564" s="292">
        <v>2227454225</v>
      </c>
      <c r="O564" s="293">
        <v>2689.79</v>
      </c>
      <c r="P564" s="289">
        <v>801016</v>
      </c>
      <c r="Q564" s="273" t="str">
        <f t="shared" ref="Q564" si="160">IF(OR(P564=$C$2,P564=$C$3,P564=$C$4),"CUMPLE","NO CUMPLE")</f>
        <v>CUMPLE</v>
      </c>
      <c r="R564" s="273" t="s">
        <v>656</v>
      </c>
      <c r="S564" s="273" t="s">
        <v>656</v>
      </c>
      <c r="T564" s="273"/>
      <c r="U564" s="332">
        <f t="shared" si="157"/>
        <v>1882.8496943664898</v>
      </c>
      <c r="V564" s="284" t="s">
        <v>634</v>
      </c>
      <c r="W564" s="332">
        <f t="shared" si="158"/>
        <v>1882.8529999999998</v>
      </c>
      <c r="X564" s="634" t="str">
        <f>IF(W569=0,"",IF(X563&gt;=100%,"CUMPLE","NO CUMPLE"))</f>
        <v>CUMPLE</v>
      </c>
      <c r="Y564" s="273" t="str">
        <f t="shared" si="159"/>
        <v>CUMPLE</v>
      </c>
      <c r="Z564" s="635"/>
      <c r="AA564" s="637"/>
      <c r="AB564" s="635"/>
      <c r="AC564" s="295"/>
      <c r="AF564" s="516"/>
      <c r="AG564" s="518"/>
    </row>
    <row r="565" spans="2:33" s="274" customFormat="1" ht="75" customHeight="1" x14ac:dyDescent="0.25">
      <c r="B565" s="285" t="s">
        <v>715</v>
      </c>
      <c r="C565" s="296"/>
      <c r="D565" s="287"/>
      <c r="E565" s="288"/>
      <c r="F565" s="288"/>
      <c r="G565" s="651"/>
      <c r="H565" s="652"/>
      <c r="I565" s="289"/>
      <c r="J565" s="290"/>
      <c r="K565" s="290"/>
      <c r="L565" s="291"/>
      <c r="M565" s="291"/>
      <c r="N565" s="292"/>
      <c r="O565" s="293"/>
      <c r="P565" s="289"/>
      <c r="Q565" s="273"/>
      <c r="R565" s="273"/>
      <c r="S565" s="273"/>
      <c r="T565" s="273"/>
      <c r="U565" s="332" t="str">
        <f t="shared" si="157"/>
        <v/>
      </c>
      <c r="V565" s="284"/>
      <c r="W565" s="332" t="str">
        <f t="shared" si="158"/>
        <v xml:space="preserve"> </v>
      </c>
      <c r="X565" s="635"/>
      <c r="Y565" s="273" t="str">
        <f t="shared" si="159"/>
        <v/>
      </c>
      <c r="Z565" s="635"/>
      <c r="AA565" s="637"/>
      <c r="AB565" s="635"/>
      <c r="AC565" s="309"/>
      <c r="AF565" s="516"/>
      <c r="AG565" s="518"/>
    </row>
    <row r="566" spans="2:33" s="274" customFormat="1" ht="63.75" customHeight="1" x14ac:dyDescent="0.25">
      <c r="B566" s="285" t="s">
        <v>716</v>
      </c>
      <c r="C566" s="296"/>
      <c r="D566" s="287"/>
      <c r="E566" s="288"/>
      <c r="F566" s="288"/>
      <c r="G566" s="651"/>
      <c r="H566" s="652"/>
      <c r="I566" s="289"/>
      <c r="J566" s="290"/>
      <c r="K566" s="290"/>
      <c r="L566" s="291"/>
      <c r="M566" s="291"/>
      <c r="N566" s="292"/>
      <c r="O566" s="293"/>
      <c r="P566" s="289"/>
      <c r="Q566" s="273"/>
      <c r="R566" s="273"/>
      <c r="S566" s="273"/>
      <c r="T566" s="273"/>
      <c r="U566" s="332" t="str">
        <f t="shared" si="157"/>
        <v/>
      </c>
      <c r="V566" s="284"/>
      <c r="W566" s="332" t="str">
        <f t="shared" si="158"/>
        <v xml:space="preserve"> </v>
      </c>
      <c r="X566" s="635"/>
      <c r="Y566" s="273" t="str">
        <f t="shared" si="159"/>
        <v/>
      </c>
      <c r="Z566" s="635"/>
      <c r="AA566" s="637"/>
      <c r="AB566" s="635"/>
      <c r="AC566" s="309"/>
      <c r="AF566" s="516"/>
      <c r="AG566" s="518"/>
    </row>
    <row r="567" spans="2:33" s="274" customFormat="1" ht="54.75" customHeight="1" x14ac:dyDescent="0.25">
      <c r="B567" s="285" t="s">
        <v>717</v>
      </c>
      <c r="C567" s="296"/>
      <c r="D567" s="296"/>
      <c r="E567" s="284"/>
      <c r="F567" s="284"/>
      <c r="G567" s="638"/>
      <c r="H567" s="639"/>
      <c r="I567" s="289"/>
      <c r="J567" s="298"/>
      <c r="K567" s="298"/>
      <c r="L567" s="289"/>
      <c r="M567" s="289"/>
      <c r="N567" s="299"/>
      <c r="O567" s="297"/>
      <c r="P567" s="297"/>
      <c r="Q567" s="273"/>
      <c r="R567" s="284"/>
      <c r="S567" s="284"/>
      <c r="T567" s="284"/>
      <c r="U567" s="332" t="str">
        <f t="shared" si="157"/>
        <v/>
      </c>
      <c r="V567" s="284"/>
      <c r="W567" s="332" t="str">
        <f t="shared" si="158"/>
        <v xml:space="preserve"> </v>
      </c>
      <c r="X567" s="635"/>
      <c r="Y567" s="335" t="str">
        <f t="shared" si="159"/>
        <v/>
      </c>
      <c r="Z567" s="635"/>
      <c r="AA567" s="637"/>
      <c r="AB567" s="635"/>
      <c r="AC567" s="309"/>
      <c r="AF567" s="516"/>
      <c r="AG567" s="518"/>
    </row>
    <row r="568" spans="2:33" s="274" customFormat="1" ht="69.75" customHeight="1" x14ac:dyDescent="0.2">
      <c r="B568" s="285" t="s">
        <v>718</v>
      </c>
      <c r="C568" s="296"/>
      <c r="D568" s="296"/>
      <c r="E568" s="284"/>
      <c r="F568" s="284"/>
      <c r="G568" s="638"/>
      <c r="H568" s="639"/>
      <c r="I568" s="289"/>
      <c r="J568" s="298"/>
      <c r="K568" s="298"/>
      <c r="L568" s="289"/>
      <c r="M568" s="289"/>
      <c r="N568" s="299"/>
      <c r="O568" s="297"/>
      <c r="P568" s="297"/>
      <c r="Q568" s="273"/>
      <c r="R568" s="284"/>
      <c r="S568" s="284"/>
      <c r="T568" s="284"/>
      <c r="U568" s="332" t="str">
        <f t="shared" si="157"/>
        <v/>
      </c>
      <c r="V568" s="284"/>
      <c r="W568" s="332" t="str">
        <f t="shared" si="158"/>
        <v xml:space="preserve"> </v>
      </c>
      <c r="X568" s="636"/>
      <c r="Y568" s="335" t="str">
        <f t="shared" si="159"/>
        <v/>
      </c>
      <c r="Z568" s="636"/>
      <c r="AA568" s="637"/>
      <c r="AB568" s="636"/>
      <c r="AC568" s="309"/>
    </row>
    <row r="569" spans="2:33" s="274" customFormat="1" ht="15.75" x14ac:dyDescent="0.2">
      <c r="B569" s="300"/>
      <c r="C569" s="301"/>
      <c r="D569" s="301"/>
      <c r="E569" s="301"/>
      <c r="F569" s="301"/>
      <c r="G569" s="301"/>
      <c r="H569" s="301"/>
      <c r="I569" s="301"/>
      <c r="J569" s="302"/>
      <c r="K569" s="302"/>
      <c r="L569" s="302"/>
      <c r="M569" s="302"/>
      <c r="N569" s="301"/>
      <c r="O569" s="301"/>
      <c r="P569" s="301"/>
      <c r="Q569" s="302"/>
      <c r="R569" s="302"/>
      <c r="S569" s="303"/>
      <c r="T569" s="303" t="s">
        <v>719</v>
      </c>
      <c r="U569" s="333">
        <f>SUM(U563:U568)</f>
        <v>2482.0989340442643</v>
      </c>
      <c r="V569" s="303">
        <f>COUNTIF(V563:V568,"SI")</f>
        <v>2</v>
      </c>
      <c r="W569" s="333">
        <f>SUM(W563:W568)</f>
        <v>2482.1030000000001</v>
      </c>
      <c r="X569" s="310">
        <f>W569/V569</f>
        <v>1241.0515</v>
      </c>
      <c r="Y569" s="301"/>
      <c r="Z569" s="301"/>
      <c r="AA569" s="301"/>
      <c r="AB569" s="301"/>
      <c r="AC569" s="304"/>
    </row>
    <row r="570" spans="2:33" x14ac:dyDescent="0.2">
      <c r="Q570" s="69"/>
    </row>
    <row r="571" spans="2:33" x14ac:dyDescent="0.2">
      <c r="Q571" s="69"/>
    </row>
    <row r="572" spans="2:33" s="274" customFormat="1" ht="20.25" x14ac:dyDescent="0.25">
      <c r="B572" s="305">
        <v>43</v>
      </c>
      <c r="C572" s="640" t="str">
        <f>VLOOKUP(B572,'INFO. PROP'!$A$9:$D$105,2,FALSE)</f>
        <v>CONSORCIO INTERBOSA 2022</v>
      </c>
      <c r="D572" s="640"/>
      <c r="E572" s="640"/>
      <c r="F572" s="640"/>
      <c r="G572" s="640"/>
      <c r="H572" s="641" t="s">
        <v>8</v>
      </c>
      <c r="I572" s="641"/>
      <c r="J572" s="642"/>
      <c r="K572" s="423" t="str">
        <f>VLOOKUP(B572,'INFO. PROP'!$A$9:$E$105,4,FALSE)</f>
        <v>(INEXIA SAS 95% - OPCIONA SAS 5% -  0%- 0%)</v>
      </c>
      <c r="L572" s="426"/>
      <c r="M572" s="426"/>
      <c r="N572" s="426"/>
      <c r="O572" s="426"/>
      <c r="P572" s="426"/>
      <c r="Q572" s="426"/>
      <c r="R572" s="426"/>
      <c r="S572" s="426"/>
      <c r="T572" s="426"/>
      <c r="U572" s="431"/>
      <c r="V572" s="452" t="s">
        <v>673</v>
      </c>
      <c r="W572" s="431">
        <f>AVERAGE(W576:W581)</f>
        <v>485.73</v>
      </c>
      <c r="X572" s="618" t="s">
        <v>674</v>
      </c>
      <c r="Y572" s="619"/>
      <c r="Z572" s="311" t="s">
        <v>656</v>
      </c>
      <c r="AA572" s="312" t="s">
        <v>627</v>
      </c>
      <c r="AB572" s="311" t="s">
        <v>656</v>
      </c>
      <c r="AC572" s="275"/>
      <c r="AF572" s="516"/>
      <c r="AG572" s="517"/>
    </row>
    <row r="573" spans="2:33" s="274" customFormat="1" ht="15" x14ac:dyDescent="0.25">
      <c r="B573" s="643"/>
      <c r="C573" s="644"/>
      <c r="D573" s="644"/>
      <c r="E573" s="644"/>
      <c r="F573" s="306"/>
      <c r="G573" s="307"/>
      <c r="H573" s="307"/>
      <c r="I573" s="307"/>
      <c r="J573" s="308"/>
      <c r="K573" s="308"/>
      <c r="L573" s="308"/>
      <c r="M573" s="308"/>
      <c r="N573" s="307"/>
      <c r="O573" s="307"/>
      <c r="P573" s="307"/>
      <c r="Q573" s="308"/>
      <c r="R573" s="308"/>
      <c r="S573" s="308"/>
      <c r="T573" s="308"/>
      <c r="U573" s="308"/>
      <c r="V573" s="308"/>
      <c r="W573" s="308"/>
      <c r="X573" s="308"/>
      <c r="Y573" s="307"/>
      <c r="Z573" s="307"/>
      <c r="AA573" s="307"/>
      <c r="AB573" s="307"/>
      <c r="AC573" s="276"/>
      <c r="AF573" s="516"/>
      <c r="AG573" s="517"/>
    </row>
    <row r="574" spans="2:33" s="274" customFormat="1" ht="45" customHeight="1" x14ac:dyDescent="0.25">
      <c r="B574" s="645" t="s">
        <v>675</v>
      </c>
      <c r="C574" s="629" t="s">
        <v>676</v>
      </c>
      <c r="D574" s="629" t="s">
        <v>677</v>
      </c>
      <c r="E574" s="629" t="s">
        <v>678</v>
      </c>
      <c r="F574" s="630" t="s">
        <v>675</v>
      </c>
      <c r="G574" s="646"/>
      <c r="H574" s="631"/>
      <c r="I574" s="647" t="s">
        <v>679</v>
      </c>
      <c r="J574" s="648"/>
      <c r="K574" s="620" t="s">
        <v>680</v>
      </c>
      <c r="L574" s="620" t="s">
        <v>681</v>
      </c>
      <c r="M574" s="620" t="s">
        <v>682</v>
      </c>
      <c r="N574" s="620" t="s">
        <v>683</v>
      </c>
      <c r="O574" s="620" t="s">
        <v>684</v>
      </c>
      <c r="P574" s="620" t="s">
        <v>685</v>
      </c>
      <c r="Q574" s="281" t="s">
        <v>686</v>
      </c>
      <c r="R574" s="279" t="s">
        <v>687</v>
      </c>
      <c r="S574" s="649" t="s">
        <v>688</v>
      </c>
      <c r="T574" s="649"/>
      <c r="U574" s="620" t="s">
        <v>689</v>
      </c>
      <c r="V574" s="620" t="s">
        <v>690</v>
      </c>
      <c r="W574" s="647" t="s">
        <v>691</v>
      </c>
      <c r="X574" s="648"/>
      <c r="Y574" s="281" t="s">
        <v>692</v>
      </c>
      <c r="Z574" s="281" t="s">
        <v>693</v>
      </c>
      <c r="AA574" s="629" t="s">
        <v>694</v>
      </c>
      <c r="AB574" s="629"/>
      <c r="AC574" s="622" t="s">
        <v>23</v>
      </c>
      <c r="AF574" s="516"/>
      <c r="AG574" s="517"/>
    </row>
    <row r="575" spans="2:33" s="274" customFormat="1" ht="75" customHeight="1" x14ac:dyDescent="0.25">
      <c r="B575" s="645"/>
      <c r="C575" s="629"/>
      <c r="D575" s="629"/>
      <c r="E575" s="629"/>
      <c r="F575" s="282" t="s">
        <v>5</v>
      </c>
      <c r="G575" s="630" t="s">
        <v>695</v>
      </c>
      <c r="H575" s="631"/>
      <c r="I575" s="278" t="s">
        <v>696</v>
      </c>
      <c r="J575" s="280" t="s">
        <v>697</v>
      </c>
      <c r="K575" s="621"/>
      <c r="L575" s="621"/>
      <c r="M575" s="621"/>
      <c r="N575" s="621"/>
      <c r="O575" s="621"/>
      <c r="P575" s="621"/>
      <c r="Q575" s="277" t="s">
        <v>698</v>
      </c>
      <c r="R575" s="277" t="s">
        <v>699</v>
      </c>
      <c r="S575" s="283" t="s">
        <v>700</v>
      </c>
      <c r="T575" s="283" t="s">
        <v>701</v>
      </c>
      <c r="U575" s="621"/>
      <c r="V575" s="621"/>
      <c r="W575" s="502" t="s">
        <v>702</v>
      </c>
      <c r="X575" s="284" t="s">
        <v>703</v>
      </c>
      <c r="Y575" s="277" t="s">
        <v>704</v>
      </c>
      <c r="Z575" s="281" t="s">
        <v>705</v>
      </c>
      <c r="AA575" s="277" t="s">
        <v>706</v>
      </c>
      <c r="AB575" s="277" t="s">
        <v>707</v>
      </c>
      <c r="AC575" s="622"/>
      <c r="AF575" s="516"/>
      <c r="AG575" s="517"/>
    </row>
    <row r="576" spans="2:33" s="274" customFormat="1" ht="110.25" customHeight="1" x14ac:dyDescent="0.25">
      <c r="B576" s="285" t="s">
        <v>708</v>
      </c>
      <c r="C576" s="286">
        <v>1</v>
      </c>
      <c r="D576" s="287" t="s">
        <v>690</v>
      </c>
      <c r="E576" s="288" t="s">
        <v>1179</v>
      </c>
      <c r="F576" s="288" t="s">
        <v>1180</v>
      </c>
      <c r="G576" s="651" t="s">
        <v>1181</v>
      </c>
      <c r="H576" s="652"/>
      <c r="I576" s="289" t="s">
        <v>730</v>
      </c>
      <c r="J576" s="290">
        <v>1</v>
      </c>
      <c r="K576" s="290" t="s">
        <v>281</v>
      </c>
      <c r="L576" s="291">
        <v>38903</v>
      </c>
      <c r="M576" s="291">
        <v>40727</v>
      </c>
      <c r="N576" s="292">
        <v>3196520927</v>
      </c>
      <c r="O576" s="293">
        <v>9282.1200000000008</v>
      </c>
      <c r="P576" s="289">
        <v>801016</v>
      </c>
      <c r="Q576" s="273" t="str">
        <f>IF(OR(P576=$C$2,P576=$C$3,P576=$C$4),"CUMPLE","NO CUMPLE")</f>
        <v>CUMPLE</v>
      </c>
      <c r="R576" s="273" t="s">
        <v>657</v>
      </c>
      <c r="S576" s="273" t="s">
        <v>657</v>
      </c>
      <c r="T576" s="273" t="s">
        <v>657</v>
      </c>
      <c r="U576" s="332" t="str">
        <f t="shared" ref="U576:U581" si="161">IF(V576="SI",IF(M576="","",($J576*$N576)/(VLOOKUP(YEAR(M576),$AF$1:$AG$34,2,))),"")</f>
        <v/>
      </c>
      <c r="V576" s="284" t="s">
        <v>658</v>
      </c>
      <c r="W576" s="332" t="str">
        <f t="shared" ref="W576:W581" si="162">IF(V576="si",(J576*O576),(" "))</f>
        <v xml:space="preserve"> </v>
      </c>
      <c r="X576" s="448">
        <f>W582/$G$11</f>
        <v>1.2142436229101972</v>
      </c>
      <c r="Y576" s="273" t="str">
        <f t="shared" ref="Y576:Y581" si="163">IF(M576="","",IF(M576&lt;$G$13,"CUMPLE","NO CUMPLE"))</f>
        <v>CUMPLE</v>
      </c>
      <c r="Z576" s="634" t="s">
        <v>656</v>
      </c>
      <c r="AA576" s="637" t="s">
        <v>634</v>
      </c>
      <c r="AB576" s="634" t="str">
        <f>IF(AA576="si","CUMPLE","NO CUMPLE")</f>
        <v>CUMPLE</v>
      </c>
      <c r="AC576" s="375" t="s">
        <v>1182</v>
      </c>
      <c r="AF576" s="516"/>
      <c r="AG576" s="517"/>
    </row>
    <row r="577" spans="2:33" s="274" customFormat="1" ht="111" customHeight="1" x14ac:dyDescent="0.25">
      <c r="B577" s="285" t="s">
        <v>714</v>
      </c>
      <c r="C577" s="286">
        <v>25</v>
      </c>
      <c r="D577" s="287" t="s">
        <v>690</v>
      </c>
      <c r="E577" s="288" t="s">
        <v>1183</v>
      </c>
      <c r="F577" s="288" t="s">
        <v>1180</v>
      </c>
      <c r="G577" s="651" t="s">
        <v>1184</v>
      </c>
      <c r="H577" s="652"/>
      <c r="I577" s="289" t="s">
        <v>1185</v>
      </c>
      <c r="J577" s="290">
        <v>1</v>
      </c>
      <c r="K577" s="290" t="s">
        <v>281</v>
      </c>
      <c r="L577" s="291">
        <v>40774</v>
      </c>
      <c r="M577" s="291">
        <v>40983</v>
      </c>
      <c r="N577" s="292">
        <v>212130635</v>
      </c>
      <c r="O577" s="293">
        <v>375.55</v>
      </c>
      <c r="P577" s="289">
        <v>811022</v>
      </c>
      <c r="Q577" s="273" t="str">
        <f t="shared" ref="Q577:Q578" si="164">IF(OR(P577=$C$2,P577=$C$3,P577=$C$4),"CUMPLE","NO CUMPLE")</f>
        <v>CUMPLE</v>
      </c>
      <c r="R577" s="273" t="s">
        <v>656</v>
      </c>
      <c r="S577" s="273"/>
      <c r="T577" s="273" t="s">
        <v>656</v>
      </c>
      <c r="U577" s="332">
        <f t="shared" si="161"/>
        <v>374.32616022586905</v>
      </c>
      <c r="V577" s="284" t="s">
        <v>634</v>
      </c>
      <c r="W577" s="332">
        <f t="shared" si="162"/>
        <v>375.55</v>
      </c>
      <c r="X577" s="634" t="str">
        <f>IF(W582=0,"",IF(X576&gt;=100%,"CUMPLE","NO CUMPLE"))</f>
        <v>CUMPLE</v>
      </c>
      <c r="Y577" s="273" t="str">
        <f t="shared" si="163"/>
        <v>CUMPLE</v>
      </c>
      <c r="Z577" s="635"/>
      <c r="AA577" s="637"/>
      <c r="AB577" s="635"/>
      <c r="AC577" s="673"/>
      <c r="AF577" s="516"/>
      <c r="AG577" s="518"/>
    </row>
    <row r="578" spans="2:33" s="274" customFormat="1" ht="106.5" customHeight="1" x14ac:dyDescent="0.25">
      <c r="B578" s="285" t="s">
        <v>715</v>
      </c>
      <c r="C578" s="296">
        <v>27</v>
      </c>
      <c r="D578" s="287" t="s">
        <v>690</v>
      </c>
      <c r="E578" s="288" t="s">
        <v>1183</v>
      </c>
      <c r="F578" s="288" t="s">
        <v>1180</v>
      </c>
      <c r="G578" s="651" t="s">
        <v>1186</v>
      </c>
      <c r="H578" s="652"/>
      <c r="I578" s="289" t="s">
        <v>1185</v>
      </c>
      <c r="J578" s="290">
        <v>1</v>
      </c>
      <c r="K578" s="290" t="s">
        <v>281</v>
      </c>
      <c r="L578" s="291">
        <v>40274</v>
      </c>
      <c r="M578" s="291">
        <v>40758</v>
      </c>
      <c r="N578" s="292">
        <v>299729563</v>
      </c>
      <c r="O578" s="293">
        <v>595.91</v>
      </c>
      <c r="P578" s="289">
        <v>811022</v>
      </c>
      <c r="Q578" s="273" t="str">
        <f t="shared" si="164"/>
        <v>CUMPLE</v>
      </c>
      <c r="R578" s="273" t="s">
        <v>656</v>
      </c>
      <c r="S578" s="273" t="s">
        <v>656</v>
      </c>
      <c r="T578" s="273"/>
      <c r="U578" s="332">
        <f t="shared" si="161"/>
        <v>559.614568707991</v>
      </c>
      <c r="V578" s="284" t="s">
        <v>634</v>
      </c>
      <c r="W578" s="332">
        <f t="shared" si="162"/>
        <v>595.91</v>
      </c>
      <c r="X578" s="635"/>
      <c r="Y578" s="273" t="str">
        <f t="shared" si="163"/>
        <v>CUMPLE</v>
      </c>
      <c r="Z578" s="635"/>
      <c r="AA578" s="637"/>
      <c r="AB578" s="635"/>
      <c r="AC578" s="674"/>
      <c r="AF578" s="516"/>
      <c r="AG578" s="518"/>
    </row>
    <row r="579" spans="2:33" s="274" customFormat="1" ht="17.25" customHeight="1" x14ac:dyDescent="0.25">
      <c r="B579" s="285" t="s">
        <v>716</v>
      </c>
      <c r="C579" s="296"/>
      <c r="D579" s="287"/>
      <c r="E579" s="288"/>
      <c r="F579" s="288"/>
      <c r="G579" s="651"/>
      <c r="H579" s="652"/>
      <c r="I579" s="289"/>
      <c r="J579" s="290"/>
      <c r="K579" s="290"/>
      <c r="L579" s="291"/>
      <c r="M579" s="291"/>
      <c r="N579" s="292"/>
      <c r="O579" s="293"/>
      <c r="P579" s="289"/>
      <c r="Q579" s="273"/>
      <c r="R579" s="273"/>
      <c r="S579" s="273"/>
      <c r="T579" s="273"/>
      <c r="U579" s="332" t="str">
        <f t="shared" si="161"/>
        <v/>
      </c>
      <c r="V579" s="284"/>
      <c r="W579" s="332" t="str">
        <f t="shared" si="162"/>
        <v xml:space="preserve"> </v>
      </c>
      <c r="X579" s="635"/>
      <c r="Y579" s="273" t="str">
        <f t="shared" si="163"/>
        <v/>
      </c>
      <c r="Z579" s="635"/>
      <c r="AA579" s="637"/>
      <c r="AB579" s="635"/>
      <c r="AC579" s="309"/>
      <c r="AF579" s="516"/>
      <c r="AG579" s="518"/>
    </row>
    <row r="580" spans="2:33" s="274" customFormat="1" ht="17.25" customHeight="1" x14ac:dyDescent="0.25">
      <c r="B580" s="285" t="s">
        <v>717</v>
      </c>
      <c r="C580" s="296"/>
      <c r="D580" s="296"/>
      <c r="E580" s="284"/>
      <c r="F580" s="284"/>
      <c r="G580" s="638"/>
      <c r="H580" s="639"/>
      <c r="I580" s="289"/>
      <c r="J580" s="298"/>
      <c r="K580" s="298"/>
      <c r="L580" s="289"/>
      <c r="M580" s="289"/>
      <c r="N580" s="299"/>
      <c r="O580" s="297"/>
      <c r="P580" s="297"/>
      <c r="Q580" s="273"/>
      <c r="R580" s="284"/>
      <c r="S580" s="284"/>
      <c r="T580" s="284"/>
      <c r="U580" s="332" t="str">
        <f t="shared" si="161"/>
        <v/>
      </c>
      <c r="V580" s="284"/>
      <c r="W580" s="332" t="str">
        <f t="shared" si="162"/>
        <v xml:space="preserve"> </v>
      </c>
      <c r="X580" s="635"/>
      <c r="Y580" s="335" t="str">
        <f t="shared" si="163"/>
        <v/>
      </c>
      <c r="Z580" s="635"/>
      <c r="AA580" s="637"/>
      <c r="AB580" s="635"/>
      <c r="AC580" s="309"/>
      <c r="AF580" s="516"/>
      <c r="AG580" s="518"/>
    </row>
    <row r="581" spans="2:33" s="274" customFormat="1" ht="17.25" customHeight="1" x14ac:dyDescent="0.2">
      <c r="B581" s="285" t="s">
        <v>718</v>
      </c>
      <c r="C581" s="296"/>
      <c r="D581" s="296"/>
      <c r="E581" s="284"/>
      <c r="F581" s="284"/>
      <c r="G581" s="638"/>
      <c r="H581" s="639"/>
      <c r="I581" s="289"/>
      <c r="J581" s="298"/>
      <c r="K581" s="298"/>
      <c r="L581" s="289"/>
      <c r="M581" s="289"/>
      <c r="N581" s="299"/>
      <c r="O581" s="297"/>
      <c r="P581" s="297"/>
      <c r="Q581" s="273"/>
      <c r="R581" s="284"/>
      <c r="S581" s="284"/>
      <c r="T581" s="284"/>
      <c r="U581" s="332" t="str">
        <f t="shared" si="161"/>
        <v/>
      </c>
      <c r="V581" s="284"/>
      <c r="W581" s="332" t="str">
        <f t="shared" si="162"/>
        <v xml:space="preserve"> </v>
      </c>
      <c r="X581" s="636"/>
      <c r="Y581" s="335" t="str">
        <f t="shared" si="163"/>
        <v/>
      </c>
      <c r="Z581" s="636"/>
      <c r="AA581" s="637"/>
      <c r="AB581" s="636"/>
      <c r="AC581" s="309"/>
    </row>
    <row r="582" spans="2:33" s="274" customFormat="1" ht="15.75" x14ac:dyDescent="0.2">
      <c r="B582" s="300"/>
      <c r="C582" s="301"/>
      <c r="D582" s="301"/>
      <c r="E582" s="301"/>
      <c r="F582" s="301"/>
      <c r="G582" s="301"/>
      <c r="H582" s="301"/>
      <c r="I582" s="301"/>
      <c r="J582" s="302"/>
      <c r="K582" s="302"/>
      <c r="L582" s="302"/>
      <c r="M582" s="302"/>
      <c r="N582" s="301"/>
      <c r="O582" s="301"/>
      <c r="P582" s="301"/>
      <c r="Q582" s="302"/>
      <c r="R582" s="302"/>
      <c r="S582" s="303"/>
      <c r="T582" s="303" t="s">
        <v>719</v>
      </c>
      <c r="U582" s="333">
        <f>SUM(U576:U581)</f>
        <v>933.9407289338601</v>
      </c>
      <c r="V582" s="303">
        <f>COUNTIF(V576:V581,"SI")</f>
        <v>2</v>
      </c>
      <c r="W582" s="333">
        <f>SUM(W576:W581)</f>
        <v>971.46</v>
      </c>
      <c r="X582" s="310">
        <f>W582/V582</f>
        <v>485.73</v>
      </c>
      <c r="Y582" s="301"/>
      <c r="Z582" s="301"/>
      <c r="AA582" s="301"/>
      <c r="AB582" s="301"/>
      <c r="AC582" s="304"/>
    </row>
    <row r="583" spans="2:33" ht="16.5" x14ac:dyDescent="0.3">
      <c r="Q583" s="69"/>
      <c r="U583" s="331"/>
      <c r="V583" s="327"/>
      <c r="W583" s="331"/>
    </row>
    <row r="584" spans="2:33" x14ac:dyDescent="0.2">
      <c r="Q584" s="69"/>
    </row>
    <row r="585" spans="2:33" s="274" customFormat="1" ht="20.25" x14ac:dyDescent="0.25">
      <c r="B585" s="305">
        <v>44</v>
      </c>
      <c r="C585" s="640" t="str">
        <f>VLOOKUP(B585,'INFO. PROP'!$A$9:$D$105,2,FALSE)</f>
        <v>CONSORCIO ALMA-GILLI</v>
      </c>
      <c r="D585" s="640"/>
      <c r="E585" s="640"/>
      <c r="F585" s="640"/>
      <c r="G585" s="640"/>
      <c r="H585" s="641" t="s">
        <v>8</v>
      </c>
      <c r="I585" s="641"/>
      <c r="J585" s="642"/>
      <c r="K585" s="423" t="str">
        <f>VLOOKUP(B585,'INFO. PROP'!$A$9:$E$105,4,FALSE)</f>
        <v>(ALMA INTERVENTORIA &amp; CONSULTORIA SAS 95% - CONSTRUCTORA GILLI SAS 5% -  0%- 0%)</v>
      </c>
      <c r="L585" s="426"/>
      <c r="M585" s="426"/>
      <c r="N585" s="426"/>
      <c r="O585" s="426"/>
      <c r="P585" s="426"/>
      <c r="Q585" s="426"/>
      <c r="R585" s="426"/>
      <c r="S585" s="426"/>
      <c r="T585" s="426"/>
      <c r="U585" s="431"/>
      <c r="V585" s="452" t="s">
        <v>673</v>
      </c>
      <c r="W585" s="431">
        <f>AVERAGE(W589:W594)</f>
        <v>735.21185000000003</v>
      </c>
      <c r="X585" s="618" t="s">
        <v>674</v>
      </c>
      <c r="Y585" s="619"/>
      <c r="Z585" s="311" t="s">
        <v>656</v>
      </c>
      <c r="AA585" s="312" t="s">
        <v>627</v>
      </c>
      <c r="AB585" s="311" t="s">
        <v>656</v>
      </c>
      <c r="AC585" s="275"/>
      <c r="AF585" s="516"/>
      <c r="AG585" s="517"/>
    </row>
    <row r="586" spans="2:33" s="274" customFormat="1" ht="15" x14ac:dyDescent="0.25">
      <c r="B586" s="643"/>
      <c r="C586" s="644"/>
      <c r="D586" s="644"/>
      <c r="E586" s="644"/>
      <c r="F586" s="306"/>
      <c r="G586" s="307"/>
      <c r="H586" s="307"/>
      <c r="I586" s="307"/>
      <c r="J586" s="308"/>
      <c r="K586" s="308"/>
      <c r="L586" s="308"/>
      <c r="M586" s="308"/>
      <c r="N586" s="307"/>
      <c r="O586" s="307"/>
      <c r="P586" s="307"/>
      <c r="Q586" s="308"/>
      <c r="R586" s="308"/>
      <c r="S586" s="308"/>
      <c r="T586" s="308"/>
      <c r="U586" s="308"/>
      <c r="V586" s="308"/>
      <c r="W586" s="308"/>
      <c r="X586" s="308"/>
      <c r="Y586" s="307"/>
      <c r="Z586" s="307"/>
      <c r="AA586" s="307"/>
      <c r="AB586" s="307"/>
      <c r="AC586" s="276"/>
      <c r="AF586" s="516"/>
      <c r="AG586" s="517"/>
    </row>
    <row r="587" spans="2:33" s="274" customFormat="1" ht="45" customHeight="1" x14ac:dyDescent="0.25">
      <c r="B587" s="645" t="s">
        <v>675</v>
      </c>
      <c r="C587" s="629" t="s">
        <v>676</v>
      </c>
      <c r="D587" s="629" t="s">
        <v>677</v>
      </c>
      <c r="E587" s="629" t="s">
        <v>678</v>
      </c>
      <c r="F587" s="630" t="s">
        <v>675</v>
      </c>
      <c r="G587" s="646"/>
      <c r="H587" s="631"/>
      <c r="I587" s="647" t="s">
        <v>679</v>
      </c>
      <c r="J587" s="648"/>
      <c r="K587" s="620" t="s">
        <v>680</v>
      </c>
      <c r="L587" s="620" t="s">
        <v>681</v>
      </c>
      <c r="M587" s="620" t="s">
        <v>682</v>
      </c>
      <c r="N587" s="620" t="s">
        <v>683</v>
      </c>
      <c r="O587" s="620" t="s">
        <v>684</v>
      </c>
      <c r="P587" s="620" t="s">
        <v>685</v>
      </c>
      <c r="Q587" s="281" t="s">
        <v>686</v>
      </c>
      <c r="R587" s="279" t="s">
        <v>687</v>
      </c>
      <c r="S587" s="649" t="s">
        <v>688</v>
      </c>
      <c r="T587" s="649"/>
      <c r="U587" s="620" t="s">
        <v>689</v>
      </c>
      <c r="V587" s="620" t="s">
        <v>690</v>
      </c>
      <c r="W587" s="647" t="s">
        <v>691</v>
      </c>
      <c r="X587" s="648"/>
      <c r="Y587" s="281" t="s">
        <v>692</v>
      </c>
      <c r="Z587" s="281" t="s">
        <v>693</v>
      </c>
      <c r="AA587" s="629" t="s">
        <v>694</v>
      </c>
      <c r="AB587" s="629"/>
      <c r="AC587" s="622" t="s">
        <v>23</v>
      </c>
      <c r="AF587" s="516"/>
      <c r="AG587" s="517"/>
    </row>
    <row r="588" spans="2:33" s="274" customFormat="1" ht="75" customHeight="1" x14ac:dyDescent="0.25">
      <c r="B588" s="645"/>
      <c r="C588" s="629"/>
      <c r="D588" s="629"/>
      <c r="E588" s="629"/>
      <c r="F588" s="282" t="s">
        <v>5</v>
      </c>
      <c r="G588" s="630" t="s">
        <v>695</v>
      </c>
      <c r="H588" s="631"/>
      <c r="I588" s="278" t="s">
        <v>696</v>
      </c>
      <c r="J588" s="280" t="s">
        <v>697</v>
      </c>
      <c r="K588" s="621"/>
      <c r="L588" s="621"/>
      <c r="M588" s="621"/>
      <c r="N588" s="621"/>
      <c r="O588" s="621"/>
      <c r="P588" s="621"/>
      <c r="Q588" s="277" t="s">
        <v>698</v>
      </c>
      <c r="R588" s="277" t="s">
        <v>699</v>
      </c>
      <c r="S588" s="283" t="s">
        <v>700</v>
      </c>
      <c r="T588" s="283" t="s">
        <v>701</v>
      </c>
      <c r="U588" s="621"/>
      <c r="V588" s="621"/>
      <c r="W588" s="502" t="s">
        <v>702</v>
      </c>
      <c r="X588" s="284" t="s">
        <v>703</v>
      </c>
      <c r="Y588" s="277" t="s">
        <v>704</v>
      </c>
      <c r="Z588" s="281" t="s">
        <v>705</v>
      </c>
      <c r="AA588" s="277" t="s">
        <v>706</v>
      </c>
      <c r="AB588" s="277" t="s">
        <v>707</v>
      </c>
      <c r="AC588" s="622"/>
      <c r="AF588" s="516"/>
      <c r="AG588" s="517"/>
    </row>
    <row r="589" spans="2:33" s="274" customFormat="1" ht="83.25" customHeight="1" x14ac:dyDescent="0.25">
      <c r="B589" s="285" t="s">
        <v>708</v>
      </c>
      <c r="C589" s="286">
        <v>28</v>
      </c>
      <c r="D589" s="287" t="s">
        <v>690</v>
      </c>
      <c r="E589" s="288" t="s">
        <v>1187</v>
      </c>
      <c r="F589" s="288" t="s">
        <v>1188</v>
      </c>
      <c r="G589" s="651" t="s">
        <v>1189</v>
      </c>
      <c r="H589" s="652"/>
      <c r="I589" s="289" t="s">
        <v>713</v>
      </c>
      <c r="J589" s="290">
        <v>0.33</v>
      </c>
      <c r="K589" s="290" t="s">
        <v>1190</v>
      </c>
      <c r="L589" s="291">
        <v>43514</v>
      </c>
      <c r="M589" s="291">
        <v>43938</v>
      </c>
      <c r="N589" s="292">
        <v>1190644980</v>
      </c>
      <c r="O589" s="293">
        <v>1356.39</v>
      </c>
      <c r="P589" s="289">
        <v>811022</v>
      </c>
      <c r="Q589" s="273" t="str">
        <f>IF(OR(P589=$C$2,P589=$C$3,P589=$C$4),"CUMPLE","NO CUMPLE")</f>
        <v>CUMPLE</v>
      </c>
      <c r="R589" s="273" t="s">
        <v>656</v>
      </c>
      <c r="S589" s="273" t="s">
        <v>656</v>
      </c>
      <c r="T589" s="273" t="s">
        <v>656</v>
      </c>
      <c r="U589" s="332">
        <f t="shared" ref="U589:U594" si="165">IF(V589="SI",IF(M589="","",($J589*$N589)/(VLOOKUP(YEAR(M589),$AF$1:$AG$34,2,))),"")</f>
        <v>447.60987489205996</v>
      </c>
      <c r="V589" s="284" t="s">
        <v>634</v>
      </c>
      <c r="W589" s="332">
        <f t="shared" ref="W589:W594" si="166">IF(V589="si",(J589*O589),(" "))</f>
        <v>447.60870000000006</v>
      </c>
      <c r="X589" s="448">
        <f>W595/$G$11</f>
        <v>1.83790645080705</v>
      </c>
      <c r="Y589" s="273" t="str">
        <f t="shared" ref="Y589:Y594" si="167">IF(M589="","",IF(M589&lt;$G$13,"CUMPLE","NO CUMPLE"))</f>
        <v>CUMPLE</v>
      </c>
      <c r="Z589" s="634" t="s">
        <v>656</v>
      </c>
      <c r="AA589" s="637" t="s">
        <v>634</v>
      </c>
      <c r="AB589" s="634" t="str">
        <f>IF(AA589="si","CUMPLE","NO CUMPLE")</f>
        <v>CUMPLE</v>
      </c>
      <c r="AC589" s="294"/>
      <c r="AF589" s="516"/>
      <c r="AG589" s="517"/>
    </row>
    <row r="590" spans="2:33" s="274" customFormat="1" ht="90.75" customHeight="1" x14ac:dyDescent="0.25">
      <c r="B590" s="285" t="s">
        <v>714</v>
      </c>
      <c r="C590" s="286">
        <v>41</v>
      </c>
      <c r="D590" s="287" t="s">
        <v>690</v>
      </c>
      <c r="E590" s="288" t="s">
        <v>1191</v>
      </c>
      <c r="F590" s="288" t="s">
        <v>1192</v>
      </c>
      <c r="G590" s="651" t="s">
        <v>1193</v>
      </c>
      <c r="H590" s="652"/>
      <c r="I590" s="289" t="s">
        <v>713</v>
      </c>
      <c r="J590" s="290">
        <v>0.5</v>
      </c>
      <c r="K590" s="290" t="s">
        <v>1190</v>
      </c>
      <c r="L590" s="291">
        <v>43707</v>
      </c>
      <c r="M590" s="291">
        <v>44241</v>
      </c>
      <c r="N590" s="292">
        <v>1858514195</v>
      </c>
      <c r="O590" s="293">
        <v>2045.63</v>
      </c>
      <c r="P590" s="289">
        <v>801016</v>
      </c>
      <c r="Q590" s="273" t="str">
        <f t="shared" ref="Q590" si="168">IF(OR(P590=$C$2,P590=$C$3,P590=$C$4),"CUMPLE","NO CUMPLE")</f>
        <v>CUMPLE</v>
      </c>
      <c r="R590" s="273"/>
      <c r="S590" s="273" t="s">
        <v>656</v>
      </c>
      <c r="T590" s="273"/>
      <c r="U590" s="332">
        <f t="shared" si="165"/>
        <v>1022.8183865954304</v>
      </c>
      <c r="V590" s="284" t="s">
        <v>634</v>
      </c>
      <c r="W590" s="332">
        <f t="shared" si="166"/>
        <v>1022.8150000000001</v>
      </c>
      <c r="X590" s="634" t="str">
        <f>IF(W595=0,"",IF(X589&gt;=100%,"CUMPLE","NO CUMPLE"))</f>
        <v>CUMPLE</v>
      </c>
      <c r="Y590" s="273" t="str">
        <f t="shared" si="167"/>
        <v>CUMPLE</v>
      </c>
      <c r="Z590" s="635"/>
      <c r="AA590" s="637"/>
      <c r="AB590" s="635"/>
      <c r="AC590" s="444"/>
      <c r="AF590" s="516"/>
      <c r="AG590" s="518"/>
    </row>
    <row r="591" spans="2:33" s="274" customFormat="1" ht="21.75" customHeight="1" x14ac:dyDescent="0.25">
      <c r="B591" s="285" t="s">
        <v>715</v>
      </c>
      <c r="C591" s="296"/>
      <c r="D591" s="287"/>
      <c r="E591" s="288"/>
      <c r="F591" s="288"/>
      <c r="G591" s="651"/>
      <c r="H591" s="652"/>
      <c r="I591" s="289"/>
      <c r="J591" s="290"/>
      <c r="K591" s="290"/>
      <c r="L591" s="291"/>
      <c r="M591" s="291"/>
      <c r="N591" s="292"/>
      <c r="O591" s="293"/>
      <c r="P591" s="289"/>
      <c r="Q591" s="273"/>
      <c r="R591" s="273"/>
      <c r="S591" s="273"/>
      <c r="T591" s="273"/>
      <c r="U591" s="332" t="str">
        <f t="shared" si="165"/>
        <v/>
      </c>
      <c r="V591" s="284"/>
      <c r="W591" s="332" t="str">
        <f t="shared" si="166"/>
        <v xml:space="preserve"> </v>
      </c>
      <c r="X591" s="635"/>
      <c r="Y591" s="273" t="str">
        <f t="shared" si="167"/>
        <v/>
      </c>
      <c r="Z591" s="635"/>
      <c r="AA591" s="637"/>
      <c r="AB591" s="635"/>
      <c r="AC591" s="309"/>
      <c r="AF591" s="516"/>
      <c r="AG591" s="518"/>
    </row>
    <row r="592" spans="2:33" s="274" customFormat="1" ht="21.75" customHeight="1" x14ac:dyDescent="0.25">
      <c r="B592" s="285" t="s">
        <v>716</v>
      </c>
      <c r="C592" s="296"/>
      <c r="D592" s="287"/>
      <c r="E592" s="288"/>
      <c r="F592" s="288"/>
      <c r="G592" s="651"/>
      <c r="H592" s="652"/>
      <c r="I592" s="289"/>
      <c r="J592" s="290"/>
      <c r="K592" s="290"/>
      <c r="L592" s="291"/>
      <c r="M592" s="291"/>
      <c r="N592" s="292"/>
      <c r="O592" s="293"/>
      <c r="P592" s="289"/>
      <c r="Q592" s="273"/>
      <c r="R592" s="273"/>
      <c r="S592" s="273"/>
      <c r="T592" s="273"/>
      <c r="U592" s="332" t="str">
        <f t="shared" si="165"/>
        <v/>
      </c>
      <c r="V592" s="284"/>
      <c r="W592" s="332" t="str">
        <f t="shared" si="166"/>
        <v xml:space="preserve"> </v>
      </c>
      <c r="X592" s="635"/>
      <c r="Y592" s="273" t="str">
        <f t="shared" si="167"/>
        <v/>
      </c>
      <c r="Z592" s="635"/>
      <c r="AA592" s="637"/>
      <c r="AB592" s="635"/>
      <c r="AC592" s="309"/>
      <c r="AF592" s="516"/>
      <c r="AG592" s="518"/>
    </row>
    <row r="593" spans="2:33" s="274" customFormat="1" ht="21.75" customHeight="1" x14ac:dyDescent="0.25">
      <c r="B593" s="285" t="s">
        <v>717</v>
      </c>
      <c r="C593" s="296"/>
      <c r="D593" s="296"/>
      <c r="E593" s="284"/>
      <c r="F593" s="284"/>
      <c r="G593" s="638"/>
      <c r="H593" s="639"/>
      <c r="I593" s="289"/>
      <c r="J593" s="298"/>
      <c r="K593" s="298"/>
      <c r="L593" s="289"/>
      <c r="M593" s="289"/>
      <c r="N593" s="299"/>
      <c r="O593" s="297"/>
      <c r="P593" s="297"/>
      <c r="Q593" s="273"/>
      <c r="R593" s="284"/>
      <c r="S593" s="284"/>
      <c r="T593" s="284"/>
      <c r="U593" s="332" t="str">
        <f t="shared" si="165"/>
        <v/>
      </c>
      <c r="V593" s="284"/>
      <c r="W593" s="332" t="str">
        <f t="shared" si="166"/>
        <v xml:space="preserve"> </v>
      </c>
      <c r="X593" s="635"/>
      <c r="Y593" s="335" t="str">
        <f t="shared" si="167"/>
        <v/>
      </c>
      <c r="Z593" s="635"/>
      <c r="AA593" s="637"/>
      <c r="AB593" s="635"/>
      <c r="AC593" s="309"/>
      <c r="AF593" s="516"/>
      <c r="AG593" s="518"/>
    </row>
    <row r="594" spans="2:33" s="274" customFormat="1" ht="21.75" customHeight="1" x14ac:dyDescent="0.2">
      <c r="B594" s="285" t="s">
        <v>718</v>
      </c>
      <c r="C594" s="296"/>
      <c r="D594" s="296"/>
      <c r="E594" s="284"/>
      <c r="F594" s="284"/>
      <c r="G594" s="638"/>
      <c r="H594" s="639"/>
      <c r="I594" s="289"/>
      <c r="J594" s="298"/>
      <c r="K594" s="298"/>
      <c r="L594" s="289"/>
      <c r="M594" s="289"/>
      <c r="N594" s="299"/>
      <c r="O594" s="297"/>
      <c r="P594" s="297"/>
      <c r="Q594" s="273"/>
      <c r="R594" s="284"/>
      <c r="S594" s="284"/>
      <c r="T594" s="284"/>
      <c r="U594" s="332" t="str">
        <f t="shared" si="165"/>
        <v/>
      </c>
      <c r="V594" s="284"/>
      <c r="W594" s="332" t="str">
        <f t="shared" si="166"/>
        <v xml:space="preserve"> </v>
      </c>
      <c r="X594" s="636"/>
      <c r="Y594" s="335" t="str">
        <f t="shared" si="167"/>
        <v/>
      </c>
      <c r="Z594" s="636"/>
      <c r="AA594" s="637"/>
      <c r="AB594" s="636"/>
      <c r="AC594" s="309"/>
    </row>
    <row r="595" spans="2:33" s="274" customFormat="1" ht="15.75" x14ac:dyDescent="0.2">
      <c r="B595" s="300"/>
      <c r="C595" s="301"/>
      <c r="D595" s="301"/>
      <c r="E595" s="301"/>
      <c r="F595" s="301"/>
      <c r="G595" s="301"/>
      <c r="H595" s="301"/>
      <c r="I595" s="301"/>
      <c r="J595" s="302"/>
      <c r="K595" s="302"/>
      <c r="L595" s="302"/>
      <c r="M595" s="302"/>
      <c r="N595" s="301"/>
      <c r="O595" s="301"/>
      <c r="P595" s="301"/>
      <c r="Q595" s="302"/>
      <c r="R595" s="302"/>
      <c r="S595" s="303"/>
      <c r="T595" s="303" t="s">
        <v>719</v>
      </c>
      <c r="U595" s="333">
        <f>SUM(U589:U594)</f>
        <v>1470.4282614874903</v>
      </c>
      <c r="V595" s="303">
        <f>COUNTIF(V589:V594,"SI")</f>
        <v>2</v>
      </c>
      <c r="W595" s="333">
        <f>SUM(W589:W594)</f>
        <v>1470.4237000000001</v>
      </c>
      <c r="X595" s="310">
        <f>W595/V595</f>
        <v>735.21185000000003</v>
      </c>
      <c r="Y595" s="301"/>
      <c r="Z595" s="301"/>
      <c r="AA595" s="301"/>
      <c r="AB595" s="301"/>
      <c r="AC595" s="304"/>
    </row>
    <row r="596" spans="2:33" x14ac:dyDescent="0.2">
      <c r="Q596" s="69"/>
    </row>
    <row r="597" spans="2:33" x14ac:dyDescent="0.2">
      <c r="Q597" s="69"/>
    </row>
    <row r="598" spans="2:33" s="274" customFormat="1" ht="20.25" x14ac:dyDescent="0.25">
      <c r="B598" s="305">
        <v>45</v>
      </c>
      <c r="C598" s="640" t="str">
        <f>VLOOKUP(B598,'INFO. PROP'!$A$9:$D$105,2,FALSE)</f>
        <v>Wilmer Junior Gomez Brito</v>
      </c>
      <c r="D598" s="640"/>
      <c r="E598" s="640"/>
      <c r="F598" s="640"/>
      <c r="G598" s="640"/>
      <c r="H598" s="641" t="s">
        <v>8</v>
      </c>
      <c r="I598" s="641"/>
      <c r="J598" s="642"/>
      <c r="K598" s="423" t="str">
        <f>VLOOKUP(B598,'INFO. PROP'!$A$9:$E$105,4,FALSE)</f>
        <v>(WILMER JUNIOR GÓMEZ BRITO 100% -  0% -  0%- 0%)</v>
      </c>
      <c r="L598" s="426"/>
      <c r="M598" s="426"/>
      <c r="N598" s="426"/>
      <c r="O598" s="426"/>
      <c r="P598" s="426"/>
      <c r="Q598" s="426"/>
      <c r="R598" s="426"/>
      <c r="S598" s="426"/>
      <c r="T598" s="426"/>
      <c r="U598" s="431"/>
      <c r="V598" s="452" t="s">
        <v>673</v>
      </c>
      <c r="W598" s="431">
        <f>AVERAGE(W602:W607)</f>
        <v>1796.9680000000001</v>
      </c>
      <c r="X598" s="618" t="s">
        <v>674</v>
      </c>
      <c r="Y598" s="619"/>
      <c r="Z598" s="311" t="s">
        <v>656</v>
      </c>
      <c r="AA598" s="312" t="s">
        <v>627</v>
      </c>
      <c r="AB598" s="311" t="s">
        <v>656</v>
      </c>
      <c r="AC598" s="275"/>
      <c r="AF598" s="516"/>
      <c r="AG598" s="517"/>
    </row>
    <row r="599" spans="2:33" s="274" customFormat="1" ht="15" x14ac:dyDescent="0.25">
      <c r="B599" s="643"/>
      <c r="C599" s="644"/>
      <c r="D599" s="644"/>
      <c r="E599" s="644"/>
      <c r="F599" s="306"/>
      <c r="G599" s="307"/>
      <c r="H599" s="307"/>
      <c r="I599" s="307"/>
      <c r="J599" s="308"/>
      <c r="K599" s="308"/>
      <c r="L599" s="308"/>
      <c r="M599" s="308"/>
      <c r="N599" s="307"/>
      <c r="O599" s="307"/>
      <c r="P599" s="307"/>
      <c r="Q599" s="308"/>
      <c r="R599" s="308"/>
      <c r="S599" s="308"/>
      <c r="T599" s="308"/>
      <c r="U599" s="308"/>
      <c r="V599" s="308"/>
      <c r="W599" s="308"/>
      <c r="X599" s="308"/>
      <c r="Y599" s="307"/>
      <c r="Z599" s="307"/>
      <c r="AA599" s="307"/>
      <c r="AB599" s="307"/>
      <c r="AC599" s="276"/>
      <c r="AF599" s="516"/>
      <c r="AG599" s="517"/>
    </row>
    <row r="600" spans="2:33" s="274" customFormat="1" ht="45" customHeight="1" x14ac:dyDescent="0.25">
      <c r="B600" s="645" t="s">
        <v>675</v>
      </c>
      <c r="C600" s="629" t="s">
        <v>676</v>
      </c>
      <c r="D600" s="629" t="s">
        <v>677</v>
      </c>
      <c r="E600" s="629" t="s">
        <v>678</v>
      </c>
      <c r="F600" s="630" t="s">
        <v>675</v>
      </c>
      <c r="G600" s="646"/>
      <c r="H600" s="631"/>
      <c r="I600" s="647" t="s">
        <v>679</v>
      </c>
      <c r="J600" s="648"/>
      <c r="K600" s="620" t="s">
        <v>680</v>
      </c>
      <c r="L600" s="620" t="s">
        <v>681</v>
      </c>
      <c r="M600" s="620" t="s">
        <v>682</v>
      </c>
      <c r="N600" s="620" t="s">
        <v>683</v>
      </c>
      <c r="O600" s="620" t="s">
        <v>684</v>
      </c>
      <c r="P600" s="620" t="s">
        <v>685</v>
      </c>
      <c r="Q600" s="281" t="s">
        <v>686</v>
      </c>
      <c r="R600" s="279" t="s">
        <v>687</v>
      </c>
      <c r="S600" s="649" t="s">
        <v>688</v>
      </c>
      <c r="T600" s="649"/>
      <c r="U600" s="620" t="s">
        <v>689</v>
      </c>
      <c r="V600" s="620" t="s">
        <v>690</v>
      </c>
      <c r="W600" s="647" t="s">
        <v>691</v>
      </c>
      <c r="X600" s="648"/>
      <c r="Y600" s="281" t="s">
        <v>692</v>
      </c>
      <c r="Z600" s="281" t="s">
        <v>693</v>
      </c>
      <c r="AA600" s="629" t="s">
        <v>694</v>
      </c>
      <c r="AB600" s="629"/>
      <c r="AC600" s="622" t="s">
        <v>23</v>
      </c>
      <c r="AF600" s="516"/>
      <c r="AG600" s="517"/>
    </row>
    <row r="601" spans="2:33" s="274" customFormat="1" ht="75" customHeight="1" x14ac:dyDescent="0.25">
      <c r="B601" s="645"/>
      <c r="C601" s="629"/>
      <c r="D601" s="629"/>
      <c r="E601" s="629"/>
      <c r="F601" s="282" t="s">
        <v>5</v>
      </c>
      <c r="G601" s="630" t="s">
        <v>695</v>
      </c>
      <c r="H601" s="631"/>
      <c r="I601" s="278" t="s">
        <v>696</v>
      </c>
      <c r="J601" s="280" t="s">
        <v>697</v>
      </c>
      <c r="K601" s="621"/>
      <c r="L601" s="621"/>
      <c r="M601" s="621"/>
      <c r="N601" s="621"/>
      <c r="O601" s="621"/>
      <c r="P601" s="621"/>
      <c r="Q601" s="277" t="s">
        <v>698</v>
      </c>
      <c r="R601" s="277" t="s">
        <v>699</v>
      </c>
      <c r="S601" s="283" t="s">
        <v>700</v>
      </c>
      <c r="T601" s="283" t="s">
        <v>701</v>
      </c>
      <c r="U601" s="621"/>
      <c r="V601" s="621"/>
      <c r="W601" s="502" t="s">
        <v>702</v>
      </c>
      <c r="X601" s="284" t="s">
        <v>703</v>
      </c>
      <c r="Y601" s="277" t="s">
        <v>704</v>
      </c>
      <c r="Z601" s="281" t="s">
        <v>705</v>
      </c>
      <c r="AA601" s="277" t="s">
        <v>706</v>
      </c>
      <c r="AB601" s="277" t="s">
        <v>707</v>
      </c>
      <c r="AC601" s="622"/>
      <c r="AF601" s="516"/>
      <c r="AG601" s="517"/>
    </row>
    <row r="602" spans="2:33" s="274" customFormat="1" ht="83.25" customHeight="1" x14ac:dyDescent="0.25">
      <c r="B602" s="285" t="s">
        <v>708</v>
      </c>
      <c r="C602" s="286">
        <v>2</v>
      </c>
      <c r="D602" s="287" t="s">
        <v>690</v>
      </c>
      <c r="E602" s="288" t="s">
        <v>1194</v>
      </c>
      <c r="F602" s="288" t="s">
        <v>1195</v>
      </c>
      <c r="G602" s="651" t="s">
        <v>1196</v>
      </c>
      <c r="H602" s="652"/>
      <c r="I602" s="289" t="s">
        <v>892</v>
      </c>
      <c r="J602" s="290">
        <v>0.6</v>
      </c>
      <c r="K602" s="290" t="s">
        <v>1197</v>
      </c>
      <c r="L602" s="291">
        <v>40298</v>
      </c>
      <c r="M602" s="291">
        <v>41607</v>
      </c>
      <c r="N602" s="292">
        <v>4145095950.79</v>
      </c>
      <c r="O602" s="293">
        <v>7031.54</v>
      </c>
      <c r="P602" s="289">
        <v>801016</v>
      </c>
      <c r="Q602" s="273" t="str">
        <f>IF(OR(P602=$C$2,P602=$C$3,P602=$C$4),"CUMPLE","NO CUMPLE")</f>
        <v>CUMPLE</v>
      </c>
      <c r="R602" s="273" t="s">
        <v>656</v>
      </c>
      <c r="S602" s="273" t="s">
        <v>656</v>
      </c>
      <c r="T602" s="273"/>
      <c r="U602" s="332">
        <f t="shared" ref="U602:U607" si="169">IF(V602="SI",IF(M602="","",($J602*$N602)/(VLOOKUP(YEAR(M602),$AF$1:$AG$34,2,))),"")</f>
        <v>4218.9271763765901</v>
      </c>
      <c r="V602" s="284" t="s">
        <v>634</v>
      </c>
      <c r="W602" s="332">
        <f t="shared" ref="W602:W607" si="170">IF(V602="si",(J602*O602),(" "))</f>
        <v>4218.924</v>
      </c>
      <c r="X602" s="448">
        <f>W608/$G$11</f>
        <v>6.7381784157053026</v>
      </c>
      <c r="Y602" s="273" t="str">
        <f t="shared" ref="Y602:Y607" si="171">IF(M602="","",IF(M602&lt;$G$13,"CUMPLE","NO CUMPLE"))</f>
        <v>CUMPLE</v>
      </c>
      <c r="Z602" s="634" t="s">
        <v>635</v>
      </c>
      <c r="AA602" s="637" t="s">
        <v>634</v>
      </c>
      <c r="AB602" s="634" t="str">
        <f>IF(AA602="si","CUMPLE","NO CUMPLE")</f>
        <v>CUMPLE</v>
      </c>
      <c r="AC602" s="294"/>
      <c r="AF602" s="516"/>
      <c r="AG602" s="517"/>
    </row>
    <row r="603" spans="2:33" s="274" customFormat="1" ht="90.75" customHeight="1" x14ac:dyDescent="0.25">
      <c r="B603" s="285" t="s">
        <v>714</v>
      </c>
      <c r="C603" s="286">
        <v>20</v>
      </c>
      <c r="D603" s="287" t="s">
        <v>690</v>
      </c>
      <c r="E603" s="288" t="s">
        <v>1194</v>
      </c>
      <c r="F603" s="288" t="s">
        <v>1198</v>
      </c>
      <c r="G603" s="651" t="s">
        <v>1199</v>
      </c>
      <c r="H603" s="652"/>
      <c r="I603" s="289" t="s">
        <v>892</v>
      </c>
      <c r="J603" s="290">
        <v>0.5</v>
      </c>
      <c r="K603" s="290" t="s">
        <v>1197</v>
      </c>
      <c r="L603" s="291">
        <v>41376</v>
      </c>
      <c r="M603" s="291">
        <v>41625</v>
      </c>
      <c r="N603" s="292">
        <v>259695824</v>
      </c>
      <c r="O603" s="293">
        <v>421.58</v>
      </c>
      <c r="P603" s="289">
        <v>811015</v>
      </c>
      <c r="Q603" s="273" t="str">
        <f t="shared" ref="Q603:Q604" si="172">IF(OR(P603=$C$2,P603=$C$3,P603=$C$4),"CUMPLE","NO CUMPLE")</f>
        <v>CUMPLE</v>
      </c>
      <c r="R603" s="273" t="s">
        <v>656</v>
      </c>
      <c r="S603" s="273" t="s">
        <v>656</v>
      </c>
      <c r="T603" s="273" t="s">
        <v>656</v>
      </c>
      <c r="U603" s="332">
        <f t="shared" si="169"/>
        <v>220.26787446988973</v>
      </c>
      <c r="V603" s="284" t="s">
        <v>634</v>
      </c>
      <c r="W603" s="332">
        <f t="shared" si="170"/>
        <v>210.79</v>
      </c>
      <c r="X603" s="634" t="str">
        <f>IF(W608=0,"",IF(X602&gt;=100%,"CUMPLE","NO CUMPLE"))</f>
        <v>CUMPLE</v>
      </c>
      <c r="Y603" s="273" t="str">
        <f t="shared" si="171"/>
        <v>CUMPLE</v>
      </c>
      <c r="Z603" s="635"/>
      <c r="AA603" s="637"/>
      <c r="AB603" s="635"/>
      <c r="AC603" s="295"/>
      <c r="AF603" s="516"/>
      <c r="AG603" s="518"/>
    </row>
    <row r="604" spans="2:33" s="274" customFormat="1" ht="75" customHeight="1" x14ac:dyDescent="0.25">
      <c r="B604" s="285" t="s">
        <v>715</v>
      </c>
      <c r="C604" s="296">
        <v>21</v>
      </c>
      <c r="D604" s="287" t="s">
        <v>690</v>
      </c>
      <c r="E604" s="288" t="s">
        <v>1194</v>
      </c>
      <c r="F604" s="288" t="s">
        <v>1200</v>
      </c>
      <c r="G604" s="651" t="s">
        <v>1201</v>
      </c>
      <c r="H604" s="652"/>
      <c r="I604" s="289" t="s">
        <v>730</v>
      </c>
      <c r="J604" s="290">
        <v>1</v>
      </c>
      <c r="K604" s="290" t="s">
        <v>1197</v>
      </c>
      <c r="L604" s="291">
        <v>41970</v>
      </c>
      <c r="M604" s="291">
        <v>42404</v>
      </c>
      <c r="N604" s="292">
        <v>662699738</v>
      </c>
      <c r="O604" s="293">
        <v>961.19</v>
      </c>
      <c r="P604" s="289">
        <v>811015</v>
      </c>
      <c r="Q604" s="273" t="str">
        <f t="shared" si="172"/>
        <v>CUMPLE</v>
      </c>
      <c r="R604" s="273" t="s">
        <v>656</v>
      </c>
      <c r="S604" s="273" t="s">
        <v>656</v>
      </c>
      <c r="T604" s="273"/>
      <c r="U604" s="332">
        <f t="shared" si="169"/>
        <v>961.19360654429943</v>
      </c>
      <c r="V604" s="284" t="s">
        <v>634</v>
      </c>
      <c r="W604" s="332">
        <f t="shared" si="170"/>
        <v>961.19</v>
      </c>
      <c r="X604" s="635"/>
      <c r="Y604" s="273" t="str">
        <f t="shared" si="171"/>
        <v>CUMPLE</v>
      </c>
      <c r="Z604" s="635"/>
      <c r="AA604" s="637"/>
      <c r="AB604" s="635"/>
      <c r="AC604" s="309"/>
      <c r="AF604" s="516"/>
      <c r="AG604" s="518"/>
    </row>
    <row r="605" spans="2:33" s="274" customFormat="1" ht="19.5" customHeight="1" x14ac:dyDescent="0.25">
      <c r="B605" s="285" t="s">
        <v>716</v>
      </c>
      <c r="C605" s="296"/>
      <c r="D605" s="287"/>
      <c r="E605" s="288"/>
      <c r="F605" s="288"/>
      <c r="G605" s="651"/>
      <c r="H605" s="652"/>
      <c r="I605" s="289"/>
      <c r="J605" s="290"/>
      <c r="K605" s="290"/>
      <c r="L605" s="291"/>
      <c r="M605" s="291"/>
      <c r="N605" s="292"/>
      <c r="O605" s="293"/>
      <c r="P605" s="289"/>
      <c r="Q605" s="273"/>
      <c r="R605" s="273"/>
      <c r="S605" s="273"/>
      <c r="T605" s="273"/>
      <c r="U605" s="332" t="str">
        <f t="shared" si="169"/>
        <v/>
      </c>
      <c r="V605" s="284"/>
      <c r="W605" s="332" t="str">
        <f t="shared" si="170"/>
        <v xml:space="preserve"> </v>
      </c>
      <c r="X605" s="635"/>
      <c r="Y605" s="273" t="str">
        <f t="shared" si="171"/>
        <v/>
      </c>
      <c r="Z605" s="635"/>
      <c r="AA605" s="637"/>
      <c r="AB605" s="635"/>
      <c r="AC605" s="309"/>
      <c r="AF605" s="516"/>
      <c r="AG605" s="518"/>
    </row>
    <row r="606" spans="2:33" s="274" customFormat="1" ht="19.5" customHeight="1" x14ac:dyDescent="0.25">
      <c r="B606" s="285" t="s">
        <v>717</v>
      </c>
      <c r="C606" s="296"/>
      <c r="D606" s="296"/>
      <c r="E606" s="284"/>
      <c r="F606" s="284"/>
      <c r="G606" s="638"/>
      <c r="H606" s="639"/>
      <c r="I606" s="289"/>
      <c r="J606" s="298"/>
      <c r="K606" s="298"/>
      <c r="L606" s="289"/>
      <c r="M606" s="289"/>
      <c r="N606" s="299"/>
      <c r="O606" s="297"/>
      <c r="P606" s="297"/>
      <c r="Q606" s="273"/>
      <c r="R606" s="284"/>
      <c r="S606" s="284"/>
      <c r="T606" s="284"/>
      <c r="U606" s="332" t="str">
        <f t="shared" si="169"/>
        <v/>
      </c>
      <c r="V606" s="284"/>
      <c r="W606" s="332" t="str">
        <f t="shared" si="170"/>
        <v xml:space="preserve"> </v>
      </c>
      <c r="X606" s="635"/>
      <c r="Y606" s="335" t="str">
        <f t="shared" si="171"/>
        <v/>
      </c>
      <c r="Z606" s="635"/>
      <c r="AA606" s="637"/>
      <c r="AB606" s="635"/>
      <c r="AC606" s="309"/>
      <c r="AF606" s="516"/>
      <c r="AG606" s="518"/>
    </row>
    <row r="607" spans="2:33" s="274" customFormat="1" ht="19.5" customHeight="1" x14ac:dyDescent="0.2">
      <c r="B607" s="285" t="s">
        <v>718</v>
      </c>
      <c r="C607" s="296"/>
      <c r="D607" s="296"/>
      <c r="E607" s="284"/>
      <c r="F607" s="284"/>
      <c r="G607" s="638"/>
      <c r="H607" s="639"/>
      <c r="I607" s="289"/>
      <c r="J607" s="298"/>
      <c r="K607" s="298"/>
      <c r="L607" s="289"/>
      <c r="M607" s="289"/>
      <c r="N607" s="299"/>
      <c r="O607" s="297"/>
      <c r="P607" s="297"/>
      <c r="Q607" s="273"/>
      <c r="R607" s="284"/>
      <c r="S607" s="284"/>
      <c r="T607" s="284"/>
      <c r="U607" s="332" t="str">
        <f t="shared" si="169"/>
        <v/>
      </c>
      <c r="V607" s="284"/>
      <c r="W607" s="332" t="str">
        <f t="shared" si="170"/>
        <v xml:space="preserve"> </v>
      </c>
      <c r="X607" s="636"/>
      <c r="Y607" s="335" t="str">
        <f t="shared" si="171"/>
        <v/>
      </c>
      <c r="Z607" s="636"/>
      <c r="AA607" s="637"/>
      <c r="AB607" s="636"/>
      <c r="AC607" s="309"/>
    </row>
    <row r="608" spans="2:33" s="274" customFormat="1" ht="15.75" x14ac:dyDescent="0.2">
      <c r="B608" s="300"/>
      <c r="C608" s="301"/>
      <c r="D608" s="301"/>
      <c r="E608" s="301"/>
      <c r="F608" s="301"/>
      <c r="G608" s="301"/>
      <c r="H608" s="301"/>
      <c r="I608" s="301"/>
      <c r="J608" s="302"/>
      <c r="K608" s="302"/>
      <c r="L608" s="302"/>
      <c r="M608" s="302"/>
      <c r="N608" s="301"/>
      <c r="O608" s="301"/>
      <c r="P608" s="301"/>
      <c r="Q608" s="302"/>
      <c r="R608" s="302"/>
      <c r="S608" s="303"/>
      <c r="T608" s="303" t="s">
        <v>719</v>
      </c>
      <c r="U608" s="333">
        <f>SUM(U602:U607)</f>
        <v>5400.3886573907794</v>
      </c>
      <c r="V608" s="303">
        <f>COUNTIF(V602:V607,"SI")</f>
        <v>3</v>
      </c>
      <c r="W608" s="333">
        <f>SUM(W602:W607)</f>
        <v>5390.9040000000005</v>
      </c>
      <c r="X608" s="310">
        <f>W608/V608</f>
        <v>1796.9680000000001</v>
      </c>
      <c r="Y608" s="301"/>
      <c r="Z608" s="301"/>
      <c r="AA608" s="301"/>
      <c r="AB608" s="301"/>
      <c r="AC608" s="304"/>
    </row>
    <row r="609" spans="2:33" ht="16.5" x14ac:dyDescent="0.3">
      <c r="Q609" s="69"/>
      <c r="U609" s="331"/>
      <c r="V609" s="327"/>
      <c r="W609" s="331"/>
    </row>
    <row r="610" spans="2:33" x14ac:dyDescent="0.2">
      <c r="Q610" s="69"/>
    </row>
    <row r="611" spans="2:33" s="274" customFormat="1" ht="20.25" x14ac:dyDescent="0.25">
      <c r="B611" s="305">
        <v>46</v>
      </c>
      <c r="C611" s="640" t="str">
        <f>VLOOKUP(B611,'INFO. PROP'!$A$9:$D$105,2,FALSE)</f>
        <v>CONSTRUCCIONES INTERVENTORIAS ISAZA INGENIERIA SAS</v>
      </c>
      <c r="D611" s="640"/>
      <c r="E611" s="640"/>
      <c r="F611" s="640"/>
      <c r="G611" s="640"/>
      <c r="H611" s="641" t="s">
        <v>8</v>
      </c>
      <c r="I611" s="641"/>
      <c r="J611" s="642"/>
      <c r="K611" s="423" t="str">
        <f>VLOOKUP(B611,'INFO. PROP'!$A$9:$E$105,4,FALSE)</f>
        <v>(COINZA ING SAS 100% -  0% -  0%- 0%)</v>
      </c>
      <c r="L611" s="426"/>
      <c r="M611" s="426"/>
      <c r="N611" s="426"/>
      <c r="O611" s="426"/>
      <c r="P611" s="426"/>
      <c r="Q611" s="426"/>
      <c r="R611" s="426"/>
      <c r="S611" s="426"/>
      <c r="T611" s="426"/>
      <c r="U611" s="431"/>
      <c r="V611" s="452" t="s">
        <v>673</v>
      </c>
      <c r="W611" s="431">
        <f>AVERAGE(W615:W620)</f>
        <v>829.02499999999998</v>
      </c>
      <c r="X611" s="618" t="s">
        <v>674</v>
      </c>
      <c r="Y611" s="619"/>
      <c r="Z611" s="311" t="s">
        <v>656</v>
      </c>
      <c r="AA611" s="312" t="s">
        <v>627</v>
      </c>
      <c r="AB611" s="311" t="s">
        <v>656</v>
      </c>
      <c r="AC611" s="275"/>
      <c r="AF611" s="516"/>
      <c r="AG611" s="517"/>
    </row>
    <row r="612" spans="2:33" s="274" customFormat="1" ht="15" x14ac:dyDescent="0.25">
      <c r="B612" s="643"/>
      <c r="C612" s="644"/>
      <c r="D612" s="644"/>
      <c r="E612" s="644"/>
      <c r="F612" s="306"/>
      <c r="G612" s="307"/>
      <c r="H612" s="307"/>
      <c r="I612" s="307"/>
      <c r="J612" s="308"/>
      <c r="K612" s="308"/>
      <c r="L612" s="308"/>
      <c r="M612" s="308"/>
      <c r="N612" s="307"/>
      <c r="O612" s="307"/>
      <c r="P612" s="307"/>
      <c r="Q612" s="308"/>
      <c r="R612" s="308"/>
      <c r="S612" s="308"/>
      <c r="T612" s="308"/>
      <c r="U612" s="308"/>
      <c r="V612" s="308"/>
      <c r="W612" s="308"/>
      <c r="X612" s="308"/>
      <c r="Y612" s="307"/>
      <c r="Z612" s="307"/>
      <c r="AA612" s="307"/>
      <c r="AB612" s="307"/>
      <c r="AC612" s="276"/>
      <c r="AF612" s="516"/>
      <c r="AG612" s="517"/>
    </row>
    <row r="613" spans="2:33" s="274" customFormat="1" ht="60" customHeight="1" x14ac:dyDescent="0.25">
      <c r="B613" s="645" t="s">
        <v>675</v>
      </c>
      <c r="C613" s="629" t="s">
        <v>676</v>
      </c>
      <c r="D613" s="629" t="s">
        <v>677</v>
      </c>
      <c r="E613" s="629" t="s">
        <v>678</v>
      </c>
      <c r="F613" s="630" t="s">
        <v>675</v>
      </c>
      <c r="G613" s="646"/>
      <c r="H613" s="631"/>
      <c r="I613" s="647" t="s">
        <v>679</v>
      </c>
      <c r="J613" s="648"/>
      <c r="K613" s="620" t="s">
        <v>680</v>
      </c>
      <c r="L613" s="620" t="s">
        <v>681</v>
      </c>
      <c r="M613" s="620" t="s">
        <v>682</v>
      </c>
      <c r="N613" s="620" t="s">
        <v>683</v>
      </c>
      <c r="O613" s="671" t="s">
        <v>684</v>
      </c>
      <c r="P613" s="620" t="s">
        <v>685</v>
      </c>
      <c r="Q613" s="281" t="s">
        <v>686</v>
      </c>
      <c r="R613" s="279" t="s">
        <v>687</v>
      </c>
      <c r="S613" s="649" t="s">
        <v>688</v>
      </c>
      <c r="T613" s="649"/>
      <c r="U613" s="620" t="s">
        <v>689</v>
      </c>
      <c r="V613" s="620" t="s">
        <v>690</v>
      </c>
      <c r="W613" s="647" t="s">
        <v>691</v>
      </c>
      <c r="X613" s="648"/>
      <c r="Y613" s="281" t="s">
        <v>692</v>
      </c>
      <c r="Z613" s="281" t="s">
        <v>693</v>
      </c>
      <c r="AA613" s="629" t="s">
        <v>694</v>
      </c>
      <c r="AB613" s="629"/>
      <c r="AC613" s="622" t="s">
        <v>23</v>
      </c>
      <c r="AF613" s="516"/>
      <c r="AG613" s="517"/>
    </row>
    <row r="614" spans="2:33" s="274" customFormat="1" ht="75" customHeight="1" x14ac:dyDescent="0.25">
      <c r="B614" s="645"/>
      <c r="C614" s="629"/>
      <c r="D614" s="629"/>
      <c r="E614" s="629"/>
      <c r="F614" s="282" t="s">
        <v>5</v>
      </c>
      <c r="G614" s="630" t="s">
        <v>695</v>
      </c>
      <c r="H614" s="631"/>
      <c r="I614" s="278" t="s">
        <v>696</v>
      </c>
      <c r="J614" s="280" t="s">
        <v>697</v>
      </c>
      <c r="K614" s="621"/>
      <c r="L614" s="621"/>
      <c r="M614" s="621"/>
      <c r="N614" s="621"/>
      <c r="O614" s="672"/>
      <c r="P614" s="621"/>
      <c r="Q614" s="277" t="s">
        <v>698</v>
      </c>
      <c r="R614" s="277" t="s">
        <v>699</v>
      </c>
      <c r="S614" s="283" t="s">
        <v>700</v>
      </c>
      <c r="T614" s="283" t="s">
        <v>701</v>
      </c>
      <c r="U614" s="621"/>
      <c r="V614" s="621"/>
      <c r="W614" s="502" t="s">
        <v>702</v>
      </c>
      <c r="X614" s="284" t="s">
        <v>703</v>
      </c>
      <c r="Y614" s="277" t="s">
        <v>704</v>
      </c>
      <c r="Z614" s="281" t="s">
        <v>705</v>
      </c>
      <c r="AA614" s="277" t="s">
        <v>706</v>
      </c>
      <c r="AB614" s="277" t="s">
        <v>707</v>
      </c>
      <c r="AC614" s="622"/>
      <c r="AF614" s="516"/>
      <c r="AG614" s="517"/>
    </row>
    <row r="615" spans="2:33" s="274" customFormat="1" ht="83.25" customHeight="1" x14ac:dyDescent="0.25">
      <c r="B615" s="285" t="s">
        <v>708</v>
      </c>
      <c r="C615" s="413">
        <v>18</v>
      </c>
      <c r="D615" s="347" t="s">
        <v>690</v>
      </c>
      <c r="E615" s="377" t="s">
        <v>987</v>
      </c>
      <c r="F615" s="377" t="s">
        <v>1202</v>
      </c>
      <c r="G615" s="655" t="s">
        <v>1203</v>
      </c>
      <c r="H615" s="656"/>
      <c r="I615" s="289" t="s">
        <v>1185</v>
      </c>
      <c r="J615" s="290">
        <v>1</v>
      </c>
      <c r="K615" s="377" t="s">
        <v>300</v>
      </c>
      <c r="L615" s="373">
        <v>37355</v>
      </c>
      <c r="M615" s="373">
        <v>37446</v>
      </c>
      <c r="N615" s="292">
        <v>23923956</v>
      </c>
      <c r="O615" s="378">
        <v>77.42</v>
      </c>
      <c r="P615" s="289">
        <v>811015</v>
      </c>
      <c r="Q615" s="273" t="str">
        <f>IF(OR(P615=$C$2,P615=$C$3,P615=$C$4),"CUMPLE","NO CUMPLE")</f>
        <v>CUMPLE</v>
      </c>
      <c r="R615" s="273" t="s">
        <v>656</v>
      </c>
      <c r="S615" s="273"/>
      <c r="T615" s="273"/>
      <c r="U615" s="332">
        <f t="shared" ref="U615:U620" si="173">IF(V615="SI",IF(M615="","",($J615*$N615)/(VLOOKUP(YEAR(M615),$AF$1:$AG$34,2,))),"")</f>
        <v>77.423805825242724</v>
      </c>
      <c r="V615" s="284" t="s">
        <v>634</v>
      </c>
      <c r="W615" s="332">
        <f t="shared" ref="W615:W620" si="174">IF(V615="si",(J615*O615),(" "))</f>
        <v>77.42</v>
      </c>
      <c r="X615" s="448">
        <f>W621/$G$11</f>
        <v>4.1448472175205406</v>
      </c>
      <c r="Y615" s="273" t="str">
        <f t="shared" ref="Y615:Y620" si="175">IF(M615="","",IF(M615&lt;$G$13,"CUMPLE","NO CUMPLE"))</f>
        <v>CUMPLE</v>
      </c>
      <c r="Z615" s="634" t="s">
        <v>656</v>
      </c>
      <c r="AA615" s="637" t="s">
        <v>634</v>
      </c>
      <c r="AB615" s="634" t="str">
        <f>IF(AA615="si","CUMPLE","NO CUMPLE")</f>
        <v>CUMPLE</v>
      </c>
      <c r="AC615" s="673"/>
      <c r="AF615" s="516"/>
      <c r="AG615" s="517"/>
    </row>
    <row r="616" spans="2:33" s="274" customFormat="1" ht="90.75" customHeight="1" x14ac:dyDescent="0.25">
      <c r="B616" s="285" t="s">
        <v>714</v>
      </c>
      <c r="C616" s="413">
        <v>44</v>
      </c>
      <c r="D616" s="347" t="s">
        <v>690</v>
      </c>
      <c r="E616" s="377" t="s">
        <v>1204</v>
      </c>
      <c r="F616" s="377" t="s">
        <v>1205</v>
      </c>
      <c r="G616" s="655" t="s">
        <v>1206</v>
      </c>
      <c r="H616" s="656"/>
      <c r="I616" s="289" t="s">
        <v>713</v>
      </c>
      <c r="J616" s="290">
        <v>0.5</v>
      </c>
      <c r="K616" s="377" t="s">
        <v>300</v>
      </c>
      <c r="L616" s="373">
        <v>42594</v>
      </c>
      <c r="M616" s="373">
        <v>42825</v>
      </c>
      <c r="N616" s="292">
        <v>539631503</v>
      </c>
      <c r="O616" s="378">
        <v>731.48</v>
      </c>
      <c r="P616" s="289">
        <v>811015</v>
      </c>
      <c r="Q616" s="273" t="str">
        <f t="shared" ref="Q616:Q618" si="176">IF(OR(P616=$C$2,P616=$C$3,P616=$C$4),"CUMPLE","NO CUMPLE")</f>
        <v>CUMPLE</v>
      </c>
      <c r="R616" s="273" t="s">
        <v>656</v>
      </c>
      <c r="S616" s="273" t="s">
        <v>656</v>
      </c>
      <c r="T616" s="273" t="s">
        <v>656</v>
      </c>
      <c r="U616" s="332">
        <f t="shared" si="173"/>
        <v>365.74425084415839</v>
      </c>
      <c r="V616" s="284" t="s">
        <v>634</v>
      </c>
      <c r="W616" s="332">
        <f t="shared" si="174"/>
        <v>365.74</v>
      </c>
      <c r="X616" s="634" t="str">
        <f>IF(W621=0,"",IF(X615&gt;=100%,"CUMPLE","NO CUMPLE"))</f>
        <v>CUMPLE</v>
      </c>
      <c r="Y616" s="273" t="str">
        <f t="shared" si="175"/>
        <v>CUMPLE</v>
      </c>
      <c r="Z616" s="635"/>
      <c r="AA616" s="637"/>
      <c r="AB616" s="635"/>
      <c r="AC616" s="718"/>
      <c r="AF616" s="516"/>
      <c r="AG616" s="518"/>
    </row>
    <row r="617" spans="2:33" s="274" customFormat="1" ht="75" customHeight="1" x14ac:dyDescent="0.25">
      <c r="B617" s="285" t="s">
        <v>715</v>
      </c>
      <c r="C617" s="414">
        <v>54</v>
      </c>
      <c r="D617" s="347" t="s">
        <v>690</v>
      </c>
      <c r="E617" s="377" t="s">
        <v>1204</v>
      </c>
      <c r="F617" s="377" t="s">
        <v>1207</v>
      </c>
      <c r="G617" s="655" t="s">
        <v>1208</v>
      </c>
      <c r="H617" s="656"/>
      <c r="I617" s="289" t="s">
        <v>713</v>
      </c>
      <c r="J617" s="290">
        <v>0.5</v>
      </c>
      <c r="K617" s="377" t="s">
        <v>300</v>
      </c>
      <c r="L617" s="373">
        <v>42832</v>
      </c>
      <c r="M617" s="373">
        <v>43036</v>
      </c>
      <c r="N617" s="292">
        <v>399145278</v>
      </c>
      <c r="O617" s="378">
        <v>548.91999999999996</v>
      </c>
      <c r="P617" s="289">
        <v>811015</v>
      </c>
      <c r="Q617" s="273" t="str">
        <f t="shared" si="176"/>
        <v>CUMPLE</v>
      </c>
      <c r="R617" s="273" t="s">
        <v>656</v>
      </c>
      <c r="S617" s="273"/>
      <c r="T617" s="273"/>
      <c r="U617" s="332">
        <f t="shared" si="173"/>
        <v>270.52736889620274</v>
      </c>
      <c r="V617" s="284" t="s">
        <v>634</v>
      </c>
      <c r="W617" s="332">
        <f t="shared" si="174"/>
        <v>274.45999999999998</v>
      </c>
      <c r="X617" s="635"/>
      <c r="Y617" s="273" t="str">
        <f t="shared" si="175"/>
        <v>CUMPLE</v>
      </c>
      <c r="Z617" s="635"/>
      <c r="AA617" s="637"/>
      <c r="AB617" s="635"/>
      <c r="AC617" s="718"/>
      <c r="AF617" s="516"/>
      <c r="AG617" s="518"/>
    </row>
    <row r="618" spans="2:33" s="274" customFormat="1" ht="63.75" customHeight="1" x14ac:dyDescent="0.25">
      <c r="B618" s="285" t="s">
        <v>716</v>
      </c>
      <c r="C618" s="413">
        <v>55</v>
      </c>
      <c r="D618" s="347" t="s">
        <v>690</v>
      </c>
      <c r="E618" s="377" t="s">
        <v>789</v>
      </c>
      <c r="F618" s="377" t="s">
        <v>1209</v>
      </c>
      <c r="G618" s="655" t="s">
        <v>1210</v>
      </c>
      <c r="H618" s="656"/>
      <c r="I618" s="289" t="s">
        <v>713</v>
      </c>
      <c r="J618" s="290">
        <v>0.6</v>
      </c>
      <c r="K618" s="377" t="s">
        <v>300</v>
      </c>
      <c r="L618" s="373">
        <v>42975</v>
      </c>
      <c r="M618" s="373">
        <v>44497</v>
      </c>
      <c r="N618" s="292">
        <v>3934538735.3499999</v>
      </c>
      <c r="O618" s="378">
        <v>4330.8</v>
      </c>
      <c r="P618" s="289">
        <v>811015</v>
      </c>
      <c r="Q618" s="273" t="str">
        <f t="shared" si="176"/>
        <v>CUMPLE</v>
      </c>
      <c r="R618" s="273" t="s">
        <v>656</v>
      </c>
      <c r="S618" s="273" t="s">
        <v>656</v>
      </c>
      <c r="T618" s="273" t="s">
        <v>656</v>
      </c>
      <c r="U618" s="332">
        <f t="shared" si="173"/>
        <v>2598.4102174401173</v>
      </c>
      <c r="V618" s="284" t="s">
        <v>634</v>
      </c>
      <c r="W618" s="332">
        <f t="shared" si="174"/>
        <v>2598.48</v>
      </c>
      <c r="X618" s="635"/>
      <c r="Y618" s="273" t="str">
        <f t="shared" si="175"/>
        <v>CUMPLE</v>
      </c>
      <c r="Z618" s="635"/>
      <c r="AA618" s="637"/>
      <c r="AB618" s="635"/>
      <c r="AC618" s="718"/>
      <c r="AF618" s="516"/>
      <c r="AG618" s="518"/>
    </row>
    <row r="619" spans="2:33" s="274" customFormat="1" ht="15.75" customHeight="1" x14ac:dyDescent="0.25">
      <c r="B619" s="285" t="s">
        <v>717</v>
      </c>
      <c r="C619" s="296"/>
      <c r="D619" s="296"/>
      <c r="E619" s="284"/>
      <c r="F619" s="284"/>
      <c r="G619" s="638"/>
      <c r="H619" s="639"/>
      <c r="I619" s="289"/>
      <c r="J619" s="298"/>
      <c r="K619" s="298"/>
      <c r="L619" s="289"/>
      <c r="M619" s="289"/>
      <c r="N619" s="299"/>
      <c r="O619" s="297"/>
      <c r="P619" s="297"/>
      <c r="Q619" s="273"/>
      <c r="R619" s="284"/>
      <c r="S619" s="284"/>
      <c r="T619" s="284"/>
      <c r="U619" s="332" t="str">
        <f t="shared" si="173"/>
        <v/>
      </c>
      <c r="V619" s="284"/>
      <c r="W619" s="332" t="str">
        <f t="shared" si="174"/>
        <v xml:space="preserve"> </v>
      </c>
      <c r="X619" s="635"/>
      <c r="Y619" s="335" t="str">
        <f t="shared" si="175"/>
        <v/>
      </c>
      <c r="Z619" s="635"/>
      <c r="AA619" s="637"/>
      <c r="AB619" s="635"/>
      <c r="AC619" s="718"/>
      <c r="AF619" s="516"/>
      <c r="AG619" s="518"/>
    </row>
    <row r="620" spans="2:33" s="274" customFormat="1" ht="15.75" customHeight="1" x14ac:dyDescent="0.2">
      <c r="B620" s="285" t="s">
        <v>718</v>
      </c>
      <c r="C620" s="296"/>
      <c r="D620" s="296"/>
      <c r="E620" s="284"/>
      <c r="F620" s="284"/>
      <c r="G620" s="638"/>
      <c r="H620" s="639"/>
      <c r="I620" s="289"/>
      <c r="J620" s="298"/>
      <c r="K620" s="298"/>
      <c r="L620" s="289"/>
      <c r="M620" s="289"/>
      <c r="N620" s="299"/>
      <c r="O620" s="297"/>
      <c r="P620" s="297"/>
      <c r="Q620" s="273"/>
      <c r="R620" s="284"/>
      <c r="S620" s="284"/>
      <c r="T620" s="284"/>
      <c r="U620" s="332" t="str">
        <f t="shared" si="173"/>
        <v/>
      </c>
      <c r="V620" s="284"/>
      <c r="W620" s="332" t="str">
        <f t="shared" si="174"/>
        <v xml:space="preserve"> </v>
      </c>
      <c r="X620" s="636"/>
      <c r="Y620" s="335" t="str">
        <f t="shared" si="175"/>
        <v/>
      </c>
      <c r="Z620" s="636"/>
      <c r="AA620" s="637"/>
      <c r="AB620" s="636"/>
      <c r="AC620" s="674"/>
    </row>
    <row r="621" spans="2:33" s="274" customFormat="1" ht="15.75" x14ac:dyDescent="0.2">
      <c r="B621" s="300"/>
      <c r="C621" s="301"/>
      <c r="D621" s="301"/>
      <c r="E621" s="301"/>
      <c r="F621" s="301"/>
      <c r="G621" s="301"/>
      <c r="H621" s="301"/>
      <c r="I621" s="301"/>
      <c r="J621" s="302"/>
      <c r="K621" s="302"/>
      <c r="L621" s="302"/>
      <c r="M621" s="302"/>
      <c r="N621" s="301"/>
      <c r="O621" s="301"/>
      <c r="P621" s="301"/>
      <c r="Q621" s="302"/>
      <c r="R621" s="302"/>
      <c r="S621" s="303"/>
      <c r="T621" s="303" t="s">
        <v>719</v>
      </c>
      <c r="U621" s="333">
        <f>SUM(U615:U620)</f>
        <v>3312.105643005721</v>
      </c>
      <c r="V621" s="303">
        <f>COUNTIF(V615:V620,"SI")</f>
        <v>4</v>
      </c>
      <c r="W621" s="333">
        <f>SUM(W615:W620)</f>
        <v>3316.1</v>
      </c>
      <c r="X621" s="310">
        <f>W621/V621</f>
        <v>829.02499999999998</v>
      </c>
      <c r="Y621" s="301"/>
      <c r="Z621" s="301"/>
      <c r="AA621" s="301"/>
      <c r="AB621" s="301"/>
      <c r="AC621" s="304"/>
    </row>
    <row r="622" spans="2:33" x14ac:dyDescent="0.2">
      <c r="Q622" s="69"/>
    </row>
    <row r="623" spans="2:33" x14ac:dyDescent="0.2">
      <c r="Q623" s="69"/>
    </row>
    <row r="624" spans="2:33" s="274" customFormat="1" ht="20.25" x14ac:dyDescent="0.25">
      <c r="B624" s="305">
        <v>47</v>
      </c>
      <c r="C624" s="640" t="str">
        <f>VLOOKUP(B624,'INFO. PROP'!$A$9:$D$105,2,FALSE)</f>
        <v>CONSORCIO BOSA INFRA-VIAL</v>
      </c>
      <c r="D624" s="640"/>
      <c r="E624" s="640"/>
      <c r="F624" s="640"/>
      <c r="G624" s="640"/>
      <c r="H624" s="641" t="s">
        <v>8</v>
      </c>
      <c r="I624" s="641"/>
      <c r="J624" s="642"/>
      <c r="K624" s="423" t="str">
        <f>VLOOKUP(B624,'INFO. PROP'!$A$9:$E$105,4,FALSE)</f>
        <v>(INFRALAR S.A.S 95% - VERTICE INTERVENTORIA DE PROYECTOS S.A.S 5% -  0%- 0%)</v>
      </c>
      <c r="L624" s="426"/>
      <c r="M624" s="426"/>
      <c r="N624" s="426"/>
      <c r="O624" s="426"/>
      <c r="P624" s="426"/>
      <c r="Q624" s="426"/>
      <c r="R624" s="426"/>
      <c r="S624" s="426"/>
      <c r="T624" s="426"/>
      <c r="U624" s="431"/>
      <c r="V624" s="452" t="s">
        <v>673</v>
      </c>
      <c r="W624" s="431">
        <f>AVERAGE(W628:W633)</f>
        <v>742.92790000000002</v>
      </c>
      <c r="X624" s="618" t="s">
        <v>674</v>
      </c>
      <c r="Y624" s="619"/>
      <c r="Z624" s="311" t="s">
        <v>656</v>
      </c>
      <c r="AA624" s="312" t="s">
        <v>627</v>
      </c>
      <c r="AB624" s="311" t="s">
        <v>656</v>
      </c>
      <c r="AC624" s="275"/>
      <c r="AF624" s="516"/>
      <c r="AG624" s="517"/>
    </row>
    <row r="625" spans="2:33" s="274" customFormat="1" ht="15" x14ac:dyDescent="0.25">
      <c r="B625" s="643"/>
      <c r="C625" s="644"/>
      <c r="D625" s="644"/>
      <c r="E625" s="644"/>
      <c r="F625" s="306"/>
      <c r="G625" s="307"/>
      <c r="H625" s="307"/>
      <c r="I625" s="307"/>
      <c r="J625" s="308"/>
      <c r="K625" s="308"/>
      <c r="L625" s="308"/>
      <c r="M625" s="308"/>
      <c r="N625" s="307"/>
      <c r="O625" s="307"/>
      <c r="P625" s="307"/>
      <c r="Q625" s="308"/>
      <c r="R625" s="308"/>
      <c r="S625" s="308"/>
      <c r="T625" s="308"/>
      <c r="U625" s="308"/>
      <c r="V625" s="308"/>
      <c r="W625" s="308"/>
      <c r="X625" s="308"/>
      <c r="Y625" s="307"/>
      <c r="Z625" s="307"/>
      <c r="AA625" s="307"/>
      <c r="AB625" s="307"/>
      <c r="AC625" s="276"/>
      <c r="AF625" s="516"/>
      <c r="AG625" s="517"/>
    </row>
    <row r="626" spans="2:33" s="274" customFormat="1" ht="45" customHeight="1" x14ac:dyDescent="0.25">
      <c r="B626" s="645" t="s">
        <v>675</v>
      </c>
      <c r="C626" s="629" t="s">
        <v>676</v>
      </c>
      <c r="D626" s="629" t="s">
        <v>677</v>
      </c>
      <c r="E626" s="629" t="s">
        <v>678</v>
      </c>
      <c r="F626" s="630" t="s">
        <v>675</v>
      </c>
      <c r="G626" s="646"/>
      <c r="H626" s="631"/>
      <c r="I626" s="647" t="s">
        <v>679</v>
      </c>
      <c r="J626" s="648"/>
      <c r="K626" s="620" t="s">
        <v>680</v>
      </c>
      <c r="L626" s="620" t="s">
        <v>681</v>
      </c>
      <c r="M626" s="620" t="s">
        <v>682</v>
      </c>
      <c r="N626" s="620" t="s">
        <v>683</v>
      </c>
      <c r="O626" s="620" t="s">
        <v>684</v>
      </c>
      <c r="P626" s="620" t="s">
        <v>685</v>
      </c>
      <c r="Q626" s="281" t="s">
        <v>686</v>
      </c>
      <c r="R626" s="279" t="s">
        <v>687</v>
      </c>
      <c r="S626" s="649" t="s">
        <v>688</v>
      </c>
      <c r="T626" s="649"/>
      <c r="U626" s="620" t="s">
        <v>689</v>
      </c>
      <c r="V626" s="620" t="s">
        <v>690</v>
      </c>
      <c r="W626" s="647" t="s">
        <v>691</v>
      </c>
      <c r="X626" s="648"/>
      <c r="Y626" s="281" t="s">
        <v>692</v>
      </c>
      <c r="Z626" s="281" t="s">
        <v>693</v>
      </c>
      <c r="AA626" s="629" t="s">
        <v>694</v>
      </c>
      <c r="AB626" s="629"/>
      <c r="AC626" s="622" t="s">
        <v>23</v>
      </c>
      <c r="AF626" s="516"/>
      <c r="AG626" s="517"/>
    </row>
    <row r="627" spans="2:33" s="274" customFormat="1" ht="75" customHeight="1" x14ac:dyDescent="0.25">
      <c r="B627" s="645"/>
      <c r="C627" s="629"/>
      <c r="D627" s="629"/>
      <c r="E627" s="629"/>
      <c r="F627" s="282" t="s">
        <v>5</v>
      </c>
      <c r="G627" s="630" t="s">
        <v>695</v>
      </c>
      <c r="H627" s="631"/>
      <c r="I627" s="278" t="s">
        <v>696</v>
      </c>
      <c r="J627" s="280" t="s">
        <v>697</v>
      </c>
      <c r="K627" s="621"/>
      <c r="L627" s="621"/>
      <c r="M627" s="621"/>
      <c r="N627" s="621"/>
      <c r="O627" s="621"/>
      <c r="P627" s="621"/>
      <c r="Q627" s="277" t="s">
        <v>698</v>
      </c>
      <c r="R627" s="277" t="s">
        <v>699</v>
      </c>
      <c r="S627" s="283" t="s">
        <v>700</v>
      </c>
      <c r="T627" s="283" t="s">
        <v>701</v>
      </c>
      <c r="U627" s="621"/>
      <c r="V627" s="621"/>
      <c r="W627" s="502" t="s">
        <v>702</v>
      </c>
      <c r="X627" s="284" t="s">
        <v>703</v>
      </c>
      <c r="Y627" s="277" t="s">
        <v>704</v>
      </c>
      <c r="Z627" s="281" t="s">
        <v>705</v>
      </c>
      <c r="AA627" s="277" t="s">
        <v>706</v>
      </c>
      <c r="AB627" s="277" t="s">
        <v>707</v>
      </c>
      <c r="AC627" s="622"/>
      <c r="AF627" s="516"/>
      <c r="AG627" s="517"/>
    </row>
    <row r="628" spans="2:33" s="274" customFormat="1" ht="83.25" customHeight="1" x14ac:dyDescent="0.25">
      <c r="B628" s="285" t="s">
        <v>708</v>
      </c>
      <c r="C628" s="286">
        <v>34</v>
      </c>
      <c r="D628" s="287" t="s">
        <v>690</v>
      </c>
      <c r="E628" s="287" t="s">
        <v>1211</v>
      </c>
      <c r="F628" s="288" t="s">
        <v>1212</v>
      </c>
      <c r="G628" s="651" t="s">
        <v>1213</v>
      </c>
      <c r="H628" s="652"/>
      <c r="I628" s="289" t="s">
        <v>713</v>
      </c>
      <c r="J628" s="290">
        <v>0.4</v>
      </c>
      <c r="K628" s="290" t="s">
        <v>305</v>
      </c>
      <c r="L628" s="291">
        <v>43041</v>
      </c>
      <c r="M628" s="291">
        <v>43710</v>
      </c>
      <c r="N628" s="292">
        <v>1048493649</v>
      </c>
      <c r="O628" s="293">
        <v>1266.1099999999999</v>
      </c>
      <c r="P628" s="289">
        <v>811022</v>
      </c>
      <c r="Q628" s="273" t="str">
        <f>IF(OR(P628=$C$2,P628=$C$3,P628=$C$4),"CUMPLE","NO CUMPLE")</f>
        <v>CUMPLE</v>
      </c>
      <c r="R628" s="273" t="s">
        <v>656</v>
      </c>
      <c r="S628" s="273" t="s">
        <v>656</v>
      </c>
      <c r="T628" s="273" t="s">
        <v>656</v>
      </c>
      <c r="U628" s="332">
        <f t="shared" ref="U628:U633" si="177">IF(V628="SI",IF(M628="","",($J628*$N628)/(VLOOKUP(YEAR(M628),$AF$1:$AG$34,2,))),"")</f>
        <v>506.44771940162974</v>
      </c>
      <c r="V628" s="284" t="s">
        <v>634</v>
      </c>
      <c r="W628" s="332">
        <f t="shared" ref="W628:W633" si="178">IF(V628="si",(J628*O628),(" "))</f>
        <v>506.44399999999996</v>
      </c>
      <c r="X628" s="448">
        <f>W634/$G$11</f>
        <v>4.642988207734053</v>
      </c>
      <c r="Y628" s="273" t="str">
        <f t="shared" ref="Y628:Y633" si="179">IF(M628="","",IF(M628&lt;$G$13,"CUMPLE","NO CUMPLE"))</f>
        <v>CUMPLE</v>
      </c>
      <c r="Z628" s="634" t="s">
        <v>656</v>
      </c>
      <c r="AA628" s="637" t="s">
        <v>634</v>
      </c>
      <c r="AB628" s="634" t="str">
        <f>IF(AA628="si","CUMPLE","NO CUMPLE")</f>
        <v>CUMPLE</v>
      </c>
      <c r="AC628" s="294"/>
      <c r="AF628" s="516"/>
      <c r="AG628" s="517"/>
    </row>
    <row r="629" spans="2:33" s="274" customFormat="1" ht="90.75" customHeight="1" x14ac:dyDescent="0.25">
      <c r="B629" s="285" t="s">
        <v>714</v>
      </c>
      <c r="C629" s="286">
        <v>4</v>
      </c>
      <c r="D629" s="287" t="s">
        <v>690</v>
      </c>
      <c r="E629" s="287" t="s">
        <v>789</v>
      </c>
      <c r="F629" s="288" t="s">
        <v>1214</v>
      </c>
      <c r="G629" s="651" t="s">
        <v>1215</v>
      </c>
      <c r="H629" s="652"/>
      <c r="I629" s="289" t="s">
        <v>713</v>
      </c>
      <c r="J629" s="290">
        <v>0.75</v>
      </c>
      <c r="K629" s="290" t="s">
        <v>305</v>
      </c>
      <c r="L629" s="291">
        <v>38674</v>
      </c>
      <c r="M629" s="291">
        <v>39629</v>
      </c>
      <c r="N629" s="292">
        <v>1507760911</v>
      </c>
      <c r="O629" s="293">
        <v>3267.09</v>
      </c>
      <c r="P629" s="289">
        <v>811022</v>
      </c>
      <c r="Q629" s="273" t="str">
        <f t="shared" ref="Q629:Q632" si="180">IF(OR(P629=$C$2,P629=$C$3,P629=$C$4),"CUMPLE","NO CUMPLE")</f>
        <v>CUMPLE</v>
      </c>
      <c r="R629" s="273" t="s">
        <v>656</v>
      </c>
      <c r="S629" s="273" t="s">
        <v>656</v>
      </c>
      <c r="T629" s="273" t="s">
        <v>656</v>
      </c>
      <c r="U629" s="332">
        <f t="shared" si="177"/>
        <v>2450.315673347779</v>
      </c>
      <c r="V629" s="284" t="s">
        <v>634</v>
      </c>
      <c r="W629" s="332">
        <f t="shared" si="178"/>
        <v>2450.3175000000001</v>
      </c>
      <c r="X629" s="634" t="str">
        <f>IF(W634=0,"",IF(X628&gt;=100%,"CUMPLE","NO CUMPLE"))</f>
        <v>CUMPLE</v>
      </c>
      <c r="Y629" s="273" t="str">
        <f t="shared" si="179"/>
        <v>CUMPLE</v>
      </c>
      <c r="Z629" s="635"/>
      <c r="AA629" s="637"/>
      <c r="AB629" s="635"/>
      <c r="AC629" s="295"/>
      <c r="AF629" s="516"/>
      <c r="AG629" s="518"/>
    </row>
    <row r="630" spans="2:33" s="274" customFormat="1" ht="75" customHeight="1" x14ac:dyDescent="0.25">
      <c r="B630" s="285" t="s">
        <v>715</v>
      </c>
      <c r="C630" s="296">
        <v>7</v>
      </c>
      <c r="D630" s="287" t="s">
        <v>690</v>
      </c>
      <c r="E630" s="287" t="s">
        <v>848</v>
      </c>
      <c r="F630" s="288" t="s">
        <v>1216</v>
      </c>
      <c r="G630" s="651" t="s">
        <v>1217</v>
      </c>
      <c r="H630" s="652"/>
      <c r="I630" s="289" t="s">
        <v>713</v>
      </c>
      <c r="J630" s="290">
        <v>0.4</v>
      </c>
      <c r="K630" s="290" t="s">
        <v>305</v>
      </c>
      <c r="L630" s="291">
        <v>37347</v>
      </c>
      <c r="M630" s="291">
        <v>37685</v>
      </c>
      <c r="N630" s="292">
        <v>273573240</v>
      </c>
      <c r="O630" s="293">
        <v>824.02</v>
      </c>
      <c r="P630" s="289">
        <v>801016</v>
      </c>
      <c r="Q630" s="273" t="str">
        <f t="shared" si="180"/>
        <v>CUMPLE</v>
      </c>
      <c r="R630" s="273" t="s">
        <v>656</v>
      </c>
      <c r="S630" s="273" t="s">
        <v>656</v>
      </c>
      <c r="T630" s="273" t="s">
        <v>656</v>
      </c>
      <c r="U630" s="332">
        <f t="shared" si="177"/>
        <v>329.60631325301205</v>
      </c>
      <c r="V630" s="284" t="s">
        <v>634</v>
      </c>
      <c r="W630" s="332">
        <f t="shared" si="178"/>
        <v>329.608</v>
      </c>
      <c r="X630" s="635"/>
      <c r="Y630" s="273" t="str">
        <f t="shared" si="179"/>
        <v>CUMPLE</v>
      </c>
      <c r="Z630" s="635"/>
      <c r="AA630" s="637"/>
      <c r="AB630" s="635"/>
      <c r="AC630" s="309"/>
      <c r="AF630" s="516"/>
      <c r="AG630" s="518"/>
    </row>
    <row r="631" spans="2:33" s="274" customFormat="1" ht="63.75" customHeight="1" x14ac:dyDescent="0.25">
      <c r="B631" s="285" t="s">
        <v>716</v>
      </c>
      <c r="C631" s="296">
        <v>8</v>
      </c>
      <c r="D631" s="287" t="s">
        <v>690</v>
      </c>
      <c r="E631" s="287" t="s">
        <v>789</v>
      </c>
      <c r="F631" s="288" t="s">
        <v>1218</v>
      </c>
      <c r="G631" s="651" t="s">
        <v>1219</v>
      </c>
      <c r="H631" s="652"/>
      <c r="I631" s="289" t="s">
        <v>730</v>
      </c>
      <c r="J631" s="290">
        <v>1</v>
      </c>
      <c r="K631" s="290" t="s">
        <v>305</v>
      </c>
      <c r="L631" s="291">
        <v>36447</v>
      </c>
      <c r="M631" s="291">
        <v>36508</v>
      </c>
      <c r="N631" s="292">
        <f>39529761+139699620</f>
        <v>179229381</v>
      </c>
      <c r="O631" s="293">
        <v>167.17</v>
      </c>
      <c r="P631" s="289">
        <v>801016</v>
      </c>
      <c r="Q631" s="273" t="str">
        <f t="shared" si="180"/>
        <v>CUMPLE</v>
      </c>
      <c r="R631" s="273" t="s">
        <v>656</v>
      </c>
      <c r="S631" s="273"/>
      <c r="T631" s="273"/>
      <c r="U631" s="332">
        <f t="shared" si="177"/>
        <v>758.03965944560514</v>
      </c>
      <c r="V631" s="284" t="s">
        <v>634</v>
      </c>
      <c r="W631" s="332">
        <f t="shared" si="178"/>
        <v>167.17</v>
      </c>
      <c r="X631" s="635"/>
      <c r="Y631" s="273" t="str">
        <f t="shared" si="179"/>
        <v>CUMPLE</v>
      </c>
      <c r="Z631" s="635"/>
      <c r="AA631" s="637"/>
      <c r="AB631" s="635"/>
      <c r="AC631" s="309"/>
      <c r="AF631" s="516"/>
      <c r="AG631" s="518"/>
    </row>
    <row r="632" spans="2:33" s="274" customFormat="1" ht="54.75" customHeight="1" x14ac:dyDescent="0.25">
      <c r="B632" s="285" t="s">
        <v>717</v>
      </c>
      <c r="C632" s="296">
        <v>2</v>
      </c>
      <c r="D632" s="287" t="s">
        <v>690</v>
      </c>
      <c r="E632" s="296" t="s">
        <v>789</v>
      </c>
      <c r="F632" s="284" t="s">
        <v>1220</v>
      </c>
      <c r="G632" s="651" t="s">
        <v>1221</v>
      </c>
      <c r="H632" s="652"/>
      <c r="I632" s="289" t="s">
        <v>1185</v>
      </c>
      <c r="J632" s="298">
        <v>1</v>
      </c>
      <c r="K632" s="290" t="s">
        <v>305</v>
      </c>
      <c r="L632" s="373">
        <v>40178</v>
      </c>
      <c r="M632" s="373">
        <v>40298</v>
      </c>
      <c r="N632" s="292">
        <v>134466238</v>
      </c>
      <c r="O632" s="293">
        <v>261.10000000000002</v>
      </c>
      <c r="P632" s="289">
        <v>811015</v>
      </c>
      <c r="Q632" s="273" t="str">
        <f t="shared" si="180"/>
        <v>CUMPLE</v>
      </c>
      <c r="R632" s="273" t="s">
        <v>656</v>
      </c>
      <c r="S632" s="273" t="s">
        <v>656</v>
      </c>
      <c r="T632" s="284"/>
      <c r="U632" s="332">
        <f t="shared" si="177"/>
        <v>261.09949126213593</v>
      </c>
      <c r="V632" s="284" t="s">
        <v>634</v>
      </c>
      <c r="W632" s="332">
        <f t="shared" si="178"/>
        <v>261.10000000000002</v>
      </c>
      <c r="X632" s="635"/>
      <c r="Y632" s="335" t="str">
        <f t="shared" si="179"/>
        <v>CUMPLE</v>
      </c>
      <c r="Z632" s="635"/>
      <c r="AA632" s="637"/>
      <c r="AB632" s="635"/>
      <c r="AC632" s="309"/>
      <c r="AF632" s="516"/>
      <c r="AG632" s="518"/>
    </row>
    <row r="633" spans="2:33" s="274" customFormat="1" ht="14.25" customHeight="1" x14ac:dyDescent="0.2">
      <c r="B633" s="285" t="s">
        <v>718</v>
      </c>
      <c r="C633" s="296"/>
      <c r="D633" s="296"/>
      <c r="E633" s="284"/>
      <c r="F633" s="284"/>
      <c r="G633" s="638"/>
      <c r="H633" s="639"/>
      <c r="I633" s="289"/>
      <c r="J633" s="298"/>
      <c r="K633" s="298"/>
      <c r="L633" s="289"/>
      <c r="M633" s="289"/>
      <c r="N633" s="299"/>
      <c r="O633" s="297"/>
      <c r="P633" s="297"/>
      <c r="Q633" s="273"/>
      <c r="R633" s="284"/>
      <c r="S633" s="284"/>
      <c r="T633" s="284"/>
      <c r="U633" s="332" t="str">
        <f t="shared" si="177"/>
        <v/>
      </c>
      <c r="V633" s="284"/>
      <c r="W633" s="332" t="str">
        <f t="shared" si="178"/>
        <v xml:space="preserve"> </v>
      </c>
      <c r="X633" s="636"/>
      <c r="Y633" s="335" t="str">
        <f t="shared" si="179"/>
        <v/>
      </c>
      <c r="Z633" s="636"/>
      <c r="AA633" s="637"/>
      <c r="AB633" s="636"/>
      <c r="AC633" s="309"/>
    </row>
    <row r="634" spans="2:33" s="274" customFormat="1" ht="15.75" x14ac:dyDescent="0.2">
      <c r="B634" s="300"/>
      <c r="C634" s="301"/>
      <c r="D634" s="301"/>
      <c r="E634" s="301"/>
      <c r="F634" s="301"/>
      <c r="G634" s="301"/>
      <c r="H634" s="301"/>
      <c r="I634" s="301"/>
      <c r="J634" s="302"/>
      <c r="K634" s="302"/>
      <c r="L634" s="302"/>
      <c r="M634" s="302"/>
      <c r="N634" s="301"/>
      <c r="O634" s="301"/>
      <c r="P634" s="301"/>
      <c r="Q634" s="302"/>
      <c r="R634" s="302"/>
      <c r="S634" s="303"/>
      <c r="T634" s="303" t="s">
        <v>719</v>
      </c>
      <c r="U634" s="333">
        <f>SUM(U628:U633)</f>
        <v>4305.508856710162</v>
      </c>
      <c r="V634" s="303">
        <f>COUNTIF(V628:V633,"SI")</f>
        <v>5</v>
      </c>
      <c r="W634" s="333">
        <f>SUM(W628:W633)</f>
        <v>3714.6395000000002</v>
      </c>
      <c r="X634" s="310">
        <f>W634/V634</f>
        <v>742.92790000000002</v>
      </c>
      <c r="Y634" s="301"/>
      <c r="Z634" s="301"/>
      <c r="AA634" s="301"/>
      <c r="AB634" s="301"/>
      <c r="AC634" s="304"/>
    </row>
    <row r="635" spans="2:33" ht="16.5" x14ac:dyDescent="0.3">
      <c r="Q635" s="69"/>
      <c r="U635" s="331"/>
      <c r="V635" s="327"/>
      <c r="W635" s="331"/>
    </row>
    <row r="636" spans="2:33" x14ac:dyDescent="0.2">
      <c r="Q636" s="69"/>
    </row>
    <row r="637" spans="2:33" s="274" customFormat="1" ht="20.25" x14ac:dyDescent="0.25">
      <c r="B637" s="305">
        <v>48</v>
      </c>
      <c r="C637" s="640" t="str">
        <f>VLOOKUP(B637,'INFO. PROP'!$A$9:$D$105,2,FALSE)</f>
        <v>CS BOSA JI 004</v>
      </c>
      <c r="D637" s="640"/>
      <c r="E637" s="640"/>
      <c r="F637" s="640"/>
      <c r="G637" s="640"/>
      <c r="H637" s="641" t="s">
        <v>8</v>
      </c>
      <c r="I637" s="641"/>
      <c r="J637" s="642"/>
      <c r="K637" s="432" t="str">
        <f>VLOOKUP(B637,'INFO. PROP'!$A$9:$E$105,4,FALSE)</f>
        <v>(JPS INGENIERIA S.A.S. 95% - INFRAING S.A.S. 5% -  0%- 0%)</v>
      </c>
      <c r="L637" s="433"/>
      <c r="M637" s="426"/>
      <c r="N637" s="426"/>
      <c r="O637" s="426"/>
      <c r="P637" s="426"/>
      <c r="Q637" s="426"/>
      <c r="R637" s="426"/>
      <c r="S637" s="426"/>
      <c r="T637" s="426"/>
      <c r="U637" s="431"/>
      <c r="V637" s="452" t="s">
        <v>673</v>
      </c>
      <c r="W637" s="431">
        <f>AVERAGE(W641:W646)</f>
        <v>1087.086875</v>
      </c>
      <c r="X637" s="618" t="s">
        <v>674</v>
      </c>
      <c r="Y637" s="619"/>
      <c r="Z637" s="311" t="s">
        <v>656</v>
      </c>
      <c r="AA637" s="312" t="s">
        <v>627</v>
      </c>
      <c r="AB637" s="311" t="s">
        <v>656</v>
      </c>
      <c r="AC637" s="275"/>
      <c r="AF637" s="516"/>
      <c r="AG637" s="517"/>
    </row>
    <row r="638" spans="2:33" s="274" customFormat="1" ht="15" x14ac:dyDescent="0.25">
      <c r="B638" s="643"/>
      <c r="C638" s="644"/>
      <c r="D638" s="644"/>
      <c r="E638" s="644"/>
      <c r="F638" s="306"/>
      <c r="G638" s="307"/>
      <c r="H638" s="307"/>
      <c r="I638" s="307"/>
      <c r="J638" s="308"/>
      <c r="K638" s="308"/>
      <c r="L638" s="308"/>
      <c r="M638" s="308"/>
      <c r="N638" s="307"/>
      <c r="O638" s="307"/>
      <c r="P638" s="307"/>
      <c r="Q638" s="308"/>
      <c r="R638" s="308"/>
      <c r="S638" s="308"/>
      <c r="T638" s="308"/>
      <c r="U638" s="308"/>
      <c r="V638" s="308"/>
      <c r="W638" s="308"/>
      <c r="X638" s="308"/>
      <c r="Y638" s="307"/>
      <c r="Z638" s="307"/>
      <c r="AA638" s="307"/>
      <c r="AB638" s="307"/>
      <c r="AC638" s="276"/>
      <c r="AF638" s="516"/>
      <c r="AG638" s="517"/>
    </row>
    <row r="639" spans="2:33" s="274" customFormat="1" ht="45" customHeight="1" x14ac:dyDescent="0.25">
      <c r="B639" s="645" t="s">
        <v>675</v>
      </c>
      <c r="C639" s="629" t="s">
        <v>676</v>
      </c>
      <c r="D639" s="629" t="s">
        <v>677</v>
      </c>
      <c r="E639" s="629" t="s">
        <v>678</v>
      </c>
      <c r="F639" s="630" t="s">
        <v>675</v>
      </c>
      <c r="G639" s="646"/>
      <c r="H639" s="631"/>
      <c r="I639" s="647" t="s">
        <v>679</v>
      </c>
      <c r="J639" s="648"/>
      <c r="K639" s="620" t="s">
        <v>680</v>
      </c>
      <c r="L639" s="620" t="s">
        <v>681</v>
      </c>
      <c r="M639" s="620" t="s">
        <v>682</v>
      </c>
      <c r="N639" s="620" t="s">
        <v>683</v>
      </c>
      <c r="O639" s="620" t="s">
        <v>684</v>
      </c>
      <c r="P639" s="620" t="s">
        <v>685</v>
      </c>
      <c r="Q639" s="281" t="s">
        <v>686</v>
      </c>
      <c r="R639" s="279" t="s">
        <v>687</v>
      </c>
      <c r="S639" s="649" t="s">
        <v>688</v>
      </c>
      <c r="T639" s="649"/>
      <c r="U639" s="620" t="s">
        <v>689</v>
      </c>
      <c r="V639" s="620" t="s">
        <v>690</v>
      </c>
      <c r="W639" s="647" t="s">
        <v>691</v>
      </c>
      <c r="X639" s="648"/>
      <c r="Y639" s="281" t="s">
        <v>692</v>
      </c>
      <c r="Z639" s="281" t="s">
        <v>693</v>
      </c>
      <c r="AA639" s="629" t="s">
        <v>694</v>
      </c>
      <c r="AB639" s="629"/>
      <c r="AC639" s="622" t="s">
        <v>23</v>
      </c>
      <c r="AF639" s="516"/>
      <c r="AG639" s="517"/>
    </row>
    <row r="640" spans="2:33" s="274" customFormat="1" ht="75" customHeight="1" x14ac:dyDescent="0.25">
      <c r="B640" s="645"/>
      <c r="C640" s="629"/>
      <c r="D640" s="629"/>
      <c r="E640" s="629"/>
      <c r="F640" s="282" t="s">
        <v>5</v>
      </c>
      <c r="G640" s="630" t="s">
        <v>695</v>
      </c>
      <c r="H640" s="631"/>
      <c r="I640" s="278" t="s">
        <v>696</v>
      </c>
      <c r="J640" s="280" t="s">
        <v>697</v>
      </c>
      <c r="K640" s="621"/>
      <c r="L640" s="621"/>
      <c r="M640" s="621"/>
      <c r="N640" s="621"/>
      <c r="O640" s="621"/>
      <c r="P640" s="621"/>
      <c r="Q640" s="277" t="s">
        <v>698</v>
      </c>
      <c r="R640" s="277" t="s">
        <v>699</v>
      </c>
      <c r="S640" s="283" t="s">
        <v>700</v>
      </c>
      <c r="T640" s="283" t="s">
        <v>701</v>
      </c>
      <c r="U640" s="621"/>
      <c r="V640" s="621"/>
      <c r="W640" s="502" t="s">
        <v>702</v>
      </c>
      <c r="X640" s="284" t="s">
        <v>703</v>
      </c>
      <c r="Y640" s="277" t="s">
        <v>704</v>
      </c>
      <c r="Z640" s="281" t="s">
        <v>705</v>
      </c>
      <c r="AA640" s="277" t="s">
        <v>706</v>
      </c>
      <c r="AB640" s="277" t="s">
        <v>707</v>
      </c>
      <c r="AC640" s="622"/>
      <c r="AF640" s="516"/>
      <c r="AG640" s="517"/>
    </row>
    <row r="641" spans="2:33" s="274" customFormat="1" ht="83.25" customHeight="1" x14ac:dyDescent="0.25">
      <c r="B641" s="285" t="s">
        <v>708</v>
      </c>
      <c r="C641" s="286">
        <v>105</v>
      </c>
      <c r="D641" s="287" t="s">
        <v>690</v>
      </c>
      <c r="E641" s="296" t="s">
        <v>789</v>
      </c>
      <c r="F641" s="288" t="s">
        <v>1222</v>
      </c>
      <c r="G641" s="651" t="s">
        <v>1223</v>
      </c>
      <c r="H641" s="652"/>
      <c r="I641" s="289" t="s">
        <v>713</v>
      </c>
      <c r="J641" s="290">
        <v>0.25</v>
      </c>
      <c r="K641" s="290" t="s">
        <v>1224</v>
      </c>
      <c r="L641" s="291">
        <v>38680</v>
      </c>
      <c r="M641" s="291">
        <v>39823</v>
      </c>
      <c r="N641" s="292">
        <v>1840033166</v>
      </c>
      <c r="O641" s="293">
        <v>3703.03</v>
      </c>
      <c r="P641" s="289">
        <v>811015</v>
      </c>
      <c r="Q641" s="273" t="str">
        <f>IF(OR(P641=$C$2,P641=$C$3,P641=$C$4),"CUMPLE","NO CUMPLE")</f>
        <v>CUMPLE</v>
      </c>
      <c r="R641" s="273" t="s">
        <v>656</v>
      </c>
      <c r="S641" s="273" t="s">
        <v>656</v>
      </c>
      <c r="T641" s="273" t="s">
        <v>656</v>
      </c>
      <c r="U641" s="332">
        <f t="shared" ref="U641:U646" si="181">IF(V641="SI",IF(M641="","",($J641*$N641)/(VLOOKUP(YEAR(M641),$AF$1:$AG$34,2,))),"")</f>
        <v>925.75627188569126</v>
      </c>
      <c r="V641" s="284" t="s">
        <v>634</v>
      </c>
      <c r="W641" s="332">
        <f t="shared" ref="W641:W646" si="182">IF(V641="si",(J641*O641),(" "))</f>
        <v>925.75750000000005</v>
      </c>
      <c r="X641" s="448">
        <f>W647/$G$11</f>
        <v>5.4350701233941674</v>
      </c>
      <c r="Y641" s="273" t="str">
        <f t="shared" ref="Y641:Y646" si="183">IF(M641="","",IF(M641&lt;$G$13,"CUMPLE","NO CUMPLE"))</f>
        <v>CUMPLE</v>
      </c>
      <c r="Z641" s="634" t="s">
        <v>656</v>
      </c>
      <c r="AA641" s="637" t="s">
        <v>634</v>
      </c>
      <c r="AB641" s="634" t="str">
        <f>IF(AA641="si","CUMPLE","NO CUMPLE")</f>
        <v>CUMPLE</v>
      </c>
      <c r="AC641" s="294"/>
      <c r="AF641" s="516"/>
      <c r="AG641" s="517"/>
    </row>
    <row r="642" spans="2:33" s="274" customFormat="1" ht="90.75" customHeight="1" x14ac:dyDescent="0.25">
      <c r="B642" s="285" t="s">
        <v>714</v>
      </c>
      <c r="C642" s="286">
        <v>145</v>
      </c>
      <c r="D642" s="287" t="s">
        <v>690</v>
      </c>
      <c r="E642" s="288" t="s">
        <v>1204</v>
      </c>
      <c r="F642" s="288" t="s">
        <v>1225</v>
      </c>
      <c r="G642" s="651" t="s">
        <v>1226</v>
      </c>
      <c r="H642" s="652"/>
      <c r="I642" s="289" t="s">
        <v>730</v>
      </c>
      <c r="J642" s="290">
        <v>1</v>
      </c>
      <c r="K642" s="290" t="s">
        <v>1224</v>
      </c>
      <c r="L642" s="291">
        <v>39298</v>
      </c>
      <c r="M642" s="291">
        <v>40029</v>
      </c>
      <c r="N642" s="292">
        <v>567924980</v>
      </c>
      <c r="O642" s="293">
        <v>1142.6400000000001</v>
      </c>
      <c r="P642" s="289">
        <v>811015</v>
      </c>
      <c r="Q642" s="273" t="str">
        <f t="shared" ref="Q642:Q644" si="184">IF(OR(P642=$C$2,P642=$C$3,P642=$C$4),"CUMPLE","NO CUMPLE")</f>
        <v>CUMPLE</v>
      </c>
      <c r="R642" s="273" t="s">
        <v>656</v>
      </c>
      <c r="S642" s="273" t="s">
        <v>656</v>
      </c>
      <c r="T642" s="273"/>
      <c r="U642" s="332">
        <f t="shared" si="181"/>
        <v>1142.9361642181525</v>
      </c>
      <c r="V642" s="284" t="s">
        <v>634</v>
      </c>
      <c r="W642" s="332">
        <f t="shared" si="182"/>
        <v>1142.6400000000001</v>
      </c>
      <c r="X642" s="634" t="str">
        <f>IF(W647=0,"",IF(X641&gt;=100%,"CUMPLE","NO CUMPLE"))</f>
        <v>CUMPLE</v>
      </c>
      <c r="Y642" s="273" t="str">
        <f t="shared" si="183"/>
        <v>CUMPLE</v>
      </c>
      <c r="Z642" s="635"/>
      <c r="AA642" s="637"/>
      <c r="AB642" s="635"/>
      <c r="AC642" s="295"/>
      <c r="AF642" s="516"/>
      <c r="AG642" s="518"/>
    </row>
    <row r="643" spans="2:33" s="274" customFormat="1" ht="75" customHeight="1" x14ac:dyDescent="0.25">
      <c r="B643" s="285" t="s">
        <v>715</v>
      </c>
      <c r="C643" s="296">
        <v>11</v>
      </c>
      <c r="D643" s="287" t="s">
        <v>690</v>
      </c>
      <c r="E643" s="288" t="s">
        <v>1227</v>
      </c>
      <c r="F643" s="288" t="s">
        <v>1228</v>
      </c>
      <c r="G643" s="651" t="s">
        <v>1229</v>
      </c>
      <c r="H643" s="652"/>
      <c r="I643" s="289" t="s">
        <v>713</v>
      </c>
      <c r="J643" s="290">
        <v>0.5</v>
      </c>
      <c r="K643" s="290" t="s">
        <v>1224</v>
      </c>
      <c r="L643" s="291">
        <v>40000</v>
      </c>
      <c r="M643" s="291">
        <v>40444</v>
      </c>
      <c r="N643" s="292">
        <v>812309778</v>
      </c>
      <c r="O643" s="293">
        <v>1577.3</v>
      </c>
      <c r="P643" s="289">
        <v>801016</v>
      </c>
      <c r="Q643" s="273" t="str">
        <f t="shared" si="184"/>
        <v>CUMPLE</v>
      </c>
      <c r="R643" s="273" t="s">
        <v>656</v>
      </c>
      <c r="S643" s="273" t="s">
        <v>656</v>
      </c>
      <c r="T643" s="273" t="s">
        <v>656</v>
      </c>
      <c r="U643" s="332">
        <f t="shared" si="181"/>
        <v>788.65026990291267</v>
      </c>
      <c r="V643" s="284" t="s">
        <v>634</v>
      </c>
      <c r="W643" s="332">
        <f t="shared" si="182"/>
        <v>788.65</v>
      </c>
      <c r="X643" s="635"/>
      <c r="Y643" s="273" t="str">
        <f t="shared" si="183"/>
        <v>CUMPLE</v>
      </c>
      <c r="Z643" s="635"/>
      <c r="AA643" s="637"/>
      <c r="AB643" s="635"/>
      <c r="AC643" s="309"/>
      <c r="AF643" s="516"/>
      <c r="AG643" s="518"/>
    </row>
    <row r="644" spans="2:33" s="274" customFormat="1" ht="63.75" customHeight="1" x14ac:dyDescent="0.25">
      <c r="B644" s="285" t="s">
        <v>716</v>
      </c>
      <c r="C644" s="296">
        <v>170</v>
      </c>
      <c r="D644" s="287" t="s">
        <v>690</v>
      </c>
      <c r="E644" s="288" t="s">
        <v>789</v>
      </c>
      <c r="F644" s="288" t="s">
        <v>1230</v>
      </c>
      <c r="G644" s="651" t="s">
        <v>1231</v>
      </c>
      <c r="H644" s="652"/>
      <c r="I644" s="289" t="s">
        <v>713</v>
      </c>
      <c r="J644" s="290">
        <v>0.6</v>
      </c>
      <c r="K644" s="290" t="s">
        <v>1224</v>
      </c>
      <c r="L644" s="291">
        <v>43325</v>
      </c>
      <c r="M644" s="291">
        <v>44551</v>
      </c>
      <c r="N644" s="292">
        <v>2258149088</v>
      </c>
      <c r="O644" s="293">
        <v>2485.5</v>
      </c>
      <c r="P644" s="289">
        <v>801016</v>
      </c>
      <c r="Q644" s="273" t="str">
        <f t="shared" si="184"/>
        <v>CUMPLE</v>
      </c>
      <c r="R644" s="273" t="s">
        <v>656</v>
      </c>
      <c r="S644" s="273" t="s">
        <v>656</v>
      </c>
      <c r="T644" s="273"/>
      <c r="U644" s="332">
        <f t="shared" si="181"/>
        <v>1491.305095066074</v>
      </c>
      <c r="V644" s="284" t="s">
        <v>634</v>
      </c>
      <c r="W644" s="332">
        <f t="shared" si="182"/>
        <v>1491.3</v>
      </c>
      <c r="X644" s="635"/>
      <c r="Y644" s="273" t="str">
        <f t="shared" si="183"/>
        <v>CUMPLE</v>
      </c>
      <c r="Z644" s="635"/>
      <c r="AA644" s="637"/>
      <c r="AB644" s="635"/>
      <c r="AC644" s="309"/>
      <c r="AF644" s="516"/>
      <c r="AG644" s="518"/>
    </row>
    <row r="645" spans="2:33" s="274" customFormat="1" ht="15.75" customHeight="1" x14ac:dyDescent="0.25">
      <c r="B645" s="285" t="s">
        <v>717</v>
      </c>
      <c r="C645" s="296"/>
      <c r="D645" s="296"/>
      <c r="E645" s="284"/>
      <c r="F645" s="284"/>
      <c r="G645" s="638"/>
      <c r="H645" s="639"/>
      <c r="I645" s="289"/>
      <c r="J645" s="298"/>
      <c r="K645" s="298"/>
      <c r="L645" s="289"/>
      <c r="M645" s="289"/>
      <c r="N645" s="299"/>
      <c r="O645" s="297"/>
      <c r="P645" s="297"/>
      <c r="Q645" s="273"/>
      <c r="R645" s="284"/>
      <c r="S645" s="284"/>
      <c r="T645" s="284"/>
      <c r="U645" s="332" t="str">
        <f t="shared" si="181"/>
        <v/>
      </c>
      <c r="V645" s="284"/>
      <c r="W645" s="332" t="str">
        <f t="shared" si="182"/>
        <v xml:space="preserve"> </v>
      </c>
      <c r="X645" s="635"/>
      <c r="Y645" s="335" t="str">
        <f t="shared" si="183"/>
        <v/>
      </c>
      <c r="Z645" s="635"/>
      <c r="AA645" s="637"/>
      <c r="AB645" s="635"/>
      <c r="AC645" s="309"/>
      <c r="AF645" s="516"/>
      <c r="AG645" s="518"/>
    </row>
    <row r="646" spans="2:33" s="274" customFormat="1" ht="17.25" customHeight="1" x14ac:dyDescent="0.2">
      <c r="B646" s="285" t="s">
        <v>718</v>
      </c>
      <c r="C646" s="296"/>
      <c r="D646" s="296"/>
      <c r="E646" s="284"/>
      <c r="F646" s="284"/>
      <c r="G646" s="638"/>
      <c r="H646" s="639"/>
      <c r="I646" s="289"/>
      <c r="J646" s="298"/>
      <c r="K646" s="298"/>
      <c r="L646" s="289"/>
      <c r="M646" s="289"/>
      <c r="N646" s="299"/>
      <c r="O646" s="297"/>
      <c r="P646" s="297"/>
      <c r="Q646" s="273"/>
      <c r="R646" s="284"/>
      <c r="S646" s="284"/>
      <c r="T646" s="284"/>
      <c r="U646" s="332" t="str">
        <f t="shared" si="181"/>
        <v/>
      </c>
      <c r="V646" s="284"/>
      <c r="W646" s="332" t="str">
        <f t="shared" si="182"/>
        <v xml:space="preserve"> </v>
      </c>
      <c r="X646" s="636"/>
      <c r="Y646" s="335" t="str">
        <f t="shared" si="183"/>
        <v/>
      </c>
      <c r="Z646" s="636"/>
      <c r="AA646" s="637"/>
      <c r="AB646" s="636"/>
      <c r="AC646" s="309"/>
    </row>
    <row r="647" spans="2:33" s="274" customFormat="1" ht="15.75" x14ac:dyDescent="0.2">
      <c r="B647" s="300"/>
      <c r="C647" s="301"/>
      <c r="D647" s="301"/>
      <c r="E647" s="301"/>
      <c r="F647" s="301"/>
      <c r="G647" s="301"/>
      <c r="H647" s="301"/>
      <c r="I647" s="301"/>
      <c r="J647" s="302"/>
      <c r="K647" s="302"/>
      <c r="L647" s="302"/>
      <c r="M647" s="302"/>
      <c r="N647" s="301"/>
      <c r="O647" s="301"/>
      <c r="P647" s="301"/>
      <c r="Q647" s="302"/>
      <c r="R647" s="302"/>
      <c r="S647" s="303"/>
      <c r="T647" s="303" t="s">
        <v>719</v>
      </c>
      <c r="U647" s="333">
        <f>SUM(U641:U646)</f>
        <v>4348.6478010728297</v>
      </c>
      <c r="V647" s="303">
        <f>COUNTIF(V641:V646,"SI")</f>
        <v>4</v>
      </c>
      <c r="W647" s="333">
        <f>SUM(W641:W646)</f>
        <v>4348.3474999999999</v>
      </c>
      <c r="X647" s="310">
        <f>W647/V647</f>
        <v>1087.086875</v>
      </c>
      <c r="Y647" s="301"/>
      <c r="Z647" s="301"/>
      <c r="AA647" s="301"/>
      <c r="AB647" s="301"/>
      <c r="AC647" s="304"/>
    </row>
    <row r="648" spans="2:33" x14ac:dyDescent="0.2">
      <c r="Q648" s="69"/>
    </row>
    <row r="649" spans="2:33" x14ac:dyDescent="0.2">
      <c r="Q649" s="69"/>
    </row>
    <row r="650" spans="2:33" s="274" customFormat="1" ht="20.25" x14ac:dyDescent="0.25">
      <c r="B650" s="305">
        <v>49</v>
      </c>
      <c r="C650" s="640" t="str">
        <f>VLOOKUP(B650,'INFO. PROP'!$A$9:$D$105,2,FALSE)</f>
        <v>ELSA MARIA RUEDA LANDINEZ INGENIERIA SAS</v>
      </c>
      <c r="D650" s="640"/>
      <c r="E650" s="640"/>
      <c r="F650" s="640"/>
      <c r="G650" s="640"/>
      <c r="H650" s="641" t="s">
        <v>8</v>
      </c>
      <c r="I650" s="641"/>
      <c r="J650" s="642"/>
      <c r="K650" s="423" t="str">
        <f>VLOOKUP(B650,'INFO. PROP'!$A$9:$E$105,4,FALSE)</f>
        <v>(ELSA MARIA RUEDA LANDINEZ 100% -  0% -  0%- 0%)</v>
      </c>
      <c r="L650" s="426"/>
      <c r="M650" s="426"/>
      <c r="N650" s="426"/>
      <c r="O650" s="426"/>
      <c r="P650" s="426"/>
      <c r="Q650" s="426"/>
      <c r="R650" s="426"/>
      <c r="S650" s="426"/>
      <c r="T650" s="426"/>
      <c r="U650" s="431"/>
      <c r="V650" s="452" t="s">
        <v>673</v>
      </c>
      <c r="W650" s="431">
        <f>AVERAGE(W654:W659)</f>
        <v>695.37666666666667</v>
      </c>
      <c r="X650" s="618" t="s">
        <v>674</v>
      </c>
      <c r="Y650" s="619"/>
      <c r="Z650" s="311" t="s">
        <v>656</v>
      </c>
      <c r="AA650" s="312" t="s">
        <v>627</v>
      </c>
      <c r="AB650" s="311" t="s">
        <v>656</v>
      </c>
      <c r="AC650" s="275"/>
      <c r="AF650" s="516"/>
      <c r="AG650" s="517"/>
    </row>
    <row r="651" spans="2:33" s="274" customFormat="1" ht="15" x14ac:dyDescent="0.25">
      <c r="B651" s="643"/>
      <c r="C651" s="644"/>
      <c r="D651" s="644"/>
      <c r="E651" s="644"/>
      <c r="F651" s="306"/>
      <c r="G651" s="307"/>
      <c r="H651" s="307"/>
      <c r="I651" s="307"/>
      <c r="J651" s="308"/>
      <c r="K651" s="308"/>
      <c r="L651" s="308"/>
      <c r="M651" s="308"/>
      <c r="N651" s="307"/>
      <c r="O651" s="307"/>
      <c r="P651" s="307"/>
      <c r="Q651" s="308"/>
      <c r="R651" s="308"/>
      <c r="S651" s="308"/>
      <c r="T651" s="308"/>
      <c r="U651" s="308"/>
      <c r="V651" s="308"/>
      <c r="W651" s="308"/>
      <c r="X651" s="308"/>
      <c r="Y651" s="307"/>
      <c r="Z651" s="307"/>
      <c r="AA651" s="307"/>
      <c r="AB651" s="307"/>
      <c r="AC651" s="276"/>
      <c r="AF651" s="516"/>
      <c r="AG651" s="517"/>
    </row>
    <row r="652" spans="2:33" s="274" customFormat="1" ht="45" customHeight="1" x14ac:dyDescent="0.25">
      <c r="B652" s="645" t="s">
        <v>675</v>
      </c>
      <c r="C652" s="629" t="s">
        <v>676</v>
      </c>
      <c r="D652" s="629" t="s">
        <v>677</v>
      </c>
      <c r="E652" s="629" t="s">
        <v>678</v>
      </c>
      <c r="F652" s="630" t="s">
        <v>675</v>
      </c>
      <c r="G652" s="646"/>
      <c r="H652" s="631"/>
      <c r="I652" s="647" t="s">
        <v>679</v>
      </c>
      <c r="J652" s="648"/>
      <c r="K652" s="620" t="s">
        <v>680</v>
      </c>
      <c r="L652" s="620" t="s">
        <v>681</v>
      </c>
      <c r="M652" s="620" t="s">
        <v>682</v>
      </c>
      <c r="N652" s="620" t="s">
        <v>683</v>
      </c>
      <c r="O652" s="620" t="s">
        <v>684</v>
      </c>
      <c r="P652" s="620" t="s">
        <v>685</v>
      </c>
      <c r="Q652" s="281" t="s">
        <v>686</v>
      </c>
      <c r="R652" s="279" t="s">
        <v>687</v>
      </c>
      <c r="S652" s="649" t="s">
        <v>688</v>
      </c>
      <c r="T652" s="649"/>
      <c r="U652" s="620" t="s">
        <v>689</v>
      </c>
      <c r="V652" s="620" t="s">
        <v>690</v>
      </c>
      <c r="W652" s="647" t="s">
        <v>691</v>
      </c>
      <c r="X652" s="648"/>
      <c r="Y652" s="281" t="s">
        <v>692</v>
      </c>
      <c r="Z652" s="281" t="s">
        <v>693</v>
      </c>
      <c r="AA652" s="629" t="s">
        <v>694</v>
      </c>
      <c r="AB652" s="629"/>
      <c r="AC652" s="622" t="s">
        <v>23</v>
      </c>
      <c r="AF652" s="516"/>
      <c r="AG652" s="517"/>
    </row>
    <row r="653" spans="2:33" s="274" customFormat="1" ht="75" customHeight="1" x14ac:dyDescent="0.25">
      <c r="B653" s="645"/>
      <c r="C653" s="629"/>
      <c r="D653" s="629"/>
      <c r="E653" s="629"/>
      <c r="F653" s="282" t="s">
        <v>5</v>
      </c>
      <c r="G653" s="630" t="s">
        <v>695</v>
      </c>
      <c r="H653" s="631"/>
      <c r="I653" s="278" t="s">
        <v>696</v>
      </c>
      <c r="J653" s="280" t="s">
        <v>697</v>
      </c>
      <c r="K653" s="621"/>
      <c r="L653" s="621"/>
      <c r="M653" s="621"/>
      <c r="N653" s="621"/>
      <c r="O653" s="621"/>
      <c r="P653" s="621"/>
      <c r="Q653" s="277" t="s">
        <v>698</v>
      </c>
      <c r="R653" s="277" t="s">
        <v>699</v>
      </c>
      <c r="S653" s="283" t="s">
        <v>700</v>
      </c>
      <c r="T653" s="283" t="s">
        <v>701</v>
      </c>
      <c r="U653" s="621"/>
      <c r="V653" s="621"/>
      <c r="W653" s="502" t="s">
        <v>702</v>
      </c>
      <c r="X653" s="284" t="s">
        <v>703</v>
      </c>
      <c r="Y653" s="277" t="s">
        <v>704</v>
      </c>
      <c r="Z653" s="281" t="s">
        <v>705</v>
      </c>
      <c r="AA653" s="277" t="s">
        <v>706</v>
      </c>
      <c r="AB653" s="277" t="s">
        <v>707</v>
      </c>
      <c r="AC653" s="622"/>
      <c r="AF653" s="516"/>
      <c r="AG653" s="517"/>
    </row>
    <row r="654" spans="2:33" s="274" customFormat="1" ht="83.25" customHeight="1" x14ac:dyDescent="0.25">
      <c r="B654" s="285" t="s">
        <v>708</v>
      </c>
      <c r="C654" s="286">
        <v>4</v>
      </c>
      <c r="D654" s="287" t="s">
        <v>690</v>
      </c>
      <c r="E654" s="288" t="s">
        <v>789</v>
      </c>
      <c r="F654" s="288" t="s">
        <v>1232</v>
      </c>
      <c r="G654" s="651" t="s">
        <v>1233</v>
      </c>
      <c r="H654" s="652"/>
      <c r="I654" s="289" t="s">
        <v>730</v>
      </c>
      <c r="J654" s="290">
        <v>1</v>
      </c>
      <c r="K654" s="377" t="s">
        <v>316</v>
      </c>
      <c r="L654" s="291">
        <v>38671</v>
      </c>
      <c r="M654" s="291">
        <v>39080</v>
      </c>
      <c r="N654" s="292">
        <v>409210184</v>
      </c>
      <c r="O654" s="293">
        <v>1002.95</v>
      </c>
      <c r="P654" s="289">
        <v>811015</v>
      </c>
      <c r="Q654" s="273" t="str">
        <f>IF(OR(P654=$C$2,P654=$C$3,P654=$C$4),"CUMPLE","NO CUMPLE")</f>
        <v>CUMPLE</v>
      </c>
      <c r="R654" s="273" t="s">
        <v>656</v>
      </c>
      <c r="S654" s="273" t="s">
        <v>656</v>
      </c>
      <c r="T654" s="273"/>
      <c r="U654" s="332">
        <f t="shared" ref="U654:U659" si="185">IF(V654="SI",IF(M654="","",($J654*$N654)/(VLOOKUP(YEAR(M654),$AF$1:$AG$34,2,))),"")</f>
        <v>1002.9661372549019</v>
      </c>
      <c r="V654" s="284" t="s">
        <v>634</v>
      </c>
      <c r="W654" s="332">
        <f t="shared" ref="W654:W659" si="186">IF(V654="si",(J654*O654),(" "))</f>
        <v>1002.95</v>
      </c>
      <c r="X654" s="448">
        <f>W660/$G$11</f>
        <v>2.6074877494303927</v>
      </c>
      <c r="Y654" s="273" t="str">
        <f t="shared" ref="Y654:Y659" si="187">IF(M654="","",IF(M654&lt;$G$13,"CUMPLE","NO CUMPLE"))</f>
        <v>CUMPLE</v>
      </c>
      <c r="Z654" s="634" t="s">
        <v>656</v>
      </c>
      <c r="AA654" s="637" t="s">
        <v>634</v>
      </c>
      <c r="AB654" s="634" t="str">
        <f>IF(AA654="si","CUMPLE","NO CUMPLE")</f>
        <v>CUMPLE</v>
      </c>
      <c r="AC654" s="294"/>
      <c r="AF654" s="516"/>
      <c r="AG654" s="517"/>
    </row>
    <row r="655" spans="2:33" s="274" customFormat="1" ht="90.75" customHeight="1" x14ac:dyDescent="0.25">
      <c r="B655" s="285" t="s">
        <v>714</v>
      </c>
      <c r="C655" s="286">
        <v>5</v>
      </c>
      <c r="D655" s="287" t="s">
        <v>690</v>
      </c>
      <c r="E655" s="288" t="s">
        <v>789</v>
      </c>
      <c r="F655" s="288" t="s">
        <v>1234</v>
      </c>
      <c r="G655" s="651" t="s">
        <v>1235</v>
      </c>
      <c r="H655" s="652"/>
      <c r="I655" s="289" t="s">
        <v>730</v>
      </c>
      <c r="J655" s="290">
        <v>1</v>
      </c>
      <c r="K655" s="377" t="s">
        <v>316</v>
      </c>
      <c r="L655" s="291">
        <v>39077</v>
      </c>
      <c r="M655" s="291">
        <v>39381</v>
      </c>
      <c r="N655" s="292">
        <v>276287756</v>
      </c>
      <c r="O655" s="293">
        <v>637.04</v>
      </c>
      <c r="P655" s="289">
        <v>801016</v>
      </c>
      <c r="Q655" s="273" t="str">
        <f t="shared" ref="Q655:Q656" si="188">IF(OR(P655=$C$2,P655=$C$3,P655=$C$4),"CUMPLE","NO CUMPLE")</f>
        <v>CUMPLE</v>
      </c>
      <c r="R655" s="273"/>
      <c r="S655" s="273"/>
      <c r="T655" s="273"/>
      <c r="U655" s="332">
        <f t="shared" si="185"/>
        <v>637.04808854046576</v>
      </c>
      <c r="V655" s="284" t="s">
        <v>634</v>
      </c>
      <c r="W655" s="332">
        <f t="shared" si="186"/>
        <v>637.04</v>
      </c>
      <c r="X655" s="634" t="str">
        <f>IF(W660=0,"",IF(X654&gt;=100%,"CUMPLE","NO CUMPLE"))</f>
        <v>CUMPLE</v>
      </c>
      <c r="Y655" s="273" t="str">
        <f t="shared" si="187"/>
        <v>CUMPLE</v>
      </c>
      <c r="Z655" s="635"/>
      <c r="AA655" s="637"/>
      <c r="AB655" s="635"/>
      <c r="AC655" s="444"/>
      <c r="AF655" s="516"/>
      <c r="AG655" s="518"/>
    </row>
    <row r="656" spans="2:33" s="274" customFormat="1" ht="134.25" customHeight="1" x14ac:dyDescent="0.25">
      <c r="B656" s="285" t="s">
        <v>715</v>
      </c>
      <c r="C656" s="296">
        <v>65</v>
      </c>
      <c r="D656" s="287" t="s">
        <v>690</v>
      </c>
      <c r="E656" s="288" t="s">
        <v>1236</v>
      </c>
      <c r="F656" s="288" t="s">
        <v>1237</v>
      </c>
      <c r="G656" s="651" t="s">
        <v>1238</v>
      </c>
      <c r="H656" s="652"/>
      <c r="I656" s="289" t="s">
        <v>730</v>
      </c>
      <c r="J656" s="290">
        <v>1</v>
      </c>
      <c r="K656" s="377" t="s">
        <v>316</v>
      </c>
      <c r="L656" s="291">
        <v>42285</v>
      </c>
      <c r="M656" s="291">
        <v>42489</v>
      </c>
      <c r="N656" s="292">
        <v>307597200</v>
      </c>
      <c r="O656" s="293">
        <v>446.14</v>
      </c>
      <c r="P656" s="289">
        <v>801016</v>
      </c>
      <c r="Q656" s="273" t="str">
        <f t="shared" si="188"/>
        <v>CUMPLE</v>
      </c>
      <c r="R656" s="273" t="s">
        <v>656</v>
      </c>
      <c r="S656" s="273" t="s">
        <v>656</v>
      </c>
      <c r="T656" s="273" t="s">
        <v>656</v>
      </c>
      <c r="U656" s="332">
        <f t="shared" si="185"/>
        <v>446.14543371213495</v>
      </c>
      <c r="V656" s="284" t="s">
        <v>634</v>
      </c>
      <c r="W656" s="332">
        <f t="shared" si="186"/>
        <v>446.14</v>
      </c>
      <c r="X656" s="635"/>
      <c r="Y656" s="273" t="str">
        <f t="shared" si="187"/>
        <v>CUMPLE</v>
      </c>
      <c r="Z656" s="635"/>
      <c r="AA656" s="637"/>
      <c r="AB656" s="635"/>
      <c r="AC656" s="309"/>
      <c r="AF656" s="516"/>
      <c r="AG656" s="518"/>
    </row>
    <row r="657" spans="2:33" s="274" customFormat="1" ht="16.5" customHeight="1" x14ac:dyDescent="0.25">
      <c r="B657" s="285" t="s">
        <v>716</v>
      </c>
      <c r="C657" s="296"/>
      <c r="D657" s="287"/>
      <c r="E657" s="288"/>
      <c r="F657" s="288"/>
      <c r="G657" s="651"/>
      <c r="H657" s="652"/>
      <c r="I657" s="289"/>
      <c r="J657" s="290"/>
      <c r="K657" s="290"/>
      <c r="L657" s="291"/>
      <c r="M657" s="291"/>
      <c r="N657" s="292"/>
      <c r="O657" s="293"/>
      <c r="P657" s="289"/>
      <c r="Q657" s="273"/>
      <c r="R657" s="273"/>
      <c r="S657" s="273"/>
      <c r="T657" s="273"/>
      <c r="U657" s="332" t="str">
        <f t="shared" si="185"/>
        <v/>
      </c>
      <c r="V657" s="284"/>
      <c r="W657" s="332" t="str">
        <f t="shared" si="186"/>
        <v xml:space="preserve"> </v>
      </c>
      <c r="X657" s="635"/>
      <c r="Y657" s="273" t="str">
        <f t="shared" si="187"/>
        <v/>
      </c>
      <c r="Z657" s="635"/>
      <c r="AA657" s="637"/>
      <c r="AB657" s="635"/>
      <c r="AC657" s="309"/>
      <c r="AF657" s="516"/>
      <c r="AG657" s="518"/>
    </row>
    <row r="658" spans="2:33" s="274" customFormat="1" ht="16.5" customHeight="1" x14ac:dyDescent="0.25">
      <c r="B658" s="285" t="s">
        <v>717</v>
      </c>
      <c r="C658" s="296"/>
      <c r="D658" s="296"/>
      <c r="E658" s="284"/>
      <c r="F658" s="284"/>
      <c r="G658" s="638"/>
      <c r="H658" s="639"/>
      <c r="I658" s="289"/>
      <c r="J658" s="298"/>
      <c r="K658" s="298"/>
      <c r="L658" s="289"/>
      <c r="M658" s="289"/>
      <c r="N658" s="299"/>
      <c r="O658" s="297"/>
      <c r="P658" s="297"/>
      <c r="Q658" s="273"/>
      <c r="R658" s="284"/>
      <c r="S658" s="284"/>
      <c r="T658" s="284"/>
      <c r="U658" s="332" t="str">
        <f t="shared" si="185"/>
        <v/>
      </c>
      <c r="V658" s="284"/>
      <c r="W658" s="332" t="str">
        <f t="shared" si="186"/>
        <v xml:space="preserve"> </v>
      </c>
      <c r="X658" s="635"/>
      <c r="Y658" s="335" t="str">
        <f t="shared" si="187"/>
        <v/>
      </c>
      <c r="Z658" s="635"/>
      <c r="AA658" s="637"/>
      <c r="AB658" s="635"/>
      <c r="AC658" s="309"/>
      <c r="AF658" s="516"/>
      <c r="AG658" s="518"/>
    </row>
    <row r="659" spans="2:33" s="274" customFormat="1" ht="16.5" customHeight="1" x14ac:dyDescent="0.2">
      <c r="B659" s="285" t="s">
        <v>718</v>
      </c>
      <c r="C659" s="296"/>
      <c r="D659" s="296"/>
      <c r="E659" s="284"/>
      <c r="F659" s="284"/>
      <c r="G659" s="638"/>
      <c r="H659" s="639"/>
      <c r="I659" s="289"/>
      <c r="J659" s="298"/>
      <c r="K659" s="298"/>
      <c r="L659" s="289"/>
      <c r="M659" s="289"/>
      <c r="N659" s="299"/>
      <c r="O659" s="297"/>
      <c r="P659" s="297"/>
      <c r="Q659" s="273"/>
      <c r="R659" s="284"/>
      <c r="S659" s="284"/>
      <c r="T659" s="284"/>
      <c r="U659" s="332" t="str">
        <f t="shared" si="185"/>
        <v/>
      </c>
      <c r="V659" s="284"/>
      <c r="W659" s="332" t="str">
        <f t="shared" si="186"/>
        <v xml:space="preserve"> </v>
      </c>
      <c r="X659" s="636"/>
      <c r="Y659" s="335" t="str">
        <f t="shared" si="187"/>
        <v/>
      </c>
      <c r="Z659" s="636"/>
      <c r="AA659" s="637"/>
      <c r="AB659" s="636"/>
      <c r="AC659" s="309"/>
    </row>
    <row r="660" spans="2:33" s="274" customFormat="1" ht="15.75" x14ac:dyDescent="0.2">
      <c r="B660" s="300"/>
      <c r="C660" s="301"/>
      <c r="D660" s="301"/>
      <c r="E660" s="301"/>
      <c r="F660" s="301"/>
      <c r="G660" s="301"/>
      <c r="H660" s="301"/>
      <c r="I660" s="301"/>
      <c r="J660" s="302"/>
      <c r="K660" s="302"/>
      <c r="L660" s="302"/>
      <c r="M660" s="302"/>
      <c r="N660" s="301"/>
      <c r="O660" s="301"/>
      <c r="P660" s="301"/>
      <c r="Q660" s="302"/>
      <c r="R660" s="302"/>
      <c r="S660" s="303"/>
      <c r="T660" s="303" t="s">
        <v>719</v>
      </c>
      <c r="U660" s="333">
        <f>SUM(U654:U659)</f>
        <v>2086.1596595075025</v>
      </c>
      <c r="V660" s="303">
        <f>COUNTIF(V654:V659,"SI")</f>
        <v>3</v>
      </c>
      <c r="W660" s="333">
        <f>SUM(W654:W659)</f>
        <v>2086.13</v>
      </c>
      <c r="X660" s="310">
        <f>W660/V660</f>
        <v>695.37666666666667</v>
      </c>
      <c r="Y660" s="301"/>
      <c r="Z660" s="301"/>
      <c r="AA660" s="301"/>
      <c r="AB660" s="301"/>
      <c r="AC660" s="304"/>
    </row>
    <row r="661" spans="2:33" ht="16.5" x14ac:dyDescent="0.3">
      <c r="Q661" s="69"/>
      <c r="U661" s="331"/>
      <c r="V661" s="327"/>
      <c r="W661" s="331"/>
    </row>
    <row r="662" spans="2:33" x14ac:dyDescent="0.2">
      <c r="Q662" s="69"/>
    </row>
    <row r="663" spans="2:33" s="274" customFormat="1" ht="20.25" x14ac:dyDescent="0.25">
      <c r="B663" s="305">
        <v>50</v>
      </c>
      <c r="C663" s="640" t="str">
        <f>VLOOKUP(B663,'INFO. PROP'!$A$9:$D$105,2,FALSE)</f>
        <v>CONSORCIO INTERBOGOTA B&amp;B</v>
      </c>
      <c r="D663" s="640"/>
      <c r="E663" s="640"/>
      <c r="F663" s="640"/>
      <c r="G663" s="640"/>
      <c r="H663" s="641" t="s">
        <v>8</v>
      </c>
      <c r="I663" s="641"/>
      <c r="J663" s="642"/>
      <c r="K663" s="423" t="str">
        <f>VLOOKUP(B663,'INFO. PROP'!$A$9:$E$105,4,FALSE)</f>
        <v>(BATEMAN INGENIERIA SAS  50% - BATEMAN INGENIEROS SAS 50% -  0%- 0%)</v>
      </c>
      <c r="L663" s="426"/>
      <c r="M663" s="426"/>
      <c r="N663" s="426"/>
      <c r="O663" s="426"/>
      <c r="P663" s="426"/>
      <c r="Q663" s="426"/>
      <c r="R663" s="426"/>
      <c r="S663" s="426"/>
      <c r="T663" s="426"/>
      <c r="U663" s="431"/>
      <c r="V663" s="452" t="s">
        <v>673</v>
      </c>
      <c r="W663" s="431">
        <f>AVERAGE(W667:W672)</f>
        <v>1103.7242000000001</v>
      </c>
      <c r="X663" s="618" t="s">
        <v>674</v>
      </c>
      <c r="Y663" s="619"/>
      <c r="Z663" s="311" t="s">
        <v>656</v>
      </c>
      <c r="AA663" s="312" t="s">
        <v>627</v>
      </c>
      <c r="AB663" s="311" t="s">
        <v>656</v>
      </c>
      <c r="AC663" s="275"/>
      <c r="AF663" s="516"/>
      <c r="AG663" s="517"/>
    </row>
    <row r="664" spans="2:33" s="274" customFormat="1" ht="15" x14ac:dyDescent="0.25">
      <c r="B664" s="643"/>
      <c r="C664" s="644"/>
      <c r="D664" s="644"/>
      <c r="E664" s="644"/>
      <c r="F664" s="306"/>
      <c r="G664" s="307"/>
      <c r="H664" s="307"/>
      <c r="I664" s="307"/>
      <c r="J664" s="308"/>
      <c r="K664" s="308"/>
      <c r="L664" s="308"/>
      <c r="M664" s="308"/>
      <c r="N664" s="307"/>
      <c r="O664" s="307"/>
      <c r="P664" s="307"/>
      <c r="Q664" s="308"/>
      <c r="R664" s="308"/>
      <c r="S664" s="308"/>
      <c r="T664" s="308"/>
      <c r="U664" s="308"/>
      <c r="V664" s="308"/>
      <c r="W664" s="308"/>
      <c r="X664" s="308"/>
      <c r="Y664" s="307"/>
      <c r="Z664" s="307"/>
      <c r="AA664" s="307"/>
      <c r="AB664" s="307"/>
      <c r="AC664" s="276"/>
      <c r="AF664" s="516"/>
      <c r="AG664" s="517"/>
    </row>
    <row r="665" spans="2:33" s="274" customFormat="1" ht="45" customHeight="1" x14ac:dyDescent="0.25">
      <c r="B665" s="645" t="s">
        <v>675</v>
      </c>
      <c r="C665" s="629" t="s">
        <v>676</v>
      </c>
      <c r="D665" s="629" t="s">
        <v>677</v>
      </c>
      <c r="E665" s="629" t="s">
        <v>678</v>
      </c>
      <c r="F665" s="630" t="s">
        <v>675</v>
      </c>
      <c r="G665" s="646"/>
      <c r="H665" s="631"/>
      <c r="I665" s="647" t="s">
        <v>679</v>
      </c>
      <c r="J665" s="648"/>
      <c r="K665" s="620" t="s">
        <v>680</v>
      </c>
      <c r="L665" s="620" t="s">
        <v>681</v>
      </c>
      <c r="M665" s="620" t="s">
        <v>682</v>
      </c>
      <c r="N665" s="620" t="s">
        <v>683</v>
      </c>
      <c r="O665" s="620" t="s">
        <v>684</v>
      </c>
      <c r="P665" s="620" t="s">
        <v>685</v>
      </c>
      <c r="Q665" s="281" t="s">
        <v>686</v>
      </c>
      <c r="R665" s="279" t="s">
        <v>687</v>
      </c>
      <c r="S665" s="649" t="s">
        <v>688</v>
      </c>
      <c r="T665" s="649"/>
      <c r="U665" s="620" t="s">
        <v>689</v>
      </c>
      <c r="V665" s="620" t="s">
        <v>690</v>
      </c>
      <c r="W665" s="647" t="s">
        <v>691</v>
      </c>
      <c r="X665" s="648"/>
      <c r="Y665" s="281" t="s">
        <v>692</v>
      </c>
      <c r="Z665" s="281" t="s">
        <v>693</v>
      </c>
      <c r="AA665" s="629" t="s">
        <v>694</v>
      </c>
      <c r="AB665" s="629"/>
      <c r="AC665" s="622" t="s">
        <v>23</v>
      </c>
      <c r="AF665" s="516"/>
      <c r="AG665" s="517"/>
    </row>
    <row r="666" spans="2:33" s="274" customFormat="1" ht="75" customHeight="1" x14ac:dyDescent="0.25">
      <c r="B666" s="645"/>
      <c r="C666" s="629"/>
      <c r="D666" s="629"/>
      <c r="E666" s="629"/>
      <c r="F666" s="282" t="s">
        <v>5</v>
      </c>
      <c r="G666" s="630" t="s">
        <v>695</v>
      </c>
      <c r="H666" s="631"/>
      <c r="I666" s="278" t="s">
        <v>696</v>
      </c>
      <c r="J666" s="280" t="s">
        <v>697</v>
      </c>
      <c r="K666" s="621"/>
      <c r="L666" s="621"/>
      <c r="M666" s="621"/>
      <c r="N666" s="621"/>
      <c r="O666" s="621"/>
      <c r="P666" s="621"/>
      <c r="Q666" s="277" t="s">
        <v>698</v>
      </c>
      <c r="R666" s="277" t="s">
        <v>699</v>
      </c>
      <c r="S666" s="283" t="s">
        <v>700</v>
      </c>
      <c r="T666" s="283" t="s">
        <v>701</v>
      </c>
      <c r="U666" s="621"/>
      <c r="V666" s="621"/>
      <c r="W666" s="502" t="s">
        <v>702</v>
      </c>
      <c r="X666" s="284" t="s">
        <v>703</v>
      </c>
      <c r="Y666" s="277" t="s">
        <v>704</v>
      </c>
      <c r="Z666" s="281" t="s">
        <v>705</v>
      </c>
      <c r="AA666" s="277" t="s">
        <v>706</v>
      </c>
      <c r="AB666" s="277" t="s">
        <v>707</v>
      </c>
      <c r="AC666" s="622"/>
      <c r="AF666" s="516"/>
      <c r="AG666" s="517"/>
    </row>
    <row r="667" spans="2:33" s="274" customFormat="1" ht="83.25" customHeight="1" x14ac:dyDescent="0.25">
      <c r="B667" s="285" t="s">
        <v>708</v>
      </c>
      <c r="C667" s="286">
        <v>1</v>
      </c>
      <c r="D667" s="287" t="s">
        <v>690</v>
      </c>
      <c r="E667" s="288" t="s">
        <v>1239</v>
      </c>
      <c r="F667" s="288" t="s">
        <v>1240</v>
      </c>
      <c r="G667" s="651" t="s">
        <v>1241</v>
      </c>
      <c r="H667" s="652"/>
      <c r="I667" s="289" t="s">
        <v>713</v>
      </c>
      <c r="J667" s="290">
        <v>0.5</v>
      </c>
      <c r="K667" s="377" t="s">
        <v>324</v>
      </c>
      <c r="L667" s="291">
        <v>41502</v>
      </c>
      <c r="M667" s="291">
        <v>42352</v>
      </c>
      <c r="N667" s="292">
        <v>681727032.92999995</v>
      </c>
      <c r="O667" s="293">
        <v>1058.01</v>
      </c>
      <c r="P667" s="289">
        <v>801016</v>
      </c>
      <c r="Q667" s="273" t="str">
        <f>IF(OR(P667=$C$2,P667=$C$3,P667=$C$4),"CUMPLE","NO CUMPLE")</f>
        <v>CUMPLE</v>
      </c>
      <c r="R667" s="273" t="s">
        <v>656</v>
      </c>
      <c r="S667" s="273" t="s">
        <v>656</v>
      </c>
      <c r="T667" s="273" t="s">
        <v>656</v>
      </c>
      <c r="U667" s="332">
        <f t="shared" ref="U667:U672" si="189">IF(V667="SI",IF(M667="","",($J667*$N667)/(VLOOKUP(YEAR(M667),$AF$1:$AG$34,2,))),"")</f>
        <v>529.00367263909357</v>
      </c>
      <c r="V667" s="284" t="s">
        <v>634</v>
      </c>
      <c r="W667" s="332">
        <f t="shared" ref="W667:W672" si="190">IF(V667="si",(J667*O667),(" "))</f>
        <v>529.005</v>
      </c>
      <c r="X667" s="448">
        <f>W673/$G$11</f>
        <v>6.8978139671301903</v>
      </c>
      <c r="Y667" s="273" t="str">
        <f t="shared" ref="Y667:Y672" si="191">IF(M667="","",IF(M667&lt;$G$13,"CUMPLE","NO CUMPLE"))</f>
        <v>CUMPLE</v>
      </c>
      <c r="Z667" s="634" t="s">
        <v>656</v>
      </c>
      <c r="AA667" s="637" t="s">
        <v>634</v>
      </c>
      <c r="AB667" s="634" t="str">
        <f>IF(AA667="si","CUMPLE","NO CUMPLE")</f>
        <v>CUMPLE</v>
      </c>
      <c r="AC667" s="294"/>
      <c r="AF667" s="516"/>
      <c r="AG667" s="517"/>
    </row>
    <row r="668" spans="2:33" s="274" customFormat="1" ht="90.75" customHeight="1" x14ac:dyDescent="0.25">
      <c r="B668" s="285" t="s">
        <v>714</v>
      </c>
      <c r="C668" s="286">
        <v>218</v>
      </c>
      <c r="D668" s="287" t="s">
        <v>690</v>
      </c>
      <c r="E668" s="288" t="s">
        <v>848</v>
      </c>
      <c r="F668" s="288" t="s">
        <v>1242</v>
      </c>
      <c r="G668" s="651" t="s">
        <v>1243</v>
      </c>
      <c r="H668" s="652"/>
      <c r="I668" s="289" t="s">
        <v>713</v>
      </c>
      <c r="J668" s="290">
        <v>0.25</v>
      </c>
      <c r="K668" s="377" t="s">
        <v>1244</v>
      </c>
      <c r="L668" s="291">
        <v>41974</v>
      </c>
      <c r="M668" s="291">
        <v>42354</v>
      </c>
      <c r="N668" s="292">
        <v>1073073865</v>
      </c>
      <c r="O668" s="293">
        <v>1665.36</v>
      </c>
      <c r="P668" s="289">
        <v>801016</v>
      </c>
      <c r="Q668" s="273" t="str">
        <f t="shared" ref="Q668:Q671" si="192">IF(OR(P668=$C$2,P668=$C$3,P668=$C$4),"CUMPLE","NO CUMPLE")</f>
        <v>CUMPLE</v>
      </c>
      <c r="R668" s="273" t="s">
        <v>656</v>
      </c>
      <c r="S668" s="273" t="s">
        <v>656</v>
      </c>
      <c r="T668" s="273" t="s">
        <v>656</v>
      </c>
      <c r="U668" s="332">
        <f t="shared" si="189"/>
        <v>416.33966982230152</v>
      </c>
      <c r="V668" s="284" t="s">
        <v>634</v>
      </c>
      <c r="W668" s="332">
        <f t="shared" si="190"/>
        <v>416.34</v>
      </c>
      <c r="X668" s="634" t="str">
        <f>IF(W673=0,"",IF(X667&gt;=100%,"CUMPLE","NO CUMPLE"))</f>
        <v>CUMPLE</v>
      </c>
      <c r="Y668" s="273" t="str">
        <f t="shared" si="191"/>
        <v>CUMPLE</v>
      </c>
      <c r="Z668" s="635"/>
      <c r="AA668" s="637"/>
      <c r="AB668" s="635"/>
      <c r="AC668" s="295"/>
      <c r="AF668" s="516"/>
      <c r="AG668" s="518"/>
    </row>
    <row r="669" spans="2:33" s="274" customFormat="1" ht="92.25" customHeight="1" x14ac:dyDescent="0.25">
      <c r="B669" s="285" t="s">
        <v>715</v>
      </c>
      <c r="C669" s="296">
        <v>275</v>
      </c>
      <c r="D669" s="287" t="s">
        <v>690</v>
      </c>
      <c r="E669" s="288" t="s">
        <v>848</v>
      </c>
      <c r="F669" s="288" t="s">
        <v>1245</v>
      </c>
      <c r="G669" s="651" t="s">
        <v>1246</v>
      </c>
      <c r="H669" s="652"/>
      <c r="I669" s="289" t="s">
        <v>713</v>
      </c>
      <c r="J669" s="290">
        <v>0.5</v>
      </c>
      <c r="K669" s="377" t="s">
        <v>1244</v>
      </c>
      <c r="L669" s="291">
        <v>42284</v>
      </c>
      <c r="M669" s="291">
        <v>42725</v>
      </c>
      <c r="N669" s="292">
        <v>1057434307</v>
      </c>
      <c r="O669" s="293">
        <v>1533.72</v>
      </c>
      <c r="P669" s="289">
        <v>801016</v>
      </c>
      <c r="Q669" s="273" t="str">
        <f t="shared" si="192"/>
        <v>CUMPLE</v>
      </c>
      <c r="R669" s="273" t="s">
        <v>656</v>
      </c>
      <c r="S669" s="273" t="s">
        <v>656</v>
      </c>
      <c r="T669" s="273"/>
      <c r="U669" s="332">
        <f t="shared" si="189"/>
        <v>766.86245440239031</v>
      </c>
      <c r="V669" s="284" t="s">
        <v>634</v>
      </c>
      <c r="W669" s="332">
        <f t="shared" si="190"/>
        <v>766.86</v>
      </c>
      <c r="X669" s="635"/>
      <c r="Y669" s="273" t="str">
        <f t="shared" si="191"/>
        <v>CUMPLE</v>
      </c>
      <c r="Z669" s="635"/>
      <c r="AA669" s="637"/>
      <c r="AB669" s="635"/>
      <c r="AC669" s="309"/>
      <c r="AF669" s="516"/>
      <c r="AG669" s="518"/>
    </row>
    <row r="670" spans="2:33" s="274" customFormat="1" ht="63.75" customHeight="1" x14ac:dyDescent="0.25">
      <c r="B670" s="285" t="s">
        <v>716</v>
      </c>
      <c r="C670" s="296">
        <v>90</v>
      </c>
      <c r="D670" s="287" t="s">
        <v>690</v>
      </c>
      <c r="E670" s="288" t="s">
        <v>848</v>
      </c>
      <c r="F670" s="288" t="s">
        <v>1247</v>
      </c>
      <c r="G670" s="651" t="s">
        <v>1248</v>
      </c>
      <c r="H670" s="652"/>
      <c r="I670" s="289" t="s">
        <v>713</v>
      </c>
      <c r="J670" s="290">
        <v>0.3</v>
      </c>
      <c r="K670" s="377" t="s">
        <v>1244</v>
      </c>
      <c r="L670" s="291">
        <v>43925</v>
      </c>
      <c r="M670" s="291">
        <v>37179</v>
      </c>
      <c r="N670" s="292">
        <v>1656489837</v>
      </c>
      <c r="O670" s="293">
        <v>5791.92</v>
      </c>
      <c r="P670" s="289">
        <v>801016</v>
      </c>
      <c r="Q670" s="273" t="str">
        <f t="shared" si="192"/>
        <v>CUMPLE</v>
      </c>
      <c r="R670" s="273" t="s">
        <v>656</v>
      </c>
      <c r="S670" s="273" t="s">
        <v>656</v>
      </c>
      <c r="T670" s="273" t="s">
        <v>656</v>
      </c>
      <c r="U670" s="332">
        <f t="shared" si="189"/>
        <v>1737.576752097902</v>
      </c>
      <c r="V670" s="284" t="s">
        <v>634</v>
      </c>
      <c r="W670" s="332">
        <f t="shared" si="190"/>
        <v>1737.576</v>
      </c>
      <c r="X670" s="635"/>
      <c r="Y670" s="273" t="str">
        <f t="shared" si="191"/>
        <v>CUMPLE</v>
      </c>
      <c r="Z670" s="635"/>
      <c r="AA670" s="637"/>
      <c r="AB670" s="635"/>
      <c r="AC670" s="309"/>
      <c r="AF670" s="516"/>
      <c r="AG670" s="518"/>
    </row>
    <row r="671" spans="2:33" s="274" customFormat="1" ht="54.75" customHeight="1" x14ac:dyDescent="0.25">
      <c r="B671" s="285" t="s">
        <v>717</v>
      </c>
      <c r="C671" s="296">
        <v>12</v>
      </c>
      <c r="D671" s="347" t="s">
        <v>690</v>
      </c>
      <c r="E671" s="377" t="s">
        <v>848</v>
      </c>
      <c r="F671" s="284" t="s">
        <v>1249</v>
      </c>
      <c r="G671" s="655" t="s">
        <v>1250</v>
      </c>
      <c r="H671" s="656"/>
      <c r="I671" s="289" t="s">
        <v>1185</v>
      </c>
      <c r="J671" s="298">
        <v>1</v>
      </c>
      <c r="K671" s="377" t="s">
        <v>1244</v>
      </c>
      <c r="L671" s="373">
        <v>39142</v>
      </c>
      <c r="M671" s="373">
        <v>39679</v>
      </c>
      <c r="N671" s="292">
        <v>954770476</v>
      </c>
      <c r="O671" s="293">
        <v>2068.84</v>
      </c>
      <c r="P671" s="289">
        <v>811022</v>
      </c>
      <c r="Q671" s="273" t="str">
        <f t="shared" si="192"/>
        <v>CUMPLE</v>
      </c>
      <c r="R671" s="273" t="s">
        <v>656</v>
      </c>
      <c r="S671" s="273" t="s">
        <v>656</v>
      </c>
      <c r="T671" s="273" t="s">
        <v>656</v>
      </c>
      <c r="U671" s="332">
        <f t="shared" si="189"/>
        <v>2068.8417681473456</v>
      </c>
      <c r="V671" s="284" t="s">
        <v>634</v>
      </c>
      <c r="W671" s="332">
        <f t="shared" si="190"/>
        <v>2068.84</v>
      </c>
      <c r="X671" s="635"/>
      <c r="Y671" s="335" t="str">
        <f t="shared" si="191"/>
        <v>CUMPLE</v>
      </c>
      <c r="Z671" s="635"/>
      <c r="AA671" s="637"/>
      <c r="AB671" s="635"/>
      <c r="AC671" s="309"/>
      <c r="AF671" s="516"/>
      <c r="AG671" s="518"/>
    </row>
    <row r="672" spans="2:33" s="274" customFormat="1" ht="17.25" customHeight="1" x14ac:dyDescent="0.2">
      <c r="B672" s="285" t="s">
        <v>718</v>
      </c>
      <c r="C672" s="296"/>
      <c r="D672" s="296"/>
      <c r="E672" s="284"/>
      <c r="F672" s="284"/>
      <c r="G672" s="638"/>
      <c r="H672" s="639"/>
      <c r="I672" s="289"/>
      <c r="J672" s="298"/>
      <c r="K672" s="298"/>
      <c r="L672" s="289"/>
      <c r="M672" s="289"/>
      <c r="N672" s="299"/>
      <c r="O672" s="297"/>
      <c r="P672" s="297"/>
      <c r="Q672" s="273"/>
      <c r="R672" s="284"/>
      <c r="S672" s="284"/>
      <c r="T672" s="284"/>
      <c r="U672" s="332" t="str">
        <f t="shared" si="189"/>
        <v/>
      </c>
      <c r="V672" s="284"/>
      <c r="W672" s="332" t="str">
        <f t="shared" si="190"/>
        <v xml:space="preserve"> </v>
      </c>
      <c r="X672" s="636"/>
      <c r="Y672" s="335" t="str">
        <f t="shared" si="191"/>
        <v/>
      </c>
      <c r="Z672" s="636"/>
      <c r="AA672" s="637"/>
      <c r="AB672" s="636"/>
      <c r="AC672" s="309"/>
    </row>
    <row r="673" spans="2:33" s="274" customFormat="1" ht="15.75" x14ac:dyDescent="0.2">
      <c r="B673" s="300"/>
      <c r="C673" s="301"/>
      <c r="D673" s="301"/>
      <c r="E673" s="301"/>
      <c r="F673" s="301"/>
      <c r="G673" s="301"/>
      <c r="H673" s="301"/>
      <c r="I673" s="301"/>
      <c r="J673" s="302"/>
      <c r="K673" s="302"/>
      <c r="L673" s="302"/>
      <c r="M673" s="302"/>
      <c r="N673" s="301"/>
      <c r="O673" s="301"/>
      <c r="P673" s="301"/>
      <c r="Q673" s="302"/>
      <c r="R673" s="302"/>
      <c r="S673" s="303"/>
      <c r="T673" s="303" t="s">
        <v>719</v>
      </c>
      <c r="U673" s="333">
        <f>SUM(U667:U672)</f>
        <v>5518.6243171090337</v>
      </c>
      <c r="V673" s="303">
        <f>COUNTIF(V667:V672,"SI")</f>
        <v>5</v>
      </c>
      <c r="W673" s="333">
        <f>SUM(W667:W672)</f>
        <v>5518.6210000000001</v>
      </c>
      <c r="X673" s="310">
        <f>W673/V673</f>
        <v>1103.7242000000001</v>
      </c>
      <c r="Y673" s="301"/>
      <c r="Z673" s="301"/>
      <c r="AA673" s="301"/>
      <c r="AB673" s="301"/>
      <c r="AC673" s="304"/>
    </row>
    <row r="674" spans="2:33" x14ac:dyDescent="0.2">
      <c r="Q674" s="69"/>
    </row>
    <row r="675" spans="2:33" x14ac:dyDescent="0.2">
      <c r="Q675" s="69"/>
    </row>
    <row r="676" spans="2:33" s="274" customFormat="1" ht="20.25" x14ac:dyDescent="0.25">
      <c r="B676" s="305">
        <v>51</v>
      </c>
      <c r="C676" s="640" t="str">
        <f>VLOOKUP(B676,'INFO. PROP'!$A$9:$D$105,2,FALSE)</f>
        <v>INTERVIAL BOGOTA</v>
      </c>
      <c r="D676" s="640"/>
      <c r="E676" s="640"/>
      <c r="F676" s="640"/>
      <c r="G676" s="640"/>
      <c r="H676" s="641" t="s">
        <v>8</v>
      </c>
      <c r="I676" s="641"/>
      <c r="J676" s="642"/>
      <c r="K676" s="423" t="str">
        <f>VLOOKUP(B676,'INFO. PROP'!$A$9:$E$105,4,FALSE)</f>
        <v>(IAR PROYECTOS SAS 75% - PROYECTOS IAR SAS 25% -  0%- 0%)</v>
      </c>
      <c r="L676" s="426"/>
      <c r="M676" s="426"/>
      <c r="N676" s="426"/>
      <c r="O676" s="426"/>
      <c r="P676" s="426"/>
      <c r="Q676" s="426"/>
      <c r="R676" s="426"/>
      <c r="S676" s="426"/>
      <c r="T676" s="426"/>
      <c r="U676" s="431"/>
      <c r="V676" s="452" t="s">
        <v>673</v>
      </c>
      <c r="W676" s="431">
        <f>AVERAGE(W680:W685)</f>
        <v>890.20289999999989</v>
      </c>
      <c r="X676" s="618" t="s">
        <v>674</v>
      </c>
      <c r="Y676" s="619"/>
      <c r="Z676" s="311" t="s">
        <v>656</v>
      </c>
      <c r="AA676" s="312" t="s">
        <v>627</v>
      </c>
      <c r="AB676" s="311" t="s">
        <v>656</v>
      </c>
      <c r="AC676" s="275"/>
      <c r="AF676" s="516"/>
      <c r="AG676" s="517"/>
    </row>
    <row r="677" spans="2:33" s="274" customFormat="1" ht="15" x14ac:dyDescent="0.25">
      <c r="B677" s="643"/>
      <c r="C677" s="644"/>
      <c r="D677" s="644"/>
      <c r="E677" s="644"/>
      <c r="F677" s="306"/>
      <c r="G677" s="307"/>
      <c r="H677" s="307"/>
      <c r="I677" s="307"/>
      <c r="J677" s="308"/>
      <c r="K677" s="308"/>
      <c r="L677" s="308"/>
      <c r="M677" s="308"/>
      <c r="N677" s="307"/>
      <c r="O677" s="307"/>
      <c r="P677" s="307"/>
      <c r="Q677" s="308"/>
      <c r="R677" s="308"/>
      <c r="S677" s="308"/>
      <c r="T677" s="308"/>
      <c r="U677" s="308"/>
      <c r="V677" s="308"/>
      <c r="W677" s="308"/>
      <c r="X677" s="308"/>
      <c r="Y677" s="307"/>
      <c r="Z677" s="307"/>
      <c r="AA677" s="307"/>
      <c r="AB677" s="307"/>
      <c r="AC677" s="276"/>
      <c r="AF677" s="516"/>
      <c r="AG677" s="517"/>
    </row>
    <row r="678" spans="2:33" s="274" customFormat="1" ht="45" customHeight="1" x14ac:dyDescent="0.25">
      <c r="B678" s="645" t="s">
        <v>675</v>
      </c>
      <c r="C678" s="629" t="s">
        <v>676</v>
      </c>
      <c r="D678" s="629" t="s">
        <v>677</v>
      </c>
      <c r="E678" s="629" t="s">
        <v>678</v>
      </c>
      <c r="F678" s="630" t="s">
        <v>675</v>
      </c>
      <c r="G678" s="646"/>
      <c r="H678" s="631"/>
      <c r="I678" s="647" t="s">
        <v>679</v>
      </c>
      <c r="J678" s="648"/>
      <c r="K678" s="620" t="s">
        <v>680</v>
      </c>
      <c r="L678" s="620" t="s">
        <v>681</v>
      </c>
      <c r="M678" s="620" t="s">
        <v>682</v>
      </c>
      <c r="N678" s="620" t="s">
        <v>683</v>
      </c>
      <c r="O678" s="620" t="s">
        <v>684</v>
      </c>
      <c r="P678" s="620" t="s">
        <v>685</v>
      </c>
      <c r="Q678" s="281" t="s">
        <v>686</v>
      </c>
      <c r="R678" s="279" t="s">
        <v>687</v>
      </c>
      <c r="S678" s="649" t="s">
        <v>688</v>
      </c>
      <c r="T678" s="649"/>
      <c r="U678" s="620" t="s">
        <v>689</v>
      </c>
      <c r="V678" s="620" t="s">
        <v>690</v>
      </c>
      <c r="W678" s="647" t="s">
        <v>691</v>
      </c>
      <c r="X678" s="648"/>
      <c r="Y678" s="281" t="s">
        <v>692</v>
      </c>
      <c r="Z678" s="281" t="s">
        <v>693</v>
      </c>
      <c r="AA678" s="629" t="s">
        <v>694</v>
      </c>
      <c r="AB678" s="629"/>
      <c r="AC678" s="622" t="s">
        <v>23</v>
      </c>
      <c r="AF678" s="516"/>
      <c r="AG678" s="517"/>
    </row>
    <row r="679" spans="2:33" s="274" customFormat="1" ht="75" customHeight="1" x14ac:dyDescent="0.25">
      <c r="B679" s="645"/>
      <c r="C679" s="629"/>
      <c r="D679" s="629"/>
      <c r="E679" s="629"/>
      <c r="F679" s="282" t="s">
        <v>5</v>
      </c>
      <c r="G679" s="630" t="s">
        <v>695</v>
      </c>
      <c r="H679" s="631"/>
      <c r="I679" s="278" t="s">
        <v>696</v>
      </c>
      <c r="J679" s="280" t="s">
        <v>697</v>
      </c>
      <c r="K679" s="621"/>
      <c r="L679" s="621"/>
      <c r="M679" s="621"/>
      <c r="N679" s="621"/>
      <c r="O679" s="621"/>
      <c r="P679" s="621"/>
      <c r="Q679" s="277" t="s">
        <v>698</v>
      </c>
      <c r="R679" s="277" t="s">
        <v>699</v>
      </c>
      <c r="S679" s="283" t="s">
        <v>700</v>
      </c>
      <c r="T679" s="283" t="s">
        <v>701</v>
      </c>
      <c r="U679" s="621"/>
      <c r="V679" s="621"/>
      <c r="W679" s="502" t="s">
        <v>702</v>
      </c>
      <c r="X679" s="284" t="s">
        <v>703</v>
      </c>
      <c r="Y679" s="277" t="s">
        <v>704</v>
      </c>
      <c r="Z679" s="281" t="s">
        <v>705</v>
      </c>
      <c r="AA679" s="277" t="s">
        <v>706</v>
      </c>
      <c r="AB679" s="277" t="s">
        <v>707</v>
      </c>
      <c r="AC679" s="622"/>
      <c r="AF679" s="516"/>
      <c r="AG679" s="517"/>
    </row>
    <row r="680" spans="2:33" s="274" customFormat="1" ht="129" customHeight="1" x14ac:dyDescent="0.25">
      <c r="B680" s="285" t="s">
        <v>708</v>
      </c>
      <c r="C680" s="288" t="s">
        <v>1251</v>
      </c>
      <c r="D680" s="347" t="s">
        <v>690</v>
      </c>
      <c r="E680" s="288" t="s">
        <v>1252</v>
      </c>
      <c r="F680" s="288" t="s">
        <v>1253</v>
      </c>
      <c r="G680" s="651" t="s">
        <v>1254</v>
      </c>
      <c r="H680" s="652"/>
      <c r="I680" s="289" t="s">
        <v>713</v>
      </c>
      <c r="J680" s="290">
        <v>0.5</v>
      </c>
      <c r="K680" s="290" t="s">
        <v>329</v>
      </c>
      <c r="L680" s="291">
        <v>42947</v>
      </c>
      <c r="M680" s="291">
        <v>43146</v>
      </c>
      <c r="N680" s="292">
        <v>345915409</v>
      </c>
      <c r="O680" s="292">
        <v>442.78</v>
      </c>
      <c r="P680" s="289">
        <v>811015</v>
      </c>
      <c r="Q680" s="273" t="str">
        <f>IF(OR(P680=$C$2,P680=$C$3,P680=$C$4),"CUMPLE","NO CUMPLE")</f>
        <v>CUMPLE</v>
      </c>
      <c r="R680" s="273" t="s">
        <v>656</v>
      </c>
      <c r="S680" s="273" t="s">
        <v>656</v>
      </c>
      <c r="T680" s="273" t="s">
        <v>656</v>
      </c>
      <c r="U680" s="332">
        <f t="shared" ref="U680:U685" si="193">IF(V680="SI",IF(M680="","",($J680*$N680)/(VLOOKUP(YEAR(M680),$AF$1:$AG$34,2,))),"")</f>
        <v>221.38812877443866</v>
      </c>
      <c r="V680" s="284" t="s">
        <v>634</v>
      </c>
      <c r="W680" s="332">
        <f t="shared" ref="W680:W685" si="194">IF(V680="si",(J680*O680),(" "))</f>
        <v>221.39</v>
      </c>
      <c r="X680" s="448">
        <f>W686/$G$11</f>
        <v>5.5633952732030325</v>
      </c>
      <c r="Y680" s="273" t="str">
        <f t="shared" ref="Y680:Y685" si="195">IF(M680="","",IF(M680&lt;$G$13,"CUMPLE","NO CUMPLE"))</f>
        <v>CUMPLE</v>
      </c>
      <c r="Z680" s="634" t="s">
        <v>656</v>
      </c>
      <c r="AA680" s="637" t="s">
        <v>634</v>
      </c>
      <c r="AB680" s="634" t="str">
        <f>IF(AA680="si","CUMPLE","NO CUMPLE")</f>
        <v>CUMPLE</v>
      </c>
      <c r="AC680" s="294"/>
      <c r="AF680" s="516"/>
      <c r="AG680" s="517"/>
    </row>
    <row r="681" spans="2:33" s="274" customFormat="1" ht="129" customHeight="1" x14ac:dyDescent="0.25">
      <c r="B681" s="285" t="s">
        <v>714</v>
      </c>
      <c r="C681" s="286">
        <v>24</v>
      </c>
      <c r="D681" s="347" t="s">
        <v>690</v>
      </c>
      <c r="E681" s="288" t="s">
        <v>1255</v>
      </c>
      <c r="F681" s="288" t="s">
        <v>1256</v>
      </c>
      <c r="G681" s="651" t="s">
        <v>1257</v>
      </c>
      <c r="H681" s="652"/>
      <c r="I681" s="289" t="s">
        <v>713</v>
      </c>
      <c r="J681" s="290">
        <v>0.4</v>
      </c>
      <c r="K681" s="290" t="s">
        <v>329</v>
      </c>
      <c r="L681" s="291">
        <v>40974</v>
      </c>
      <c r="M681" s="291">
        <v>41583</v>
      </c>
      <c r="N681" s="292">
        <v>1896765500</v>
      </c>
      <c r="O681" s="292">
        <v>3217.58</v>
      </c>
      <c r="P681" s="289">
        <v>811015</v>
      </c>
      <c r="Q681" s="273" t="str">
        <f t="shared" ref="Q681:Q684" si="196">IF(OR(P681=$C$2,P681=$C$3,P681=$C$4),"CUMPLE","NO CUMPLE")</f>
        <v>CUMPLE</v>
      </c>
      <c r="R681" s="273" t="s">
        <v>656</v>
      </c>
      <c r="S681" s="273" t="s">
        <v>656</v>
      </c>
      <c r="T681" s="273" t="s">
        <v>656</v>
      </c>
      <c r="U681" s="332">
        <f t="shared" si="193"/>
        <v>1287.0334181509754</v>
      </c>
      <c r="V681" s="284" t="s">
        <v>634</v>
      </c>
      <c r="W681" s="332">
        <f t="shared" si="194"/>
        <v>1287.0320000000002</v>
      </c>
      <c r="X681" s="634" t="str">
        <f>IF(W686=0,"",IF(X680&gt;=100%,"CUMPLE","NO CUMPLE"))</f>
        <v>CUMPLE</v>
      </c>
      <c r="Y681" s="273" t="str">
        <f t="shared" si="195"/>
        <v>CUMPLE</v>
      </c>
      <c r="Z681" s="635"/>
      <c r="AA681" s="637"/>
      <c r="AB681" s="635"/>
      <c r="AC681" s="295"/>
      <c r="AF681" s="516"/>
      <c r="AG681" s="518"/>
    </row>
    <row r="682" spans="2:33" s="274" customFormat="1" ht="159" customHeight="1" x14ac:dyDescent="0.25">
      <c r="B682" s="285" t="s">
        <v>715</v>
      </c>
      <c r="C682" s="296">
        <v>22</v>
      </c>
      <c r="D682" s="347" t="s">
        <v>690</v>
      </c>
      <c r="E682" s="288" t="s">
        <v>1258</v>
      </c>
      <c r="F682" s="288" t="s">
        <v>1259</v>
      </c>
      <c r="G682" s="651" t="s">
        <v>1260</v>
      </c>
      <c r="H682" s="652"/>
      <c r="I682" s="289" t="s">
        <v>713</v>
      </c>
      <c r="J682" s="290">
        <v>0.95</v>
      </c>
      <c r="K682" s="290" t="s">
        <v>329</v>
      </c>
      <c r="L682" s="291">
        <v>42962</v>
      </c>
      <c r="M682" s="291">
        <v>43643</v>
      </c>
      <c r="N682" s="292">
        <v>1504982480</v>
      </c>
      <c r="O682" s="292">
        <v>1817.35</v>
      </c>
      <c r="P682" s="289">
        <v>811015</v>
      </c>
      <c r="Q682" s="273" t="str">
        <f t="shared" si="196"/>
        <v>CUMPLE</v>
      </c>
      <c r="R682" s="273" t="s">
        <v>656</v>
      </c>
      <c r="S682" s="273" t="s">
        <v>656</v>
      </c>
      <c r="T682" s="273" t="s">
        <v>656</v>
      </c>
      <c r="U682" s="332">
        <f t="shared" si="193"/>
        <v>1726.4892309773027</v>
      </c>
      <c r="V682" s="284" t="s">
        <v>634</v>
      </c>
      <c r="W682" s="332">
        <f t="shared" si="194"/>
        <v>1726.4824999999998</v>
      </c>
      <c r="X682" s="635"/>
      <c r="Y682" s="273" t="str">
        <f t="shared" si="195"/>
        <v>CUMPLE</v>
      </c>
      <c r="Z682" s="635"/>
      <c r="AA682" s="637"/>
      <c r="AB682" s="635"/>
      <c r="AC682" s="309"/>
      <c r="AF682" s="516"/>
      <c r="AG682" s="518"/>
    </row>
    <row r="683" spans="2:33" s="274" customFormat="1" ht="129" customHeight="1" x14ac:dyDescent="0.25">
      <c r="B683" s="285" t="s">
        <v>716</v>
      </c>
      <c r="C683" s="296">
        <v>92</v>
      </c>
      <c r="D683" s="347" t="s">
        <v>690</v>
      </c>
      <c r="E683" s="288" t="s">
        <v>1261</v>
      </c>
      <c r="F683" s="288" t="s">
        <v>1242</v>
      </c>
      <c r="G683" s="651" t="s">
        <v>1262</v>
      </c>
      <c r="H683" s="652"/>
      <c r="I683" s="289" t="s">
        <v>713</v>
      </c>
      <c r="J683" s="290">
        <v>0.5</v>
      </c>
      <c r="K683" s="290" t="s">
        <v>329</v>
      </c>
      <c r="L683" s="291">
        <v>41974</v>
      </c>
      <c r="M683" s="291">
        <v>42354</v>
      </c>
      <c r="N683" s="292">
        <v>1073073865</v>
      </c>
      <c r="O683" s="292">
        <v>1665.36</v>
      </c>
      <c r="P683" s="289">
        <v>811015</v>
      </c>
      <c r="Q683" s="273" t="str">
        <f t="shared" si="196"/>
        <v>CUMPLE</v>
      </c>
      <c r="R683" s="273" t="s">
        <v>656</v>
      </c>
      <c r="S683" s="273" t="s">
        <v>656</v>
      </c>
      <c r="T683" s="273" t="s">
        <v>656</v>
      </c>
      <c r="U683" s="332">
        <f t="shared" si="193"/>
        <v>832.67933964460303</v>
      </c>
      <c r="V683" s="284" t="s">
        <v>634</v>
      </c>
      <c r="W683" s="332">
        <f t="shared" si="194"/>
        <v>832.68</v>
      </c>
      <c r="X683" s="635"/>
      <c r="Y683" s="273" t="str">
        <f t="shared" si="195"/>
        <v>CUMPLE</v>
      </c>
      <c r="Z683" s="635"/>
      <c r="AA683" s="637"/>
      <c r="AB683" s="635"/>
      <c r="AC683" s="309"/>
      <c r="AF683" s="516"/>
      <c r="AG683" s="518"/>
    </row>
    <row r="684" spans="2:33" s="274" customFormat="1" ht="89.25" customHeight="1" x14ac:dyDescent="0.25">
      <c r="B684" s="285" t="s">
        <v>717</v>
      </c>
      <c r="C684" s="296">
        <v>1</v>
      </c>
      <c r="D684" s="347" t="s">
        <v>690</v>
      </c>
      <c r="E684" s="288" t="s">
        <v>1261</v>
      </c>
      <c r="F684" s="288" t="s">
        <v>1245</v>
      </c>
      <c r="G684" s="651" t="s">
        <v>1263</v>
      </c>
      <c r="H684" s="652"/>
      <c r="I684" s="289" t="s">
        <v>713</v>
      </c>
      <c r="J684" s="298">
        <v>0.25</v>
      </c>
      <c r="K684" s="290" t="s">
        <v>329</v>
      </c>
      <c r="L684" s="373">
        <v>42284</v>
      </c>
      <c r="M684" s="373">
        <v>42725</v>
      </c>
      <c r="N684" s="292">
        <v>1057434307</v>
      </c>
      <c r="O684" s="292">
        <v>1533.72</v>
      </c>
      <c r="P684" s="289">
        <v>811015</v>
      </c>
      <c r="Q684" s="273" t="str">
        <f t="shared" si="196"/>
        <v>CUMPLE</v>
      </c>
      <c r="R684" s="273" t="s">
        <v>656</v>
      </c>
      <c r="S684" s="273" t="s">
        <v>656</v>
      </c>
      <c r="T684" s="284"/>
      <c r="U684" s="332">
        <f t="shared" si="193"/>
        <v>383.43122720119516</v>
      </c>
      <c r="V684" s="284" t="s">
        <v>634</v>
      </c>
      <c r="W684" s="332">
        <f t="shared" si="194"/>
        <v>383.43</v>
      </c>
      <c r="X684" s="635"/>
      <c r="Y684" s="335" t="str">
        <f t="shared" si="195"/>
        <v>CUMPLE</v>
      </c>
      <c r="Z684" s="635"/>
      <c r="AA684" s="637"/>
      <c r="AB684" s="635"/>
      <c r="AC684" s="309"/>
      <c r="AF684" s="516"/>
      <c r="AG684" s="518"/>
    </row>
    <row r="685" spans="2:33" s="274" customFormat="1" ht="15.75" customHeight="1" x14ac:dyDescent="0.2">
      <c r="B685" s="285" t="s">
        <v>718</v>
      </c>
      <c r="C685" s="296"/>
      <c r="D685" s="296"/>
      <c r="E685" s="284"/>
      <c r="F685" s="284"/>
      <c r="G685" s="638"/>
      <c r="H685" s="639"/>
      <c r="I685" s="289"/>
      <c r="J685" s="298"/>
      <c r="K685" s="298"/>
      <c r="L685" s="289"/>
      <c r="M685" s="289"/>
      <c r="N685" s="299"/>
      <c r="O685" s="297"/>
      <c r="P685" s="297"/>
      <c r="Q685" s="273"/>
      <c r="R685" s="284"/>
      <c r="S685" s="284"/>
      <c r="T685" s="284"/>
      <c r="U685" s="332" t="str">
        <f t="shared" si="193"/>
        <v/>
      </c>
      <c r="V685" s="284"/>
      <c r="W685" s="332" t="str">
        <f t="shared" si="194"/>
        <v xml:space="preserve"> </v>
      </c>
      <c r="X685" s="636"/>
      <c r="Y685" s="335" t="str">
        <f t="shared" si="195"/>
        <v/>
      </c>
      <c r="Z685" s="636"/>
      <c r="AA685" s="637"/>
      <c r="AB685" s="636"/>
      <c r="AC685" s="309"/>
    </row>
    <row r="686" spans="2:33" s="274" customFormat="1" ht="15.75" x14ac:dyDescent="0.2">
      <c r="B686" s="300"/>
      <c r="C686" s="301"/>
      <c r="D686" s="301"/>
      <c r="E686" s="301"/>
      <c r="F686" s="301"/>
      <c r="G686" s="301"/>
      <c r="H686" s="301"/>
      <c r="I686" s="301"/>
      <c r="J686" s="302"/>
      <c r="K686" s="302"/>
      <c r="L686" s="302"/>
      <c r="M686" s="302"/>
      <c r="N686" s="301"/>
      <c r="O686" s="301"/>
      <c r="P686" s="301"/>
      <c r="Q686" s="302"/>
      <c r="R686" s="302"/>
      <c r="S686" s="303"/>
      <c r="T686" s="303" t="s">
        <v>719</v>
      </c>
      <c r="U686" s="333">
        <f>SUM(U680:U685)</f>
        <v>4451.0213447485148</v>
      </c>
      <c r="V686" s="303">
        <f>COUNTIF(V680:V685,"SI")</f>
        <v>5</v>
      </c>
      <c r="W686" s="333">
        <f>SUM(W680:W685)</f>
        <v>4451.0144999999993</v>
      </c>
      <c r="X686" s="310">
        <f>W686/V686</f>
        <v>890.20289999999989</v>
      </c>
      <c r="Y686" s="301"/>
      <c r="Z686" s="301"/>
      <c r="AA686" s="301"/>
      <c r="AB686" s="301"/>
      <c r="AC686" s="304"/>
    </row>
    <row r="687" spans="2:33" ht="16.5" x14ac:dyDescent="0.3">
      <c r="Q687" s="69"/>
      <c r="U687" s="331"/>
      <c r="V687" s="327"/>
      <c r="W687" s="331"/>
    </row>
    <row r="688" spans="2:33" x14ac:dyDescent="0.2">
      <c r="Q688" s="69"/>
    </row>
    <row r="689" spans="2:33" s="274" customFormat="1" ht="20.25" x14ac:dyDescent="0.25">
      <c r="B689" s="305">
        <v>52</v>
      </c>
      <c r="C689" s="640" t="str">
        <f>VLOOKUP(B689,'INFO. PROP'!$A$9:$D$105,2,FALSE)</f>
        <v>CONSORCIO INTERCAPITAL</v>
      </c>
      <c r="D689" s="640"/>
      <c r="E689" s="640"/>
      <c r="F689" s="640"/>
      <c r="G689" s="640"/>
      <c r="H689" s="641" t="s">
        <v>8</v>
      </c>
      <c r="I689" s="641"/>
      <c r="J689" s="642"/>
      <c r="K689" s="423" t="str">
        <f>VLOOKUP(B689,'INFO. PROP'!$A$9:$E$105,4,FALSE)</f>
        <v>(GAVINCO INGENIEROS CONSULTORES S.A.S 50% - ING INGENIERIA S.A.S 50% -  0%- 0%)</v>
      </c>
      <c r="L689" s="426"/>
      <c r="M689" s="426"/>
      <c r="N689" s="426"/>
      <c r="O689" s="426"/>
      <c r="P689" s="426"/>
      <c r="Q689" s="426"/>
      <c r="R689" s="426"/>
      <c r="S689" s="426"/>
      <c r="T689" s="426"/>
      <c r="U689" s="431"/>
      <c r="V689" s="452" t="s">
        <v>673</v>
      </c>
      <c r="W689" s="431">
        <f>AVERAGE(W693:W698)</f>
        <v>1097.3637166666667</v>
      </c>
      <c r="X689" s="618" t="s">
        <v>674</v>
      </c>
      <c r="Y689" s="619"/>
      <c r="Z689" s="311" t="s">
        <v>656</v>
      </c>
      <c r="AA689" s="312" t="s">
        <v>627</v>
      </c>
      <c r="AB689" s="311" t="s">
        <v>656</v>
      </c>
      <c r="AC689" s="275"/>
      <c r="AF689" s="516"/>
      <c r="AG689" s="517"/>
    </row>
    <row r="690" spans="2:33" s="274" customFormat="1" ht="15" x14ac:dyDescent="0.25">
      <c r="B690" s="643"/>
      <c r="C690" s="644"/>
      <c r="D690" s="644"/>
      <c r="E690" s="644"/>
      <c r="F690" s="306"/>
      <c r="G690" s="307"/>
      <c r="H690" s="307"/>
      <c r="I690" s="307"/>
      <c r="J690" s="308"/>
      <c r="K690" s="308"/>
      <c r="L690" s="308"/>
      <c r="M690" s="308"/>
      <c r="N690" s="307"/>
      <c r="O690" s="307"/>
      <c r="P690" s="307"/>
      <c r="Q690" s="308"/>
      <c r="R690" s="308"/>
      <c r="S690" s="308"/>
      <c r="T690" s="308"/>
      <c r="U690" s="308"/>
      <c r="V690" s="308"/>
      <c r="W690" s="308"/>
      <c r="X690" s="308"/>
      <c r="Y690" s="307"/>
      <c r="Z690" s="307"/>
      <c r="AA690" s="307"/>
      <c r="AB690" s="307"/>
      <c r="AC690" s="276"/>
      <c r="AF690" s="516"/>
      <c r="AG690" s="517"/>
    </row>
    <row r="691" spans="2:33" s="274" customFormat="1" ht="45" customHeight="1" x14ac:dyDescent="0.25">
      <c r="B691" s="645" t="s">
        <v>675</v>
      </c>
      <c r="C691" s="629" t="s">
        <v>676</v>
      </c>
      <c r="D691" s="629" t="s">
        <v>677</v>
      </c>
      <c r="E691" s="629" t="s">
        <v>678</v>
      </c>
      <c r="F691" s="630" t="s">
        <v>675</v>
      </c>
      <c r="G691" s="646"/>
      <c r="H691" s="631"/>
      <c r="I691" s="647" t="s">
        <v>679</v>
      </c>
      <c r="J691" s="648"/>
      <c r="K691" s="620" t="s">
        <v>680</v>
      </c>
      <c r="L691" s="620" t="s">
        <v>681</v>
      </c>
      <c r="M691" s="620" t="s">
        <v>682</v>
      </c>
      <c r="N691" s="620" t="s">
        <v>683</v>
      </c>
      <c r="O691" s="620" t="s">
        <v>684</v>
      </c>
      <c r="P691" s="620" t="s">
        <v>685</v>
      </c>
      <c r="Q691" s="281" t="s">
        <v>686</v>
      </c>
      <c r="R691" s="279" t="s">
        <v>687</v>
      </c>
      <c r="S691" s="649" t="s">
        <v>688</v>
      </c>
      <c r="T691" s="649"/>
      <c r="U691" s="620" t="s">
        <v>689</v>
      </c>
      <c r="V691" s="620" t="s">
        <v>690</v>
      </c>
      <c r="W691" s="647" t="s">
        <v>691</v>
      </c>
      <c r="X691" s="648"/>
      <c r="Y691" s="281" t="s">
        <v>692</v>
      </c>
      <c r="Z691" s="281" t="s">
        <v>693</v>
      </c>
      <c r="AA691" s="629" t="s">
        <v>694</v>
      </c>
      <c r="AB691" s="629"/>
      <c r="AC691" s="622" t="s">
        <v>23</v>
      </c>
      <c r="AF691" s="516"/>
      <c r="AG691" s="517"/>
    </row>
    <row r="692" spans="2:33" s="274" customFormat="1" ht="75" customHeight="1" x14ac:dyDescent="0.25">
      <c r="B692" s="645"/>
      <c r="C692" s="629"/>
      <c r="D692" s="629"/>
      <c r="E692" s="629"/>
      <c r="F692" s="282" t="s">
        <v>5</v>
      </c>
      <c r="G692" s="630" t="s">
        <v>695</v>
      </c>
      <c r="H692" s="631"/>
      <c r="I692" s="278" t="s">
        <v>696</v>
      </c>
      <c r="J692" s="280" t="s">
        <v>697</v>
      </c>
      <c r="K692" s="621"/>
      <c r="L692" s="621"/>
      <c r="M692" s="621"/>
      <c r="N692" s="621"/>
      <c r="O692" s="621"/>
      <c r="P692" s="621"/>
      <c r="Q692" s="277" t="s">
        <v>698</v>
      </c>
      <c r="R692" s="277" t="s">
        <v>699</v>
      </c>
      <c r="S692" s="283" t="s">
        <v>700</v>
      </c>
      <c r="T692" s="283" t="s">
        <v>701</v>
      </c>
      <c r="U692" s="621"/>
      <c r="V692" s="621"/>
      <c r="W692" s="502" t="s">
        <v>702</v>
      </c>
      <c r="X692" s="284" t="s">
        <v>703</v>
      </c>
      <c r="Y692" s="277" t="s">
        <v>704</v>
      </c>
      <c r="Z692" s="281" t="s">
        <v>705</v>
      </c>
      <c r="AA692" s="277" t="s">
        <v>706</v>
      </c>
      <c r="AB692" s="277" t="s">
        <v>707</v>
      </c>
      <c r="AC692" s="622"/>
      <c r="AF692" s="516"/>
      <c r="AG692" s="517"/>
    </row>
    <row r="693" spans="2:33" s="274" customFormat="1" ht="55.5" customHeight="1" x14ac:dyDescent="0.25">
      <c r="B693" s="285" t="s">
        <v>708</v>
      </c>
      <c r="C693" s="286">
        <v>6</v>
      </c>
      <c r="D693" s="347" t="s">
        <v>690</v>
      </c>
      <c r="E693" s="288" t="s">
        <v>789</v>
      </c>
      <c r="F693" s="288" t="s">
        <v>1264</v>
      </c>
      <c r="G693" s="651" t="s">
        <v>1265</v>
      </c>
      <c r="H693" s="652"/>
      <c r="I693" s="289" t="s">
        <v>713</v>
      </c>
      <c r="J693" s="290">
        <v>0.9</v>
      </c>
      <c r="K693" s="290" t="s">
        <v>1266</v>
      </c>
      <c r="L693" s="291">
        <v>39325</v>
      </c>
      <c r="M693" s="291">
        <v>39437</v>
      </c>
      <c r="N693" s="292">
        <v>86628161</v>
      </c>
      <c r="O693" s="380">
        <v>199.74</v>
      </c>
      <c r="P693" s="289">
        <v>811022</v>
      </c>
      <c r="Q693" s="273" t="str">
        <f>IF(OR(P693=$C$2,P693=$C$3,P693=$C$4),"CUMPLE","NO CUMPLE")</f>
        <v>CUMPLE</v>
      </c>
      <c r="R693" s="273" t="s">
        <v>656</v>
      </c>
      <c r="S693" s="273" t="s">
        <v>656</v>
      </c>
      <c r="T693" s="273"/>
      <c r="U693" s="332">
        <f t="shared" ref="U693:U698" si="197">IF(V693="SI",IF(M693="","",($J693*$N693)/(VLOOKUP(YEAR(M693),$AF$1:$AG$34,2,))),"")</f>
        <v>179.76791537929446</v>
      </c>
      <c r="V693" s="284" t="s">
        <v>634</v>
      </c>
      <c r="W693" s="332">
        <f t="shared" ref="W693:W698" si="198">IF(V693="si",(J693*O693),(" "))</f>
        <v>179.76600000000002</v>
      </c>
      <c r="X693" s="448">
        <f>W699/$G$11</f>
        <v>8.2296763323792987</v>
      </c>
      <c r="Y693" s="273" t="str">
        <f t="shared" ref="Y693:Y698" si="199">IF(M693="","",IF(M693&lt;$G$13,"CUMPLE","NO CUMPLE"))</f>
        <v>CUMPLE</v>
      </c>
      <c r="Z693" s="634" t="s">
        <v>656</v>
      </c>
      <c r="AA693" s="637" t="s">
        <v>634</v>
      </c>
      <c r="AB693" s="634" t="str">
        <f>IF(AA693="si","CUMPLE","NO CUMPLE")</f>
        <v>CUMPLE</v>
      </c>
      <c r="AC693" s="294"/>
      <c r="AF693" s="516"/>
      <c r="AG693" s="517"/>
    </row>
    <row r="694" spans="2:33" s="274" customFormat="1" ht="90.75" customHeight="1" x14ac:dyDescent="0.25">
      <c r="B694" s="285" t="s">
        <v>714</v>
      </c>
      <c r="C694" s="286">
        <v>70</v>
      </c>
      <c r="D694" s="347" t="s">
        <v>690</v>
      </c>
      <c r="E694" s="288" t="s">
        <v>1267</v>
      </c>
      <c r="F694" s="288" t="s">
        <v>1268</v>
      </c>
      <c r="G694" s="651" t="s">
        <v>1269</v>
      </c>
      <c r="H694" s="652"/>
      <c r="I694" s="289" t="s">
        <v>713</v>
      </c>
      <c r="J694" s="290">
        <v>0.99</v>
      </c>
      <c r="K694" s="290" t="s">
        <v>1266</v>
      </c>
      <c r="L694" s="291">
        <v>40821</v>
      </c>
      <c r="M694" s="291">
        <v>40998</v>
      </c>
      <c r="N694" s="292">
        <v>568325760</v>
      </c>
      <c r="O694" s="380">
        <v>1002.87</v>
      </c>
      <c r="P694" s="289">
        <v>811015</v>
      </c>
      <c r="Q694" s="273" t="str">
        <f t="shared" ref="Q694:Q698" si="200">IF(OR(P694=$C$2,P694=$C$3,P694=$C$4),"CUMPLE","NO CUMPLE")</f>
        <v>CUMPLE</v>
      </c>
      <c r="R694" s="273" t="s">
        <v>656</v>
      </c>
      <c r="S694" s="273"/>
      <c r="T694" s="273"/>
      <c r="U694" s="332">
        <f t="shared" si="197"/>
        <v>992.84013128639492</v>
      </c>
      <c r="V694" s="284" t="s">
        <v>634</v>
      </c>
      <c r="W694" s="332">
        <f t="shared" si="198"/>
        <v>992.84130000000005</v>
      </c>
      <c r="X694" s="634" t="str">
        <f>IF(W699=0,"",IF(X693&gt;=100%,"CUMPLE","NO CUMPLE"))</f>
        <v>CUMPLE</v>
      </c>
      <c r="Y694" s="273" t="str">
        <f t="shared" si="199"/>
        <v>CUMPLE</v>
      </c>
      <c r="Z694" s="635"/>
      <c r="AA694" s="637"/>
      <c r="AB694" s="635"/>
      <c r="AC694" s="295"/>
      <c r="AF694" s="516"/>
      <c r="AG694" s="518"/>
    </row>
    <row r="695" spans="2:33" s="274" customFormat="1" ht="99" customHeight="1" x14ac:dyDescent="0.25">
      <c r="B695" s="285" t="s">
        <v>715</v>
      </c>
      <c r="C695" s="296">
        <v>110</v>
      </c>
      <c r="D695" s="347" t="s">
        <v>690</v>
      </c>
      <c r="E695" s="288" t="s">
        <v>1270</v>
      </c>
      <c r="F695" s="288" t="s">
        <v>1271</v>
      </c>
      <c r="G695" s="651" t="s">
        <v>1272</v>
      </c>
      <c r="H695" s="652"/>
      <c r="I695" s="289" t="s">
        <v>713</v>
      </c>
      <c r="J695" s="290">
        <v>0.34</v>
      </c>
      <c r="K695" s="290" t="s">
        <v>1273</v>
      </c>
      <c r="L695" s="291">
        <v>42734</v>
      </c>
      <c r="M695" s="291">
        <v>43175</v>
      </c>
      <c r="N695" s="292">
        <v>1868344720</v>
      </c>
      <c r="O695" s="380">
        <v>2391.5</v>
      </c>
      <c r="P695" s="289">
        <v>801016</v>
      </c>
      <c r="Q695" s="273" t="str">
        <f t="shared" si="200"/>
        <v>CUMPLE</v>
      </c>
      <c r="R695" s="273" t="s">
        <v>656</v>
      </c>
      <c r="S695" s="273" t="s">
        <v>656</v>
      </c>
      <c r="T695" s="273" t="s">
        <v>656</v>
      </c>
      <c r="U695" s="332">
        <f t="shared" si="197"/>
        <v>813.11194841035183</v>
      </c>
      <c r="V695" s="284" t="s">
        <v>634</v>
      </c>
      <c r="W695" s="332">
        <f t="shared" si="198"/>
        <v>813.11</v>
      </c>
      <c r="X695" s="635"/>
      <c r="Y695" s="273" t="str">
        <f t="shared" si="199"/>
        <v>CUMPLE</v>
      </c>
      <c r="Z695" s="635"/>
      <c r="AA695" s="637"/>
      <c r="AB695" s="635"/>
      <c r="AC695" s="309"/>
      <c r="AF695" s="516"/>
      <c r="AG695" s="518"/>
    </row>
    <row r="696" spans="2:33" s="274" customFormat="1" ht="139.5" customHeight="1" x14ac:dyDescent="0.25">
      <c r="B696" s="285" t="s">
        <v>716</v>
      </c>
      <c r="C696" s="296">
        <v>146</v>
      </c>
      <c r="D696" s="347" t="s">
        <v>690</v>
      </c>
      <c r="E696" s="288" t="s">
        <v>1274</v>
      </c>
      <c r="F696" s="288" t="s">
        <v>1275</v>
      </c>
      <c r="G696" s="651" t="s">
        <v>1276</v>
      </c>
      <c r="H696" s="652"/>
      <c r="I696" s="289" t="s">
        <v>713</v>
      </c>
      <c r="J696" s="290">
        <v>0.5</v>
      </c>
      <c r="K696" s="290" t="s">
        <v>1273</v>
      </c>
      <c r="L696" s="291">
        <v>43598</v>
      </c>
      <c r="M696" s="291">
        <v>44255</v>
      </c>
      <c r="N696" s="292">
        <v>1553913900</v>
      </c>
      <c r="O696" s="380">
        <v>1710.36</v>
      </c>
      <c r="P696" s="289">
        <v>801016</v>
      </c>
      <c r="Q696" s="273" t="str">
        <f t="shared" si="200"/>
        <v>CUMPLE</v>
      </c>
      <c r="R696" s="273" t="s">
        <v>656</v>
      </c>
      <c r="S696" s="273" t="s">
        <v>656</v>
      </c>
      <c r="T696" s="273" t="s">
        <v>656</v>
      </c>
      <c r="U696" s="332">
        <f t="shared" si="197"/>
        <v>855.18405637262993</v>
      </c>
      <c r="V696" s="284" t="s">
        <v>634</v>
      </c>
      <c r="W696" s="332">
        <f t="shared" si="198"/>
        <v>855.18</v>
      </c>
      <c r="X696" s="635"/>
      <c r="Y696" s="273" t="str">
        <f t="shared" si="199"/>
        <v>CUMPLE</v>
      </c>
      <c r="Z696" s="635"/>
      <c r="AA696" s="637"/>
      <c r="AB696" s="635"/>
      <c r="AC696" s="309"/>
      <c r="AF696" s="516"/>
      <c r="AG696" s="518"/>
    </row>
    <row r="697" spans="2:33" s="274" customFormat="1" ht="85.5" customHeight="1" x14ac:dyDescent="0.25">
      <c r="B697" s="285" t="s">
        <v>717</v>
      </c>
      <c r="C697" s="296">
        <v>165</v>
      </c>
      <c r="D697" s="347" t="s">
        <v>690</v>
      </c>
      <c r="E697" s="377" t="s">
        <v>1130</v>
      </c>
      <c r="F697" s="377" t="s">
        <v>1277</v>
      </c>
      <c r="G697" s="655" t="s">
        <v>1278</v>
      </c>
      <c r="H697" s="656"/>
      <c r="I697" s="289" t="s">
        <v>713</v>
      </c>
      <c r="J697" s="298">
        <v>0.5</v>
      </c>
      <c r="K697" s="298" t="s">
        <v>1279</v>
      </c>
      <c r="L697" s="373">
        <v>42044</v>
      </c>
      <c r="M697" s="373">
        <v>43251</v>
      </c>
      <c r="N697" s="380">
        <v>5217836324</v>
      </c>
      <c r="O697" s="380">
        <v>6678.89</v>
      </c>
      <c r="P697" s="379">
        <v>811015</v>
      </c>
      <c r="Q697" s="273" t="str">
        <f t="shared" si="200"/>
        <v>CUMPLE</v>
      </c>
      <c r="R697" s="335" t="s">
        <v>656</v>
      </c>
      <c r="S697" s="335" t="s">
        <v>656</v>
      </c>
      <c r="T697" s="335" t="s">
        <v>656</v>
      </c>
      <c r="U697" s="332">
        <f t="shared" si="197"/>
        <v>3339.4494433222994</v>
      </c>
      <c r="V697" s="284" t="s">
        <v>634</v>
      </c>
      <c r="W697" s="332">
        <f t="shared" si="198"/>
        <v>3339.4450000000002</v>
      </c>
      <c r="X697" s="635"/>
      <c r="Y697" s="335" t="str">
        <f t="shared" si="199"/>
        <v>CUMPLE</v>
      </c>
      <c r="Z697" s="635"/>
      <c r="AA697" s="637"/>
      <c r="AB697" s="635"/>
      <c r="AC697" s="309"/>
      <c r="AF697" s="516"/>
      <c r="AG697" s="518"/>
    </row>
    <row r="698" spans="2:33" s="274" customFormat="1" ht="41.25" customHeight="1" x14ac:dyDescent="0.2">
      <c r="B698" s="285" t="s">
        <v>718</v>
      </c>
      <c r="C698" s="296">
        <v>35</v>
      </c>
      <c r="D698" s="347" t="s">
        <v>690</v>
      </c>
      <c r="E698" s="377" t="s">
        <v>789</v>
      </c>
      <c r="F698" s="377" t="s">
        <v>1280</v>
      </c>
      <c r="G698" s="655" t="s">
        <v>1281</v>
      </c>
      <c r="H698" s="656"/>
      <c r="I698" s="289" t="s">
        <v>1185</v>
      </c>
      <c r="J698" s="298">
        <v>1</v>
      </c>
      <c r="K698" s="298" t="s">
        <v>1279</v>
      </c>
      <c r="L698" s="373">
        <v>39037</v>
      </c>
      <c r="M698" s="373">
        <v>39290</v>
      </c>
      <c r="N698" s="380">
        <v>175147906</v>
      </c>
      <c r="O698" s="380">
        <v>403.84</v>
      </c>
      <c r="P698" s="379">
        <v>811015</v>
      </c>
      <c r="Q698" s="273" t="str">
        <f t="shared" si="200"/>
        <v>CUMPLE</v>
      </c>
      <c r="R698" s="335" t="s">
        <v>656</v>
      </c>
      <c r="S698" s="335" t="s">
        <v>656</v>
      </c>
      <c r="T698" s="284"/>
      <c r="U698" s="332">
        <f t="shared" si="197"/>
        <v>403.84575974175698</v>
      </c>
      <c r="V698" s="284" t="s">
        <v>634</v>
      </c>
      <c r="W698" s="332">
        <f t="shared" si="198"/>
        <v>403.84</v>
      </c>
      <c r="X698" s="636"/>
      <c r="Y698" s="335" t="str">
        <f t="shared" si="199"/>
        <v>CUMPLE</v>
      </c>
      <c r="Z698" s="636"/>
      <c r="AA698" s="637"/>
      <c r="AB698" s="636"/>
      <c r="AC698" s="309"/>
    </row>
    <row r="699" spans="2:33" s="274" customFormat="1" ht="15.75" x14ac:dyDescent="0.2">
      <c r="B699" s="300"/>
      <c r="C699" s="301"/>
      <c r="D699" s="301"/>
      <c r="E699" s="301"/>
      <c r="F699" s="301"/>
      <c r="G699" s="301"/>
      <c r="H699" s="301"/>
      <c r="I699" s="301"/>
      <c r="J699" s="302"/>
      <c r="K699" s="302"/>
      <c r="L699" s="302"/>
      <c r="M699" s="302"/>
      <c r="N699" s="301"/>
      <c r="O699" s="301"/>
      <c r="P699" s="301"/>
      <c r="Q699" s="302"/>
      <c r="R699" s="302"/>
      <c r="S699" s="303"/>
      <c r="T699" s="303" t="s">
        <v>719</v>
      </c>
      <c r="U699" s="333">
        <f>SUM(U693:U698)</f>
        <v>6584.1992545127277</v>
      </c>
      <c r="V699" s="303">
        <f>COUNTIF(V693:V698,"SI")</f>
        <v>6</v>
      </c>
      <c r="W699" s="333">
        <f>SUM(W693:W698)</f>
        <v>6584.1823000000004</v>
      </c>
      <c r="X699" s="310">
        <f>W699/V699</f>
        <v>1097.3637166666667</v>
      </c>
      <c r="Y699" s="301"/>
      <c r="Z699" s="301"/>
      <c r="AA699" s="301"/>
      <c r="AB699" s="301"/>
      <c r="AC699" s="304"/>
    </row>
    <row r="700" spans="2:33" x14ac:dyDescent="0.2">
      <c r="Q700" s="69"/>
    </row>
    <row r="701" spans="2:33" x14ac:dyDescent="0.2">
      <c r="Q701" s="69"/>
    </row>
    <row r="702" spans="2:33" s="274" customFormat="1" ht="20.25" x14ac:dyDescent="0.25">
      <c r="B702" s="305">
        <v>53</v>
      </c>
      <c r="C702" s="640" t="str">
        <f>VLOOKUP(B702,'INFO. PROP'!$A$9:$D$105,2,FALSE)</f>
        <v>Proyectistas Asociados SAS</v>
      </c>
      <c r="D702" s="640"/>
      <c r="E702" s="640"/>
      <c r="F702" s="640"/>
      <c r="G702" s="640"/>
      <c r="H702" s="641" t="s">
        <v>8</v>
      </c>
      <c r="I702" s="641"/>
      <c r="J702" s="642"/>
      <c r="K702" s="423" t="str">
        <f>VLOOKUP(B702,'INFO. PROP'!$A$9:$E$105,4,FALSE)</f>
        <v>(PROYECTISTAS ASOCIADOS SAS 100% -  0% -  0%- 0%)</v>
      </c>
      <c r="L702" s="426"/>
      <c r="M702" s="426"/>
      <c r="N702" s="426"/>
      <c r="O702" s="426"/>
      <c r="P702" s="426"/>
      <c r="Q702" s="426"/>
      <c r="R702" s="426"/>
      <c r="S702" s="426"/>
      <c r="T702" s="426"/>
      <c r="U702" s="431"/>
      <c r="V702" s="452" t="s">
        <v>673</v>
      </c>
      <c r="W702" s="431">
        <f>AVERAGE(W706:W711)</f>
        <v>1089.72415</v>
      </c>
      <c r="X702" s="618" t="s">
        <v>674</v>
      </c>
      <c r="Y702" s="619"/>
      <c r="Z702" s="311" t="s">
        <v>656</v>
      </c>
      <c r="AA702" s="312" t="s">
        <v>627</v>
      </c>
      <c r="AB702" s="311" t="s">
        <v>656</v>
      </c>
      <c r="AC702" s="275"/>
      <c r="AF702" s="516"/>
      <c r="AG702" s="517"/>
    </row>
    <row r="703" spans="2:33" s="274" customFormat="1" ht="15" x14ac:dyDescent="0.25">
      <c r="B703" s="643"/>
      <c r="C703" s="644"/>
      <c r="D703" s="644"/>
      <c r="E703" s="644"/>
      <c r="F703" s="306"/>
      <c r="G703" s="307"/>
      <c r="H703" s="307"/>
      <c r="I703" s="307"/>
      <c r="J703" s="308"/>
      <c r="K703" s="308"/>
      <c r="L703" s="308"/>
      <c r="M703" s="308"/>
      <c r="N703" s="307"/>
      <c r="O703" s="307"/>
      <c r="P703" s="307"/>
      <c r="Q703" s="308"/>
      <c r="R703" s="308"/>
      <c r="S703" s="308"/>
      <c r="T703" s="308"/>
      <c r="U703" s="308"/>
      <c r="V703" s="308"/>
      <c r="W703" s="308"/>
      <c r="X703" s="308"/>
      <c r="Y703" s="307"/>
      <c r="Z703" s="307"/>
      <c r="AA703" s="307"/>
      <c r="AB703" s="307"/>
      <c r="AC703" s="276"/>
      <c r="AF703" s="516"/>
      <c r="AG703" s="517"/>
    </row>
    <row r="704" spans="2:33" s="274" customFormat="1" ht="45" customHeight="1" x14ac:dyDescent="0.25">
      <c r="B704" s="645" t="s">
        <v>675</v>
      </c>
      <c r="C704" s="629" t="s">
        <v>676</v>
      </c>
      <c r="D704" s="629" t="s">
        <v>677</v>
      </c>
      <c r="E704" s="629" t="s">
        <v>678</v>
      </c>
      <c r="F704" s="630" t="s">
        <v>675</v>
      </c>
      <c r="G704" s="646"/>
      <c r="H704" s="631"/>
      <c r="I704" s="647" t="s">
        <v>679</v>
      </c>
      <c r="J704" s="648"/>
      <c r="K704" s="620" t="s">
        <v>680</v>
      </c>
      <c r="L704" s="620" t="s">
        <v>681</v>
      </c>
      <c r="M704" s="620" t="s">
        <v>682</v>
      </c>
      <c r="N704" s="620" t="s">
        <v>683</v>
      </c>
      <c r="O704" s="620" t="s">
        <v>684</v>
      </c>
      <c r="P704" s="620" t="s">
        <v>685</v>
      </c>
      <c r="Q704" s="281" t="s">
        <v>686</v>
      </c>
      <c r="R704" s="279" t="s">
        <v>687</v>
      </c>
      <c r="S704" s="649" t="s">
        <v>688</v>
      </c>
      <c r="T704" s="649"/>
      <c r="U704" s="620" t="s">
        <v>689</v>
      </c>
      <c r="V704" s="620" t="s">
        <v>690</v>
      </c>
      <c r="W704" s="647" t="s">
        <v>691</v>
      </c>
      <c r="X704" s="648"/>
      <c r="Y704" s="281" t="s">
        <v>692</v>
      </c>
      <c r="Z704" s="281" t="s">
        <v>693</v>
      </c>
      <c r="AA704" s="629" t="s">
        <v>694</v>
      </c>
      <c r="AB704" s="629"/>
      <c r="AC704" s="622" t="s">
        <v>23</v>
      </c>
      <c r="AF704" s="516"/>
      <c r="AG704" s="517"/>
    </row>
    <row r="705" spans="2:33" s="274" customFormat="1" ht="75" customHeight="1" x14ac:dyDescent="0.25">
      <c r="B705" s="645"/>
      <c r="C705" s="629"/>
      <c r="D705" s="629"/>
      <c r="E705" s="629"/>
      <c r="F705" s="282" t="s">
        <v>5</v>
      </c>
      <c r="G705" s="630" t="s">
        <v>695</v>
      </c>
      <c r="H705" s="631"/>
      <c r="I705" s="278" t="s">
        <v>696</v>
      </c>
      <c r="J705" s="280" t="s">
        <v>697</v>
      </c>
      <c r="K705" s="621"/>
      <c r="L705" s="621"/>
      <c r="M705" s="621"/>
      <c r="N705" s="621"/>
      <c r="O705" s="621"/>
      <c r="P705" s="621"/>
      <c r="Q705" s="277" t="s">
        <v>698</v>
      </c>
      <c r="R705" s="277" t="s">
        <v>699</v>
      </c>
      <c r="S705" s="283" t="s">
        <v>700</v>
      </c>
      <c r="T705" s="283" t="s">
        <v>701</v>
      </c>
      <c r="U705" s="621"/>
      <c r="V705" s="621"/>
      <c r="W705" s="502" t="s">
        <v>702</v>
      </c>
      <c r="X705" s="284" t="s">
        <v>703</v>
      </c>
      <c r="Y705" s="277" t="s">
        <v>704</v>
      </c>
      <c r="Z705" s="281" t="s">
        <v>705</v>
      </c>
      <c r="AA705" s="277" t="s">
        <v>706</v>
      </c>
      <c r="AB705" s="277" t="s">
        <v>707</v>
      </c>
      <c r="AC705" s="622"/>
      <c r="AF705" s="516"/>
      <c r="AG705" s="517"/>
    </row>
    <row r="706" spans="2:33" s="274" customFormat="1" ht="83.25" customHeight="1" x14ac:dyDescent="0.25">
      <c r="B706" s="285" t="s">
        <v>708</v>
      </c>
      <c r="C706" s="286">
        <v>73</v>
      </c>
      <c r="D706" s="287" t="s">
        <v>880</v>
      </c>
      <c r="E706" s="288" t="s">
        <v>1282</v>
      </c>
      <c r="F706" s="288" t="s">
        <v>1283</v>
      </c>
      <c r="G706" s="651" t="s">
        <v>1284</v>
      </c>
      <c r="H706" s="652"/>
      <c r="I706" s="289" t="s">
        <v>892</v>
      </c>
      <c r="J706" s="290">
        <v>0.99</v>
      </c>
      <c r="K706" s="374" t="s">
        <v>1285</v>
      </c>
      <c r="L706" s="291">
        <v>42240</v>
      </c>
      <c r="M706" s="291">
        <v>43529</v>
      </c>
      <c r="N706" s="292">
        <v>709152116</v>
      </c>
      <c r="O706" s="293">
        <v>856.34</v>
      </c>
      <c r="P706" s="289">
        <v>811015</v>
      </c>
      <c r="Q706" s="273" t="str">
        <f>IF(OR(P706=$C$2,P706=$C$3,P706=$C$4),"CUMPLE","NO CUMPLE")</f>
        <v>CUMPLE</v>
      </c>
      <c r="R706" s="273" t="s">
        <v>656</v>
      </c>
      <c r="S706" s="273" t="s">
        <v>656</v>
      </c>
      <c r="T706" s="273" t="s">
        <v>656</v>
      </c>
      <c r="U706" s="332">
        <f t="shared" ref="U706:U711" si="201">IF(V706="SI",IF(M706="","",($J706*$N706)/(VLOOKUP(YEAR(M706),$AF$1:$AG$34,2,))),"")</f>
        <v>847.78049794956269</v>
      </c>
      <c r="V706" s="284" t="s">
        <v>634</v>
      </c>
      <c r="W706" s="332">
        <f t="shared" ref="W706:W711" si="202">IF(V706="si",(J706*O706),(" "))</f>
        <v>847.77660000000003</v>
      </c>
      <c r="X706" s="448">
        <f>W712/$G$11</f>
        <v>5.4482556147190211</v>
      </c>
      <c r="Y706" s="273" t="str">
        <f t="shared" ref="Y706:Y711" si="203">IF(M706="","",IF(M706&lt;$G$13,"CUMPLE","NO CUMPLE"))</f>
        <v>CUMPLE</v>
      </c>
      <c r="Z706" s="634" t="s">
        <v>635</v>
      </c>
      <c r="AA706" s="637" t="s">
        <v>634</v>
      </c>
      <c r="AB706" s="634" t="str">
        <f>IF(AA706="si","CUMPLE","NO CUMPLE")</f>
        <v>CUMPLE</v>
      </c>
      <c r="AC706" s="294"/>
      <c r="AF706" s="516"/>
      <c r="AG706" s="517"/>
    </row>
    <row r="707" spans="2:33" s="274" customFormat="1" ht="102.75" customHeight="1" x14ac:dyDescent="0.25">
      <c r="B707" s="285" t="s">
        <v>714</v>
      </c>
      <c r="C707" s="286">
        <v>79</v>
      </c>
      <c r="D707" s="287" t="s">
        <v>1286</v>
      </c>
      <c r="E707" s="288" t="s">
        <v>1287</v>
      </c>
      <c r="F707" s="288" t="s">
        <v>1288</v>
      </c>
      <c r="G707" s="651" t="s">
        <v>1289</v>
      </c>
      <c r="H707" s="652"/>
      <c r="I707" s="289" t="s">
        <v>892</v>
      </c>
      <c r="J707" s="290">
        <v>0.8</v>
      </c>
      <c r="K707" s="290" t="s">
        <v>1285</v>
      </c>
      <c r="L707" s="291">
        <v>42807</v>
      </c>
      <c r="M707" s="291">
        <v>43596</v>
      </c>
      <c r="N707" s="292">
        <v>1452338505</v>
      </c>
      <c r="O707" s="293">
        <v>1753.78</v>
      </c>
      <c r="P707" s="289">
        <v>811015</v>
      </c>
      <c r="Q707" s="273" t="str">
        <f t="shared" ref="Q707:Q709" si="204">IF(OR(P707=$C$2,P707=$C$3,P707=$C$4),"CUMPLE","NO CUMPLE")</f>
        <v>CUMPLE</v>
      </c>
      <c r="R707" s="273" t="s">
        <v>656</v>
      </c>
      <c r="S707" s="273" t="s">
        <v>656</v>
      </c>
      <c r="T707" s="273" t="s">
        <v>656</v>
      </c>
      <c r="U707" s="332">
        <f t="shared" si="201"/>
        <v>1403.0290490704201</v>
      </c>
      <c r="V707" s="284" t="s">
        <v>634</v>
      </c>
      <c r="W707" s="332">
        <f t="shared" si="202"/>
        <v>1403.0240000000001</v>
      </c>
      <c r="X707" s="634" t="str">
        <f>IF(W712=0,"",IF(X706&gt;=100%,"CUMPLE","NO CUMPLE"))</f>
        <v>CUMPLE</v>
      </c>
      <c r="Y707" s="273" t="str">
        <f t="shared" si="203"/>
        <v>CUMPLE</v>
      </c>
      <c r="Z707" s="635"/>
      <c r="AA707" s="637"/>
      <c r="AB707" s="635"/>
      <c r="AC707" s="295"/>
      <c r="AF707" s="516"/>
      <c r="AG707" s="518"/>
    </row>
    <row r="708" spans="2:33" s="274" customFormat="1" ht="97.5" customHeight="1" x14ac:dyDescent="0.25">
      <c r="B708" s="285" t="s">
        <v>715</v>
      </c>
      <c r="C708" s="296">
        <v>80</v>
      </c>
      <c r="D708" s="287" t="s">
        <v>880</v>
      </c>
      <c r="E708" s="288" t="s">
        <v>1282</v>
      </c>
      <c r="F708" s="288" t="s">
        <v>1290</v>
      </c>
      <c r="G708" s="651" t="s">
        <v>1291</v>
      </c>
      <c r="H708" s="652"/>
      <c r="I708" s="289" t="s">
        <v>892</v>
      </c>
      <c r="J708" s="290">
        <v>0.8</v>
      </c>
      <c r="K708" s="290" t="s">
        <v>1285</v>
      </c>
      <c r="L708" s="291">
        <v>42352</v>
      </c>
      <c r="M708" s="291">
        <v>43677</v>
      </c>
      <c r="N708" s="292">
        <v>1999877597</v>
      </c>
      <c r="O708" s="293">
        <v>2414.98</v>
      </c>
      <c r="P708" s="289">
        <v>811015</v>
      </c>
      <c r="Q708" s="273" t="str">
        <f t="shared" si="204"/>
        <v>CUMPLE</v>
      </c>
      <c r="R708" s="273" t="s">
        <v>656</v>
      </c>
      <c r="S708" s="273" t="s">
        <v>656</v>
      </c>
      <c r="T708" s="273"/>
      <c r="U708" s="332">
        <f t="shared" si="201"/>
        <v>1931.9782223746433</v>
      </c>
      <c r="V708" s="284" t="s">
        <v>634</v>
      </c>
      <c r="W708" s="332">
        <f t="shared" si="202"/>
        <v>1931.9840000000002</v>
      </c>
      <c r="X708" s="635"/>
      <c r="Y708" s="273" t="str">
        <f t="shared" si="203"/>
        <v>CUMPLE</v>
      </c>
      <c r="Z708" s="635"/>
      <c r="AA708" s="637"/>
      <c r="AB708" s="635"/>
      <c r="AC708" s="309"/>
      <c r="AF708" s="516"/>
      <c r="AG708" s="518"/>
    </row>
    <row r="709" spans="2:33" s="274" customFormat="1" ht="102.75" customHeight="1" x14ac:dyDescent="0.25">
      <c r="B709" s="285" t="s">
        <v>716</v>
      </c>
      <c r="C709" s="296">
        <v>119</v>
      </c>
      <c r="D709" s="287" t="s">
        <v>880</v>
      </c>
      <c r="E709" s="288" t="s">
        <v>1292</v>
      </c>
      <c r="F709" s="288" t="s">
        <v>1293</v>
      </c>
      <c r="G709" s="651" t="s">
        <v>1294</v>
      </c>
      <c r="H709" s="652"/>
      <c r="I709" s="289" t="s">
        <v>713</v>
      </c>
      <c r="J709" s="290">
        <v>0.6</v>
      </c>
      <c r="K709" s="290" t="s">
        <v>1285</v>
      </c>
      <c r="L709" s="291">
        <v>42858</v>
      </c>
      <c r="M709" s="291">
        <v>43344</v>
      </c>
      <c r="N709" s="292">
        <v>229315940</v>
      </c>
      <c r="O709" s="293">
        <v>293.52</v>
      </c>
      <c r="P709" s="289">
        <v>811015</v>
      </c>
      <c r="Q709" s="273" t="str">
        <f t="shared" si="204"/>
        <v>CUMPLE</v>
      </c>
      <c r="R709" s="273" t="s">
        <v>656</v>
      </c>
      <c r="S709" s="273" t="s">
        <v>656</v>
      </c>
      <c r="T709" s="273"/>
      <c r="U709" s="332">
        <f t="shared" si="201"/>
        <v>176.1164453524004</v>
      </c>
      <c r="V709" s="284" t="s">
        <v>634</v>
      </c>
      <c r="W709" s="332">
        <f t="shared" si="202"/>
        <v>176.11199999999999</v>
      </c>
      <c r="X709" s="635"/>
      <c r="Y709" s="273" t="str">
        <f t="shared" si="203"/>
        <v>CUMPLE</v>
      </c>
      <c r="Z709" s="635"/>
      <c r="AA709" s="637"/>
      <c r="AB709" s="635"/>
      <c r="AC709" s="309"/>
      <c r="AF709" s="516"/>
      <c r="AG709" s="518"/>
    </row>
    <row r="710" spans="2:33" s="274" customFormat="1" ht="54.75" customHeight="1" x14ac:dyDescent="0.25">
      <c r="B710" s="285" t="s">
        <v>717</v>
      </c>
      <c r="C710" s="296"/>
      <c r="D710" s="296"/>
      <c r="E710" s="284"/>
      <c r="F710" s="284"/>
      <c r="G710" s="638"/>
      <c r="H710" s="639"/>
      <c r="I710" s="289"/>
      <c r="J710" s="298"/>
      <c r="K710" s="298"/>
      <c r="L710" s="289"/>
      <c r="M710" s="289"/>
      <c r="N710" s="299"/>
      <c r="O710" s="297"/>
      <c r="P710" s="297"/>
      <c r="Q710" s="273"/>
      <c r="R710" s="284"/>
      <c r="S710" s="284"/>
      <c r="T710" s="284"/>
      <c r="U710" s="332" t="str">
        <f t="shared" si="201"/>
        <v/>
      </c>
      <c r="V710" s="284"/>
      <c r="W710" s="332" t="str">
        <f t="shared" si="202"/>
        <v xml:space="preserve"> </v>
      </c>
      <c r="X710" s="635"/>
      <c r="Y710" s="335" t="str">
        <f t="shared" si="203"/>
        <v/>
      </c>
      <c r="Z710" s="635"/>
      <c r="AA710" s="637"/>
      <c r="AB710" s="635"/>
      <c r="AC710" s="309"/>
      <c r="AF710" s="516"/>
      <c r="AG710" s="518"/>
    </row>
    <row r="711" spans="2:33" s="274" customFormat="1" ht="69.75" customHeight="1" x14ac:dyDescent="0.2">
      <c r="B711" s="285" t="s">
        <v>718</v>
      </c>
      <c r="C711" s="296"/>
      <c r="D711" s="296"/>
      <c r="E711" s="284"/>
      <c r="F711" s="284"/>
      <c r="G711" s="638"/>
      <c r="H711" s="639"/>
      <c r="I711" s="289"/>
      <c r="J711" s="298"/>
      <c r="K711" s="298"/>
      <c r="L711" s="289"/>
      <c r="M711" s="289"/>
      <c r="N711" s="299"/>
      <c r="O711" s="297"/>
      <c r="P711" s="297"/>
      <c r="Q711" s="273"/>
      <c r="R711" s="284"/>
      <c r="S711" s="284"/>
      <c r="T711" s="284"/>
      <c r="U711" s="332" t="str">
        <f t="shared" si="201"/>
        <v/>
      </c>
      <c r="V711" s="284"/>
      <c r="W711" s="332" t="str">
        <f t="shared" si="202"/>
        <v xml:space="preserve"> </v>
      </c>
      <c r="X711" s="636"/>
      <c r="Y711" s="335" t="str">
        <f t="shared" si="203"/>
        <v/>
      </c>
      <c r="Z711" s="636"/>
      <c r="AA711" s="637"/>
      <c r="AB711" s="636"/>
      <c r="AC711" s="309"/>
    </row>
    <row r="712" spans="2:33" s="274" customFormat="1" ht="15.75" x14ac:dyDescent="0.2">
      <c r="B712" s="300"/>
      <c r="C712" s="301"/>
      <c r="D712" s="301"/>
      <c r="E712" s="301"/>
      <c r="F712" s="301"/>
      <c r="G712" s="301"/>
      <c r="H712" s="301"/>
      <c r="I712" s="301"/>
      <c r="J712" s="302"/>
      <c r="K712" s="302"/>
      <c r="L712" s="302"/>
      <c r="M712" s="302"/>
      <c r="N712" s="301"/>
      <c r="O712" s="301"/>
      <c r="P712" s="301"/>
      <c r="Q712" s="302"/>
      <c r="R712" s="302"/>
      <c r="S712" s="303"/>
      <c r="T712" s="303" t="s">
        <v>719</v>
      </c>
      <c r="U712" s="333">
        <f>SUM(U706:U711)</f>
        <v>4358.9042147470273</v>
      </c>
      <c r="V712" s="303">
        <f>COUNTIF(V706:V711,"SI")</f>
        <v>4</v>
      </c>
      <c r="W712" s="333">
        <f>SUM(W706:W711)</f>
        <v>4358.8966</v>
      </c>
      <c r="X712" s="310">
        <f>W712/V712</f>
        <v>1089.72415</v>
      </c>
      <c r="Y712" s="301"/>
      <c r="Z712" s="301"/>
      <c r="AA712" s="301"/>
      <c r="AB712" s="301"/>
      <c r="AC712" s="304"/>
    </row>
    <row r="713" spans="2:33" ht="16.5" x14ac:dyDescent="0.3">
      <c r="Q713" s="69"/>
      <c r="U713" s="331"/>
      <c r="V713" s="327"/>
      <c r="W713" s="331"/>
    </row>
    <row r="714" spans="2:33" x14ac:dyDescent="0.2">
      <c r="Q714" s="69"/>
    </row>
    <row r="715" spans="2:33" s="274" customFormat="1" ht="20.25" x14ac:dyDescent="0.25">
      <c r="B715" s="305">
        <v>54</v>
      </c>
      <c r="C715" s="640" t="str">
        <f>VLOOKUP(B715,'INFO. PROP'!$A$9:$D$105,2,FALSE)</f>
        <v>ESTUDIOS TECNICOS Y CONSTRUCCIONES SAS</v>
      </c>
      <c r="D715" s="640"/>
      <c r="E715" s="640"/>
      <c r="F715" s="640"/>
      <c r="G715" s="640"/>
      <c r="H715" s="641" t="s">
        <v>8</v>
      </c>
      <c r="I715" s="641"/>
      <c r="J715" s="642"/>
      <c r="K715" s="423" t="str">
        <f>VLOOKUP(B715,'INFO. PROP'!$A$9:$E$105,4,FALSE)</f>
        <v>(ESTUDIOS TECNICOS Y CONSTRUCCIONES S.A.S 100% -  0% -  0%- 0%)</v>
      </c>
      <c r="L715" s="426"/>
      <c r="M715" s="426"/>
      <c r="N715" s="426"/>
      <c r="O715" s="426"/>
      <c r="P715" s="426"/>
      <c r="Q715" s="426"/>
      <c r="R715" s="426"/>
      <c r="S715" s="426"/>
      <c r="T715" s="426"/>
      <c r="U715" s="431"/>
      <c r="V715" s="452" t="s">
        <v>673</v>
      </c>
      <c r="W715" s="431">
        <f>AVERAGE(W719:W724)</f>
        <v>1156.7849999999999</v>
      </c>
      <c r="X715" s="618" t="s">
        <v>674</v>
      </c>
      <c r="Y715" s="619"/>
      <c r="Z715" s="311" t="s">
        <v>656</v>
      </c>
      <c r="AA715" s="312" t="s">
        <v>627</v>
      </c>
      <c r="AB715" s="311" t="s">
        <v>656</v>
      </c>
      <c r="AC715" s="275"/>
      <c r="AF715" s="516"/>
      <c r="AG715" s="517"/>
    </row>
    <row r="716" spans="2:33" s="274" customFormat="1" ht="15" x14ac:dyDescent="0.25">
      <c r="B716" s="643"/>
      <c r="C716" s="644"/>
      <c r="D716" s="644"/>
      <c r="E716" s="644"/>
      <c r="F716" s="306"/>
      <c r="G716" s="307"/>
      <c r="H716" s="307"/>
      <c r="I716" s="307"/>
      <c r="J716" s="308"/>
      <c r="K716" s="308"/>
      <c r="L716" s="308"/>
      <c r="M716" s="308"/>
      <c r="N716" s="307"/>
      <c r="O716" s="307"/>
      <c r="P716" s="307"/>
      <c r="Q716" s="308"/>
      <c r="R716" s="308"/>
      <c r="S716" s="308"/>
      <c r="T716" s="308"/>
      <c r="U716" s="308"/>
      <c r="V716" s="308"/>
      <c r="W716" s="308"/>
      <c r="X716" s="308"/>
      <c r="Y716" s="307"/>
      <c r="Z716" s="307"/>
      <c r="AA716" s="307"/>
      <c r="AB716" s="307"/>
      <c r="AC716" s="276"/>
      <c r="AF716" s="516"/>
      <c r="AG716" s="517"/>
    </row>
    <row r="717" spans="2:33" s="274" customFormat="1" ht="45" customHeight="1" x14ac:dyDescent="0.25">
      <c r="B717" s="645" t="s">
        <v>675</v>
      </c>
      <c r="C717" s="629" t="s">
        <v>676</v>
      </c>
      <c r="D717" s="629" t="s">
        <v>677</v>
      </c>
      <c r="E717" s="629" t="s">
        <v>678</v>
      </c>
      <c r="F717" s="630" t="s">
        <v>675</v>
      </c>
      <c r="G717" s="646"/>
      <c r="H717" s="631"/>
      <c r="I717" s="647" t="s">
        <v>679</v>
      </c>
      <c r="J717" s="648"/>
      <c r="K717" s="620" t="s">
        <v>680</v>
      </c>
      <c r="L717" s="620" t="s">
        <v>681</v>
      </c>
      <c r="M717" s="620" t="s">
        <v>682</v>
      </c>
      <c r="N717" s="620" t="s">
        <v>683</v>
      </c>
      <c r="O717" s="620" t="s">
        <v>684</v>
      </c>
      <c r="P717" s="620" t="s">
        <v>685</v>
      </c>
      <c r="Q717" s="281" t="s">
        <v>686</v>
      </c>
      <c r="R717" s="279" t="s">
        <v>687</v>
      </c>
      <c r="S717" s="649" t="s">
        <v>688</v>
      </c>
      <c r="T717" s="649"/>
      <c r="U717" s="620" t="s">
        <v>689</v>
      </c>
      <c r="V717" s="620" t="s">
        <v>690</v>
      </c>
      <c r="W717" s="647" t="s">
        <v>691</v>
      </c>
      <c r="X717" s="648"/>
      <c r="Y717" s="281" t="s">
        <v>692</v>
      </c>
      <c r="Z717" s="281" t="s">
        <v>693</v>
      </c>
      <c r="AA717" s="629" t="s">
        <v>694</v>
      </c>
      <c r="AB717" s="629"/>
      <c r="AC717" s="622" t="s">
        <v>23</v>
      </c>
      <c r="AF717" s="516"/>
      <c r="AG717" s="517"/>
    </row>
    <row r="718" spans="2:33" s="274" customFormat="1" ht="75" customHeight="1" x14ac:dyDescent="0.25">
      <c r="B718" s="645"/>
      <c r="C718" s="629"/>
      <c r="D718" s="629"/>
      <c r="E718" s="629"/>
      <c r="F718" s="282" t="s">
        <v>5</v>
      </c>
      <c r="G718" s="630" t="s">
        <v>695</v>
      </c>
      <c r="H718" s="631"/>
      <c r="I718" s="278" t="s">
        <v>696</v>
      </c>
      <c r="J718" s="280" t="s">
        <v>697</v>
      </c>
      <c r="K718" s="621"/>
      <c r="L718" s="621"/>
      <c r="M718" s="621"/>
      <c r="N718" s="621"/>
      <c r="O718" s="621"/>
      <c r="P718" s="621"/>
      <c r="Q718" s="277" t="s">
        <v>698</v>
      </c>
      <c r="R718" s="277" t="s">
        <v>699</v>
      </c>
      <c r="S718" s="283" t="s">
        <v>700</v>
      </c>
      <c r="T718" s="283" t="s">
        <v>701</v>
      </c>
      <c r="U718" s="621"/>
      <c r="V718" s="621"/>
      <c r="W718" s="502" t="s">
        <v>702</v>
      </c>
      <c r="X718" s="284" t="s">
        <v>703</v>
      </c>
      <c r="Y718" s="277" t="s">
        <v>704</v>
      </c>
      <c r="Z718" s="281" t="s">
        <v>705</v>
      </c>
      <c r="AA718" s="277" t="s">
        <v>706</v>
      </c>
      <c r="AB718" s="277" t="s">
        <v>707</v>
      </c>
      <c r="AC718" s="622"/>
      <c r="AF718" s="516"/>
      <c r="AG718" s="517"/>
    </row>
    <row r="719" spans="2:33" s="274" customFormat="1" ht="67.5" customHeight="1" x14ac:dyDescent="0.25">
      <c r="B719" s="285" t="s">
        <v>708</v>
      </c>
      <c r="C719" s="286">
        <v>78</v>
      </c>
      <c r="D719" s="347" t="s">
        <v>690</v>
      </c>
      <c r="E719" s="288" t="s">
        <v>1295</v>
      </c>
      <c r="F719" s="288" t="s">
        <v>1296</v>
      </c>
      <c r="G719" s="651" t="s">
        <v>1297</v>
      </c>
      <c r="H719" s="652"/>
      <c r="I719" s="289" t="s">
        <v>1185</v>
      </c>
      <c r="J719" s="290">
        <v>1</v>
      </c>
      <c r="K719" s="290" t="s">
        <v>349</v>
      </c>
      <c r="L719" s="291">
        <v>40383</v>
      </c>
      <c r="M719" s="291">
        <v>40270</v>
      </c>
      <c r="N719" s="292">
        <v>670679900</v>
      </c>
      <c r="O719" s="293">
        <v>1302.29</v>
      </c>
      <c r="P719" s="289">
        <v>801016</v>
      </c>
      <c r="Q719" s="273" t="str">
        <f>IF(OR(P719=$C$2,P719=$C$3,P719=$C$4),"CUMPLE","NO CUMPLE")</f>
        <v>CUMPLE</v>
      </c>
      <c r="R719" s="273" t="s">
        <v>656</v>
      </c>
      <c r="S719" s="273" t="s">
        <v>656</v>
      </c>
      <c r="T719" s="273" t="s">
        <v>656</v>
      </c>
      <c r="U719" s="332">
        <f t="shared" ref="U719:U724" si="205">IF(V719="SI",IF(M719="","",($J719*$N719)/(VLOOKUP(YEAR(M719),$AF$1:$AG$34,2,))),"")</f>
        <v>1302.291067961165</v>
      </c>
      <c r="V719" s="284" t="s">
        <v>634</v>
      </c>
      <c r="W719" s="332">
        <f t="shared" ref="W719:W724" si="206">IF(V719="si",(J719*O719),(" "))</f>
        <v>1302.29</v>
      </c>
      <c r="X719" s="448">
        <f>W725/$G$11</f>
        <v>2.891768697276619</v>
      </c>
      <c r="Y719" s="273" t="str">
        <f t="shared" ref="Y719:Y724" si="207">IF(M719="","",IF(M719&lt;$G$13,"CUMPLE","NO CUMPLE"))</f>
        <v>CUMPLE</v>
      </c>
      <c r="Z719" s="634" t="s">
        <v>656</v>
      </c>
      <c r="AA719" s="637" t="s">
        <v>634</v>
      </c>
      <c r="AB719" s="634" t="str">
        <f>IF(AA719="si","CUMPLE","NO CUMPLE")</f>
        <v>CUMPLE</v>
      </c>
      <c r="AC719" s="294"/>
      <c r="AF719" s="516"/>
      <c r="AG719" s="517"/>
    </row>
    <row r="720" spans="2:33" s="274" customFormat="1" ht="70.5" customHeight="1" x14ac:dyDescent="0.25">
      <c r="B720" s="285" t="s">
        <v>714</v>
      </c>
      <c r="C720" s="286">
        <v>113</v>
      </c>
      <c r="D720" s="347" t="s">
        <v>690</v>
      </c>
      <c r="E720" s="288" t="s">
        <v>1295</v>
      </c>
      <c r="F720" s="288" t="s">
        <v>1298</v>
      </c>
      <c r="G720" s="651" t="s">
        <v>1299</v>
      </c>
      <c r="H720" s="652"/>
      <c r="I720" s="289" t="s">
        <v>1185</v>
      </c>
      <c r="J720" s="290">
        <v>1</v>
      </c>
      <c r="K720" s="290" t="s">
        <v>349</v>
      </c>
      <c r="L720" s="291">
        <v>43990</v>
      </c>
      <c r="M720" s="291">
        <v>44384</v>
      </c>
      <c r="N720" s="292">
        <v>918774377</v>
      </c>
      <c r="O720" s="293">
        <v>1011.28</v>
      </c>
      <c r="P720" s="289">
        <v>811015</v>
      </c>
      <c r="Q720" s="273" t="str">
        <f t="shared" ref="Q720" si="208">IF(OR(P720=$C$2,P720=$C$3,P720=$C$4),"CUMPLE","NO CUMPLE")</f>
        <v>CUMPLE</v>
      </c>
      <c r="R720" s="273" t="s">
        <v>656</v>
      </c>
      <c r="S720" s="273"/>
      <c r="T720" s="273"/>
      <c r="U720" s="332">
        <f t="shared" si="205"/>
        <v>1011.2802242313373</v>
      </c>
      <c r="V720" s="284" t="s">
        <v>634</v>
      </c>
      <c r="W720" s="332">
        <f t="shared" si="206"/>
        <v>1011.28</v>
      </c>
      <c r="X720" s="634" t="str">
        <f>IF(W725=0,"",IF(X719&gt;=100%,"CUMPLE","NO CUMPLE"))</f>
        <v>CUMPLE</v>
      </c>
      <c r="Y720" s="273" t="str">
        <f t="shared" si="207"/>
        <v>CUMPLE</v>
      </c>
      <c r="Z720" s="635"/>
      <c r="AA720" s="637"/>
      <c r="AB720" s="635"/>
      <c r="AC720" s="444"/>
      <c r="AF720" s="516"/>
      <c r="AG720" s="518"/>
    </row>
    <row r="721" spans="2:33" s="274" customFormat="1" ht="19.5" customHeight="1" x14ac:dyDescent="0.25">
      <c r="B721" s="285" t="s">
        <v>715</v>
      </c>
      <c r="C721" s="296"/>
      <c r="D721" s="287"/>
      <c r="E721" s="288"/>
      <c r="F721" s="288"/>
      <c r="G721" s="651"/>
      <c r="H721" s="652"/>
      <c r="I721" s="289"/>
      <c r="J721" s="290"/>
      <c r="K721" s="290"/>
      <c r="L721" s="291"/>
      <c r="M721" s="291"/>
      <c r="N721" s="292"/>
      <c r="O721" s="293"/>
      <c r="P721" s="289"/>
      <c r="Q721" s="273"/>
      <c r="R721" s="273"/>
      <c r="S721" s="273"/>
      <c r="T721" s="273"/>
      <c r="U721" s="332" t="str">
        <f t="shared" si="205"/>
        <v/>
      </c>
      <c r="V721" s="284"/>
      <c r="W721" s="332" t="str">
        <f t="shared" si="206"/>
        <v xml:space="preserve"> </v>
      </c>
      <c r="X721" s="635"/>
      <c r="Y721" s="273" t="str">
        <f t="shared" si="207"/>
        <v/>
      </c>
      <c r="Z721" s="635"/>
      <c r="AA721" s="637"/>
      <c r="AB721" s="635"/>
      <c r="AC721" s="309"/>
      <c r="AF721" s="516"/>
      <c r="AG721" s="518"/>
    </row>
    <row r="722" spans="2:33" s="274" customFormat="1" ht="19.5" customHeight="1" x14ac:dyDescent="0.25">
      <c r="B722" s="285" t="s">
        <v>716</v>
      </c>
      <c r="C722" s="296"/>
      <c r="D722" s="287"/>
      <c r="E722" s="288"/>
      <c r="F722" s="288"/>
      <c r="G722" s="651"/>
      <c r="H722" s="652"/>
      <c r="I722" s="289"/>
      <c r="J722" s="290"/>
      <c r="K722" s="290"/>
      <c r="L722" s="291"/>
      <c r="M722" s="291"/>
      <c r="N722" s="292"/>
      <c r="O722" s="293"/>
      <c r="P722" s="289"/>
      <c r="Q722" s="273"/>
      <c r="R722" s="273"/>
      <c r="S722" s="273"/>
      <c r="T722" s="273"/>
      <c r="U722" s="332" t="str">
        <f t="shared" si="205"/>
        <v/>
      </c>
      <c r="V722" s="284"/>
      <c r="W722" s="332" t="str">
        <f t="shared" si="206"/>
        <v xml:space="preserve"> </v>
      </c>
      <c r="X722" s="635"/>
      <c r="Y722" s="273" t="str">
        <f t="shared" si="207"/>
        <v/>
      </c>
      <c r="Z722" s="635"/>
      <c r="AA722" s="637"/>
      <c r="AB722" s="635"/>
      <c r="AC722" s="309"/>
      <c r="AF722" s="516"/>
      <c r="AG722" s="518"/>
    </row>
    <row r="723" spans="2:33" s="274" customFormat="1" ht="19.5" customHeight="1" x14ac:dyDescent="0.25">
      <c r="B723" s="285" t="s">
        <v>717</v>
      </c>
      <c r="C723" s="296"/>
      <c r="D723" s="296"/>
      <c r="E723" s="284"/>
      <c r="F723" s="284"/>
      <c r="G723" s="638"/>
      <c r="H723" s="639"/>
      <c r="I723" s="289"/>
      <c r="J723" s="298"/>
      <c r="K723" s="298"/>
      <c r="L723" s="289"/>
      <c r="M723" s="289"/>
      <c r="N723" s="299"/>
      <c r="O723" s="297"/>
      <c r="P723" s="297"/>
      <c r="Q723" s="273"/>
      <c r="R723" s="284"/>
      <c r="S723" s="284"/>
      <c r="T723" s="284"/>
      <c r="U723" s="332" t="str">
        <f t="shared" si="205"/>
        <v/>
      </c>
      <c r="V723" s="284"/>
      <c r="W723" s="332" t="str">
        <f t="shared" si="206"/>
        <v xml:space="preserve"> </v>
      </c>
      <c r="X723" s="635"/>
      <c r="Y723" s="335" t="str">
        <f t="shared" si="207"/>
        <v/>
      </c>
      <c r="Z723" s="635"/>
      <c r="AA723" s="637"/>
      <c r="AB723" s="635"/>
      <c r="AC723" s="309"/>
      <c r="AF723" s="516"/>
      <c r="AG723" s="518"/>
    </row>
    <row r="724" spans="2:33" s="274" customFormat="1" ht="19.5" customHeight="1" x14ac:dyDescent="0.2">
      <c r="B724" s="285" t="s">
        <v>718</v>
      </c>
      <c r="C724" s="296"/>
      <c r="D724" s="296"/>
      <c r="E724" s="284"/>
      <c r="F724" s="284"/>
      <c r="G724" s="638"/>
      <c r="H724" s="639"/>
      <c r="I724" s="289"/>
      <c r="J724" s="298"/>
      <c r="K724" s="298"/>
      <c r="L724" s="289"/>
      <c r="M724" s="289"/>
      <c r="N724" s="299"/>
      <c r="O724" s="297"/>
      <c r="P724" s="297"/>
      <c r="Q724" s="273"/>
      <c r="R724" s="284"/>
      <c r="S724" s="284"/>
      <c r="T724" s="284"/>
      <c r="U724" s="332" t="str">
        <f t="shared" si="205"/>
        <v/>
      </c>
      <c r="V724" s="284"/>
      <c r="W724" s="332" t="str">
        <f t="shared" si="206"/>
        <v xml:space="preserve"> </v>
      </c>
      <c r="X724" s="636"/>
      <c r="Y724" s="335" t="str">
        <f t="shared" si="207"/>
        <v/>
      </c>
      <c r="Z724" s="636"/>
      <c r="AA724" s="637"/>
      <c r="AB724" s="636"/>
      <c r="AC724" s="309"/>
    </row>
    <row r="725" spans="2:33" s="274" customFormat="1" ht="15.75" x14ac:dyDescent="0.2">
      <c r="B725" s="300"/>
      <c r="C725" s="301"/>
      <c r="D725" s="301"/>
      <c r="E725" s="301"/>
      <c r="F725" s="301"/>
      <c r="G725" s="301"/>
      <c r="H725" s="301"/>
      <c r="I725" s="301"/>
      <c r="J725" s="302"/>
      <c r="K725" s="302"/>
      <c r="L725" s="302"/>
      <c r="M725" s="302"/>
      <c r="N725" s="301"/>
      <c r="O725" s="301"/>
      <c r="P725" s="301"/>
      <c r="Q725" s="302"/>
      <c r="R725" s="302"/>
      <c r="S725" s="303"/>
      <c r="T725" s="303" t="s">
        <v>719</v>
      </c>
      <c r="U725" s="333">
        <f>SUM(U719:U724)</f>
        <v>2313.5712921925024</v>
      </c>
      <c r="V725" s="303">
        <f>COUNTIF(V719:V724,"SI")</f>
        <v>2</v>
      </c>
      <c r="W725" s="333">
        <f>SUM(W719:W724)</f>
        <v>2313.5699999999997</v>
      </c>
      <c r="X725" s="310">
        <f>W725/V725</f>
        <v>1156.7849999999999</v>
      </c>
      <c r="Y725" s="301"/>
      <c r="Z725" s="301"/>
      <c r="AA725" s="301"/>
      <c r="AB725" s="301"/>
      <c r="AC725" s="304"/>
    </row>
    <row r="726" spans="2:33" x14ac:dyDescent="0.2">
      <c r="Q726" s="69"/>
    </row>
    <row r="727" spans="2:33" x14ac:dyDescent="0.2">
      <c r="Q727" s="69"/>
    </row>
    <row r="728" spans="2:33" s="274" customFormat="1" ht="20.25" x14ac:dyDescent="0.25">
      <c r="B728" s="449">
        <v>55</v>
      </c>
      <c r="C728" s="640" t="str">
        <f>VLOOKUP(B728,'INFO. PROP'!$A$9:$D$105,2,FALSE)</f>
        <v>CONSORCIO CG 2021</v>
      </c>
      <c r="D728" s="640"/>
      <c r="E728" s="640"/>
      <c r="F728" s="640"/>
      <c r="G728" s="640"/>
      <c r="H728" s="641" t="s">
        <v>8</v>
      </c>
      <c r="I728" s="641"/>
      <c r="J728" s="642"/>
      <c r="K728" s="423" t="str">
        <f>VLOOKUP(B728,'INFO. PROP'!$A$9:$E$105,4,FALSE)</f>
        <v>(CAYCO SAS 95% - GPI SAS 5% -  0%- 0%)</v>
      </c>
      <c r="L728" s="426"/>
      <c r="M728" s="426"/>
      <c r="N728" s="426"/>
      <c r="O728" s="426"/>
      <c r="P728" s="426"/>
      <c r="Q728" s="426"/>
      <c r="R728" s="426"/>
      <c r="S728" s="426"/>
      <c r="T728" s="426"/>
      <c r="U728" s="431"/>
      <c r="V728" s="452" t="s">
        <v>673</v>
      </c>
      <c r="W728" s="431">
        <f>AVERAGE(W732:W737)</f>
        <v>1449.3028666666667</v>
      </c>
      <c r="X728" s="618" t="s">
        <v>674</v>
      </c>
      <c r="Y728" s="619"/>
      <c r="Z728" s="311" t="s">
        <v>656</v>
      </c>
      <c r="AA728" s="312" t="s">
        <v>627</v>
      </c>
      <c r="AB728" s="311" t="s">
        <v>656</v>
      </c>
      <c r="AC728" s="275"/>
      <c r="AF728" s="516"/>
      <c r="AG728" s="517"/>
    </row>
    <row r="729" spans="2:33" s="274" customFormat="1" ht="15" x14ac:dyDescent="0.25">
      <c r="B729" s="643"/>
      <c r="C729" s="644"/>
      <c r="D729" s="644"/>
      <c r="E729" s="644"/>
      <c r="F729" s="306"/>
      <c r="G729" s="307"/>
      <c r="H729" s="307"/>
      <c r="I729" s="307"/>
      <c r="J729" s="308"/>
      <c r="K729" s="308"/>
      <c r="L729" s="308"/>
      <c r="M729" s="308"/>
      <c r="N729" s="307"/>
      <c r="O729" s="307"/>
      <c r="P729" s="307"/>
      <c r="Q729" s="308"/>
      <c r="R729" s="308"/>
      <c r="S729" s="308"/>
      <c r="T729" s="308"/>
      <c r="U729" s="308"/>
      <c r="V729" s="308"/>
      <c r="W729" s="308"/>
      <c r="X729" s="308"/>
      <c r="Y729" s="307"/>
      <c r="Z729" s="307"/>
      <c r="AA729" s="307"/>
      <c r="AB729" s="307"/>
      <c r="AC729" s="276"/>
      <c r="AF729" s="516"/>
      <c r="AG729" s="517"/>
    </row>
    <row r="730" spans="2:33" s="274" customFormat="1" ht="45" customHeight="1" x14ac:dyDescent="0.25">
      <c r="B730" s="645" t="s">
        <v>675</v>
      </c>
      <c r="C730" s="629" t="s">
        <v>676</v>
      </c>
      <c r="D730" s="629" t="s">
        <v>677</v>
      </c>
      <c r="E730" s="629" t="s">
        <v>678</v>
      </c>
      <c r="F730" s="630" t="s">
        <v>675</v>
      </c>
      <c r="G730" s="646"/>
      <c r="H730" s="631"/>
      <c r="I730" s="647" t="s">
        <v>679</v>
      </c>
      <c r="J730" s="648"/>
      <c r="K730" s="620" t="s">
        <v>680</v>
      </c>
      <c r="L730" s="620" t="s">
        <v>681</v>
      </c>
      <c r="M730" s="620" t="s">
        <v>682</v>
      </c>
      <c r="N730" s="620" t="s">
        <v>683</v>
      </c>
      <c r="O730" s="620" t="s">
        <v>684</v>
      </c>
      <c r="P730" s="620" t="s">
        <v>685</v>
      </c>
      <c r="Q730" s="281" t="s">
        <v>686</v>
      </c>
      <c r="R730" s="279" t="s">
        <v>687</v>
      </c>
      <c r="S730" s="649" t="s">
        <v>688</v>
      </c>
      <c r="T730" s="649"/>
      <c r="U730" s="620" t="s">
        <v>689</v>
      </c>
      <c r="V730" s="620" t="s">
        <v>690</v>
      </c>
      <c r="W730" s="647" t="s">
        <v>691</v>
      </c>
      <c r="X730" s="648"/>
      <c r="Y730" s="281" t="s">
        <v>692</v>
      </c>
      <c r="Z730" s="281" t="s">
        <v>693</v>
      </c>
      <c r="AA730" s="629" t="s">
        <v>694</v>
      </c>
      <c r="AB730" s="629"/>
      <c r="AC730" s="622" t="s">
        <v>23</v>
      </c>
      <c r="AF730" s="516"/>
      <c r="AG730" s="517"/>
    </row>
    <row r="731" spans="2:33" s="274" customFormat="1" ht="75" customHeight="1" x14ac:dyDescent="0.25">
      <c r="B731" s="645"/>
      <c r="C731" s="629"/>
      <c r="D731" s="629"/>
      <c r="E731" s="629"/>
      <c r="F731" s="282" t="s">
        <v>5</v>
      </c>
      <c r="G731" s="630" t="s">
        <v>695</v>
      </c>
      <c r="H731" s="631"/>
      <c r="I731" s="278" t="s">
        <v>696</v>
      </c>
      <c r="J731" s="280" t="s">
        <v>697</v>
      </c>
      <c r="K731" s="621"/>
      <c r="L731" s="621"/>
      <c r="M731" s="621"/>
      <c r="N731" s="621"/>
      <c r="O731" s="621"/>
      <c r="P731" s="621"/>
      <c r="Q731" s="277" t="s">
        <v>698</v>
      </c>
      <c r="R731" s="277" t="s">
        <v>699</v>
      </c>
      <c r="S731" s="283" t="s">
        <v>700</v>
      </c>
      <c r="T731" s="283" t="s">
        <v>701</v>
      </c>
      <c r="U731" s="621"/>
      <c r="V731" s="621"/>
      <c r="W731" s="502" t="s">
        <v>702</v>
      </c>
      <c r="X731" s="284" t="s">
        <v>703</v>
      </c>
      <c r="Y731" s="277" t="s">
        <v>704</v>
      </c>
      <c r="Z731" s="281" t="s">
        <v>705</v>
      </c>
      <c r="AA731" s="277" t="s">
        <v>706</v>
      </c>
      <c r="AB731" s="277" t="s">
        <v>707</v>
      </c>
      <c r="AC731" s="622"/>
      <c r="AF731" s="516"/>
      <c r="AG731" s="517"/>
    </row>
    <row r="732" spans="2:33" s="274" customFormat="1" ht="83.25" customHeight="1" x14ac:dyDescent="0.25">
      <c r="B732" s="545" t="s">
        <v>708</v>
      </c>
      <c r="C732" s="546">
        <v>3</v>
      </c>
      <c r="D732" s="546" t="s">
        <v>1300</v>
      </c>
      <c r="E732" s="547" t="s">
        <v>848</v>
      </c>
      <c r="F732" s="547" t="s">
        <v>1301</v>
      </c>
      <c r="G732" s="627" t="s">
        <v>1302</v>
      </c>
      <c r="H732" s="628"/>
      <c r="I732" s="537" t="s">
        <v>713</v>
      </c>
      <c r="J732" s="538">
        <v>0.2</v>
      </c>
      <c r="K732" s="539" t="s">
        <v>354</v>
      </c>
      <c r="L732" s="539" t="s">
        <v>1303</v>
      </c>
      <c r="M732" s="540">
        <v>38074</v>
      </c>
      <c r="N732" s="541">
        <v>451064240</v>
      </c>
      <c r="O732" s="542">
        <v>1259.95</v>
      </c>
      <c r="P732" s="537">
        <v>801016</v>
      </c>
      <c r="Q732" s="543" t="str">
        <f>IF(OR(P732=$C$2,P732=$C$3,P732=$C$4),"CUMPLE","NO CUMPLE")</f>
        <v>CUMPLE</v>
      </c>
      <c r="R732" s="543" t="s">
        <v>656</v>
      </c>
      <c r="S732" s="543" t="s">
        <v>656</v>
      </c>
      <c r="T732" s="543"/>
      <c r="U732" s="332">
        <f t="shared" ref="U732:U737" si="209">IF(V732="SI",IF(M732="","",($J732*$N732)/(VLOOKUP(YEAR(M732),$AF$1:$AG$34,2,))),"")</f>
        <v>251.99119553072626</v>
      </c>
      <c r="V732" s="544" t="s">
        <v>634</v>
      </c>
      <c r="W732" s="332">
        <f t="shared" ref="W732:W737" si="210">IF(V732="si",(J732*O732),(" "))</f>
        <v>251.99</v>
      </c>
      <c r="X732" s="448">
        <f>W738/$G$11</f>
        <v>5.434521535159865</v>
      </c>
      <c r="Y732" s="273" t="str">
        <f t="shared" ref="Y732:Y737" si="211">IF(M732="","",IF(M732&lt;$G$13,"CUMPLE","NO CUMPLE"))</f>
        <v>CUMPLE</v>
      </c>
      <c r="Z732" s="634" t="s">
        <v>656</v>
      </c>
      <c r="AA732" s="637" t="s">
        <v>634</v>
      </c>
      <c r="AB732" s="634" t="str">
        <f>IF(AA732="si","CUMPLE","NO CUMPLE")</f>
        <v>CUMPLE</v>
      </c>
      <c r="AC732" s="294"/>
      <c r="AF732" s="516"/>
      <c r="AG732" s="517"/>
    </row>
    <row r="733" spans="2:33" s="274" customFormat="1" ht="90.75" customHeight="1" x14ac:dyDescent="0.25">
      <c r="B733" s="545" t="s">
        <v>714</v>
      </c>
      <c r="C733" s="546">
        <v>7</v>
      </c>
      <c r="D733" s="546" t="s">
        <v>1300</v>
      </c>
      <c r="E733" s="547" t="s">
        <v>789</v>
      </c>
      <c r="F733" s="547" t="s">
        <v>1304</v>
      </c>
      <c r="G733" s="627" t="s">
        <v>1305</v>
      </c>
      <c r="H733" s="628"/>
      <c r="I733" s="537" t="s">
        <v>713</v>
      </c>
      <c r="J733" s="538">
        <v>0.23</v>
      </c>
      <c r="K733" s="539" t="s">
        <v>354</v>
      </c>
      <c r="L733" s="539" t="s">
        <v>1306</v>
      </c>
      <c r="M733" s="540">
        <v>39501</v>
      </c>
      <c r="N733" s="541">
        <v>1213342080.1300001</v>
      </c>
      <c r="O733" s="542">
        <v>2629.12</v>
      </c>
      <c r="P733" s="537">
        <v>811015</v>
      </c>
      <c r="Q733" s="543" t="str">
        <f t="shared" ref="Q733:Q734" si="212">IF(OR(P733=$C$2,P733=$C$3,P733=$C$4),"CUMPLE","NO CUMPLE")</f>
        <v>CUMPLE</v>
      </c>
      <c r="R733" s="543" t="s">
        <v>656</v>
      </c>
      <c r="S733" s="543" t="s">
        <v>656</v>
      </c>
      <c r="T733" s="543" t="s">
        <v>656</v>
      </c>
      <c r="U733" s="332">
        <f t="shared" si="209"/>
        <v>604.69919486435549</v>
      </c>
      <c r="V733" s="544" t="s">
        <v>634</v>
      </c>
      <c r="W733" s="332">
        <f t="shared" si="210"/>
        <v>604.69759999999997</v>
      </c>
      <c r="X733" s="634" t="str">
        <f>IF(W738=0,"",IF(X732&gt;=100%,"CUMPLE","NO CUMPLE"))</f>
        <v>CUMPLE</v>
      </c>
      <c r="Y733" s="273" t="str">
        <f t="shared" si="211"/>
        <v>CUMPLE</v>
      </c>
      <c r="Z733" s="635"/>
      <c r="AA733" s="637"/>
      <c r="AB733" s="635"/>
      <c r="AC733" s="295"/>
      <c r="AF733" s="516"/>
      <c r="AG733" s="518"/>
    </row>
    <row r="734" spans="2:33" s="274" customFormat="1" ht="112.5" customHeight="1" x14ac:dyDescent="0.25">
      <c r="B734" s="545" t="s">
        <v>715</v>
      </c>
      <c r="C734" s="546">
        <v>22</v>
      </c>
      <c r="D734" s="546" t="s">
        <v>1307</v>
      </c>
      <c r="E734" s="547" t="s">
        <v>848</v>
      </c>
      <c r="F734" s="547" t="s">
        <v>1308</v>
      </c>
      <c r="G734" s="627" t="s">
        <v>1309</v>
      </c>
      <c r="H734" s="628"/>
      <c r="I734" s="537" t="s">
        <v>713</v>
      </c>
      <c r="J734" s="538">
        <v>0.1</v>
      </c>
      <c r="K734" s="539" t="s">
        <v>354</v>
      </c>
      <c r="L734" s="539" t="s">
        <v>1310</v>
      </c>
      <c r="M734" s="540">
        <v>41152</v>
      </c>
      <c r="N734" s="541">
        <v>19784751256</v>
      </c>
      <c r="O734" s="542">
        <v>34912.21</v>
      </c>
      <c r="P734" s="537">
        <v>801016</v>
      </c>
      <c r="Q734" s="543" t="str">
        <f t="shared" si="212"/>
        <v>CUMPLE</v>
      </c>
      <c r="R734" s="543" t="s">
        <v>656</v>
      </c>
      <c r="S734" s="543" t="s">
        <v>656</v>
      </c>
      <c r="T734" s="543"/>
      <c r="U734" s="332">
        <f t="shared" si="209"/>
        <v>3491.2213262749251</v>
      </c>
      <c r="V734" s="544" t="s">
        <v>634</v>
      </c>
      <c r="W734" s="332">
        <f t="shared" si="210"/>
        <v>3491.221</v>
      </c>
      <c r="X734" s="635"/>
      <c r="Y734" s="273" t="str">
        <f t="shared" si="211"/>
        <v>CUMPLE</v>
      </c>
      <c r="Z734" s="635"/>
      <c r="AA734" s="637"/>
      <c r="AB734" s="635"/>
      <c r="AC734" s="309"/>
      <c r="AF734" s="516"/>
      <c r="AG734" s="518"/>
    </row>
    <row r="735" spans="2:33" s="274" customFormat="1" ht="63.75" customHeight="1" x14ac:dyDescent="0.25">
      <c r="B735" s="545" t="s">
        <v>716</v>
      </c>
      <c r="C735" s="451"/>
      <c r="D735" s="546"/>
      <c r="E735" s="547"/>
      <c r="F735" s="547"/>
      <c r="G735" s="651"/>
      <c r="H735" s="652"/>
      <c r="I735" s="289"/>
      <c r="J735" s="290"/>
      <c r="K735" s="290"/>
      <c r="L735" s="291"/>
      <c r="M735" s="291"/>
      <c r="N735" s="292"/>
      <c r="O735" s="293"/>
      <c r="P735" s="289"/>
      <c r="Q735" s="273"/>
      <c r="R735" s="273"/>
      <c r="S735" s="273"/>
      <c r="T735" s="273"/>
      <c r="U735" s="332" t="str">
        <f t="shared" si="209"/>
        <v/>
      </c>
      <c r="V735" s="284"/>
      <c r="W735" s="332" t="str">
        <f t="shared" si="210"/>
        <v xml:space="preserve"> </v>
      </c>
      <c r="X735" s="635"/>
      <c r="Y735" s="273" t="str">
        <f t="shared" si="211"/>
        <v/>
      </c>
      <c r="Z735" s="635"/>
      <c r="AA735" s="637"/>
      <c r="AB735" s="635"/>
      <c r="AC735" s="309"/>
      <c r="AF735" s="516"/>
      <c r="AG735" s="518"/>
    </row>
    <row r="736" spans="2:33" s="274" customFormat="1" ht="54.75" customHeight="1" x14ac:dyDescent="0.25">
      <c r="B736" s="545" t="s">
        <v>717</v>
      </c>
      <c r="C736" s="451"/>
      <c r="D736" s="451"/>
      <c r="E736" s="544"/>
      <c r="F736" s="544"/>
      <c r="G736" s="638"/>
      <c r="H736" s="639"/>
      <c r="I736" s="289"/>
      <c r="J736" s="298"/>
      <c r="K736" s="298"/>
      <c r="L736" s="289"/>
      <c r="M736" s="289"/>
      <c r="N736" s="299"/>
      <c r="O736" s="297"/>
      <c r="P736" s="297"/>
      <c r="Q736" s="273"/>
      <c r="R736" s="284"/>
      <c r="S736" s="284"/>
      <c r="T736" s="284"/>
      <c r="U736" s="332" t="str">
        <f t="shared" si="209"/>
        <v/>
      </c>
      <c r="V736" s="284"/>
      <c r="W736" s="332" t="str">
        <f t="shared" si="210"/>
        <v xml:space="preserve"> </v>
      </c>
      <c r="X736" s="635"/>
      <c r="Y736" s="335" t="str">
        <f t="shared" si="211"/>
        <v/>
      </c>
      <c r="Z736" s="635"/>
      <c r="AA736" s="637"/>
      <c r="AB736" s="635"/>
      <c r="AC736" s="309"/>
      <c r="AF736" s="516"/>
      <c r="AG736" s="518"/>
    </row>
    <row r="737" spans="2:34" s="274" customFormat="1" ht="69.75" customHeight="1" x14ac:dyDescent="0.2">
      <c r="B737" s="545" t="s">
        <v>718</v>
      </c>
      <c r="C737" s="451"/>
      <c r="D737" s="451"/>
      <c r="E737" s="544"/>
      <c r="F737" s="544"/>
      <c r="G737" s="638"/>
      <c r="H737" s="639"/>
      <c r="I737" s="289"/>
      <c r="J737" s="298"/>
      <c r="K737" s="298"/>
      <c r="L737" s="289"/>
      <c r="M737" s="289"/>
      <c r="N737" s="299"/>
      <c r="O737" s="297"/>
      <c r="P737" s="297"/>
      <c r="Q737" s="273"/>
      <c r="R737" s="284"/>
      <c r="S737" s="284"/>
      <c r="T737" s="284"/>
      <c r="U737" s="332" t="str">
        <f t="shared" si="209"/>
        <v/>
      </c>
      <c r="V737" s="284"/>
      <c r="W737" s="332" t="str">
        <f t="shared" si="210"/>
        <v xml:space="preserve"> </v>
      </c>
      <c r="X737" s="636"/>
      <c r="Y737" s="335" t="str">
        <f t="shared" si="211"/>
        <v/>
      </c>
      <c r="Z737" s="636"/>
      <c r="AA737" s="637"/>
      <c r="AB737" s="636"/>
      <c r="AC737" s="309"/>
    </row>
    <row r="738" spans="2:34" s="274" customFormat="1" ht="15.75" x14ac:dyDescent="0.2">
      <c r="B738" s="300"/>
      <c r="C738" s="301"/>
      <c r="D738" s="301"/>
      <c r="E738" s="301"/>
      <c r="F738" s="301"/>
      <c r="G738" s="301"/>
      <c r="H738" s="301"/>
      <c r="I738" s="301"/>
      <c r="J738" s="302"/>
      <c r="K738" s="302"/>
      <c r="L738" s="302"/>
      <c r="M738" s="302"/>
      <c r="N738" s="301"/>
      <c r="O738" s="301"/>
      <c r="P738" s="301"/>
      <c r="Q738" s="302"/>
      <c r="R738" s="302"/>
      <c r="S738" s="303"/>
      <c r="T738" s="303" t="s">
        <v>719</v>
      </c>
      <c r="U738" s="394">
        <f>SUM(U732:U737)</f>
        <v>4347.9117166700071</v>
      </c>
      <c r="V738" s="393">
        <f>COUNTIF(V732:V737,"SI")</f>
        <v>3</v>
      </c>
      <c r="W738" s="394">
        <f>SUM(W732:W737)</f>
        <v>4347.9085999999998</v>
      </c>
      <c r="X738" s="310">
        <f>W738/V738</f>
        <v>1449.3028666666667</v>
      </c>
      <c r="Y738" s="301"/>
      <c r="Z738" s="301"/>
      <c r="AA738" s="301"/>
      <c r="AB738" s="301"/>
      <c r="AC738" s="304"/>
    </row>
    <row r="739" spans="2:34" ht="15.75" x14ac:dyDescent="0.2">
      <c r="Q739" s="69"/>
      <c r="U739" s="392"/>
      <c r="V739" s="391"/>
      <c r="W739" s="392"/>
    </row>
    <row r="740" spans="2:34" x14ac:dyDescent="0.2">
      <c r="Q740" s="69"/>
    </row>
    <row r="741" spans="2:34" s="274" customFormat="1" ht="20.25" x14ac:dyDescent="0.25">
      <c r="B741" s="449">
        <v>56</v>
      </c>
      <c r="C741" s="640" t="str">
        <f>VLOOKUP(B741,'INFO. PROP'!$A$9:$D$105,2,FALSE)</f>
        <v>CONSORCIO VIAL BOSA</v>
      </c>
      <c r="D741" s="640"/>
      <c r="E741" s="640"/>
      <c r="F741" s="640"/>
      <c r="G741" s="640"/>
      <c r="H741" s="641" t="s">
        <v>8</v>
      </c>
      <c r="I741" s="641"/>
      <c r="J741" s="642"/>
      <c r="K741" s="423" t="str">
        <f>VLOOKUP(B741,'INFO. PROP'!$A$9:$E$105,4,FALSE)</f>
        <v>(SEG GEOTECNIA Y CONTROL DE CALIDAD SAS 50% - PEYCO, PROYECTOS, ESTUDIOS Y CONSTRUCCIONES SAS 50% -  0%- 0%)</v>
      </c>
      <c r="L741" s="426"/>
      <c r="M741" s="426"/>
      <c r="N741" s="426"/>
      <c r="O741" s="426"/>
      <c r="P741" s="426"/>
      <c r="Q741" s="426"/>
      <c r="R741" s="426"/>
      <c r="S741" s="426"/>
      <c r="T741" s="426"/>
      <c r="U741" s="431"/>
      <c r="V741" s="452" t="s">
        <v>673</v>
      </c>
      <c r="W741" s="431">
        <f>AVERAGE(W745:W750)</f>
        <v>1103.8595</v>
      </c>
      <c r="X741" s="618" t="s">
        <v>674</v>
      </c>
      <c r="Y741" s="619"/>
      <c r="Z741" s="311" t="s">
        <v>656</v>
      </c>
      <c r="AA741" s="312" t="s">
        <v>627</v>
      </c>
      <c r="AB741" s="311" t="s">
        <v>656</v>
      </c>
      <c r="AC741" s="275"/>
      <c r="AF741" s="516"/>
      <c r="AG741" s="517"/>
    </row>
    <row r="742" spans="2:34" s="274" customFormat="1" ht="15" x14ac:dyDescent="0.25">
      <c r="B742" s="643"/>
      <c r="C742" s="644"/>
      <c r="D742" s="644"/>
      <c r="E742" s="644"/>
      <c r="F742" s="306"/>
      <c r="G742" s="307"/>
      <c r="H742" s="307"/>
      <c r="I742" s="307"/>
      <c r="J742" s="308"/>
      <c r="K742" s="308"/>
      <c r="L742" s="308"/>
      <c r="M742" s="308"/>
      <c r="N742" s="307"/>
      <c r="O742" s="307"/>
      <c r="P742" s="307"/>
      <c r="Q742" s="308"/>
      <c r="R742" s="308"/>
      <c r="S742" s="308"/>
      <c r="T742" s="308"/>
      <c r="U742" s="308"/>
      <c r="V742" s="308"/>
      <c r="W742" s="308"/>
      <c r="X742" s="308"/>
      <c r="Y742" s="307"/>
      <c r="Z742" s="307"/>
      <c r="AA742" s="307"/>
      <c r="AB742" s="307"/>
      <c r="AC742" s="276"/>
      <c r="AF742" s="516"/>
      <c r="AG742" s="517"/>
    </row>
    <row r="743" spans="2:34" s="274" customFormat="1" ht="45" customHeight="1" x14ac:dyDescent="0.25">
      <c r="B743" s="645" t="s">
        <v>675</v>
      </c>
      <c r="C743" s="629" t="s">
        <v>676</v>
      </c>
      <c r="D743" s="629" t="s">
        <v>677</v>
      </c>
      <c r="E743" s="629" t="s">
        <v>678</v>
      </c>
      <c r="F743" s="630" t="s">
        <v>675</v>
      </c>
      <c r="G743" s="646"/>
      <c r="H743" s="631"/>
      <c r="I743" s="647" t="s">
        <v>679</v>
      </c>
      <c r="J743" s="648"/>
      <c r="K743" s="620" t="s">
        <v>680</v>
      </c>
      <c r="L743" s="620" t="s">
        <v>681</v>
      </c>
      <c r="M743" s="620" t="s">
        <v>682</v>
      </c>
      <c r="N743" s="620" t="s">
        <v>683</v>
      </c>
      <c r="O743" s="620" t="s">
        <v>684</v>
      </c>
      <c r="P743" s="620" t="s">
        <v>685</v>
      </c>
      <c r="Q743" s="281" t="s">
        <v>686</v>
      </c>
      <c r="R743" s="279" t="s">
        <v>687</v>
      </c>
      <c r="S743" s="649" t="s">
        <v>688</v>
      </c>
      <c r="T743" s="649"/>
      <c r="U743" s="620" t="s">
        <v>689</v>
      </c>
      <c r="V743" s="620" t="s">
        <v>690</v>
      </c>
      <c r="W743" s="647" t="s">
        <v>691</v>
      </c>
      <c r="X743" s="648"/>
      <c r="Y743" s="281" t="s">
        <v>692</v>
      </c>
      <c r="Z743" s="281" t="s">
        <v>693</v>
      </c>
      <c r="AA743" s="629" t="s">
        <v>694</v>
      </c>
      <c r="AB743" s="629"/>
      <c r="AC743" s="622" t="s">
        <v>23</v>
      </c>
      <c r="AF743" s="516"/>
      <c r="AG743" s="517"/>
    </row>
    <row r="744" spans="2:34" s="274" customFormat="1" ht="69" customHeight="1" x14ac:dyDescent="0.25">
      <c r="B744" s="645"/>
      <c r="C744" s="629"/>
      <c r="D744" s="629"/>
      <c r="E744" s="629"/>
      <c r="F744" s="282" t="s">
        <v>5</v>
      </c>
      <c r="G744" s="630" t="s">
        <v>695</v>
      </c>
      <c r="H744" s="631"/>
      <c r="I744" s="278" t="s">
        <v>696</v>
      </c>
      <c r="J744" s="280" t="s">
        <v>697</v>
      </c>
      <c r="K744" s="621"/>
      <c r="L744" s="621"/>
      <c r="M744" s="621"/>
      <c r="N744" s="621"/>
      <c r="O744" s="621"/>
      <c r="P744" s="621"/>
      <c r="Q744" s="277" t="s">
        <v>698</v>
      </c>
      <c r="R744" s="277" t="s">
        <v>699</v>
      </c>
      <c r="S744" s="283" t="s">
        <v>700</v>
      </c>
      <c r="T744" s="283" t="s">
        <v>701</v>
      </c>
      <c r="U744" s="621"/>
      <c r="V744" s="621"/>
      <c r="W744" s="502" t="s">
        <v>702</v>
      </c>
      <c r="X744" s="284" t="s">
        <v>703</v>
      </c>
      <c r="Y744" s="277" t="s">
        <v>704</v>
      </c>
      <c r="Z744" s="281" t="s">
        <v>705</v>
      </c>
      <c r="AA744" s="277" t="s">
        <v>706</v>
      </c>
      <c r="AB744" s="277" t="s">
        <v>707</v>
      </c>
      <c r="AC744" s="622"/>
      <c r="AF744" s="516"/>
      <c r="AG744" s="517"/>
    </row>
    <row r="745" spans="2:34" s="274" customFormat="1" ht="83.25" customHeight="1" x14ac:dyDescent="0.25">
      <c r="B745" s="285" t="s">
        <v>708</v>
      </c>
      <c r="C745" s="286">
        <v>129</v>
      </c>
      <c r="D745" s="287" t="s">
        <v>1307</v>
      </c>
      <c r="E745" s="288" t="s">
        <v>1311</v>
      </c>
      <c r="F745" s="288" t="s">
        <v>1312</v>
      </c>
      <c r="G745" s="651" t="s">
        <v>1313</v>
      </c>
      <c r="H745" s="652"/>
      <c r="I745" s="289" t="s">
        <v>713</v>
      </c>
      <c r="J745" s="290">
        <v>0.7</v>
      </c>
      <c r="K745" s="290" t="s">
        <v>1314</v>
      </c>
      <c r="L745" s="291">
        <v>42751</v>
      </c>
      <c r="M745" s="291">
        <v>43389</v>
      </c>
      <c r="N745" s="292">
        <v>2079036872</v>
      </c>
      <c r="O745" s="293">
        <v>2661.19</v>
      </c>
      <c r="P745" s="289">
        <v>811015</v>
      </c>
      <c r="Q745" s="273" t="str">
        <f>IF(OR(P745=$C$2,P745=$C$3,P745=$C$4),"CUMPLE","NO CUMPLE")</f>
        <v>CUMPLE</v>
      </c>
      <c r="R745" s="273" t="s">
        <v>656</v>
      </c>
      <c r="S745" s="273" t="s">
        <v>656</v>
      </c>
      <c r="T745" s="273"/>
      <c r="U745" s="332">
        <f t="shared" ref="U745:U750" si="213">IF(V745="SI",IF(M745="","",($J745*$N745)/(VLOOKUP(YEAR(M745),$AF$1:$AG$34,2,))),"")</f>
        <v>1862.8361127537944</v>
      </c>
      <c r="V745" s="284" t="s">
        <v>634</v>
      </c>
      <c r="W745" s="332">
        <f t="shared" ref="W745:W750" si="214">IF(V745="si",(J745*O745),(" "))</f>
        <v>1862.8329999999999</v>
      </c>
      <c r="X745" s="448">
        <f>W751/$G$11</f>
        <v>5.5189276283690063</v>
      </c>
      <c r="Y745" s="273" t="str">
        <f t="shared" ref="Y745:Y750" si="215">IF(M745="","",IF(M745&lt;$G$13,"CUMPLE","NO CUMPLE"))</f>
        <v>CUMPLE</v>
      </c>
      <c r="Z745" s="634" t="s">
        <v>656</v>
      </c>
      <c r="AA745" s="637" t="s">
        <v>634</v>
      </c>
      <c r="AB745" s="634" t="str">
        <f>IF(AA745="si","CUMPLE","NO CUMPLE")</f>
        <v>CUMPLE</v>
      </c>
      <c r="AC745" s="294"/>
      <c r="AF745" s="516"/>
      <c r="AG745" s="517"/>
    </row>
    <row r="746" spans="2:34" s="274" customFormat="1" ht="90.75" customHeight="1" x14ac:dyDescent="0.25">
      <c r="B746" s="285" t="s">
        <v>714</v>
      </c>
      <c r="C746" s="286">
        <v>62</v>
      </c>
      <c r="D746" s="287" t="s">
        <v>1307</v>
      </c>
      <c r="E746" s="288" t="s">
        <v>1315</v>
      </c>
      <c r="F746" s="288" t="s">
        <v>1316</v>
      </c>
      <c r="G746" s="651" t="s">
        <v>1317</v>
      </c>
      <c r="H746" s="652"/>
      <c r="I746" s="289" t="s">
        <v>730</v>
      </c>
      <c r="J746" s="290">
        <v>1</v>
      </c>
      <c r="K746" s="290" t="s">
        <v>1318</v>
      </c>
      <c r="L746" s="291">
        <v>39115</v>
      </c>
      <c r="M746" s="291">
        <v>39234</v>
      </c>
      <c r="N746" s="292">
        <f>23940.4*2902.5</f>
        <v>69487011</v>
      </c>
      <c r="O746" s="293">
        <v>140.97999999999999</v>
      </c>
      <c r="P746" s="289">
        <v>811022</v>
      </c>
      <c r="Q746" s="273" t="str">
        <f t="shared" ref="Q746:Q748" si="216">IF(OR(P746=$C$2,P746=$C$3,P746=$C$4),"CUMPLE","NO CUMPLE")</f>
        <v>CUMPLE</v>
      </c>
      <c r="R746" s="419" t="s">
        <v>656</v>
      </c>
      <c r="S746" s="419" t="s">
        <v>656</v>
      </c>
      <c r="T746" s="273" t="s">
        <v>656</v>
      </c>
      <c r="U746" s="332">
        <f t="shared" si="213"/>
        <v>160.21907078625779</v>
      </c>
      <c r="V746" s="284" t="s">
        <v>634</v>
      </c>
      <c r="W746" s="332">
        <f t="shared" si="214"/>
        <v>140.97999999999999</v>
      </c>
      <c r="X746" s="634" t="str">
        <f>IF(W751=0,"",IF(X745&gt;=100%,"CUMPLE","NO CUMPLE"))</f>
        <v>CUMPLE</v>
      </c>
      <c r="Y746" s="273" t="str">
        <f t="shared" si="215"/>
        <v>CUMPLE</v>
      </c>
      <c r="Z746" s="635"/>
      <c r="AA746" s="637"/>
      <c r="AB746" s="635"/>
      <c r="AC746" s="295"/>
      <c r="AD746" s="468">
        <v>2902.5</v>
      </c>
      <c r="AE746" s="520" t="s">
        <v>1319</v>
      </c>
      <c r="AF746" s="516"/>
      <c r="AG746" s="518"/>
      <c r="AH746" s="521">
        <f>AVERAGE(AD746:AE746)</f>
        <v>2902.5</v>
      </c>
    </row>
    <row r="747" spans="2:34" s="274" customFormat="1" ht="75" customHeight="1" x14ac:dyDescent="0.25">
      <c r="B747" s="285" t="s">
        <v>715</v>
      </c>
      <c r="C747" s="296">
        <v>72</v>
      </c>
      <c r="D747" s="287" t="s">
        <v>1307</v>
      </c>
      <c r="E747" s="288" t="s">
        <v>1320</v>
      </c>
      <c r="F747" s="288" t="s">
        <v>1321</v>
      </c>
      <c r="G747" s="651" t="s">
        <v>1322</v>
      </c>
      <c r="H747" s="652"/>
      <c r="I747" s="289" t="s">
        <v>713</v>
      </c>
      <c r="J747" s="290">
        <v>0.5</v>
      </c>
      <c r="K747" s="290" t="s">
        <v>1323</v>
      </c>
      <c r="L747" s="291">
        <v>38646</v>
      </c>
      <c r="M747" s="291">
        <v>39742</v>
      </c>
      <c r="N747" s="292">
        <v>1445646784.3699999</v>
      </c>
      <c r="O747" s="293">
        <v>3132.49</v>
      </c>
      <c r="P747" s="289">
        <v>811015</v>
      </c>
      <c r="Q747" s="273" t="str">
        <f t="shared" si="216"/>
        <v>CUMPLE</v>
      </c>
      <c r="R747" s="419" t="s">
        <v>656</v>
      </c>
      <c r="S747" s="419" t="s">
        <v>656</v>
      </c>
      <c r="T747" s="273" t="s">
        <v>656</v>
      </c>
      <c r="U747" s="332">
        <f t="shared" si="213"/>
        <v>1566.2478703900324</v>
      </c>
      <c r="V747" s="284" t="s">
        <v>634</v>
      </c>
      <c r="W747" s="332">
        <f t="shared" si="214"/>
        <v>1566.2449999999999</v>
      </c>
      <c r="X747" s="635"/>
      <c r="Y747" s="273" t="str">
        <f t="shared" si="215"/>
        <v>CUMPLE</v>
      </c>
      <c r="Z747" s="635"/>
      <c r="AA747" s="637"/>
      <c r="AB747" s="635"/>
      <c r="AC747" s="309"/>
      <c r="AD747" s="468">
        <v>2734.5</v>
      </c>
      <c r="AE747" s="520">
        <v>3001.5</v>
      </c>
      <c r="AF747" s="516"/>
      <c r="AG747" s="518"/>
      <c r="AH747" s="521">
        <f>AVERAGE(AD747:AE747)</f>
        <v>2868</v>
      </c>
    </row>
    <row r="748" spans="2:34" s="274" customFormat="1" ht="77.25" customHeight="1" x14ac:dyDescent="0.2">
      <c r="B748" s="285" t="s">
        <v>716</v>
      </c>
      <c r="C748" s="296">
        <v>79</v>
      </c>
      <c r="D748" s="287" t="s">
        <v>1307</v>
      </c>
      <c r="E748" s="288" t="s">
        <v>1324</v>
      </c>
      <c r="F748" s="288"/>
      <c r="G748" s="651" t="s">
        <v>1325</v>
      </c>
      <c r="H748" s="652"/>
      <c r="I748" s="289" t="s">
        <v>730</v>
      </c>
      <c r="J748" s="290">
        <v>1</v>
      </c>
      <c r="K748" s="290" t="s">
        <v>1318</v>
      </c>
      <c r="L748" s="291">
        <v>35432</v>
      </c>
      <c r="M748" s="291">
        <v>35571</v>
      </c>
      <c r="N748" s="292">
        <v>145410049.81</v>
      </c>
      <c r="O748" s="293">
        <v>845.38</v>
      </c>
      <c r="P748" s="289">
        <v>811022</v>
      </c>
      <c r="Q748" s="273" t="str">
        <f t="shared" si="216"/>
        <v>CUMPLE</v>
      </c>
      <c r="R748" s="419" t="s">
        <v>656</v>
      </c>
      <c r="S748" s="419" t="s">
        <v>656</v>
      </c>
      <c r="T748" s="273"/>
      <c r="U748" s="332">
        <f t="shared" si="213"/>
        <v>845.382691258975</v>
      </c>
      <c r="V748" s="284" t="s">
        <v>634</v>
      </c>
      <c r="W748" s="332">
        <f t="shared" si="214"/>
        <v>845.38</v>
      </c>
      <c r="X748" s="635"/>
      <c r="Y748" s="273" t="str">
        <f t="shared" si="215"/>
        <v>CUMPLE</v>
      </c>
      <c r="Z748" s="635"/>
      <c r="AA748" s="637"/>
      <c r="AB748" s="635"/>
      <c r="AC748" s="309"/>
      <c r="AD748" s="468">
        <v>1264</v>
      </c>
      <c r="AE748" s="520">
        <v>1245.5</v>
      </c>
      <c r="AF748" s="519"/>
      <c r="AG748" s="519"/>
      <c r="AH748" s="521">
        <f>AVERAGE(AD748:AE748)</f>
        <v>1254.75</v>
      </c>
    </row>
    <row r="749" spans="2:34" s="274" customFormat="1" ht="54.75" customHeight="1" x14ac:dyDescent="0.25">
      <c r="B749" s="285" t="s">
        <v>717</v>
      </c>
      <c r="C749" s="296"/>
      <c r="D749" s="296"/>
      <c r="E749" s="284"/>
      <c r="F749" s="284"/>
      <c r="G749" s="638"/>
      <c r="H749" s="639"/>
      <c r="I749" s="289"/>
      <c r="J749" s="298"/>
      <c r="K749" s="298"/>
      <c r="L749" s="289"/>
      <c r="M749" s="289"/>
      <c r="N749" s="299"/>
      <c r="O749" s="297"/>
      <c r="P749" s="297"/>
      <c r="Q749" s="273"/>
      <c r="R749" s="284"/>
      <c r="S749" s="284"/>
      <c r="T749" s="284"/>
      <c r="U749" s="332" t="str">
        <f t="shared" si="213"/>
        <v/>
      </c>
      <c r="V749" s="284"/>
      <c r="W749" s="332" t="str">
        <f t="shared" si="214"/>
        <v xml:space="preserve"> </v>
      </c>
      <c r="X749" s="635"/>
      <c r="Y749" s="335" t="str">
        <f t="shared" si="215"/>
        <v/>
      </c>
      <c r="Z749" s="635"/>
      <c r="AA749" s="637"/>
      <c r="AB749" s="635"/>
      <c r="AC749" s="309"/>
      <c r="AF749" s="516"/>
      <c r="AG749" s="518"/>
    </row>
    <row r="750" spans="2:34" s="274" customFormat="1" ht="69.75" customHeight="1" x14ac:dyDescent="0.2">
      <c r="B750" s="285" t="s">
        <v>718</v>
      </c>
      <c r="C750" s="296"/>
      <c r="D750" s="296"/>
      <c r="E750" s="284"/>
      <c r="F750" s="284"/>
      <c r="G750" s="638"/>
      <c r="H750" s="639"/>
      <c r="I750" s="289"/>
      <c r="J750" s="298"/>
      <c r="K750" s="298"/>
      <c r="L750" s="289"/>
      <c r="M750" s="289"/>
      <c r="N750" s="299"/>
      <c r="O750" s="297"/>
      <c r="P750" s="297"/>
      <c r="Q750" s="273"/>
      <c r="R750" s="284"/>
      <c r="S750" s="284"/>
      <c r="T750" s="284"/>
      <c r="U750" s="332" t="str">
        <f t="shared" si="213"/>
        <v/>
      </c>
      <c r="V750" s="284"/>
      <c r="W750" s="332" t="str">
        <f t="shared" si="214"/>
        <v xml:space="preserve"> </v>
      </c>
      <c r="X750" s="636"/>
      <c r="Y750" s="335" t="str">
        <f t="shared" si="215"/>
        <v/>
      </c>
      <c r="Z750" s="636"/>
      <c r="AA750" s="637"/>
      <c r="AB750" s="636"/>
      <c r="AC750" s="309"/>
    </row>
    <row r="751" spans="2:34" s="274" customFormat="1" ht="15.75" x14ac:dyDescent="0.2">
      <c r="B751" s="300"/>
      <c r="C751" s="301"/>
      <c r="D751" s="301"/>
      <c r="E751" s="301"/>
      <c r="F751" s="301"/>
      <c r="G751" s="301"/>
      <c r="H751" s="301"/>
      <c r="I751" s="301"/>
      <c r="J751" s="302"/>
      <c r="K751" s="302"/>
      <c r="L751" s="302"/>
      <c r="M751" s="302"/>
      <c r="N751" s="301"/>
      <c r="O751" s="301"/>
      <c r="P751" s="301"/>
      <c r="Q751" s="302"/>
      <c r="R751" s="302"/>
      <c r="S751" s="303"/>
      <c r="T751" s="303" t="s">
        <v>719</v>
      </c>
      <c r="U751" s="333">
        <f>SUM(U745:U750)</f>
        <v>4434.6857451890592</v>
      </c>
      <c r="V751" s="303">
        <f>COUNTIF(V745:V750,"SI")</f>
        <v>4</v>
      </c>
      <c r="W751" s="333">
        <f>SUM(W745:W750)</f>
        <v>4415.4380000000001</v>
      </c>
      <c r="X751" s="310">
        <f>W751/V751</f>
        <v>1103.8595</v>
      </c>
      <c r="Y751" s="301"/>
      <c r="Z751" s="301"/>
      <c r="AA751" s="301"/>
      <c r="AB751" s="301"/>
      <c r="AC751" s="304"/>
    </row>
    <row r="752" spans="2:34" ht="16.5" x14ac:dyDescent="0.3">
      <c r="Q752" s="69"/>
      <c r="U752" s="430"/>
      <c r="V752" s="427"/>
      <c r="W752" s="430"/>
    </row>
    <row r="753" spans="2:33" x14ac:dyDescent="0.2">
      <c r="Q753" s="69"/>
    </row>
    <row r="754" spans="2:33" s="274" customFormat="1" ht="20.25" x14ac:dyDescent="0.25">
      <c r="B754" s="449">
        <v>57</v>
      </c>
      <c r="C754" s="640" t="str">
        <f>VLOOKUP(B754,'INFO. PROP'!$A$9:$D$105,2,FALSE)</f>
        <v>R&amp;MCONSTRUCCIONES E INTERVENTORIAS S.A.S</v>
      </c>
      <c r="D754" s="640"/>
      <c r="E754" s="640"/>
      <c r="F754" s="640"/>
      <c r="G754" s="640"/>
      <c r="H754" s="641" t="s">
        <v>8</v>
      </c>
      <c r="I754" s="641"/>
      <c r="J754" s="642"/>
      <c r="K754" s="423" t="str">
        <f>VLOOKUP(B754,'INFO. PROP'!$A$9:$E$105,4,FALSE)</f>
        <v>(R&amp;M CONSTRUCCIONES E INTERVENTORIAS S.A.S 100% -  0% -  0%- 0%)</v>
      </c>
      <c r="L754" s="426"/>
      <c r="M754" s="426"/>
      <c r="N754" s="426"/>
      <c r="O754" s="426"/>
      <c r="P754" s="426"/>
      <c r="Q754" s="426"/>
      <c r="R754" s="426"/>
      <c r="S754" s="426"/>
      <c r="T754" s="426"/>
      <c r="U754" s="431"/>
      <c r="V754" s="452" t="s">
        <v>673</v>
      </c>
      <c r="W754" s="431">
        <f>AVERAGE(W758:W763)</f>
        <v>1449.48</v>
      </c>
      <c r="X754" s="618" t="s">
        <v>674</v>
      </c>
      <c r="Y754" s="619"/>
      <c r="Z754" s="311" t="s">
        <v>656</v>
      </c>
      <c r="AA754" s="312" t="s">
        <v>627</v>
      </c>
      <c r="AB754" s="311" t="s">
        <v>656</v>
      </c>
      <c r="AC754" s="275"/>
      <c r="AF754" s="516"/>
      <c r="AG754" s="517"/>
    </row>
    <row r="755" spans="2:33" s="274" customFormat="1" ht="15" x14ac:dyDescent="0.25">
      <c r="B755" s="643"/>
      <c r="C755" s="644"/>
      <c r="D755" s="644"/>
      <c r="E755" s="644"/>
      <c r="F755" s="306"/>
      <c r="G755" s="307"/>
      <c r="H755" s="307"/>
      <c r="I755" s="307"/>
      <c r="J755" s="308"/>
      <c r="K755" s="308"/>
      <c r="L755" s="308"/>
      <c r="M755" s="308"/>
      <c r="N755" s="307"/>
      <c r="O755" s="307"/>
      <c r="P755" s="307"/>
      <c r="Q755" s="308"/>
      <c r="R755" s="308"/>
      <c r="S755" s="308"/>
      <c r="T755" s="308"/>
      <c r="U755" s="308"/>
      <c r="V755" s="308"/>
      <c r="W755" s="308"/>
      <c r="X755" s="308"/>
      <c r="Y755" s="307"/>
      <c r="Z755" s="307"/>
      <c r="AA755" s="307"/>
      <c r="AB755" s="307"/>
      <c r="AC755" s="276"/>
      <c r="AF755" s="516"/>
      <c r="AG755" s="517"/>
    </row>
    <row r="756" spans="2:33" s="274" customFormat="1" ht="45" customHeight="1" x14ac:dyDescent="0.25">
      <c r="B756" s="645" t="s">
        <v>675</v>
      </c>
      <c r="C756" s="629" t="s">
        <v>676</v>
      </c>
      <c r="D756" s="629" t="s">
        <v>677</v>
      </c>
      <c r="E756" s="629" t="s">
        <v>678</v>
      </c>
      <c r="F756" s="630" t="s">
        <v>675</v>
      </c>
      <c r="G756" s="646"/>
      <c r="H756" s="631"/>
      <c r="I756" s="647" t="s">
        <v>679</v>
      </c>
      <c r="J756" s="648"/>
      <c r="K756" s="620" t="s">
        <v>680</v>
      </c>
      <c r="L756" s="620" t="s">
        <v>681</v>
      </c>
      <c r="M756" s="620" t="s">
        <v>682</v>
      </c>
      <c r="N756" s="620" t="s">
        <v>683</v>
      </c>
      <c r="O756" s="620" t="s">
        <v>684</v>
      </c>
      <c r="P756" s="620" t="s">
        <v>685</v>
      </c>
      <c r="Q756" s="281" t="s">
        <v>686</v>
      </c>
      <c r="R756" s="279" t="s">
        <v>687</v>
      </c>
      <c r="S756" s="649" t="s">
        <v>688</v>
      </c>
      <c r="T756" s="650"/>
      <c r="U756" s="620" t="s">
        <v>689</v>
      </c>
      <c r="V756" s="668" t="s">
        <v>690</v>
      </c>
      <c r="W756" s="670" t="s">
        <v>691</v>
      </c>
      <c r="X756" s="648"/>
      <c r="Y756" s="281" t="s">
        <v>692</v>
      </c>
      <c r="Z756" s="281" t="s">
        <v>693</v>
      </c>
      <c r="AA756" s="629" t="s">
        <v>694</v>
      </c>
      <c r="AB756" s="629"/>
      <c r="AC756" s="622" t="s">
        <v>23</v>
      </c>
      <c r="AF756" s="516"/>
      <c r="AG756" s="517"/>
    </row>
    <row r="757" spans="2:33" s="274" customFormat="1" ht="75" customHeight="1" x14ac:dyDescent="0.25">
      <c r="B757" s="645"/>
      <c r="C757" s="629"/>
      <c r="D757" s="629"/>
      <c r="E757" s="629"/>
      <c r="F757" s="282" t="s">
        <v>5</v>
      </c>
      <c r="G757" s="630" t="s">
        <v>695</v>
      </c>
      <c r="H757" s="631"/>
      <c r="I757" s="278" t="s">
        <v>696</v>
      </c>
      <c r="J757" s="280" t="s">
        <v>697</v>
      </c>
      <c r="K757" s="621"/>
      <c r="L757" s="621"/>
      <c r="M757" s="621"/>
      <c r="N757" s="621"/>
      <c r="O757" s="621"/>
      <c r="P757" s="621"/>
      <c r="Q757" s="277" t="s">
        <v>698</v>
      </c>
      <c r="R757" s="277" t="s">
        <v>699</v>
      </c>
      <c r="S757" s="283" t="s">
        <v>700</v>
      </c>
      <c r="T757" s="429" t="s">
        <v>701</v>
      </c>
      <c r="U757" s="621"/>
      <c r="V757" s="669"/>
      <c r="W757" s="502" t="s">
        <v>702</v>
      </c>
      <c r="X757" s="284" t="s">
        <v>703</v>
      </c>
      <c r="Y757" s="277" t="s">
        <v>704</v>
      </c>
      <c r="Z757" s="281" t="s">
        <v>705</v>
      </c>
      <c r="AA757" s="277" t="s">
        <v>706</v>
      </c>
      <c r="AB757" s="277" t="s">
        <v>707</v>
      </c>
      <c r="AC757" s="622"/>
      <c r="AF757" s="516"/>
      <c r="AG757" s="517"/>
    </row>
    <row r="758" spans="2:33" s="274" customFormat="1" ht="92.25" customHeight="1" x14ac:dyDescent="0.25">
      <c r="B758" s="285" t="s">
        <v>708</v>
      </c>
      <c r="C758" s="286">
        <v>144</v>
      </c>
      <c r="D758" s="287" t="s">
        <v>1307</v>
      </c>
      <c r="E758" s="288" t="s">
        <v>848</v>
      </c>
      <c r="F758" s="288" t="s">
        <v>1326</v>
      </c>
      <c r="G758" s="651" t="s">
        <v>1327</v>
      </c>
      <c r="H758" s="652"/>
      <c r="I758" s="289" t="s">
        <v>730</v>
      </c>
      <c r="J758" s="290">
        <v>1</v>
      </c>
      <c r="K758" s="290" t="s">
        <v>1328</v>
      </c>
      <c r="L758" s="291">
        <v>41466</v>
      </c>
      <c r="M758" s="291">
        <v>41816</v>
      </c>
      <c r="N758" s="292">
        <v>898354331</v>
      </c>
      <c r="O758" s="293">
        <v>1449.48</v>
      </c>
      <c r="P758" s="289">
        <v>801016</v>
      </c>
      <c r="Q758" s="273" t="str">
        <f>IF(OR(P758=$C$2,P758=$C$3,P758=$C$4),"CUMPLE","NO CUMPLE")</f>
        <v>CUMPLE</v>
      </c>
      <c r="R758" s="273" t="s">
        <v>656</v>
      </c>
      <c r="S758" s="273" t="s">
        <v>656</v>
      </c>
      <c r="T758" s="273" t="s">
        <v>656</v>
      </c>
      <c r="U758" s="332">
        <f t="shared" ref="U758:U763" si="217">IF(V758="SI",IF(M758="","",($J758*$N758)/(VLOOKUP(YEAR(M758),$AF$1:$AG$34,2,))),"")</f>
        <v>1458.3674204545455</v>
      </c>
      <c r="V758" s="350" t="s">
        <v>634</v>
      </c>
      <c r="W758" s="332">
        <f t="shared" ref="W758:W763" si="218">IF(V758="si",(J758*O758),(" "))</f>
        <v>1449.48</v>
      </c>
      <c r="X758" s="448">
        <f>W764/$G$11</f>
        <v>1.8117285802152145</v>
      </c>
      <c r="Y758" s="273" t="str">
        <f t="shared" ref="Y758:Y763" si="219">IF(M758="","",IF(M758&lt;$G$13,"CUMPLE","NO CUMPLE"))</f>
        <v>CUMPLE</v>
      </c>
      <c r="Z758" s="634" t="s">
        <v>656</v>
      </c>
      <c r="AA758" s="637" t="s">
        <v>634</v>
      </c>
      <c r="AB758" s="634" t="str">
        <f>IF(AA758="si","CUMPLE","NO CUMPLE")</f>
        <v>CUMPLE</v>
      </c>
      <c r="AC758" s="411"/>
      <c r="AF758" s="516"/>
      <c r="AG758" s="517"/>
    </row>
    <row r="759" spans="2:33" s="274" customFormat="1" ht="90.75" customHeight="1" x14ac:dyDescent="0.25">
      <c r="B759" s="285" t="s">
        <v>714</v>
      </c>
      <c r="C759" s="286"/>
      <c r="D759" s="287"/>
      <c r="E759" s="288"/>
      <c r="F759" s="288"/>
      <c r="G759" s="651"/>
      <c r="H759" s="652"/>
      <c r="I759" s="289"/>
      <c r="J759" s="290"/>
      <c r="K759" s="290"/>
      <c r="L759" s="291"/>
      <c r="M759" s="291"/>
      <c r="N759" s="292"/>
      <c r="O759" s="293"/>
      <c r="P759" s="289"/>
      <c r="Q759" s="273"/>
      <c r="R759" s="273"/>
      <c r="S759" s="273"/>
      <c r="T759" s="273"/>
      <c r="U759" s="332" t="str">
        <f t="shared" si="217"/>
        <v/>
      </c>
      <c r="V759" s="284"/>
      <c r="W759" s="332" t="str">
        <f t="shared" si="218"/>
        <v xml:space="preserve"> </v>
      </c>
      <c r="X759" s="634" t="str">
        <f>IF(W764=0,"",IF(X758&gt;=100%,"CUMPLE","NO CUMPLE"))</f>
        <v>CUMPLE</v>
      </c>
      <c r="Y759" s="273" t="str">
        <f t="shared" si="219"/>
        <v/>
      </c>
      <c r="Z759" s="635"/>
      <c r="AA759" s="637"/>
      <c r="AB759" s="635"/>
      <c r="AC759" s="295"/>
      <c r="AF759" s="516"/>
      <c r="AG759" s="518"/>
    </row>
    <row r="760" spans="2:33" s="274" customFormat="1" ht="75" customHeight="1" x14ac:dyDescent="0.25">
      <c r="B760" s="285" t="s">
        <v>715</v>
      </c>
      <c r="C760" s="296"/>
      <c r="D760" s="287"/>
      <c r="E760" s="288"/>
      <c r="F760" s="288"/>
      <c r="G760" s="651"/>
      <c r="H760" s="652"/>
      <c r="I760" s="289"/>
      <c r="J760" s="290"/>
      <c r="K760" s="290"/>
      <c r="L760" s="291"/>
      <c r="M760" s="291"/>
      <c r="N760" s="292"/>
      <c r="O760" s="293"/>
      <c r="P760" s="289"/>
      <c r="Q760" s="273"/>
      <c r="R760" s="273"/>
      <c r="S760" s="273"/>
      <c r="T760" s="273"/>
      <c r="U760" s="332" t="str">
        <f t="shared" si="217"/>
        <v/>
      </c>
      <c r="V760" s="284"/>
      <c r="W760" s="332" t="str">
        <f t="shared" si="218"/>
        <v xml:space="preserve"> </v>
      </c>
      <c r="X760" s="635"/>
      <c r="Y760" s="273" t="str">
        <f t="shared" si="219"/>
        <v/>
      </c>
      <c r="Z760" s="635"/>
      <c r="AA760" s="637"/>
      <c r="AB760" s="635"/>
      <c r="AC760" s="309"/>
      <c r="AF760" s="516"/>
      <c r="AG760" s="518"/>
    </row>
    <row r="761" spans="2:33" s="274" customFormat="1" ht="63.75" customHeight="1" x14ac:dyDescent="0.25">
      <c r="B761" s="285" t="s">
        <v>716</v>
      </c>
      <c r="C761" s="296"/>
      <c r="D761" s="287"/>
      <c r="E761" s="288"/>
      <c r="F761" s="288"/>
      <c r="G761" s="651"/>
      <c r="H761" s="652"/>
      <c r="I761" s="289"/>
      <c r="J761" s="290"/>
      <c r="K761" s="290"/>
      <c r="L761" s="291"/>
      <c r="M761" s="291"/>
      <c r="N761" s="292"/>
      <c r="O761" s="293"/>
      <c r="P761" s="289"/>
      <c r="Q761" s="273"/>
      <c r="R761" s="273"/>
      <c r="S761" s="273"/>
      <c r="T761" s="273"/>
      <c r="U761" s="332" t="str">
        <f t="shared" si="217"/>
        <v/>
      </c>
      <c r="V761" s="284"/>
      <c r="W761" s="332" t="str">
        <f t="shared" si="218"/>
        <v xml:space="preserve"> </v>
      </c>
      <c r="X761" s="635"/>
      <c r="Y761" s="273" t="str">
        <f t="shared" si="219"/>
        <v/>
      </c>
      <c r="Z761" s="635"/>
      <c r="AA761" s="637"/>
      <c r="AB761" s="635"/>
      <c r="AC761" s="309"/>
      <c r="AF761" s="516"/>
      <c r="AG761" s="518"/>
    </row>
    <row r="762" spans="2:33" s="274" customFormat="1" ht="54.75" customHeight="1" x14ac:dyDescent="0.25">
      <c r="B762" s="285" t="s">
        <v>717</v>
      </c>
      <c r="C762" s="296"/>
      <c r="D762" s="296"/>
      <c r="E762" s="284"/>
      <c r="F762" s="284"/>
      <c r="G762" s="638"/>
      <c r="H762" s="639"/>
      <c r="I762" s="289"/>
      <c r="J762" s="298"/>
      <c r="K762" s="298"/>
      <c r="L762" s="289"/>
      <c r="M762" s="289"/>
      <c r="N762" s="299"/>
      <c r="O762" s="297"/>
      <c r="P762" s="297"/>
      <c r="Q762" s="273"/>
      <c r="R762" s="284"/>
      <c r="S762" s="284"/>
      <c r="T762" s="284"/>
      <c r="U762" s="332" t="str">
        <f t="shared" si="217"/>
        <v/>
      </c>
      <c r="V762" s="284"/>
      <c r="W762" s="332" t="str">
        <f t="shared" si="218"/>
        <v xml:space="preserve"> </v>
      </c>
      <c r="X762" s="635"/>
      <c r="Y762" s="335" t="str">
        <f t="shared" si="219"/>
        <v/>
      </c>
      <c r="Z762" s="635"/>
      <c r="AA762" s="637"/>
      <c r="AB762" s="635"/>
      <c r="AC762" s="309"/>
      <c r="AF762" s="516"/>
      <c r="AG762" s="518"/>
    </row>
    <row r="763" spans="2:33" s="274" customFormat="1" ht="69.75" customHeight="1" x14ac:dyDescent="0.2">
      <c r="B763" s="285" t="s">
        <v>718</v>
      </c>
      <c r="C763" s="296"/>
      <c r="D763" s="296"/>
      <c r="E763" s="284"/>
      <c r="F763" s="284"/>
      <c r="G763" s="638"/>
      <c r="H763" s="639"/>
      <c r="I763" s="289"/>
      <c r="J763" s="298"/>
      <c r="K763" s="298"/>
      <c r="L763" s="289"/>
      <c r="M763" s="289"/>
      <c r="N763" s="299"/>
      <c r="O763" s="297"/>
      <c r="P763" s="297"/>
      <c r="Q763" s="273"/>
      <c r="R763" s="284"/>
      <c r="S763" s="284"/>
      <c r="T763" s="284"/>
      <c r="U763" s="332" t="str">
        <f t="shared" si="217"/>
        <v/>
      </c>
      <c r="V763" s="284"/>
      <c r="W763" s="332" t="str">
        <f t="shared" si="218"/>
        <v xml:space="preserve"> </v>
      </c>
      <c r="X763" s="636"/>
      <c r="Y763" s="335" t="str">
        <f t="shared" si="219"/>
        <v/>
      </c>
      <c r="Z763" s="636"/>
      <c r="AA763" s="637"/>
      <c r="AB763" s="636"/>
      <c r="AC763" s="309"/>
    </row>
    <row r="764" spans="2:33" s="274" customFormat="1" ht="15.75" x14ac:dyDescent="0.2">
      <c r="B764" s="300"/>
      <c r="C764" s="301"/>
      <c r="D764" s="301"/>
      <c r="E764" s="301"/>
      <c r="F764" s="301"/>
      <c r="G764" s="301"/>
      <c r="H764" s="301"/>
      <c r="I764" s="301"/>
      <c r="J764" s="302"/>
      <c r="K764" s="302"/>
      <c r="L764" s="302"/>
      <c r="M764" s="302"/>
      <c r="N764" s="301"/>
      <c r="O764" s="301"/>
      <c r="P764" s="301"/>
      <c r="Q764" s="302"/>
      <c r="R764" s="302"/>
      <c r="S764" s="303"/>
      <c r="T764" s="303" t="s">
        <v>719</v>
      </c>
      <c r="U764" s="333">
        <f>SUM(U758:U763)</f>
        <v>1458.3674204545455</v>
      </c>
      <c r="V764" s="303">
        <f>COUNTIF(V758:V763,"SI")</f>
        <v>1</v>
      </c>
      <c r="W764" s="333">
        <f>SUM(W758:W763)</f>
        <v>1449.48</v>
      </c>
      <c r="X764" s="310">
        <f>W764/V764</f>
        <v>1449.48</v>
      </c>
      <c r="Y764" s="301"/>
      <c r="Z764" s="301"/>
      <c r="AA764" s="301"/>
      <c r="AB764" s="301"/>
      <c r="AC764" s="304"/>
    </row>
    <row r="765" spans="2:33" ht="16.5" x14ac:dyDescent="0.3">
      <c r="Q765" s="69"/>
      <c r="U765" s="331"/>
      <c r="V765" s="327"/>
      <c r="W765" s="331"/>
    </row>
    <row r="766" spans="2:33" x14ac:dyDescent="0.2">
      <c r="Q766" s="69"/>
    </row>
    <row r="767" spans="2:33" s="274" customFormat="1" ht="20.25" x14ac:dyDescent="0.25">
      <c r="B767" s="449">
        <v>58</v>
      </c>
      <c r="C767" s="640" t="str">
        <f>VLOOKUP(B767,'INFO. PROP'!$A$9:$D$105,2,FALSE)</f>
        <v>CONSORCIO POSSO INTERVIALES</v>
      </c>
      <c r="D767" s="640"/>
      <c r="E767" s="640"/>
      <c r="F767" s="640"/>
      <c r="G767" s="640"/>
      <c r="H767" s="641" t="s">
        <v>8</v>
      </c>
      <c r="I767" s="641"/>
      <c r="J767" s="642"/>
      <c r="K767" s="423" t="str">
        <f>VLOOKUP(B767,'INFO. PROP'!$A$9:$E$105,4,FALSE)</f>
        <v>(GRUPO POSSO S.A.S. 40% - INGENIERIA MONCADA GUERRERO S.A. 60% -  0%- 0%)</v>
      </c>
      <c r="L767" s="426"/>
      <c r="M767" s="426"/>
      <c r="N767" s="426"/>
      <c r="O767" s="426"/>
      <c r="P767" s="426"/>
      <c r="Q767" s="426"/>
      <c r="R767" s="426"/>
      <c r="S767" s="426"/>
      <c r="T767" s="426"/>
      <c r="U767" s="431"/>
      <c r="V767" s="452" t="s">
        <v>673</v>
      </c>
      <c r="W767" s="431">
        <f>AVERAGE(W771:W776)</f>
        <v>848.37049999999999</v>
      </c>
      <c r="X767" s="618" t="s">
        <v>674</v>
      </c>
      <c r="Y767" s="619"/>
      <c r="Z767" s="311" t="s">
        <v>656</v>
      </c>
      <c r="AA767" s="312" t="s">
        <v>627</v>
      </c>
      <c r="AB767" s="311" t="s">
        <v>656</v>
      </c>
      <c r="AC767" s="275"/>
      <c r="AF767" s="516"/>
      <c r="AG767" s="517"/>
    </row>
    <row r="768" spans="2:33" s="274" customFormat="1" ht="15" x14ac:dyDescent="0.25">
      <c r="B768" s="666"/>
      <c r="C768" s="667"/>
      <c r="D768" s="667"/>
      <c r="E768" s="667"/>
      <c r="F768" s="306"/>
      <c r="G768" s="307"/>
      <c r="H768" s="307"/>
      <c r="I768" s="307"/>
      <c r="J768" s="308"/>
      <c r="K768" s="308"/>
      <c r="L768" s="308"/>
      <c r="M768" s="308"/>
      <c r="N768" s="307"/>
      <c r="O768" s="307"/>
      <c r="P768" s="307"/>
      <c r="Q768" s="308"/>
      <c r="R768" s="308"/>
      <c r="S768" s="308"/>
      <c r="T768" s="308"/>
      <c r="U768" s="308"/>
      <c r="V768" s="308"/>
      <c r="W768" s="308"/>
      <c r="X768" s="308"/>
      <c r="Y768" s="307"/>
      <c r="Z768" s="307"/>
      <c r="AA768" s="307"/>
      <c r="AB768" s="307"/>
      <c r="AC768" s="276"/>
      <c r="AF768" s="516"/>
      <c r="AG768" s="517"/>
    </row>
    <row r="769" spans="2:33" s="274" customFormat="1" ht="45" x14ac:dyDescent="0.25">
      <c r="B769" s="645" t="s">
        <v>675</v>
      </c>
      <c r="C769" s="629" t="s">
        <v>676</v>
      </c>
      <c r="D769" s="629" t="s">
        <v>677</v>
      </c>
      <c r="E769" s="629" t="s">
        <v>678</v>
      </c>
      <c r="F769" s="630" t="s">
        <v>675</v>
      </c>
      <c r="G769" s="646"/>
      <c r="H769" s="631"/>
      <c r="I769" s="647" t="s">
        <v>679</v>
      </c>
      <c r="J769" s="648"/>
      <c r="K769" s="620" t="s">
        <v>680</v>
      </c>
      <c r="L769" s="620" t="s">
        <v>681</v>
      </c>
      <c r="M769" s="620" t="s">
        <v>682</v>
      </c>
      <c r="N769" s="620" t="s">
        <v>683</v>
      </c>
      <c r="O769" s="620" t="s">
        <v>684</v>
      </c>
      <c r="P769" s="620" t="s">
        <v>685</v>
      </c>
      <c r="Q769" s="281" t="s">
        <v>686</v>
      </c>
      <c r="R769" s="279" t="s">
        <v>687</v>
      </c>
      <c r="S769" s="649" t="s">
        <v>688</v>
      </c>
      <c r="T769" s="649"/>
      <c r="U769" s="620" t="s">
        <v>689</v>
      </c>
      <c r="V769" s="620" t="s">
        <v>690</v>
      </c>
      <c r="W769" s="647" t="s">
        <v>691</v>
      </c>
      <c r="X769" s="648"/>
      <c r="Y769" s="281" t="s">
        <v>692</v>
      </c>
      <c r="Z769" s="281" t="s">
        <v>693</v>
      </c>
      <c r="AA769" s="629" t="s">
        <v>694</v>
      </c>
      <c r="AB769" s="629"/>
      <c r="AC769" s="622" t="s">
        <v>23</v>
      </c>
      <c r="AF769" s="516"/>
      <c r="AG769" s="517"/>
    </row>
    <row r="770" spans="2:33" s="274" customFormat="1" ht="75" customHeight="1" x14ac:dyDescent="0.25">
      <c r="B770" s="645"/>
      <c r="C770" s="629"/>
      <c r="D770" s="629"/>
      <c r="E770" s="629"/>
      <c r="F770" s="282" t="s">
        <v>5</v>
      </c>
      <c r="G770" s="630" t="s">
        <v>695</v>
      </c>
      <c r="H770" s="631"/>
      <c r="I770" s="278" t="s">
        <v>696</v>
      </c>
      <c r="J770" s="280" t="s">
        <v>697</v>
      </c>
      <c r="K770" s="621"/>
      <c r="L770" s="621"/>
      <c r="M770" s="621"/>
      <c r="N770" s="621"/>
      <c r="O770" s="621"/>
      <c r="P770" s="621"/>
      <c r="Q770" s="277" t="s">
        <v>698</v>
      </c>
      <c r="R770" s="277" t="s">
        <v>699</v>
      </c>
      <c r="S770" s="283" t="s">
        <v>700</v>
      </c>
      <c r="T770" s="283" t="s">
        <v>701</v>
      </c>
      <c r="U770" s="621"/>
      <c r="V770" s="621"/>
      <c r="W770" s="502" t="s">
        <v>702</v>
      </c>
      <c r="X770" s="284" t="s">
        <v>703</v>
      </c>
      <c r="Y770" s="277" t="s">
        <v>704</v>
      </c>
      <c r="Z770" s="281" t="s">
        <v>705</v>
      </c>
      <c r="AA770" s="277" t="s">
        <v>706</v>
      </c>
      <c r="AB770" s="277" t="s">
        <v>707</v>
      </c>
      <c r="AC770" s="622"/>
      <c r="AF770" s="516"/>
      <c r="AG770" s="517"/>
    </row>
    <row r="771" spans="2:33" s="274" customFormat="1" ht="83.25" customHeight="1" x14ac:dyDescent="0.25">
      <c r="B771" s="285" t="s">
        <v>708</v>
      </c>
      <c r="C771" s="286">
        <v>23</v>
      </c>
      <c r="D771" s="287" t="s">
        <v>1307</v>
      </c>
      <c r="E771" s="288" t="s">
        <v>1329</v>
      </c>
      <c r="F771" s="288" t="s">
        <v>1330</v>
      </c>
      <c r="G771" s="651" t="s">
        <v>1331</v>
      </c>
      <c r="H771" s="652"/>
      <c r="I771" s="289" t="s">
        <v>713</v>
      </c>
      <c r="J771" s="290">
        <v>0.8</v>
      </c>
      <c r="K771" s="290" t="s">
        <v>1332</v>
      </c>
      <c r="L771" s="291">
        <v>41995</v>
      </c>
      <c r="M771" s="291">
        <v>42347</v>
      </c>
      <c r="N771" s="292">
        <v>1296223904</v>
      </c>
      <c r="O771" s="293">
        <v>2011.49</v>
      </c>
      <c r="P771" s="289">
        <v>811015</v>
      </c>
      <c r="Q771" s="273" t="str">
        <f>IF(OR(P771=$C$2,P771=$C$3,P771=$C$4),"CUMPLE","NO CUMPLE")</f>
        <v>CUMPLE</v>
      </c>
      <c r="R771" s="273" t="s">
        <v>656</v>
      </c>
      <c r="S771" s="273" t="s">
        <v>656</v>
      </c>
      <c r="T771" s="273"/>
      <c r="U771" s="332">
        <f t="shared" ref="U771:U776" si="220">IF(V771="SI",IF(M771="","",($J771*$N771)/(VLOOKUP(YEAR(M771),$AF$1:$AG$34,2,))),"")</f>
        <v>1609.341387755102</v>
      </c>
      <c r="V771" s="284" t="s">
        <v>634</v>
      </c>
      <c r="W771" s="332">
        <f t="shared" ref="W771:W776" si="221">IF(V771="si",(J771*O771),(" "))</f>
        <v>1609.192</v>
      </c>
      <c r="X771" s="448">
        <f>W777/$G$11</f>
        <v>4.241568235398824</v>
      </c>
      <c r="Y771" s="273" t="str">
        <f t="shared" ref="Y771:Y776" si="222">IF(M771="","",IF(M771&lt;$G$13,"CUMPLE","NO CUMPLE"))</f>
        <v>CUMPLE</v>
      </c>
      <c r="Z771" s="634" t="s">
        <v>656</v>
      </c>
      <c r="AA771" s="637" t="s">
        <v>634</v>
      </c>
      <c r="AB771" s="634" t="str">
        <f>IF(AA771="si","CUMPLE","NO CUMPLE")</f>
        <v>CUMPLE</v>
      </c>
      <c r="AC771" s="309"/>
      <c r="AF771" s="516"/>
      <c r="AG771" s="517"/>
    </row>
    <row r="772" spans="2:33" s="274" customFormat="1" ht="90.75" customHeight="1" x14ac:dyDescent="0.25">
      <c r="B772" s="285" t="s">
        <v>714</v>
      </c>
      <c r="C772" s="286">
        <v>19</v>
      </c>
      <c r="D772" s="287" t="s">
        <v>1307</v>
      </c>
      <c r="E772" s="288" t="s">
        <v>848</v>
      </c>
      <c r="F772" s="288" t="s">
        <v>1333</v>
      </c>
      <c r="G772" s="651" t="s">
        <v>1334</v>
      </c>
      <c r="H772" s="652"/>
      <c r="I772" s="289" t="s">
        <v>713</v>
      </c>
      <c r="J772" s="290">
        <v>0.3</v>
      </c>
      <c r="K772" s="290" t="s">
        <v>1335</v>
      </c>
      <c r="L772" s="291">
        <v>38993</v>
      </c>
      <c r="M772" s="291">
        <v>39218</v>
      </c>
      <c r="N772" s="292">
        <v>531887693</v>
      </c>
      <c r="O772" s="293">
        <v>1226.4000000000001</v>
      </c>
      <c r="P772" s="289">
        <v>811022</v>
      </c>
      <c r="Q772" s="273" t="str">
        <f t="shared" ref="Q772:Q774" si="223">IF(OR(P772=$C$2,P772=$C$3,P772=$C$4),"CUMPLE","NO CUMPLE")</f>
        <v>CUMPLE</v>
      </c>
      <c r="R772" s="273" t="s">
        <v>656</v>
      </c>
      <c r="S772" s="273" t="s">
        <v>656</v>
      </c>
      <c r="T772" s="273" t="s">
        <v>656</v>
      </c>
      <c r="U772" s="332">
        <f t="shared" si="220"/>
        <v>367.91862554761354</v>
      </c>
      <c r="V772" s="284" t="s">
        <v>634</v>
      </c>
      <c r="W772" s="332">
        <f t="shared" si="221"/>
        <v>367.92</v>
      </c>
      <c r="X772" s="634" t="str">
        <f>IF(W777=0,"",IF(X771&gt;=100%,"CUMPLE","NO CUMPLE"))</f>
        <v>CUMPLE</v>
      </c>
      <c r="Y772" s="273" t="str">
        <f t="shared" si="222"/>
        <v>CUMPLE</v>
      </c>
      <c r="Z772" s="635"/>
      <c r="AA772" s="637"/>
      <c r="AB772" s="635"/>
      <c r="AC772" s="309"/>
      <c r="AF772" s="516"/>
      <c r="AG772" s="518"/>
    </row>
    <row r="773" spans="2:33" s="274" customFormat="1" ht="75" customHeight="1" x14ac:dyDescent="0.25">
      <c r="B773" s="285" t="s">
        <v>715</v>
      </c>
      <c r="C773" s="296">
        <v>30</v>
      </c>
      <c r="D773" s="287" t="s">
        <v>1307</v>
      </c>
      <c r="E773" s="288" t="s">
        <v>848</v>
      </c>
      <c r="F773" s="288" t="s">
        <v>1336</v>
      </c>
      <c r="G773" s="651" t="s">
        <v>1337</v>
      </c>
      <c r="H773" s="652"/>
      <c r="I773" s="289" t="s">
        <v>730</v>
      </c>
      <c r="J773" s="290">
        <v>1</v>
      </c>
      <c r="K773" s="290" t="s">
        <v>1335</v>
      </c>
      <c r="L773" s="291">
        <v>34915</v>
      </c>
      <c r="M773" s="291">
        <v>35063</v>
      </c>
      <c r="N773" s="292">
        <v>65556417</v>
      </c>
      <c r="O773" s="293">
        <v>551.20000000000005</v>
      </c>
      <c r="P773" s="289">
        <v>811015</v>
      </c>
      <c r="Q773" s="273" t="str">
        <f t="shared" si="223"/>
        <v>CUMPLE</v>
      </c>
      <c r="R773" s="273" t="s">
        <v>656</v>
      </c>
      <c r="S773" s="273" t="s">
        <v>656</v>
      </c>
      <c r="T773" s="273" t="s">
        <v>656</v>
      </c>
      <c r="U773" s="332">
        <f t="shared" si="220"/>
        <v>551.19996804950642</v>
      </c>
      <c r="V773" s="284" t="s">
        <v>634</v>
      </c>
      <c r="W773" s="332">
        <f t="shared" si="221"/>
        <v>551.20000000000005</v>
      </c>
      <c r="X773" s="635"/>
      <c r="Y773" s="273" t="str">
        <f t="shared" si="222"/>
        <v>CUMPLE</v>
      </c>
      <c r="Z773" s="635"/>
      <c r="AA773" s="637"/>
      <c r="AB773" s="635"/>
      <c r="AC773" s="309"/>
      <c r="AF773" s="516"/>
      <c r="AG773" s="518"/>
    </row>
    <row r="774" spans="2:33" s="274" customFormat="1" ht="63.75" customHeight="1" x14ac:dyDescent="0.25">
      <c r="B774" s="285" t="s">
        <v>716</v>
      </c>
      <c r="C774" s="296">
        <v>31</v>
      </c>
      <c r="D774" s="287" t="s">
        <v>1307</v>
      </c>
      <c r="E774" s="288" t="s">
        <v>848</v>
      </c>
      <c r="F774" s="288" t="s">
        <v>1338</v>
      </c>
      <c r="G774" s="651" t="s">
        <v>1339</v>
      </c>
      <c r="H774" s="652"/>
      <c r="I774" s="289" t="s">
        <v>730</v>
      </c>
      <c r="J774" s="290">
        <v>1</v>
      </c>
      <c r="K774" s="290" t="s">
        <v>1335</v>
      </c>
      <c r="L774" s="291">
        <v>34641</v>
      </c>
      <c r="M774" s="291">
        <v>34914</v>
      </c>
      <c r="N774" s="292">
        <v>102897415</v>
      </c>
      <c r="O774" s="293">
        <v>865.17</v>
      </c>
      <c r="P774" s="289">
        <v>811022</v>
      </c>
      <c r="Q774" s="273" t="str">
        <f t="shared" si="223"/>
        <v>CUMPLE</v>
      </c>
      <c r="R774" s="273" t="s">
        <v>656</v>
      </c>
      <c r="S774" s="273" t="s">
        <v>656</v>
      </c>
      <c r="T774" s="273" t="s">
        <v>656</v>
      </c>
      <c r="U774" s="332">
        <f t="shared" si="220"/>
        <v>865.16399852018765</v>
      </c>
      <c r="V774" s="284" t="s">
        <v>634</v>
      </c>
      <c r="W774" s="332">
        <f t="shared" si="221"/>
        <v>865.17</v>
      </c>
      <c r="X774" s="635"/>
      <c r="Y774" s="273" t="str">
        <f t="shared" si="222"/>
        <v>CUMPLE</v>
      </c>
      <c r="Z774" s="635"/>
      <c r="AA774" s="637"/>
      <c r="AB774" s="635"/>
      <c r="AC774" s="309"/>
      <c r="AF774" s="516"/>
      <c r="AG774" s="518"/>
    </row>
    <row r="775" spans="2:33" s="274" customFormat="1" ht="54.75" customHeight="1" x14ac:dyDescent="0.25">
      <c r="B775" s="285" t="s">
        <v>717</v>
      </c>
      <c r="C775" s="296"/>
      <c r="D775" s="296"/>
      <c r="E775" s="284"/>
      <c r="F775" s="284"/>
      <c r="G775" s="638"/>
      <c r="H775" s="639"/>
      <c r="I775" s="289"/>
      <c r="J775" s="298"/>
      <c r="K775" s="298"/>
      <c r="L775" s="289"/>
      <c r="M775" s="289"/>
      <c r="N775" s="299"/>
      <c r="O775" s="297"/>
      <c r="P775" s="297"/>
      <c r="Q775" s="273"/>
      <c r="R775" s="284"/>
      <c r="S775" s="284"/>
      <c r="T775" s="284"/>
      <c r="U775" s="332" t="str">
        <f t="shared" si="220"/>
        <v/>
      </c>
      <c r="V775" s="284"/>
      <c r="W775" s="332" t="str">
        <f t="shared" si="221"/>
        <v xml:space="preserve"> </v>
      </c>
      <c r="X775" s="635"/>
      <c r="Y775" s="335" t="str">
        <f t="shared" si="222"/>
        <v/>
      </c>
      <c r="Z775" s="635"/>
      <c r="AA775" s="637"/>
      <c r="AB775" s="635"/>
      <c r="AC775" s="309"/>
      <c r="AF775" s="516"/>
      <c r="AG775" s="518"/>
    </row>
    <row r="776" spans="2:33" s="274" customFormat="1" ht="69.75" customHeight="1" x14ac:dyDescent="0.2">
      <c r="B776" s="285" t="s">
        <v>718</v>
      </c>
      <c r="C776" s="296"/>
      <c r="D776" s="296"/>
      <c r="E776" s="284"/>
      <c r="F776" s="284"/>
      <c r="G776" s="638"/>
      <c r="H776" s="639"/>
      <c r="I776" s="289"/>
      <c r="J776" s="298"/>
      <c r="K776" s="298"/>
      <c r="L776" s="289"/>
      <c r="M776" s="289"/>
      <c r="N776" s="299"/>
      <c r="O776" s="297"/>
      <c r="P776" s="297"/>
      <c r="Q776" s="273"/>
      <c r="R776" s="284"/>
      <c r="S776" s="284"/>
      <c r="T776" s="284"/>
      <c r="U776" s="332" t="str">
        <f t="shared" si="220"/>
        <v/>
      </c>
      <c r="V776" s="284"/>
      <c r="W776" s="332" t="str">
        <f t="shared" si="221"/>
        <v xml:space="preserve"> </v>
      </c>
      <c r="X776" s="636"/>
      <c r="Y776" s="335" t="str">
        <f t="shared" si="222"/>
        <v/>
      </c>
      <c r="Z776" s="636"/>
      <c r="AA776" s="637"/>
      <c r="AB776" s="636"/>
      <c r="AC776" s="309"/>
    </row>
    <row r="777" spans="2:33" s="274" customFormat="1" ht="15.75" x14ac:dyDescent="0.2">
      <c r="B777" s="300"/>
      <c r="C777" s="301"/>
      <c r="D777" s="301"/>
      <c r="E777" s="301"/>
      <c r="F777" s="301"/>
      <c r="G777" s="301"/>
      <c r="H777" s="301"/>
      <c r="I777" s="301"/>
      <c r="J777" s="302"/>
      <c r="K777" s="302"/>
      <c r="L777" s="302"/>
      <c r="M777" s="302"/>
      <c r="N777" s="301"/>
      <c r="O777" s="301"/>
      <c r="P777" s="301"/>
      <c r="Q777" s="302"/>
      <c r="R777" s="302"/>
      <c r="S777" s="303"/>
      <c r="T777" s="303" t="s">
        <v>719</v>
      </c>
      <c r="U777" s="333">
        <f>SUM(U771:U776)</f>
        <v>3393.6239798724096</v>
      </c>
      <c r="V777" s="303">
        <f>COUNTIF(V771:V776,"SI")</f>
        <v>4</v>
      </c>
      <c r="W777" s="333">
        <f>SUM(W771:W776)</f>
        <v>3393.482</v>
      </c>
      <c r="X777" s="310">
        <f>W777/V777</f>
        <v>848.37049999999999</v>
      </c>
      <c r="Y777" s="301"/>
      <c r="Z777" s="301"/>
      <c r="AA777" s="301"/>
      <c r="AB777" s="301"/>
      <c r="AC777" s="304"/>
    </row>
    <row r="778" spans="2:33" ht="16.5" x14ac:dyDescent="0.3">
      <c r="Q778" s="69"/>
      <c r="U778" s="392"/>
      <c r="V778" s="428"/>
      <c r="W778" s="392"/>
    </row>
    <row r="779" spans="2:33" x14ac:dyDescent="0.2">
      <c r="Q779" s="69"/>
    </row>
    <row r="780" spans="2:33" s="274" customFormat="1" ht="20.25" x14ac:dyDescent="0.25">
      <c r="B780" s="449">
        <v>59</v>
      </c>
      <c r="C780" s="640" t="str">
        <f>VLOOKUP(B780,'INFO. PROP'!$A$9:$D$105,2,FALSE)</f>
        <v>CONSORCIO EPSILON CAPITAL</v>
      </c>
      <c r="D780" s="640"/>
      <c r="E780" s="640"/>
      <c r="F780" s="640"/>
      <c r="G780" s="640"/>
      <c r="H780" s="641" t="s">
        <v>8</v>
      </c>
      <c r="I780" s="641"/>
      <c r="J780" s="642"/>
      <c r="K780" s="615" t="str">
        <f>VLOOKUP(B780,'INFO. PROP'!$A$9:$E$105,4,FALSE)</f>
        <v>(PROYECTOS E INTERVENTORÍAS S.A.S – PI S.A.S. 70% - INGENIERÍA DE ESTUDIOS Y ASESORIAS S.A.S. INESAS S.A.S 30% -  0%- 0%)</v>
      </c>
      <c r="L780" s="616"/>
      <c r="M780" s="616"/>
      <c r="N780" s="616"/>
      <c r="O780" s="616"/>
      <c r="P780" s="616"/>
      <c r="Q780" s="616"/>
      <c r="R780" s="616"/>
      <c r="S780" s="616"/>
      <c r="T780" s="617"/>
      <c r="U780" s="431"/>
      <c r="V780" s="452" t="s">
        <v>673</v>
      </c>
      <c r="W780" s="431">
        <f>AVERAGE(W784:W789)</f>
        <v>669.07141666666666</v>
      </c>
      <c r="X780" s="618" t="s">
        <v>674</v>
      </c>
      <c r="Y780" s="619"/>
      <c r="Z780" s="311" t="s">
        <v>656</v>
      </c>
      <c r="AA780" s="312" t="s">
        <v>627</v>
      </c>
      <c r="AB780" s="311" t="s">
        <v>656</v>
      </c>
      <c r="AC780" s="275"/>
      <c r="AF780" s="516"/>
      <c r="AG780" s="517"/>
    </row>
    <row r="781" spans="2:33" s="274" customFormat="1" ht="15" x14ac:dyDescent="0.25">
      <c r="B781" s="643"/>
      <c r="C781" s="644"/>
      <c r="D781" s="644"/>
      <c r="E781" s="644"/>
      <c r="F781" s="306"/>
      <c r="G781" s="307"/>
      <c r="H781" s="307"/>
      <c r="I781" s="307"/>
      <c r="J781" s="308"/>
      <c r="K781" s="308"/>
      <c r="L781" s="308"/>
      <c r="M781" s="308"/>
      <c r="N781" s="307"/>
      <c r="O781" s="307"/>
      <c r="P781" s="307"/>
      <c r="Q781" s="308"/>
      <c r="R781" s="308"/>
      <c r="S781" s="308"/>
      <c r="T781" s="308"/>
      <c r="U781" s="308"/>
      <c r="V781" s="308"/>
      <c r="W781" s="308"/>
      <c r="X781" s="308"/>
      <c r="Y781" s="307"/>
      <c r="Z781" s="307"/>
      <c r="AA781" s="307"/>
      <c r="AB781" s="307"/>
      <c r="AC781" s="276"/>
      <c r="AF781" s="516"/>
      <c r="AG781" s="517"/>
    </row>
    <row r="782" spans="2:33" s="274" customFormat="1" ht="45" customHeight="1" x14ac:dyDescent="0.25">
      <c r="B782" s="645" t="s">
        <v>675</v>
      </c>
      <c r="C782" s="629" t="s">
        <v>676</v>
      </c>
      <c r="D782" s="629" t="s">
        <v>677</v>
      </c>
      <c r="E782" s="629" t="s">
        <v>678</v>
      </c>
      <c r="F782" s="630" t="s">
        <v>675</v>
      </c>
      <c r="G782" s="646"/>
      <c r="H782" s="631"/>
      <c r="I782" s="647" t="s">
        <v>679</v>
      </c>
      <c r="J782" s="648"/>
      <c r="K782" s="620" t="s">
        <v>680</v>
      </c>
      <c r="L782" s="620" t="s">
        <v>681</v>
      </c>
      <c r="M782" s="620" t="s">
        <v>682</v>
      </c>
      <c r="N782" s="620" t="s">
        <v>683</v>
      </c>
      <c r="O782" s="620" t="s">
        <v>684</v>
      </c>
      <c r="P782" s="620" t="s">
        <v>685</v>
      </c>
      <c r="Q782" s="281" t="s">
        <v>686</v>
      </c>
      <c r="R782" s="279" t="s">
        <v>687</v>
      </c>
      <c r="S782" s="649" t="s">
        <v>688</v>
      </c>
      <c r="T782" s="649"/>
      <c r="U782" s="620" t="s">
        <v>689</v>
      </c>
      <c r="V782" s="620" t="s">
        <v>690</v>
      </c>
      <c r="W782" s="647" t="s">
        <v>691</v>
      </c>
      <c r="X782" s="648"/>
      <c r="Y782" s="281" t="s">
        <v>692</v>
      </c>
      <c r="Z782" s="281" t="s">
        <v>693</v>
      </c>
      <c r="AA782" s="629" t="s">
        <v>694</v>
      </c>
      <c r="AB782" s="629"/>
      <c r="AC782" s="622" t="s">
        <v>23</v>
      </c>
      <c r="AF782" s="516"/>
      <c r="AG782" s="517"/>
    </row>
    <row r="783" spans="2:33" s="274" customFormat="1" ht="75" customHeight="1" x14ac:dyDescent="0.25">
      <c r="B783" s="645"/>
      <c r="C783" s="629"/>
      <c r="D783" s="629"/>
      <c r="E783" s="629"/>
      <c r="F783" s="282" t="s">
        <v>5</v>
      </c>
      <c r="G783" s="630" t="s">
        <v>695</v>
      </c>
      <c r="H783" s="631"/>
      <c r="I783" s="278" t="s">
        <v>696</v>
      </c>
      <c r="J783" s="280" t="s">
        <v>697</v>
      </c>
      <c r="K783" s="621"/>
      <c r="L783" s="621"/>
      <c r="M783" s="621"/>
      <c r="N783" s="621"/>
      <c r="O783" s="621"/>
      <c r="P783" s="621"/>
      <c r="Q783" s="277" t="s">
        <v>698</v>
      </c>
      <c r="R783" s="277" t="s">
        <v>699</v>
      </c>
      <c r="S783" s="283" t="s">
        <v>700</v>
      </c>
      <c r="T783" s="283" t="s">
        <v>701</v>
      </c>
      <c r="U783" s="621"/>
      <c r="V783" s="621"/>
      <c r="W783" s="502" t="s">
        <v>702</v>
      </c>
      <c r="X783" s="284" t="s">
        <v>703</v>
      </c>
      <c r="Y783" s="277" t="s">
        <v>704</v>
      </c>
      <c r="Z783" s="281" t="s">
        <v>705</v>
      </c>
      <c r="AA783" s="277" t="s">
        <v>706</v>
      </c>
      <c r="AB783" s="277" t="s">
        <v>707</v>
      </c>
      <c r="AC783" s="622"/>
      <c r="AF783" s="516"/>
      <c r="AG783" s="517"/>
    </row>
    <row r="784" spans="2:33" s="274" customFormat="1" ht="83.25" customHeight="1" x14ac:dyDescent="0.25">
      <c r="B784" s="285" t="s">
        <v>708</v>
      </c>
      <c r="C784" s="286">
        <v>55</v>
      </c>
      <c r="D784" s="287" t="s">
        <v>1307</v>
      </c>
      <c r="E784" s="288" t="s">
        <v>1340</v>
      </c>
      <c r="F784" s="288" t="s">
        <v>1341</v>
      </c>
      <c r="G784" s="651" t="s">
        <v>1342</v>
      </c>
      <c r="H784" s="652"/>
      <c r="I784" s="289" t="s">
        <v>713</v>
      </c>
      <c r="J784" s="290">
        <v>0.25</v>
      </c>
      <c r="K784" s="290" t="s">
        <v>1343</v>
      </c>
      <c r="L784" s="291">
        <v>39521</v>
      </c>
      <c r="M784" s="291">
        <v>40999</v>
      </c>
      <c r="N784" s="292">
        <v>7072964150</v>
      </c>
      <c r="O784" s="293">
        <v>12480.97</v>
      </c>
      <c r="P784" s="289">
        <v>811015</v>
      </c>
      <c r="Q784" s="273" t="str">
        <f>IF(OR(P784=$C$2,P784=$C$3,P784=$C$4),"CUMPLE","NO CUMPLE")</f>
        <v>CUMPLE</v>
      </c>
      <c r="R784" s="273" t="s">
        <v>656</v>
      </c>
      <c r="S784" s="273" t="s">
        <v>656</v>
      </c>
      <c r="T784" s="273"/>
      <c r="U784" s="332">
        <f t="shared" ref="U784:U789" si="224">IF(V784="SI",IF(M784="","",($J784*$N784)/(VLOOKUP(YEAR(M784),$AF$1:$AG$34,2,))),"")</f>
        <v>3120.2418166578436</v>
      </c>
      <c r="V784" s="284" t="s">
        <v>634</v>
      </c>
      <c r="W784" s="332">
        <f t="shared" ref="W784:W789" si="225">IF(V784="si",(J784*O784),(" "))</f>
        <v>3120.2424999999998</v>
      </c>
      <c r="X784" s="448">
        <f>W790/$G$11</f>
        <v>5.0176993450620175</v>
      </c>
      <c r="Y784" s="273" t="str">
        <f t="shared" ref="Y784:Y789" si="226">IF(M784="","",IF(M784&lt;$G$13,"CUMPLE","NO CUMPLE"))</f>
        <v>CUMPLE</v>
      </c>
      <c r="Z784" s="634" t="s">
        <v>656</v>
      </c>
      <c r="AA784" s="637" t="s">
        <v>634</v>
      </c>
      <c r="AB784" s="634" t="str">
        <f>IF(AA784="si","CUMPLE","NO CUMPLE")</f>
        <v>CUMPLE</v>
      </c>
      <c r="AC784" s="294"/>
      <c r="AF784" s="516"/>
      <c r="AG784" s="517"/>
    </row>
    <row r="785" spans="2:33" s="274" customFormat="1" ht="90.75" customHeight="1" x14ac:dyDescent="0.25">
      <c r="B785" s="285" t="s">
        <v>714</v>
      </c>
      <c r="C785" s="286">
        <v>21</v>
      </c>
      <c r="D785" s="287" t="s">
        <v>1307</v>
      </c>
      <c r="E785" s="288" t="s">
        <v>789</v>
      </c>
      <c r="F785" s="288" t="s">
        <v>1344</v>
      </c>
      <c r="G785" s="651" t="s">
        <v>1345</v>
      </c>
      <c r="H785" s="652"/>
      <c r="I785" s="289" t="s">
        <v>713</v>
      </c>
      <c r="J785" s="290">
        <v>0.3</v>
      </c>
      <c r="K785" s="290" t="s">
        <v>1346</v>
      </c>
      <c r="L785" s="291">
        <v>41124</v>
      </c>
      <c r="M785" s="291">
        <v>41216</v>
      </c>
      <c r="N785" s="292">
        <v>164150208</v>
      </c>
      <c r="O785" s="293">
        <v>289.64999999999998</v>
      </c>
      <c r="P785" s="289">
        <v>811022</v>
      </c>
      <c r="Q785" s="273" t="str">
        <f t="shared" ref="Q785:Q789" si="227">IF(OR(P785=$C$2,P785=$C$3,P785=$C$4),"CUMPLE","NO CUMPLE")</f>
        <v>CUMPLE</v>
      </c>
      <c r="R785" s="273" t="s">
        <v>656</v>
      </c>
      <c r="S785" s="273" t="s">
        <v>656</v>
      </c>
      <c r="T785" s="273"/>
      <c r="U785" s="332">
        <f t="shared" si="224"/>
        <v>86.897939650608791</v>
      </c>
      <c r="V785" s="284" t="s">
        <v>634</v>
      </c>
      <c r="W785" s="332">
        <f t="shared" si="225"/>
        <v>86.894999999999996</v>
      </c>
      <c r="X785" s="634" t="str">
        <f>IF(W790=0,"",IF(X784&gt;=100%,"CUMPLE","NO CUMPLE"))</f>
        <v>CUMPLE</v>
      </c>
      <c r="Y785" s="273" t="str">
        <f t="shared" si="226"/>
        <v>CUMPLE</v>
      </c>
      <c r="Z785" s="635"/>
      <c r="AA785" s="637"/>
      <c r="AB785" s="635"/>
      <c r="AC785" s="295"/>
      <c r="AF785" s="516"/>
      <c r="AG785" s="518"/>
    </row>
    <row r="786" spans="2:33" s="274" customFormat="1" ht="75" customHeight="1" x14ac:dyDescent="0.25">
      <c r="B786" s="285" t="s">
        <v>715</v>
      </c>
      <c r="C786" s="296">
        <v>19</v>
      </c>
      <c r="D786" s="287" t="s">
        <v>1307</v>
      </c>
      <c r="E786" s="288" t="s">
        <v>789</v>
      </c>
      <c r="F786" s="288" t="s">
        <v>1347</v>
      </c>
      <c r="G786" s="651" t="s">
        <v>1348</v>
      </c>
      <c r="H786" s="652"/>
      <c r="I786" s="289" t="s">
        <v>713</v>
      </c>
      <c r="J786" s="290">
        <v>0.5</v>
      </c>
      <c r="K786" s="290" t="s">
        <v>1346</v>
      </c>
      <c r="L786" s="291">
        <v>40476</v>
      </c>
      <c r="M786" s="291">
        <v>40626</v>
      </c>
      <c r="N786" s="292">
        <v>148362092</v>
      </c>
      <c r="O786" s="293">
        <v>277</v>
      </c>
      <c r="P786" s="289">
        <v>811015</v>
      </c>
      <c r="Q786" s="273" t="str">
        <f t="shared" si="227"/>
        <v>CUMPLE</v>
      </c>
      <c r="R786" s="273" t="s">
        <v>656</v>
      </c>
      <c r="S786" s="273"/>
      <c r="T786" s="273"/>
      <c r="U786" s="332">
        <f t="shared" si="224"/>
        <v>138.50083271097833</v>
      </c>
      <c r="V786" s="284" t="s">
        <v>634</v>
      </c>
      <c r="W786" s="332">
        <f t="shared" si="225"/>
        <v>138.5</v>
      </c>
      <c r="X786" s="635"/>
      <c r="Y786" s="273" t="str">
        <f t="shared" si="226"/>
        <v>CUMPLE</v>
      </c>
      <c r="Z786" s="635"/>
      <c r="AA786" s="637"/>
      <c r="AB786" s="635"/>
      <c r="AC786" s="309"/>
      <c r="AF786" s="516"/>
      <c r="AG786" s="518"/>
    </row>
    <row r="787" spans="2:33" s="274" customFormat="1" ht="63.75" customHeight="1" x14ac:dyDescent="0.25">
      <c r="B787" s="285" t="s">
        <v>716</v>
      </c>
      <c r="C787" s="296">
        <v>34</v>
      </c>
      <c r="D787" s="287" t="s">
        <v>1307</v>
      </c>
      <c r="E787" s="288" t="s">
        <v>789</v>
      </c>
      <c r="F787" s="288" t="s">
        <v>1349</v>
      </c>
      <c r="G787" s="651" t="s">
        <v>1350</v>
      </c>
      <c r="H787" s="652"/>
      <c r="I787" s="289" t="s">
        <v>730</v>
      </c>
      <c r="J787" s="290">
        <v>1</v>
      </c>
      <c r="K787" s="290" t="s">
        <v>1343</v>
      </c>
      <c r="L787" s="291">
        <v>39395</v>
      </c>
      <c r="M787" s="291">
        <v>39467</v>
      </c>
      <c r="N787" s="292">
        <v>47197268</v>
      </c>
      <c r="O787" s="293">
        <v>102.27</v>
      </c>
      <c r="P787" s="289">
        <v>811022</v>
      </c>
      <c r="Q787" s="273" t="str">
        <f t="shared" si="227"/>
        <v>CUMPLE</v>
      </c>
      <c r="R787" s="273" t="s">
        <v>656</v>
      </c>
      <c r="S787" s="273" t="s">
        <v>656</v>
      </c>
      <c r="T787" s="273"/>
      <c r="U787" s="332">
        <f t="shared" si="224"/>
        <v>102.26926977248104</v>
      </c>
      <c r="V787" s="284" t="s">
        <v>634</v>
      </c>
      <c r="W787" s="332">
        <f t="shared" si="225"/>
        <v>102.27</v>
      </c>
      <c r="X787" s="635"/>
      <c r="Y787" s="273" t="str">
        <f t="shared" si="226"/>
        <v>CUMPLE</v>
      </c>
      <c r="Z787" s="635"/>
      <c r="AA787" s="637"/>
      <c r="AB787" s="635"/>
      <c r="AC787" s="309"/>
      <c r="AF787" s="516"/>
      <c r="AG787" s="518"/>
    </row>
    <row r="788" spans="2:33" s="274" customFormat="1" ht="54.75" customHeight="1" x14ac:dyDescent="0.25">
      <c r="B788" s="285" t="s">
        <v>717</v>
      </c>
      <c r="C788" s="296">
        <v>101</v>
      </c>
      <c r="D788" s="287" t="s">
        <v>1307</v>
      </c>
      <c r="E788" s="288" t="s">
        <v>848</v>
      </c>
      <c r="F788" s="288" t="s">
        <v>1351</v>
      </c>
      <c r="G788" s="651" t="s">
        <v>1352</v>
      </c>
      <c r="H788" s="652"/>
      <c r="I788" s="289" t="s">
        <v>713</v>
      </c>
      <c r="J788" s="298">
        <v>0.7</v>
      </c>
      <c r="K788" s="290" t="s">
        <v>1343</v>
      </c>
      <c r="L788" s="291">
        <v>36671</v>
      </c>
      <c r="M788" s="291">
        <v>36884</v>
      </c>
      <c r="N788" s="292">
        <v>42320000</v>
      </c>
      <c r="O788" s="293">
        <v>162.71</v>
      </c>
      <c r="P788" s="289">
        <v>811015</v>
      </c>
      <c r="Q788" s="273" t="str">
        <f t="shared" si="227"/>
        <v>CUMPLE</v>
      </c>
      <c r="R788" s="273" t="s">
        <v>656</v>
      </c>
      <c r="S788" s="273" t="s">
        <v>656</v>
      </c>
      <c r="T788" s="273" t="s">
        <v>656</v>
      </c>
      <c r="U788" s="332">
        <f t="shared" si="224"/>
        <v>113.8946559015763</v>
      </c>
      <c r="V788" s="284" t="s">
        <v>634</v>
      </c>
      <c r="W788" s="332">
        <f t="shared" si="225"/>
        <v>113.89699999999999</v>
      </c>
      <c r="X788" s="635"/>
      <c r="Y788" s="335" t="str">
        <f t="shared" si="226"/>
        <v>CUMPLE</v>
      </c>
      <c r="Z788" s="635"/>
      <c r="AA788" s="637"/>
      <c r="AB788" s="635"/>
      <c r="AC788" s="309"/>
      <c r="AF788" s="516"/>
      <c r="AG788" s="518"/>
    </row>
    <row r="789" spans="2:33" s="274" customFormat="1" ht="69.75" customHeight="1" x14ac:dyDescent="0.2">
      <c r="B789" s="285" t="s">
        <v>718</v>
      </c>
      <c r="C789" s="296">
        <v>13</v>
      </c>
      <c r="D789" s="287" t="s">
        <v>1307</v>
      </c>
      <c r="E789" s="288" t="s">
        <v>1353</v>
      </c>
      <c r="F789" s="288" t="s">
        <v>1354</v>
      </c>
      <c r="G789" s="651" t="s">
        <v>1355</v>
      </c>
      <c r="H789" s="652"/>
      <c r="I789" s="289" t="s">
        <v>713</v>
      </c>
      <c r="J789" s="298">
        <v>0.4</v>
      </c>
      <c r="K789" s="290" t="s">
        <v>1343</v>
      </c>
      <c r="L789" s="291">
        <v>37648</v>
      </c>
      <c r="M789" s="291">
        <v>38195</v>
      </c>
      <c r="N789" s="292">
        <v>405097257</v>
      </c>
      <c r="O789" s="293">
        <v>1131.56</v>
      </c>
      <c r="P789" s="289">
        <v>811022</v>
      </c>
      <c r="Q789" s="273" t="str">
        <f t="shared" si="227"/>
        <v>CUMPLE</v>
      </c>
      <c r="R789" s="273" t="s">
        <v>656</v>
      </c>
      <c r="S789" s="273" t="s">
        <v>656</v>
      </c>
      <c r="T789" s="273"/>
      <c r="U789" s="332">
        <f t="shared" si="224"/>
        <v>452.62263351955312</v>
      </c>
      <c r="V789" s="284" t="s">
        <v>634</v>
      </c>
      <c r="W789" s="332">
        <f t="shared" si="225"/>
        <v>452.62400000000002</v>
      </c>
      <c r="X789" s="636"/>
      <c r="Y789" s="335" t="str">
        <f t="shared" si="226"/>
        <v>CUMPLE</v>
      </c>
      <c r="Z789" s="636"/>
      <c r="AA789" s="637"/>
      <c r="AB789" s="636"/>
      <c r="AC789" s="309"/>
    </row>
    <row r="790" spans="2:33" s="274" customFormat="1" ht="15.75" x14ac:dyDescent="0.2">
      <c r="B790" s="300"/>
      <c r="C790" s="301"/>
      <c r="D790" s="301"/>
      <c r="E790" s="301"/>
      <c r="F790" s="301"/>
      <c r="G790" s="301"/>
      <c r="H790" s="301"/>
      <c r="I790" s="301"/>
      <c r="J790" s="302"/>
      <c r="K790" s="302"/>
      <c r="L790" s="302"/>
      <c r="M790" s="302"/>
      <c r="N790" s="301"/>
      <c r="O790" s="301"/>
      <c r="P790" s="301"/>
      <c r="Q790" s="302"/>
      <c r="R790" s="302"/>
      <c r="S790" s="303"/>
      <c r="T790" s="303" t="s">
        <v>719</v>
      </c>
      <c r="U790" s="394">
        <f>SUM(U784:U789)</f>
        <v>4014.4271482130416</v>
      </c>
      <c r="V790" s="393">
        <f>COUNTIF(V784:V789,"SI")</f>
        <v>6</v>
      </c>
      <c r="W790" s="394">
        <f>SUM(W784:W789)</f>
        <v>4014.4285</v>
      </c>
      <c r="X790" s="310">
        <f>W790/V790</f>
        <v>669.07141666666666</v>
      </c>
      <c r="Y790" s="301"/>
      <c r="Z790" s="301"/>
      <c r="AA790" s="301"/>
      <c r="AB790" s="301"/>
      <c r="AC790" s="304"/>
    </row>
    <row r="791" spans="2:33" ht="16.5" x14ac:dyDescent="0.3">
      <c r="Q791" s="69"/>
      <c r="U791" s="392"/>
      <c r="V791" s="417"/>
      <c r="W791" s="392"/>
    </row>
    <row r="792" spans="2:33" x14ac:dyDescent="0.2">
      <c r="Q792" s="69"/>
    </row>
    <row r="793" spans="2:33" s="274" customFormat="1" ht="20.25" x14ac:dyDescent="0.25">
      <c r="B793" s="449">
        <v>60</v>
      </c>
      <c r="C793" s="640" t="str">
        <f>VLOOKUP(B793,'INFO. PROP'!$A$9:$D$105,2,FALSE)</f>
        <v>MIRS LATINOAMERICA S.A.S</v>
      </c>
      <c r="D793" s="640"/>
      <c r="E793" s="640"/>
      <c r="F793" s="640"/>
      <c r="G793" s="640"/>
      <c r="H793" s="641" t="s">
        <v>8</v>
      </c>
      <c r="I793" s="641"/>
      <c r="J793" s="642"/>
      <c r="K793" s="615" t="str">
        <f>VLOOKUP(B793,'INFO. PROP'!$A$9:$E$105,4,FALSE)</f>
        <v>(MIRS LATINOAMERICA S.A.S 100% -  0% -  0%- 0%)</v>
      </c>
      <c r="L793" s="616"/>
      <c r="M793" s="616"/>
      <c r="N793" s="616"/>
      <c r="O793" s="616"/>
      <c r="P793" s="616"/>
      <c r="Q793" s="616"/>
      <c r="R793" s="616"/>
      <c r="S793" s="616"/>
      <c r="T793" s="617"/>
      <c r="U793" s="431"/>
      <c r="V793" s="452" t="s">
        <v>673</v>
      </c>
      <c r="W793" s="431">
        <f>AVERAGE(W797:W802)</f>
        <v>1233.6013333333333</v>
      </c>
      <c r="X793" s="618" t="s">
        <v>674</v>
      </c>
      <c r="Y793" s="619"/>
      <c r="Z793" s="311" t="s">
        <v>656</v>
      </c>
      <c r="AA793" s="312" t="s">
        <v>627</v>
      </c>
      <c r="AB793" s="311" t="s">
        <v>656</v>
      </c>
      <c r="AC793" s="275"/>
      <c r="AF793" s="516"/>
      <c r="AG793" s="517"/>
    </row>
    <row r="794" spans="2:33" s="274" customFormat="1" ht="15" x14ac:dyDescent="0.25">
      <c r="B794" s="643"/>
      <c r="C794" s="644"/>
      <c r="D794" s="644"/>
      <c r="E794" s="644"/>
      <c r="F794" s="306"/>
      <c r="G794" s="307"/>
      <c r="H794" s="307"/>
      <c r="I794" s="307"/>
      <c r="J794" s="308"/>
      <c r="K794" s="308"/>
      <c r="L794" s="308"/>
      <c r="M794" s="308"/>
      <c r="N794" s="307"/>
      <c r="O794" s="307"/>
      <c r="P794" s="307"/>
      <c r="Q794" s="308"/>
      <c r="R794" s="308"/>
      <c r="S794" s="308"/>
      <c r="T794" s="308"/>
      <c r="U794" s="308"/>
      <c r="V794" s="308"/>
      <c r="W794" s="308"/>
      <c r="X794" s="308"/>
      <c r="Y794" s="307"/>
      <c r="Z794" s="307"/>
      <c r="AA794" s="307"/>
      <c r="AB794" s="307"/>
      <c r="AC794" s="276"/>
      <c r="AF794" s="516"/>
      <c r="AG794" s="517"/>
    </row>
    <row r="795" spans="2:33" s="274" customFormat="1" ht="45" customHeight="1" x14ac:dyDescent="0.25">
      <c r="B795" s="645" t="s">
        <v>675</v>
      </c>
      <c r="C795" s="629" t="s">
        <v>676</v>
      </c>
      <c r="D795" s="629" t="s">
        <v>677</v>
      </c>
      <c r="E795" s="629" t="s">
        <v>678</v>
      </c>
      <c r="F795" s="630" t="s">
        <v>675</v>
      </c>
      <c r="G795" s="646"/>
      <c r="H795" s="631"/>
      <c r="I795" s="647" t="s">
        <v>679</v>
      </c>
      <c r="J795" s="648"/>
      <c r="K795" s="620" t="s">
        <v>680</v>
      </c>
      <c r="L795" s="620" t="s">
        <v>681</v>
      </c>
      <c r="M795" s="620" t="s">
        <v>682</v>
      </c>
      <c r="N795" s="620" t="s">
        <v>683</v>
      </c>
      <c r="O795" s="620" t="s">
        <v>684</v>
      </c>
      <c r="P795" s="620" t="s">
        <v>685</v>
      </c>
      <c r="Q795" s="281" t="s">
        <v>686</v>
      </c>
      <c r="R795" s="279" t="s">
        <v>687</v>
      </c>
      <c r="S795" s="649" t="s">
        <v>688</v>
      </c>
      <c r="T795" s="649"/>
      <c r="U795" s="620" t="s">
        <v>689</v>
      </c>
      <c r="V795" s="620" t="s">
        <v>690</v>
      </c>
      <c r="W795" s="647" t="s">
        <v>691</v>
      </c>
      <c r="X795" s="648"/>
      <c r="Y795" s="281" t="s">
        <v>692</v>
      </c>
      <c r="Z795" s="281" t="s">
        <v>693</v>
      </c>
      <c r="AA795" s="629" t="s">
        <v>694</v>
      </c>
      <c r="AB795" s="629"/>
      <c r="AC795" s="622" t="s">
        <v>23</v>
      </c>
      <c r="AF795" s="516"/>
      <c r="AG795" s="517"/>
    </row>
    <row r="796" spans="2:33" s="274" customFormat="1" ht="75" customHeight="1" x14ac:dyDescent="0.25">
      <c r="B796" s="645"/>
      <c r="C796" s="629"/>
      <c r="D796" s="629"/>
      <c r="E796" s="629"/>
      <c r="F796" s="282" t="s">
        <v>5</v>
      </c>
      <c r="G796" s="630" t="s">
        <v>695</v>
      </c>
      <c r="H796" s="631"/>
      <c r="I796" s="278" t="s">
        <v>696</v>
      </c>
      <c r="J796" s="280" t="s">
        <v>697</v>
      </c>
      <c r="K796" s="621"/>
      <c r="L796" s="621"/>
      <c r="M796" s="621"/>
      <c r="N796" s="621"/>
      <c r="O796" s="621"/>
      <c r="P796" s="621"/>
      <c r="Q796" s="277" t="s">
        <v>698</v>
      </c>
      <c r="R796" s="277" t="s">
        <v>699</v>
      </c>
      <c r="S796" s="283" t="s">
        <v>700</v>
      </c>
      <c r="T796" s="283" t="s">
        <v>701</v>
      </c>
      <c r="U796" s="621"/>
      <c r="V796" s="621"/>
      <c r="W796" s="502" t="s">
        <v>702</v>
      </c>
      <c r="X796" s="284" t="s">
        <v>703</v>
      </c>
      <c r="Y796" s="277" t="s">
        <v>704</v>
      </c>
      <c r="Z796" s="281" t="s">
        <v>705</v>
      </c>
      <c r="AA796" s="277" t="s">
        <v>706</v>
      </c>
      <c r="AB796" s="277" t="s">
        <v>707</v>
      </c>
      <c r="AC796" s="622"/>
      <c r="AF796" s="516"/>
      <c r="AG796" s="517"/>
    </row>
    <row r="797" spans="2:33" s="274" customFormat="1" ht="83.25" customHeight="1" x14ac:dyDescent="0.25">
      <c r="B797" s="285" t="s">
        <v>708</v>
      </c>
      <c r="C797" s="286">
        <v>60</v>
      </c>
      <c r="D797" s="287" t="s">
        <v>1307</v>
      </c>
      <c r="E797" s="288" t="s">
        <v>1356</v>
      </c>
      <c r="F797" s="288" t="s">
        <v>1357</v>
      </c>
      <c r="G797" s="651" t="s">
        <v>1358</v>
      </c>
      <c r="H797" s="652"/>
      <c r="I797" s="289" t="s">
        <v>730</v>
      </c>
      <c r="J797" s="290">
        <v>1</v>
      </c>
      <c r="K797" s="290" t="s">
        <v>1359</v>
      </c>
      <c r="L797" s="291">
        <v>43857</v>
      </c>
      <c r="M797" s="291">
        <v>44291</v>
      </c>
      <c r="N797" s="292">
        <v>2385795172</v>
      </c>
      <c r="O797" s="293">
        <v>2626</v>
      </c>
      <c r="P797" s="289">
        <v>811015</v>
      </c>
      <c r="Q797" s="273" t="str">
        <f>IF(OR(P797=$C$2,P797=$C$3,P797=$C$4),"CUMPLE","NO CUMPLE")</f>
        <v>CUMPLE</v>
      </c>
      <c r="R797" s="273" t="s">
        <v>656</v>
      </c>
      <c r="S797" s="273" t="s">
        <v>656</v>
      </c>
      <c r="T797" s="273" t="s">
        <v>656</v>
      </c>
      <c r="U797" s="332">
        <f t="shared" ref="U797:U802" si="228">IF(V797="SI",IF(M797="","",($J797*$N797)/(VLOOKUP(YEAR(M797),$AF$1:$AG$34,2,))),"")</f>
        <v>2626.0064896326576</v>
      </c>
      <c r="V797" s="284" t="s">
        <v>634</v>
      </c>
      <c r="W797" s="332">
        <f t="shared" ref="W797:W802" si="229">IF(V797="si",(J797*O797),(" "))</f>
        <v>2626</v>
      </c>
      <c r="X797" s="448">
        <f>W803/$G$11</f>
        <v>4.6256949917037744</v>
      </c>
      <c r="Y797" s="273" t="str">
        <f t="shared" ref="Y797:Y802" si="230">IF(M797="","",IF(M797&lt;$G$13,"CUMPLE","NO CUMPLE"))</f>
        <v>CUMPLE</v>
      </c>
      <c r="Z797" s="634" t="s">
        <v>656</v>
      </c>
      <c r="AA797" s="637" t="s">
        <v>634</v>
      </c>
      <c r="AB797" s="634" t="str">
        <f>IF(AA797="si","CUMPLE","NO CUMPLE")</f>
        <v>CUMPLE</v>
      </c>
      <c r="AC797" s="294"/>
      <c r="AF797" s="516"/>
      <c r="AG797" s="517"/>
    </row>
    <row r="798" spans="2:33" s="274" customFormat="1" ht="90.75" customHeight="1" x14ac:dyDescent="0.25">
      <c r="B798" s="285" t="s">
        <v>714</v>
      </c>
      <c r="C798" s="286">
        <v>15</v>
      </c>
      <c r="D798" s="287" t="s">
        <v>1307</v>
      </c>
      <c r="E798" s="288" t="s">
        <v>1360</v>
      </c>
      <c r="F798" s="288" t="s">
        <v>1361</v>
      </c>
      <c r="G798" s="651" t="s">
        <v>1362</v>
      </c>
      <c r="H798" s="652"/>
      <c r="I798" s="289" t="s">
        <v>713</v>
      </c>
      <c r="J798" s="290">
        <v>0.55000000000000004</v>
      </c>
      <c r="K798" s="290" t="s">
        <v>1359</v>
      </c>
      <c r="L798" s="291">
        <v>42237</v>
      </c>
      <c r="M798" s="291">
        <v>42510</v>
      </c>
      <c r="N798" s="292">
        <v>329612720</v>
      </c>
      <c r="O798" s="293">
        <v>478.08</v>
      </c>
      <c r="P798" s="289">
        <v>811022</v>
      </c>
      <c r="Q798" s="273" t="str">
        <f t="shared" ref="Q798:Q799" si="231">IF(OR(P798=$C$2,P798=$C$3,P798=$C$4),"CUMPLE","NO CUMPLE")</f>
        <v>CUMPLE</v>
      </c>
      <c r="R798" s="273" t="s">
        <v>656</v>
      </c>
      <c r="S798" s="273" t="s">
        <v>656</v>
      </c>
      <c r="T798" s="273" t="s">
        <v>656</v>
      </c>
      <c r="U798" s="332">
        <f t="shared" si="228"/>
        <v>262.94246324995828</v>
      </c>
      <c r="V798" s="284" t="s">
        <v>634</v>
      </c>
      <c r="W798" s="332">
        <f t="shared" si="229"/>
        <v>262.94400000000002</v>
      </c>
      <c r="X798" s="634" t="str">
        <f>IF(W803=0,"",IF(X797&gt;=100%,"CUMPLE","NO CUMPLE"))</f>
        <v>CUMPLE</v>
      </c>
      <c r="Y798" s="273" t="str">
        <f t="shared" si="230"/>
        <v>CUMPLE</v>
      </c>
      <c r="Z798" s="635"/>
      <c r="AA798" s="637"/>
      <c r="AB798" s="635"/>
      <c r="AC798" s="295"/>
      <c r="AF798" s="516"/>
      <c r="AG798" s="518"/>
    </row>
    <row r="799" spans="2:33" s="274" customFormat="1" ht="97.5" customHeight="1" x14ac:dyDescent="0.25">
      <c r="B799" s="285" t="s">
        <v>715</v>
      </c>
      <c r="C799" s="296">
        <v>35</v>
      </c>
      <c r="D799" s="287" t="s">
        <v>1307</v>
      </c>
      <c r="E799" s="288" t="s">
        <v>1363</v>
      </c>
      <c r="F799" s="288" t="s">
        <v>1364</v>
      </c>
      <c r="G799" s="651" t="s">
        <v>1365</v>
      </c>
      <c r="H799" s="652"/>
      <c r="I799" s="289" t="s">
        <v>730</v>
      </c>
      <c r="J799" s="290">
        <v>1</v>
      </c>
      <c r="K799" s="290" t="s">
        <v>1359</v>
      </c>
      <c r="L799" s="291">
        <v>43132</v>
      </c>
      <c r="M799" s="291">
        <v>43404</v>
      </c>
      <c r="N799" s="292">
        <v>634264644</v>
      </c>
      <c r="O799" s="293">
        <v>811.86</v>
      </c>
      <c r="P799" s="289">
        <v>811015</v>
      </c>
      <c r="Q799" s="273" t="str">
        <f t="shared" si="231"/>
        <v>CUMPLE</v>
      </c>
      <c r="R799" s="273" t="s">
        <v>656</v>
      </c>
      <c r="S799" s="273" t="s">
        <v>656</v>
      </c>
      <c r="T799" s="273" t="s">
        <v>656</v>
      </c>
      <c r="U799" s="332">
        <f t="shared" si="228"/>
        <v>811.86705783867228</v>
      </c>
      <c r="V799" s="284" t="s">
        <v>634</v>
      </c>
      <c r="W799" s="332">
        <f t="shared" si="229"/>
        <v>811.86</v>
      </c>
      <c r="X799" s="635"/>
      <c r="Y799" s="273" t="str">
        <f t="shared" si="230"/>
        <v>CUMPLE</v>
      </c>
      <c r="Z799" s="635"/>
      <c r="AA799" s="637"/>
      <c r="AB799" s="635"/>
      <c r="AC799" s="309"/>
      <c r="AF799" s="516"/>
      <c r="AG799" s="518"/>
    </row>
    <row r="800" spans="2:33" s="274" customFormat="1" ht="63.75" customHeight="1" x14ac:dyDescent="0.25">
      <c r="B800" s="285" t="s">
        <v>716</v>
      </c>
      <c r="C800" s="296"/>
      <c r="D800" s="287"/>
      <c r="E800" s="288"/>
      <c r="F800" s="288"/>
      <c r="G800" s="651"/>
      <c r="H800" s="652"/>
      <c r="I800" s="289"/>
      <c r="J800" s="290"/>
      <c r="K800" s="290"/>
      <c r="L800" s="291"/>
      <c r="M800" s="291"/>
      <c r="N800" s="292"/>
      <c r="O800" s="293"/>
      <c r="P800" s="289"/>
      <c r="Q800" s="273"/>
      <c r="R800" s="273"/>
      <c r="S800" s="273"/>
      <c r="T800" s="273"/>
      <c r="U800" s="332" t="str">
        <f t="shared" si="228"/>
        <v/>
      </c>
      <c r="V800" s="284"/>
      <c r="W800" s="332" t="str">
        <f t="shared" si="229"/>
        <v xml:space="preserve"> </v>
      </c>
      <c r="X800" s="635"/>
      <c r="Y800" s="273" t="str">
        <f t="shared" si="230"/>
        <v/>
      </c>
      <c r="Z800" s="635"/>
      <c r="AA800" s="637"/>
      <c r="AB800" s="635"/>
      <c r="AC800" s="309"/>
      <c r="AF800" s="516"/>
      <c r="AG800" s="518"/>
    </row>
    <row r="801" spans="2:33" s="274" customFormat="1" ht="54.75" customHeight="1" x14ac:dyDescent="0.25">
      <c r="B801" s="285" t="s">
        <v>717</v>
      </c>
      <c r="C801" s="296"/>
      <c r="D801" s="296"/>
      <c r="E801" s="284"/>
      <c r="F801" s="284"/>
      <c r="G801" s="638"/>
      <c r="H801" s="639"/>
      <c r="I801" s="289"/>
      <c r="J801" s="298"/>
      <c r="K801" s="298"/>
      <c r="L801" s="289"/>
      <c r="M801" s="289"/>
      <c r="N801" s="299"/>
      <c r="O801" s="297"/>
      <c r="P801" s="297"/>
      <c r="Q801" s="273"/>
      <c r="R801" s="284"/>
      <c r="S801" s="284"/>
      <c r="T801" s="284"/>
      <c r="U801" s="332" t="str">
        <f t="shared" si="228"/>
        <v/>
      </c>
      <c r="V801" s="284"/>
      <c r="W801" s="332" t="str">
        <f t="shared" si="229"/>
        <v xml:space="preserve"> </v>
      </c>
      <c r="X801" s="635"/>
      <c r="Y801" s="335" t="str">
        <f t="shared" si="230"/>
        <v/>
      </c>
      <c r="Z801" s="635"/>
      <c r="AA801" s="637"/>
      <c r="AB801" s="635"/>
      <c r="AC801" s="309"/>
      <c r="AF801" s="516"/>
      <c r="AG801" s="518"/>
    </row>
    <row r="802" spans="2:33" s="274" customFormat="1" ht="69.75" customHeight="1" x14ac:dyDescent="0.2">
      <c r="B802" s="285" t="s">
        <v>718</v>
      </c>
      <c r="C802" s="296"/>
      <c r="D802" s="296"/>
      <c r="E802" s="284"/>
      <c r="F802" s="284"/>
      <c r="G802" s="638"/>
      <c r="H802" s="639"/>
      <c r="I802" s="289"/>
      <c r="J802" s="298"/>
      <c r="K802" s="298"/>
      <c r="L802" s="289"/>
      <c r="M802" s="289"/>
      <c r="N802" s="299"/>
      <c r="O802" s="297"/>
      <c r="P802" s="297"/>
      <c r="Q802" s="273"/>
      <c r="R802" s="284"/>
      <c r="S802" s="284"/>
      <c r="T802" s="284"/>
      <c r="U802" s="332" t="str">
        <f t="shared" si="228"/>
        <v/>
      </c>
      <c r="V802" s="284"/>
      <c r="W802" s="332" t="str">
        <f t="shared" si="229"/>
        <v xml:space="preserve"> </v>
      </c>
      <c r="X802" s="636"/>
      <c r="Y802" s="335" t="str">
        <f t="shared" si="230"/>
        <v/>
      </c>
      <c r="Z802" s="636"/>
      <c r="AA802" s="637"/>
      <c r="AB802" s="636"/>
      <c r="AC802" s="309"/>
    </row>
    <row r="803" spans="2:33" s="274" customFormat="1" ht="15.75" x14ac:dyDescent="0.2">
      <c r="B803" s="300"/>
      <c r="C803" s="301"/>
      <c r="D803" s="301"/>
      <c r="E803" s="301"/>
      <c r="F803" s="301"/>
      <c r="G803" s="301"/>
      <c r="H803" s="301"/>
      <c r="I803" s="301"/>
      <c r="J803" s="302"/>
      <c r="K803" s="302"/>
      <c r="L803" s="302"/>
      <c r="M803" s="302"/>
      <c r="N803" s="301"/>
      <c r="O803" s="301"/>
      <c r="P803" s="301"/>
      <c r="Q803" s="302"/>
      <c r="R803" s="302"/>
      <c r="S803" s="303"/>
      <c r="T803" s="303" t="s">
        <v>719</v>
      </c>
      <c r="U803" s="394">
        <f>SUM(U797:U802)</f>
        <v>3700.816010721288</v>
      </c>
      <c r="V803" s="393">
        <f>COUNTIF(V797:V802,"SI")</f>
        <v>3</v>
      </c>
      <c r="W803" s="394">
        <f>SUM(W797:W802)</f>
        <v>3700.8040000000001</v>
      </c>
      <c r="X803" s="310">
        <f>W803/V803</f>
        <v>1233.6013333333333</v>
      </c>
      <c r="Y803" s="301"/>
      <c r="Z803" s="301"/>
      <c r="AA803" s="301"/>
      <c r="AB803" s="301"/>
      <c r="AC803" s="304"/>
    </row>
    <row r="804" spans="2:33" ht="16.5" x14ac:dyDescent="0.3">
      <c r="Q804" s="69"/>
      <c r="U804" s="392"/>
      <c r="V804" s="417"/>
      <c r="W804" s="392"/>
    </row>
    <row r="805" spans="2:33" ht="15.75" x14ac:dyDescent="0.2">
      <c r="Q805" s="69"/>
      <c r="U805" s="418"/>
      <c r="W805" s="418"/>
    </row>
    <row r="806" spans="2:33" s="274" customFormat="1" ht="20.25" x14ac:dyDescent="0.25">
      <c r="B806" s="449">
        <v>61</v>
      </c>
      <c r="C806" s="640" t="str">
        <f>VLOOKUP(B806,'INFO. PROP'!$A$9:$D$105,2,FALSE)</f>
        <v>TECNOLOGÍA DE NUEVAS MEDICIONES COLOMBIA S.A.S.</v>
      </c>
      <c r="D806" s="640"/>
      <c r="E806" s="640"/>
      <c r="F806" s="640"/>
      <c r="G806" s="640"/>
      <c r="H806" s="641" t="s">
        <v>8</v>
      </c>
      <c r="I806" s="641"/>
      <c r="J806" s="642"/>
      <c r="K806" s="615" t="str">
        <f>VLOOKUP(B806,'INFO. PROP'!$A$9:$E$105,4,FALSE)</f>
        <v>(ECNOLOGIA DE 
NUEVAS MEDICIONES COLOMBIA S.A.S - TECNUMEC S.A.S 100% -  0% -  0%- 0%)</v>
      </c>
      <c r="L806" s="616"/>
      <c r="M806" s="616"/>
      <c r="N806" s="616"/>
      <c r="O806" s="616"/>
      <c r="P806" s="616"/>
      <c r="Q806" s="616"/>
      <c r="R806" s="616"/>
      <c r="S806" s="616"/>
      <c r="T806" s="617"/>
      <c r="U806" s="431"/>
      <c r="V806" s="452" t="s">
        <v>673</v>
      </c>
      <c r="W806" s="431">
        <f>AVERAGE(W810:W815)</f>
        <v>1119.03296</v>
      </c>
      <c r="X806" s="618" t="s">
        <v>674</v>
      </c>
      <c r="Y806" s="619"/>
      <c r="Z806" s="311" t="s">
        <v>656</v>
      </c>
      <c r="AA806" s="312" t="s">
        <v>627</v>
      </c>
      <c r="AB806" s="311" t="s">
        <v>656</v>
      </c>
      <c r="AC806" s="275"/>
      <c r="AF806" s="516"/>
      <c r="AG806" s="517"/>
    </row>
    <row r="807" spans="2:33" s="274" customFormat="1" ht="15" x14ac:dyDescent="0.25">
      <c r="B807" s="643"/>
      <c r="C807" s="644"/>
      <c r="D807" s="644"/>
      <c r="E807" s="644"/>
      <c r="F807" s="306"/>
      <c r="G807" s="307"/>
      <c r="H807" s="307"/>
      <c r="I807" s="307"/>
      <c r="J807" s="308"/>
      <c r="K807" s="308"/>
      <c r="L807" s="308"/>
      <c r="M807" s="308"/>
      <c r="N807" s="307"/>
      <c r="O807" s="307"/>
      <c r="P807" s="307"/>
      <c r="Q807" s="308"/>
      <c r="R807" s="308"/>
      <c r="S807" s="308"/>
      <c r="T807" s="308"/>
      <c r="U807" s="308"/>
      <c r="V807" s="308"/>
      <c r="W807" s="308"/>
      <c r="X807" s="308"/>
      <c r="Y807" s="307"/>
      <c r="Z807" s="307"/>
      <c r="AA807" s="307"/>
      <c r="AB807" s="307"/>
      <c r="AC807" s="276"/>
      <c r="AF807" s="516"/>
      <c r="AG807" s="517"/>
    </row>
    <row r="808" spans="2:33" s="274" customFormat="1" ht="45" customHeight="1" x14ac:dyDescent="0.25">
      <c r="B808" s="645" t="s">
        <v>675</v>
      </c>
      <c r="C808" s="629" t="s">
        <v>676</v>
      </c>
      <c r="D808" s="629" t="s">
        <v>677</v>
      </c>
      <c r="E808" s="629" t="s">
        <v>678</v>
      </c>
      <c r="F808" s="630" t="s">
        <v>675</v>
      </c>
      <c r="G808" s="646"/>
      <c r="H808" s="631"/>
      <c r="I808" s="647" t="s">
        <v>679</v>
      </c>
      <c r="J808" s="648"/>
      <c r="K808" s="620" t="s">
        <v>680</v>
      </c>
      <c r="L808" s="620" t="s">
        <v>681</v>
      </c>
      <c r="M808" s="620" t="s">
        <v>682</v>
      </c>
      <c r="N808" s="620" t="s">
        <v>683</v>
      </c>
      <c r="O808" s="620" t="s">
        <v>684</v>
      </c>
      <c r="P808" s="620" t="s">
        <v>685</v>
      </c>
      <c r="Q808" s="281" t="s">
        <v>686</v>
      </c>
      <c r="R808" s="279" t="s">
        <v>687</v>
      </c>
      <c r="S808" s="649" t="s">
        <v>688</v>
      </c>
      <c r="T808" s="649"/>
      <c r="U808" s="620" t="s">
        <v>689</v>
      </c>
      <c r="V808" s="620" t="s">
        <v>690</v>
      </c>
      <c r="W808" s="647" t="s">
        <v>691</v>
      </c>
      <c r="X808" s="648"/>
      <c r="Y808" s="281" t="s">
        <v>692</v>
      </c>
      <c r="Z808" s="281" t="s">
        <v>693</v>
      </c>
      <c r="AA808" s="629" t="s">
        <v>694</v>
      </c>
      <c r="AB808" s="629"/>
      <c r="AC808" s="622" t="s">
        <v>23</v>
      </c>
      <c r="AF808" s="516"/>
      <c r="AG808" s="517"/>
    </row>
    <row r="809" spans="2:33" s="274" customFormat="1" ht="75" customHeight="1" x14ac:dyDescent="0.25">
      <c r="B809" s="645"/>
      <c r="C809" s="629"/>
      <c r="D809" s="629"/>
      <c r="E809" s="629"/>
      <c r="F809" s="282" t="s">
        <v>5</v>
      </c>
      <c r="G809" s="630" t="s">
        <v>695</v>
      </c>
      <c r="H809" s="631"/>
      <c r="I809" s="278" t="s">
        <v>696</v>
      </c>
      <c r="J809" s="280" t="s">
        <v>697</v>
      </c>
      <c r="K809" s="621"/>
      <c r="L809" s="621"/>
      <c r="M809" s="621"/>
      <c r="N809" s="621"/>
      <c r="O809" s="621"/>
      <c r="P809" s="621"/>
      <c r="Q809" s="277" t="s">
        <v>698</v>
      </c>
      <c r="R809" s="277" t="s">
        <v>699</v>
      </c>
      <c r="S809" s="283" t="s">
        <v>700</v>
      </c>
      <c r="T809" s="283" t="s">
        <v>701</v>
      </c>
      <c r="U809" s="621"/>
      <c r="V809" s="621"/>
      <c r="W809" s="502" t="s">
        <v>702</v>
      </c>
      <c r="X809" s="284" t="s">
        <v>703</v>
      </c>
      <c r="Y809" s="277" t="s">
        <v>704</v>
      </c>
      <c r="Z809" s="281" t="s">
        <v>705</v>
      </c>
      <c r="AA809" s="277" t="s">
        <v>706</v>
      </c>
      <c r="AB809" s="277" t="s">
        <v>707</v>
      </c>
      <c r="AC809" s="622"/>
      <c r="AF809" s="516"/>
      <c r="AG809" s="517"/>
    </row>
    <row r="810" spans="2:33" s="274" customFormat="1" ht="83.25" customHeight="1" x14ac:dyDescent="0.25">
      <c r="B810" s="285" t="s">
        <v>708</v>
      </c>
      <c r="C810" s="296">
        <v>30</v>
      </c>
      <c r="D810" s="287" t="s">
        <v>1307</v>
      </c>
      <c r="E810" s="287" t="s">
        <v>1366</v>
      </c>
      <c r="F810" s="287" t="s">
        <v>1367</v>
      </c>
      <c r="G810" s="655" t="s">
        <v>1368</v>
      </c>
      <c r="H810" s="656"/>
      <c r="I810" s="347" t="s">
        <v>713</v>
      </c>
      <c r="J810" s="374">
        <v>0.4</v>
      </c>
      <c r="K810" s="347" t="s">
        <v>1369</v>
      </c>
      <c r="L810" s="373">
        <v>41256</v>
      </c>
      <c r="M810" s="373">
        <v>42643</v>
      </c>
      <c r="N810" s="292">
        <v>5507535552</v>
      </c>
      <c r="O810" s="378">
        <v>7988.24</v>
      </c>
      <c r="P810" s="289">
        <v>811015</v>
      </c>
      <c r="Q810" s="273" t="str">
        <f>IF(OR(P810=$C$2,P810=$C$3,P810=$C$4),"CUMPLE","NO CUMPLE")</f>
        <v>CUMPLE</v>
      </c>
      <c r="R810" s="273" t="s">
        <v>656</v>
      </c>
      <c r="S810" s="273" t="s">
        <v>656</v>
      </c>
      <c r="T810" s="273"/>
      <c r="U810" s="332">
        <f t="shared" ref="U810:U815" si="232">IF(V810="SI",IF(M810="","",($J810*$N810)/(VLOOKUP(YEAR(M810),$AF$1:$AG$34,2,))),"")</f>
        <v>3195.298055420586</v>
      </c>
      <c r="V810" s="284" t="s">
        <v>634</v>
      </c>
      <c r="W810" s="332">
        <f t="shared" ref="W810:W815" si="233">IF(V810="si",(J810*O810),(" "))</f>
        <v>3195.2960000000003</v>
      </c>
      <c r="X810" s="448">
        <f>W816/$G$11</f>
        <v>6.9934873052226632</v>
      </c>
      <c r="Y810" s="273" t="str">
        <f t="shared" ref="Y810:Y815" si="234">IF(M810="","",IF(M810&lt;$G$13,"CUMPLE","NO CUMPLE"))</f>
        <v>CUMPLE</v>
      </c>
      <c r="Z810" s="634" t="s">
        <v>656</v>
      </c>
      <c r="AA810" s="637" t="s">
        <v>634</v>
      </c>
      <c r="AB810" s="634" t="str">
        <f>IF(AA810="si","CUMPLE","NO CUMPLE")</f>
        <v>CUMPLE</v>
      </c>
      <c r="AC810" s="294"/>
      <c r="AF810" s="516"/>
      <c r="AG810" s="517"/>
    </row>
    <row r="811" spans="2:33" s="274" customFormat="1" ht="90.75" customHeight="1" x14ac:dyDescent="0.25">
      <c r="B811" s="285" t="s">
        <v>714</v>
      </c>
      <c r="C811" s="296">
        <v>26</v>
      </c>
      <c r="D811" s="287" t="s">
        <v>1307</v>
      </c>
      <c r="E811" s="287" t="s">
        <v>1370</v>
      </c>
      <c r="F811" s="287" t="s">
        <v>1371</v>
      </c>
      <c r="G811" s="655" t="s">
        <v>1372</v>
      </c>
      <c r="H811" s="656"/>
      <c r="I811" s="347" t="s">
        <v>713</v>
      </c>
      <c r="J811" s="374">
        <v>0.5</v>
      </c>
      <c r="K811" s="347" t="s">
        <v>1369</v>
      </c>
      <c r="L811" s="373">
        <v>41927</v>
      </c>
      <c r="M811" s="373">
        <v>42325</v>
      </c>
      <c r="N811" s="292">
        <v>1095138998</v>
      </c>
      <c r="O811" s="378">
        <v>1699.6</v>
      </c>
      <c r="P811" s="289">
        <v>811022</v>
      </c>
      <c r="Q811" s="273" t="str">
        <f t="shared" ref="Q811:Q814" si="235">IF(OR(P811=$C$2,P811=$C$3,P811=$C$4),"CUMPLE","NO CUMPLE")</f>
        <v>CUMPLE</v>
      </c>
      <c r="R811" s="273" t="s">
        <v>656</v>
      </c>
      <c r="S811" s="273" t="s">
        <v>656</v>
      </c>
      <c r="T811" s="273" t="s">
        <v>656</v>
      </c>
      <c r="U811" s="332">
        <f t="shared" si="232"/>
        <v>849.8013486459223</v>
      </c>
      <c r="V811" s="284" t="s">
        <v>634</v>
      </c>
      <c r="W811" s="332">
        <f t="shared" si="233"/>
        <v>849.8</v>
      </c>
      <c r="X811" s="634" t="str">
        <f>IF(W816=0,"",IF(X810&gt;=100%,"CUMPLE","NO CUMPLE"))</f>
        <v>CUMPLE</v>
      </c>
      <c r="Y811" s="273" t="str">
        <f t="shared" si="234"/>
        <v>CUMPLE</v>
      </c>
      <c r="Z811" s="635"/>
      <c r="AA811" s="637"/>
      <c r="AB811" s="635"/>
      <c r="AC811" s="295"/>
      <c r="AF811" s="516"/>
      <c r="AG811" s="518"/>
    </row>
    <row r="812" spans="2:33" s="274" customFormat="1" ht="75" customHeight="1" x14ac:dyDescent="0.25">
      <c r="B812" s="285" t="s">
        <v>715</v>
      </c>
      <c r="C812" s="296">
        <v>27</v>
      </c>
      <c r="D812" s="287" t="s">
        <v>1307</v>
      </c>
      <c r="E812" s="287" t="s">
        <v>1373</v>
      </c>
      <c r="F812" s="287" t="s">
        <v>1374</v>
      </c>
      <c r="G812" s="655" t="s">
        <v>1375</v>
      </c>
      <c r="H812" s="656"/>
      <c r="I812" s="347" t="s">
        <v>713</v>
      </c>
      <c r="J812" s="374">
        <v>0.5</v>
      </c>
      <c r="K812" s="347" t="s">
        <v>1369</v>
      </c>
      <c r="L812" s="373">
        <v>41717</v>
      </c>
      <c r="M812" s="373">
        <v>42204</v>
      </c>
      <c r="N812" s="292">
        <v>1022062623</v>
      </c>
      <c r="O812" s="378">
        <v>1586.19</v>
      </c>
      <c r="P812" s="289">
        <v>811015</v>
      </c>
      <c r="Q812" s="273" t="str">
        <f t="shared" si="235"/>
        <v>CUMPLE</v>
      </c>
      <c r="R812" s="273" t="s">
        <v>656</v>
      </c>
      <c r="S812" s="273" t="s">
        <v>656</v>
      </c>
      <c r="T812" s="273" t="s">
        <v>656</v>
      </c>
      <c r="U812" s="332">
        <f t="shared" si="232"/>
        <v>793.09585085745323</v>
      </c>
      <c r="V812" s="284" t="s">
        <v>634</v>
      </c>
      <c r="W812" s="332">
        <f t="shared" si="233"/>
        <v>793.09500000000003</v>
      </c>
      <c r="X812" s="635"/>
      <c r="Y812" s="273" t="str">
        <f t="shared" si="234"/>
        <v>CUMPLE</v>
      </c>
      <c r="Z812" s="635"/>
      <c r="AA812" s="637"/>
      <c r="AB812" s="635"/>
      <c r="AC812" s="309"/>
      <c r="AF812" s="516"/>
      <c r="AG812" s="518"/>
    </row>
    <row r="813" spans="2:33" s="274" customFormat="1" ht="63.75" customHeight="1" x14ac:dyDescent="0.25">
      <c r="B813" s="285" t="s">
        <v>716</v>
      </c>
      <c r="C813" s="296">
        <v>13</v>
      </c>
      <c r="D813" s="287" t="s">
        <v>1307</v>
      </c>
      <c r="E813" s="287" t="s">
        <v>1370</v>
      </c>
      <c r="F813" s="287" t="s">
        <v>1376</v>
      </c>
      <c r="G813" s="655" t="s">
        <v>1377</v>
      </c>
      <c r="H813" s="656"/>
      <c r="I813" s="347" t="s">
        <v>713</v>
      </c>
      <c r="J813" s="374">
        <v>0.19</v>
      </c>
      <c r="K813" s="347" t="s">
        <v>1369</v>
      </c>
      <c r="L813" s="373">
        <v>39888</v>
      </c>
      <c r="M813" s="373">
        <v>40374</v>
      </c>
      <c r="N813" s="292">
        <v>1396588252</v>
      </c>
      <c r="O813" s="378">
        <v>2711.82</v>
      </c>
      <c r="P813" s="289">
        <v>811022</v>
      </c>
      <c r="Q813" s="273" t="str">
        <f t="shared" si="235"/>
        <v>CUMPLE</v>
      </c>
      <c r="R813" s="273" t="s">
        <v>656</v>
      </c>
      <c r="S813" s="273" t="s">
        <v>656</v>
      </c>
      <c r="T813" s="273" t="s">
        <v>656</v>
      </c>
      <c r="U813" s="332">
        <f t="shared" si="232"/>
        <v>515.24615122330101</v>
      </c>
      <c r="V813" s="284" t="s">
        <v>634</v>
      </c>
      <c r="W813" s="332">
        <f t="shared" si="233"/>
        <v>515.24580000000003</v>
      </c>
      <c r="X813" s="635"/>
      <c r="Y813" s="273" t="str">
        <f t="shared" si="234"/>
        <v>CUMPLE</v>
      </c>
      <c r="Z813" s="635"/>
      <c r="AA813" s="637"/>
      <c r="AB813" s="635"/>
      <c r="AC813" s="309"/>
      <c r="AF813" s="516"/>
      <c r="AG813" s="518"/>
    </row>
    <row r="814" spans="2:33" s="274" customFormat="1" ht="54.75" customHeight="1" x14ac:dyDescent="0.25">
      <c r="B814" s="285" t="s">
        <v>717</v>
      </c>
      <c r="C814" s="296">
        <v>11</v>
      </c>
      <c r="D814" s="287" t="s">
        <v>1307</v>
      </c>
      <c r="E814" s="287" t="s">
        <v>1366</v>
      </c>
      <c r="F814" s="287" t="s">
        <v>1378</v>
      </c>
      <c r="G814" s="655" t="s">
        <v>1379</v>
      </c>
      <c r="H814" s="656"/>
      <c r="I814" s="347" t="s">
        <v>713</v>
      </c>
      <c r="J814" s="374">
        <v>0.1</v>
      </c>
      <c r="K814" s="347" t="s">
        <v>1369</v>
      </c>
      <c r="L814" s="373">
        <v>41256</v>
      </c>
      <c r="M814" s="373">
        <v>41805</v>
      </c>
      <c r="N814" s="380">
        <v>1489047561</v>
      </c>
      <c r="O814" s="378">
        <v>2417.2800000000002</v>
      </c>
      <c r="P814" s="379">
        <v>811015</v>
      </c>
      <c r="Q814" s="273" t="str">
        <f t="shared" si="235"/>
        <v>CUMPLE</v>
      </c>
      <c r="R814" s="335" t="s">
        <v>656</v>
      </c>
      <c r="S814" s="335" t="s">
        <v>656</v>
      </c>
      <c r="T814" s="335"/>
      <c r="U814" s="332">
        <f t="shared" si="232"/>
        <v>241.72850016233764</v>
      </c>
      <c r="V814" s="284" t="s">
        <v>634</v>
      </c>
      <c r="W814" s="332">
        <f t="shared" si="233"/>
        <v>241.72800000000004</v>
      </c>
      <c r="X814" s="635"/>
      <c r="Y814" s="335" t="str">
        <f t="shared" si="234"/>
        <v>CUMPLE</v>
      </c>
      <c r="Z814" s="635"/>
      <c r="AA814" s="637"/>
      <c r="AB814" s="635"/>
      <c r="AC814" s="309"/>
      <c r="AF814" s="516"/>
      <c r="AG814" s="518"/>
    </row>
    <row r="815" spans="2:33" s="274" customFormat="1" ht="69.75" customHeight="1" x14ac:dyDescent="0.2">
      <c r="B815" s="285" t="s">
        <v>718</v>
      </c>
      <c r="C815" s="296"/>
      <c r="D815" s="296"/>
      <c r="E815" s="284"/>
      <c r="F815" s="284"/>
      <c r="G815" s="638"/>
      <c r="H815" s="639"/>
      <c r="I815" s="289"/>
      <c r="J815" s="298"/>
      <c r="K815" s="298"/>
      <c r="L815" s="289"/>
      <c r="M815" s="289"/>
      <c r="N815" s="299"/>
      <c r="O815" s="297"/>
      <c r="P815" s="297"/>
      <c r="Q815" s="273"/>
      <c r="R815" s="284"/>
      <c r="S815" s="284"/>
      <c r="T815" s="284"/>
      <c r="U815" s="332" t="str">
        <f t="shared" si="232"/>
        <v/>
      </c>
      <c r="V815" s="284"/>
      <c r="W815" s="332" t="str">
        <f t="shared" si="233"/>
        <v xml:space="preserve"> </v>
      </c>
      <c r="X815" s="636"/>
      <c r="Y815" s="335" t="str">
        <f t="shared" si="234"/>
        <v/>
      </c>
      <c r="Z815" s="636"/>
      <c r="AA815" s="637"/>
      <c r="AB815" s="636"/>
      <c r="AC815" s="309"/>
    </row>
    <row r="816" spans="2:33" s="274" customFormat="1" ht="15.75" x14ac:dyDescent="0.2">
      <c r="B816" s="300"/>
      <c r="C816" s="301"/>
      <c r="D816" s="301"/>
      <c r="E816" s="301"/>
      <c r="F816" s="301"/>
      <c r="G816" s="301"/>
      <c r="H816" s="301"/>
      <c r="I816" s="301"/>
      <c r="J816" s="302"/>
      <c r="K816" s="302"/>
      <c r="L816" s="302"/>
      <c r="M816" s="302"/>
      <c r="N816" s="301"/>
      <c r="O816" s="301"/>
      <c r="P816" s="301"/>
      <c r="Q816" s="302"/>
      <c r="R816" s="302"/>
      <c r="S816" s="303"/>
      <c r="T816" s="303" t="s">
        <v>719</v>
      </c>
      <c r="U816" s="390">
        <f>SUM(U810:U815)</f>
        <v>5595.1699063096003</v>
      </c>
      <c r="V816" s="303">
        <f>COUNTIF(V810:V815,"SI")</f>
        <v>5</v>
      </c>
      <c r="W816" s="390">
        <f>SUM(W810:W815)</f>
        <v>5595.1648000000005</v>
      </c>
      <c r="X816" s="310">
        <f>W816/V816</f>
        <v>1119.03296</v>
      </c>
      <c r="Y816" s="301"/>
      <c r="Z816" s="301"/>
      <c r="AA816" s="301"/>
      <c r="AB816" s="301"/>
      <c r="AC816" s="304"/>
    </row>
    <row r="817" spans="2:33" ht="16.5" x14ac:dyDescent="0.3">
      <c r="Q817" s="69"/>
      <c r="U817" s="390"/>
      <c r="V817" s="327"/>
      <c r="W817" s="390"/>
    </row>
    <row r="818" spans="2:33" x14ac:dyDescent="0.2">
      <c r="Q818" s="69"/>
    </row>
    <row r="819" spans="2:33" s="274" customFormat="1" ht="21" customHeight="1" x14ac:dyDescent="0.25">
      <c r="B819" s="449">
        <v>62</v>
      </c>
      <c r="C819" s="640" t="str">
        <f>VLOOKUP(B819,'INFO. PROP'!$A$9:$D$105,2,FALSE)</f>
        <v>CONSORCIO VIAS BOSA</v>
      </c>
      <c r="D819" s="640"/>
      <c r="E819" s="640"/>
      <c r="F819" s="640"/>
      <c r="G819" s="640"/>
      <c r="H819" s="641" t="s">
        <v>8</v>
      </c>
      <c r="I819" s="641"/>
      <c r="J819" s="642"/>
      <c r="K819" s="665" t="str">
        <f>VLOOKUP(B819,'INFO. PROP'!$A$9:$E$105,4,FALSE)</f>
        <v>(SAVIMAC SAS 50% - SANDRA MONICA CARDOZO ROJAS 50% -  0%- 0%)</v>
      </c>
      <c r="L819" s="661"/>
      <c r="M819" s="661"/>
      <c r="N819" s="661"/>
      <c r="O819" s="661"/>
      <c r="P819" s="661"/>
      <c r="Q819" s="661"/>
      <c r="R819" s="661"/>
      <c r="S819" s="661"/>
      <c r="T819" s="662"/>
      <c r="U819" s="431"/>
      <c r="V819" s="452" t="s">
        <v>673</v>
      </c>
      <c r="W819" s="431">
        <f>AVERAGE(W823:W828)</f>
        <v>1091.99225</v>
      </c>
      <c r="X819" s="618" t="s">
        <v>674</v>
      </c>
      <c r="Y819" s="619"/>
      <c r="Z819" s="311" t="s">
        <v>656</v>
      </c>
      <c r="AA819" s="312" t="s">
        <v>627</v>
      </c>
      <c r="AB819" s="311" t="s">
        <v>656</v>
      </c>
      <c r="AC819" s="275"/>
      <c r="AF819" s="516"/>
      <c r="AG819" s="517"/>
    </row>
    <row r="820" spans="2:33" s="274" customFormat="1" ht="15" x14ac:dyDescent="0.25">
      <c r="B820" s="643"/>
      <c r="C820" s="644"/>
      <c r="D820" s="644"/>
      <c r="E820" s="644"/>
      <c r="F820" s="306"/>
      <c r="G820" s="307"/>
      <c r="H820" s="307"/>
      <c r="I820" s="307"/>
      <c r="J820" s="308"/>
      <c r="K820" s="308"/>
      <c r="L820" s="308"/>
      <c r="M820" s="308"/>
      <c r="N820" s="307"/>
      <c r="O820" s="307"/>
      <c r="P820" s="307"/>
      <c r="Q820" s="308"/>
      <c r="R820" s="308"/>
      <c r="S820" s="308"/>
      <c r="T820" s="308"/>
      <c r="U820" s="308"/>
      <c r="V820" s="308"/>
      <c r="W820" s="308"/>
      <c r="X820" s="308"/>
      <c r="Y820" s="307"/>
      <c r="Z820" s="307"/>
      <c r="AA820" s="307"/>
      <c r="AB820" s="307"/>
      <c r="AC820" s="276"/>
      <c r="AF820" s="516"/>
      <c r="AG820" s="517"/>
    </row>
    <row r="821" spans="2:33" s="274" customFormat="1" ht="45" customHeight="1" x14ac:dyDescent="0.25">
      <c r="B821" s="645" t="s">
        <v>675</v>
      </c>
      <c r="C821" s="629" t="s">
        <v>676</v>
      </c>
      <c r="D821" s="629" t="s">
        <v>677</v>
      </c>
      <c r="E821" s="629" t="s">
        <v>678</v>
      </c>
      <c r="F821" s="630" t="s">
        <v>675</v>
      </c>
      <c r="G821" s="646"/>
      <c r="H821" s="631"/>
      <c r="I821" s="647" t="s">
        <v>679</v>
      </c>
      <c r="J821" s="648"/>
      <c r="K821" s="620" t="s">
        <v>680</v>
      </c>
      <c r="L821" s="620" t="s">
        <v>681</v>
      </c>
      <c r="M821" s="620" t="s">
        <v>682</v>
      </c>
      <c r="N821" s="620" t="s">
        <v>683</v>
      </c>
      <c r="O821" s="620" t="s">
        <v>684</v>
      </c>
      <c r="P821" s="620" t="s">
        <v>685</v>
      </c>
      <c r="Q821" s="281" t="s">
        <v>686</v>
      </c>
      <c r="R821" s="279" t="s">
        <v>687</v>
      </c>
      <c r="S821" s="649" t="s">
        <v>688</v>
      </c>
      <c r="T821" s="649"/>
      <c r="U821" s="620" t="s">
        <v>689</v>
      </c>
      <c r="V821" s="620" t="s">
        <v>690</v>
      </c>
      <c r="W821" s="647" t="s">
        <v>691</v>
      </c>
      <c r="X821" s="648"/>
      <c r="Y821" s="281" t="s">
        <v>692</v>
      </c>
      <c r="Z821" s="281" t="s">
        <v>693</v>
      </c>
      <c r="AA821" s="629" t="s">
        <v>694</v>
      </c>
      <c r="AB821" s="629"/>
      <c r="AC821" s="622" t="s">
        <v>23</v>
      </c>
      <c r="AF821" s="516"/>
      <c r="AG821" s="517"/>
    </row>
    <row r="822" spans="2:33" s="274" customFormat="1" ht="75" customHeight="1" x14ac:dyDescent="0.25">
      <c r="B822" s="645"/>
      <c r="C822" s="629"/>
      <c r="D822" s="629"/>
      <c r="E822" s="629"/>
      <c r="F822" s="282" t="s">
        <v>5</v>
      </c>
      <c r="G822" s="630" t="s">
        <v>695</v>
      </c>
      <c r="H822" s="631"/>
      <c r="I822" s="278" t="s">
        <v>696</v>
      </c>
      <c r="J822" s="280" t="s">
        <v>697</v>
      </c>
      <c r="K822" s="621"/>
      <c r="L822" s="621"/>
      <c r="M822" s="621"/>
      <c r="N822" s="621"/>
      <c r="O822" s="621"/>
      <c r="P822" s="621"/>
      <c r="Q822" s="277" t="s">
        <v>698</v>
      </c>
      <c r="R822" s="277" t="s">
        <v>699</v>
      </c>
      <c r="S822" s="283" t="s">
        <v>700</v>
      </c>
      <c r="T822" s="283" t="s">
        <v>701</v>
      </c>
      <c r="U822" s="621"/>
      <c r="V822" s="621"/>
      <c r="W822" s="502" t="s">
        <v>702</v>
      </c>
      <c r="X822" s="284" t="s">
        <v>703</v>
      </c>
      <c r="Y822" s="277" t="s">
        <v>704</v>
      </c>
      <c r="Z822" s="281" t="s">
        <v>705</v>
      </c>
      <c r="AA822" s="277" t="s">
        <v>706</v>
      </c>
      <c r="AB822" s="277" t="s">
        <v>707</v>
      </c>
      <c r="AC822" s="622"/>
      <c r="AF822" s="516"/>
      <c r="AG822" s="517"/>
    </row>
    <row r="823" spans="2:33" s="274" customFormat="1" ht="83.25" customHeight="1" x14ac:dyDescent="0.25">
      <c r="B823" s="285" t="s">
        <v>708</v>
      </c>
      <c r="C823" s="286">
        <v>86</v>
      </c>
      <c r="D823" s="287" t="s">
        <v>1307</v>
      </c>
      <c r="E823" s="288" t="s">
        <v>1380</v>
      </c>
      <c r="F823" s="288" t="s">
        <v>1381</v>
      </c>
      <c r="G823" s="651" t="s">
        <v>1382</v>
      </c>
      <c r="H823" s="652"/>
      <c r="I823" s="289" t="s">
        <v>1383</v>
      </c>
      <c r="J823" s="290">
        <v>1</v>
      </c>
      <c r="K823" s="290" t="s">
        <v>396</v>
      </c>
      <c r="L823" s="291">
        <v>43159</v>
      </c>
      <c r="M823" s="291">
        <v>43492</v>
      </c>
      <c r="N823" s="292">
        <v>1095942719</v>
      </c>
      <c r="O823" s="293">
        <v>1323.41</v>
      </c>
      <c r="P823" s="289">
        <v>811015</v>
      </c>
      <c r="Q823" s="273" t="str">
        <f>IF(OR(P823=$C$2,P823=$C$3,P823=$C$4),"CUMPLE","NO CUMPLE")</f>
        <v>CUMPLE</v>
      </c>
      <c r="R823" s="273" t="s">
        <v>656</v>
      </c>
      <c r="S823" s="273" t="s">
        <v>656</v>
      </c>
      <c r="T823" s="273" t="s">
        <v>656</v>
      </c>
      <c r="U823" s="332">
        <f t="shared" ref="U823:U828" si="236">IF(V823="SI",IF(M823="","",($J823*$N823)/(VLOOKUP(YEAR(M823),$AF$1:$AG$34,2,))),"")</f>
        <v>1323.4169113988862</v>
      </c>
      <c r="V823" s="284" t="s">
        <v>634</v>
      </c>
      <c r="W823" s="332">
        <f t="shared" ref="W823:W828" si="237">IF(V823="si",(J823*O823),(" "))</f>
        <v>1323.41</v>
      </c>
      <c r="X823" s="448">
        <f>W829/$G$11</f>
        <v>4.0946965160578648</v>
      </c>
      <c r="Y823" s="273" t="str">
        <f t="shared" ref="Y823:Y828" si="238">IF(M823="","",IF(M823&lt;$G$13,"CUMPLE","NO CUMPLE"))</f>
        <v>CUMPLE</v>
      </c>
      <c r="Z823" s="634" t="s">
        <v>656</v>
      </c>
      <c r="AA823" s="637" t="s">
        <v>634</v>
      </c>
      <c r="AB823" s="634" t="str">
        <f>IF(AA823="si","CUMPLE","NO CUMPLE")</f>
        <v>CUMPLE</v>
      </c>
      <c r="AC823" s="294"/>
      <c r="AF823" s="516"/>
      <c r="AG823" s="517"/>
    </row>
    <row r="824" spans="2:33" s="274" customFormat="1" ht="90.75" customHeight="1" x14ac:dyDescent="0.25">
      <c r="B824" s="285" t="s">
        <v>714</v>
      </c>
      <c r="C824" s="286">
        <v>77</v>
      </c>
      <c r="D824" s="287" t="s">
        <v>1307</v>
      </c>
      <c r="E824" s="288" t="s">
        <v>1384</v>
      </c>
      <c r="F824" s="288" t="s">
        <v>1385</v>
      </c>
      <c r="G824" s="651" t="s">
        <v>1386</v>
      </c>
      <c r="H824" s="652"/>
      <c r="I824" s="289" t="s">
        <v>713</v>
      </c>
      <c r="J824" s="290">
        <v>0.4</v>
      </c>
      <c r="K824" s="290" t="s">
        <v>1387</v>
      </c>
      <c r="L824" s="291">
        <v>42752</v>
      </c>
      <c r="M824" s="291">
        <v>43161</v>
      </c>
      <c r="N824" s="292">
        <f>650000000+166702585+166702585</f>
        <v>983405170</v>
      </c>
      <c r="O824" s="293">
        <v>1258.77</v>
      </c>
      <c r="P824" s="289">
        <v>811022</v>
      </c>
      <c r="Q824" s="273" t="str">
        <f t="shared" ref="Q824:Q825" si="239">IF(OR(P824=$C$2,P824=$C$3,P824=$C$4),"CUMPLE","NO CUMPLE")</f>
        <v>CUMPLE</v>
      </c>
      <c r="R824" s="273" t="s">
        <v>656</v>
      </c>
      <c r="S824" s="273" t="s">
        <v>656</v>
      </c>
      <c r="T824" s="273" t="s">
        <v>656</v>
      </c>
      <c r="U824" s="332">
        <f t="shared" si="236"/>
        <v>503.50860296809441</v>
      </c>
      <c r="V824" s="284" t="s">
        <v>634</v>
      </c>
      <c r="W824" s="332">
        <f t="shared" si="237"/>
        <v>503.50800000000004</v>
      </c>
      <c r="X824" s="634" t="str">
        <f>IF(W829=0,"",IF(X823&gt;=100%,"CUMPLE","NO CUMPLE"))</f>
        <v>CUMPLE</v>
      </c>
      <c r="Y824" s="273" t="str">
        <f t="shared" si="238"/>
        <v>CUMPLE</v>
      </c>
      <c r="Z824" s="635"/>
      <c r="AA824" s="637"/>
      <c r="AB824" s="635"/>
      <c r="AC824" s="295"/>
      <c r="AF824" s="516"/>
      <c r="AG824" s="518"/>
    </row>
    <row r="825" spans="2:33" s="274" customFormat="1" ht="75" customHeight="1" x14ac:dyDescent="0.25">
      <c r="B825" s="285" t="s">
        <v>715</v>
      </c>
      <c r="C825" s="296">
        <v>34</v>
      </c>
      <c r="D825" s="287" t="s">
        <v>1307</v>
      </c>
      <c r="E825" s="288" t="s">
        <v>1388</v>
      </c>
      <c r="F825" s="288" t="s">
        <v>1389</v>
      </c>
      <c r="G825" s="651" t="s">
        <v>1390</v>
      </c>
      <c r="H825" s="652"/>
      <c r="I825" s="289" t="s">
        <v>713</v>
      </c>
      <c r="J825" s="422">
        <v>0.42499999999999999</v>
      </c>
      <c r="K825" s="290" t="s">
        <v>1387</v>
      </c>
      <c r="L825" s="291">
        <v>41934</v>
      </c>
      <c r="M825" s="291">
        <v>42344</v>
      </c>
      <c r="N825" s="292">
        <v>2196942792</v>
      </c>
      <c r="O825" s="293">
        <v>3409.55</v>
      </c>
      <c r="P825" s="379">
        <v>811015</v>
      </c>
      <c r="Q825" s="273" t="str">
        <f t="shared" si="239"/>
        <v>CUMPLE</v>
      </c>
      <c r="R825" s="273" t="s">
        <v>656</v>
      </c>
      <c r="S825" s="273" t="s">
        <v>656</v>
      </c>
      <c r="T825" s="273" t="s">
        <v>656</v>
      </c>
      <c r="U825" s="332">
        <f t="shared" si="236"/>
        <v>1449.0582549856445</v>
      </c>
      <c r="V825" s="284" t="s">
        <v>634</v>
      </c>
      <c r="W825" s="332">
        <f t="shared" si="237"/>
        <v>1449.0587500000001</v>
      </c>
      <c r="X825" s="635"/>
      <c r="Y825" s="273" t="str">
        <f t="shared" si="238"/>
        <v>CUMPLE</v>
      </c>
      <c r="Z825" s="635"/>
      <c r="AA825" s="637"/>
      <c r="AB825" s="635"/>
      <c r="AC825" s="309"/>
      <c r="AF825" s="516"/>
      <c r="AG825" s="518"/>
    </row>
    <row r="826" spans="2:33" s="274" customFormat="1" ht="63.75" customHeight="1" x14ac:dyDescent="0.25">
      <c r="B826" s="285" t="s">
        <v>716</v>
      </c>
      <c r="C826" s="296"/>
      <c r="D826" s="287"/>
      <c r="E826" s="288"/>
      <c r="F826" s="288"/>
      <c r="G826" s="651"/>
      <c r="H826" s="652"/>
      <c r="I826" s="289"/>
      <c r="J826" s="290"/>
      <c r="K826" s="290"/>
      <c r="L826" s="291"/>
      <c r="M826" s="291"/>
      <c r="N826" s="292"/>
      <c r="O826" s="293"/>
      <c r="P826" s="289"/>
      <c r="Q826" s="273"/>
      <c r="R826" s="273"/>
      <c r="S826" s="273"/>
      <c r="T826" s="273"/>
      <c r="U826" s="332" t="str">
        <f t="shared" si="236"/>
        <v/>
      </c>
      <c r="V826" s="284"/>
      <c r="W826" s="332" t="str">
        <f t="shared" si="237"/>
        <v xml:space="preserve"> </v>
      </c>
      <c r="X826" s="635"/>
      <c r="Y826" s="273" t="str">
        <f t="shared" si="238"/>
        <v/>
      </c>
      <c r="Z826" s="635"/>
      <c r="AA826" s="637"/>
      <c r="AB826" s="635"/>
      <c r="AC826" s="309"/>
      <c r="AF826" s="516"/>
      <c r="AG826" s="518"/>
    </row>
    <row r="827" spans="2:33" s="274" customFormat="1" ht="54.75" customHeight="1" x14ac:dyDescent="0.25">
      <c r="B827" s="285" t="s">
        <v>717</v>
      </c>
      <c r="C827" s="296"/>
      <c r="D827" s="296"/>
      <c r="E827" s="284"/>
      <c r="F827" s="284"/>
      <c r="G827" s="638"/>
      <c r="H827" s="639"/>
      <c r="I827" s="289"/>
      <c r="J827" s="298"/>
      <c r="K827" s="298"/>
      <c r="L827" s="289"/>
      <c r="M827" s="289"/>
      <c r="N827" s="299"/>
      <c r="O827" s="297"/>
      <c r="P827" s="297"/>
      <c r="Q827" s="273"/>
      <c r="R827" s="284"/>
      <c r="S827" s="284"/>
      <c r="T827" s="284"/>
      <c r="U827" s="332" t="str">
        <f t="shared" si="236"/>
        <v/>
      </c>
      <c r="V827" s="284"/>
      <c r="W827" s="332" t="str">
        <f t="shared" si="237"/>
        <v xml:space="preserve"> </v>
      </c>
      <c r="X827" s="635"/>
      <c r="Y827" s="335" t="str">
        <f t="shared" si="238"/>
        <v/>
      </c>
      <c r="Z827" s="635"/>
      <c r="AA827" s="637"/>
      <c r="AB827" s="635"/>
      <c r="AC827" s="309"/>
      <c r="AF827" s="516"/>
      <c r="AG827" s="518"/>
    </row>
    <row r="828" spans="2:33" s="274" customFormat="1" ht="69.75" customHeight="1" x14ac:dyDescent="0.2">
      <c r="B828" s="285" t="s">
        <v>718</v>
      </c>
      <c r="C828" s="296"/>
      <c r="D828" s="296"/>
      <c r="E828" s="284"/>
      <c r="F828" s="284"/>
      <c r="G828" s="638"/>
      <c r="H828" s="639"/>
      <c r="I828" s="289"/>
      <c r="J828" s="298"/>
      <c r="K828" s="298"/>
      <c r="L828" s="289"/>
      <c r="M828" s="289"/>
      <c r="N828" s="299"/>
      <c r="O828" s="297"/>
      <c r="P828" s="297"/>
      <c r="Q828" s="273"/>
      <c r="R828" s="284"/>
      <c r="S828" s="284"/>
      <c r="T828" s="284"/>
      <c r="U828" s="332" t="str">
        <f t="shared" si="236"/>
        <v/>
      </c>
      <c r="V828" s="284"/>
      <c r="W828" s="332" t="str">
        <f t="shared" si="237"/>
        <v xml:space="preserve"> </v>
      </c>
      <c r="X828" s="636"/>
      <c r="Y828" s="335" t="str">
        <f t="shared" si="238"/>
        <v/>
      </c>
      <c r="Z828" s="636"/>
      <c r="AA828" s="637"/>
      <c r="AB828" s="636"/>
      <c r="AC828" s="309"/>
    </row>
    <row r="829" spans="2:33" s="274" customFormat="1" ht="15.75" x14ac:dyDescent="0.2">
      <c r="B829" s="300"/>
      <c r="C829" s="301"/>
      <c r="D829" s="301"/>
      <c r="E829" s="301"/>
      <c r="F829" s="301"/>
      <c r="G829" s="301"/>
      <c r="H829" s="301"/>
      <c r="I829" s="301"/>
      <c r="J829" s="302"/>
      <c r="K829" s="302"/>
      <c r="L829" s="302"/>
      <c r="M829" s="302"/>
      <c r="N829" s="301"/>
      <c r="O829" s="301"/>
      <c r="P829" s="301"/>
      <c r="Q829" s="302"/>
      <c r="R829" s="302"/>
      <c r="S829" s="303"/>
      <c r="T829" s="303" t="s">
        <v>719</v>
      </c>
      <c r="U829" s="390">
        <f>SUM(U823:U828)</f>
        <v>3275.9837693526251</v>
      </c>
      <c r="V829" s="303">
        <f>COUNTIF(V823:V828,"SI")</f>
        <v>3</v>
      </c>
      <c r="W829" s="390">
        <f>SUM(W823:W828)</f>
        <v>3275.9767500000003</v>
      </c>
      <c r="X829" s="310">
        <f>W829/V829</f>
        <v>1091.99225</v>
      </c>
      <c r="Y829" s="301"/>
      <c r="Z829" s="301"/>
      <c r="AA829" s="301"/>
      <c r="AB829" s="301"/>
      <c r="AC829" s="304"/>
    </row>
    <row r="830" spans="2:33" ht="15.75" x14ac:dyDescent="0.25">
      <c r="Q830" s="69"/>
      <c r="U830" s="390"/>
      <c r="V830" s="424"/>
      <c r="W830" s="390"/>
    </row>
    <row r="831" spans="2:33" x14ac:dyDescent="0.2">
      <c r="Q831" s="69"/>
    </row>
    <row r="832" spans="2:33" s="274" customFormat="1" ht="21" customHeight="1" x14ac:dyDescent="0.25">
      <c r="B832" s="449">
        <v>63</v>
      </c>
      <c r="C832" s="640" t="str">
        <f>VLOOKUP(B832,'INFO. PROP'!$A$9:$D$105,2,FALSE)</f>
        <v>CONSORCIO VYO 2022</v>
      </c>
      <c r="D832" s="640"/>
      <c r="E832" s="640"/>
      <c r="F832" s="640"/>
      <c r="G832" s="640"/>
      <c r="H832" s="641" t="s">
        <v>8</v>
      </c>
      <c r="I832" s="641"/>
      <c r="J832" s="642"/>
      <c r="K832" s="665" t="str">
        <f>VLOOKUP(B832,'INFO. PROP'!$A$9:$E$105,4,FALSE)</f>
        <v>(OBRAS Y PROYECTOS RP SAS 95% - JORGE ISAAC VELASQUEZ VARGAS 5% -  0%- 0%)</v>
      </c>
      <c r="L832" s="661"/>
      <c r="M832" s="661"/>
      <c r="N832" s="661"/>
      <c r="O832" s="661"/>
      <c r="P832" s="661"/>
      <c r="Q832" s="661"/>
      <c r="R832" s="661"/>
      <c r="S832" s="661"/>
      <c r="T832" s="661"/>
      <c r="U832" s="431"/>
      <c r="V832" s="452" t="s">
        <v>673</v>
      </c>
      <c r="W832" s="431">
        <f>AVERAGE(W836:W841)</f>
        <v>1127.2083333333333</v>
      </c>
      <c r="X832" s="618" t="s">
        <v>674</v>
      </c>
      <c r="Y832" s="619"/>
      <c r="Z832" s="311" t="s">
        <v>656</v>
      </c>
      <c r="AA832" s="312" t="s">
        <v>627</v>
      </c>
      <c r="AB832" s="311" t="s">
        <v>656</v>
      </c>
      <c r="AC832" s="275"/>
      <c r="AF832" s="516"/>
      <c r="AG832" s="517"/>
    </row>
    <row r="833" spans="2:33" s="274" customFormat="1" ht="15" x14ac:dyDescent="0.25">
      <c r="B833" s="643"/>
      <c r="C833" s="644"/>
      <c r="D833" s="644"/>
      <c r="E833" s="644"/>
      <c r="F833" s="306"/>
      <c r="G833" s="307"/>
      <c r="H833" s="307"/>
      <c r="I833" s="307"/>
      <c r="J833" s="308"/>
      <c r="K833" s="308"/>
      <c r="L833" s="308"/>
      <c r="M833" s="308"/>
      <c r="N833" s="307"/>
      <c r="O833" s="307"/>
      <c r="P833" s="307"/>
      <c r="Q833" s="308"/>
      <c r="R833" s="308"/>
      <c r="S833" s="308"/>
      <c r="T833" s="308"/>
      <c r="U833" s="308"/>
      <c r="V833" s="308"/>
      <c r="W833" s="308"/>
      <c r="X833" s="308"/>
      <c r="Y833" s="307"/>
      <c r="Z833" s="307"/>
      <c r="AA833" s="307"/>
      <c r="AB833" s="307"/>
      <c r="AC833" s="276"/>
      <c r="AF833" s="516"/>
      <c r="AG833" s="517"/>
    </row>
    <row r="834" spans="2:33" s="274" customFormat="1" ht="45" customHeight="1" x14ac:dyDescent="0.25">
      <c r="B834" s="645" t="s">
        <v>675</v>
      </c>
      <c r="C834" s="629" t="s">
        <v>676</v>
      </c>
      <c r="D834" s="629" t="s">
        <v>677</v>
      </c>
      <c r="E834" s="629" t="s">
        <v>678</v>
      </c>
      <c r="F834" s="630" t="s">
        <v>675</v>
      </c>
      <c r="G834" s="646"/>
      <c r="H834" s="631"/>
      <c r="I834" s="647" t="s">
        <v>679</v>
      </c>
      <c r="J834" s="648"/>
      <c r="K834" s="620" t="s">
        <v>680</v>
      </c>
      <c r="L834" s="620" t="s">
        <v>681</v>
      </c>
      <c r="M834" s="620" t="s">
        <v>682</v>
      </c>
      <c r="N834" s="620" t="s">
        <v>683</v>
      </c>
      <c r="O834" s="620" t="s">
        <v>684</v>
      </c>
      <c r="P834" s="620" t="s">
        <v>685</v>
      </c>
      <c r="Q834" s="281" t="s">
        <v>686</v>
      </c>
      <c r="R834" s="279" t="s">
        <v>687</v>
      </c>
      <c r="S834" s="649" t="s">
        <v>688</v>
      </c>
      <c r="T834" s="649"/>
      <c r="U834" s="620" t="s">
        <v>689</v>
      </c>
      <c r="V834" s="620" t="s">
        <v>690</v>
      </c>
      <c r="W834" s="647" t="s">
        <v>691</v>
      </c>
      <c r="X834" s="648"/>
      <c r="Y834" s="281" t="s">
        <v>692</v>
      </c>
      <c r="Z834" s="281" t="s">
        <v>693</v>
      </c>
      <c r="AA834" s="629" t="s">
        <v>694</v>
      </c>
      <c r="AB834" s="629"/>
      <c r="AC834" s="622" t="s">
        <v>23</v>
      </c>
      <c r="AF834" s="516"/>
      <c r="AG834" s="517"/>
    </row>
    <row r="835" spans="2:33" s="274" customFormat="1" ht="75" customHeight="1" x14ac:dyDescent="0.25">
      <c r="B835" s="645"/>
      <c r="C835" s="629"/>
      <c r="D835" s="629"/>
      <c r="E835" s="629"/>
      <c r="F835" s="282" t="s">
        <v>5</v>
      </c>
      <c r="G835" s="630" t="s">
        <v>695</v>
      </c>
      <c r="H835" s="631"/>
      <c r="I835" s="278" t="s">
        <v>696</v>
      </c>
      <c r="J835" s="280" t="s">
        <v>697</v>
      </c>
      <c r="K835" s="621"/>
      <c r="L835" s="621"/>
      <c r="M835" s="621"/>
      <c r="N835" s="621"/>
      <c r="O835" s="621"/>
      <c r="P835" s="621"/>
      <c r="Q835" s="277" t="s">
        <v>698</v>
      </c>
      <c r="R835" s="277" t="s">
        <v>699</v>
      </c>
      <c r="S835" s="283" t="s">
        <v>700</v>
      </c>
      <c r="T835" s="283" t="s">
        <v>701</v>
      </c>
      <c r="U835" s="621"/>
      <c r="V835" s="621"/>
      <c r="W835" s="502" t="s">
        <v>702</v>
      </c>
      <c r="X835" s="284" t="s">
        <v>703</v>
      </c>
      <c r="Y835" s="277" t="s">
        <v>704</v>
      </c>
      <c r="Z835" s="281" t="s">
        <v>705</v>
      </c>
      <c r="AA835" s="277" t="s">
        <v>706</v>
      </c>
      <c r="AB835" s="277" t="s">
        <v>707</v>
      </c>
      <c r="AC835" s="622"/>
      <c r="AF835" s="516"/>
      <c r="AG835" s="517"/>
    </row>
    <row r="836" spans="2:33" s="274" customFormat="1" ht="96.75" customHeight="1" x14ac:dyDescent="0.25">
      <c r="B836" s="285" t="s">
        <v>708</v>
      </c>
      <c r="C836" s="296">
        <v>34</v>
      </c>
      <c r="D836" s="287" t="s">
        <v>1307</v>
      </c>
      <c r="E836" s="287" t="s">
        <v>789</v>
      </c>
      <c r="F836" s="287" t="s">
        <v>1391</v>
      </c>
      <c r="G836" s="663" t="s">
        <v>1392</v>
      </c>
      <c r="H836" s="664"/>
      <c r="I836" s="289" t="s">
        <v>713</v>
      </c>
      <c r="J836" s="422">
        <v>0.5</v>
      </c>
      <c r="K836" s="290" t="s">
        <v>402</v>
      </c>
      <c r="L836" s="291">
        <v>38729</v>
      </c>
      <c r="M836" s="291">
        <v>39125</v>
      </c>
      <c r="N836" s="292">
        <v>690596720</v>
      </c>
      <c r="O836" s="293">
        <v>1592.33</v>
      </c>
      <c r="P836" s="289">
        <v>811015</v>
      </c>
      <c r="Q836" s="273" t="str">
        <f>IF(OR(P836=$C$2,P836=$C$3,P836=$C$4),"CUMPLE","NO CUMPLE")</f>
        <v>CUMPLE</v>
      </c>
      <c r="R836" s="273" t="s">
        <v>656</v>
      </c>
      <c r="S836" s="273" t="s">
        <v>656</v>
      </c>
      <c r="T836" s="273"/>
      <c r="U836" s="332">
        <f t="shared" ref="U836:U841" si="240">IF(V836="SI",IF(M836="","",($J836*$N836)/(VLOOKUP(YEAR(M836),$AF$1:$AG$34,2,))),"")</f>
        <v>796.16868803320267</v>
      </c>
      <c r="V836" s="284" t="s">
        <v>634</v>
      </c>
      <c r="W836" s="332">
        <f t="shared" ref="W836:W841" si="241">IF(V836="si",(J836*O836),(" "))</f>
        <v>796.16499999999996</v>
      </c>
      <c r="X836" s="448">
        <f>W842/$G$11</f>
        <v>4.2267479786339068</v>
      </c>
      <c r="Y836" s="273" t="str">
        <f t="shared" ref="Y836:Y841" si="242">IF(M836="","",IF(M836&lt;$G$13,"CUMPLE","NO CUMPLE"))</f>
        <v>CUMPLE</v>
      </c>
      <c r="Z836" s="634" t="s">
        <v>656</v>
      </c>
      <c r="AA836" s="637" t="s">
        <v>634</v>
      </c>
      <c r="AB836" s="634" t="str">
        <f>IF(AA836="si","CUMPLE","NO CUMPLE")</f>
        <v>CUMPLE</v>
      </c>
      <c r="AC836" s="294"/>
      <c r="AF836" s="516"/>
      <c r="AG836" s="517"/>
    </row>
    <row r="837" spans="2:33" s="274" customFormat="1" ht="90.75" customHeight="1" x14ac:dyDescent="0.25">
      <c r="B837" s="285" t="s">
        <v>714</v>
      </c>
      <c r="C837" s="296">
        <v>48</v>
      </c>
      <c r="D837" s="287" t="s">
        <v>1307</v>
      </c>
      <c r="E837" s="287" t="s">
        <v>848</v>
      </c>
      <c r="F837" s="287" t="s">
        <v>1393</v>
      </c>
      <c r="G837" s="663" t="s">
        <v>1394</v>
      </c>
      <c r="H837" s="664"/>
      <c r="I837" s="289" t="s">
        <v>713</v>
      </c>
      <c r="J837" s="422">
        <v>0.5</v>
      </c>
      <c r="K837" s="290" t="s">
        <v>402</v>
      </c>
      <c r="L837" s="291">
        <v>41365</v>
      </c>
      <c r="M837" s="291">
        <v>41626</v>
      </c>
      <c r="N837" s="292">
        <v>595655733</v>
      </c>
      <c r="O837" s="293">
        <v>1010.44</v>
      </c>
      <c r="P837" s="289">
        <v>811022</v>
      </c>
      <c r="Q837" s="273" t="str">
        <f t="shared" ref="Q837:Q838" si="243">IF(OR(P837=$C$2,P837=$C$3,P837=$C$4),"CUMPLE","NO CUMPLE")</f>
        <v>CUMPLE</v>
      </c>
      <c r="R837" s="273" t="s">
        <v>656</v>
      </c>
      <c r="S837" s="273" t="s">
        <v>656</v>
      </c>
      <c r="T837" s="273" t="s">
        <v>656</v>
      </c>
      <c r="U837" s="332">
        <f t="shared" si="240"/>
        <v>505.2211475826972</v>
      </c>
      <c r="V837" s="284" t="s">
        <v>634</v>
      </c>
      <c r="W837" s="332">
        <f t="shared" si="241"/>
        <v>505.22</v>
      </c>
      <c r="X837" s="634" t="str">
        <f>IF(W842=0,"",IF(X836&gt;=100%,"CUMPLE","NO CUMPLE"))</f>
        <v>CUMPLE</v>
      </c>
      <c r="Y837" s="273" t="str">
        <f t="shared" si="242"/>
        <v>CUMPLE</v>
      </c>
      <c r="Z837" s="635"/>
      <c r="AA837" s="637"/>
      <c r="AB837" s="635"/>
      <c r="AC837" s="295"/>
      <c r="AF837" s="516"/>
      <c r="AG837" s="518"/>
    </row>
    <row r="838" spans="2:33" s="274" customFormat="1" ht="75" customHeight="1" x14ac:dyDescent="0.25">
      <c r="B838" s="285" t="s">
        <v>715</v>
      </c>
      <c r="C838" s="296">
        <v>25</v>
      </c>
      <c r="D838" s="287" t="s">
        <v>1307</v>
      </c>
      <c r="E838" s="287" t="s">
        <v>848</v>
      </c>
      <c r="F838" s="287" t="s">
        <v>1395</v>
      </c>
      <c r="G838" s="663" t="s">
        <v>1396</v>
      </c>
      <c r="H838" s="664"/>
      <c r="I838" s="289" t="s">
        <v>730</v>
      </c>
      <c r="J838" s="422">
        <v>1</v>
      </c>
      <c r="K838" s="290" t="s">
        <v>402</v>
      </c>
      <c r="L838" s="291">
        <v>39428</v>
      </c>
      <c r="M838" s="291">
        <v>39824</v>
      </c>
      <c r="N838" s="292">
        <v>1033671404</v>
      </c>
      <c r="O838" s="293">
        <v>2080.2399999999998</v>
      </c>
      <c r="P838" s="379">
        <v>811015</v>
      </c>
      <c r="Q838" s="273" t="str">
        <f t="shared" si="243"/>
        <v>CUMPLE</v>
      </c>
      <c r="R838" s="273" t="s">
        <v>656</v>
      </c>
      <c r="S838" s="273" t="s">
        <v>656</v>
      </c>
      <c r="T838" s="273" t="s">
        <v>656</v>
      </c>
      <c r="U838" s="332">
        <f t="shared" si="240"/>
        <v>2080.2402978466494</v>
      </c>
      <c r="V838" s="284" t="s">
        <v>634</v>
      </c>
      <c r="W838" s="332">
        <f t="shared" si="241"/>
        <v>2080.2399999999998</v>
      </c>
      <c r="X838" s="635"/>
      <c r="Y838" s="273" t="str">
        <f t="shared" si="242"/>
        <v>CUMPLE</v>
      </c>
      <c r="Z838" s="635"/>
      <c r="AA838" s="637"/>
      <c r="AB838" s="635"/>
      <c r="AC838" s="309"/>
      <c r="AF838" s="516"/>
      <c r="AG838" s="518"/>
    </row>
    <row r="839" spans="2:33" s="274" customFormat="1" ht="63.75" customHeight="1" x14ac:dyDescent="0.25">
      <c r="B839" s="285" t="s">
        <v>716</v>
      </c>
      <c r="C839" s="296"/>
      <c r="D839" s="287"/>
      <c r="E839" s="288"/>
      <c r="F839" s="288"/>
      <c r="G839" s="651"/>
      <c r="H839" s="652"/>
      <c r="I839" s="289"/>
      <c r="J839" s="290"/>
      <c r="K839" s="290"/>
      <c r="L839" s="291"/>
      <c r="M839" s="291"/>
      <c r="N839" s="292"/>
      <c r="O839" s="293"/>
      <c r="P839" s="289"/>
      <c r="Q839" s="273"/>
      <c r="R839" s="273"/>
      <c r="S839" s="273"/>
      <c r="T839" s="273"/>
      <c r="U839" s="332" t="str">
        <f t="shared" si="240"/>
        <v/>
      </c>
      <c r="V839" s="284"/>
      <c r="W839" s="332" t="str">
        <f t="shared" si="241"/>
        <v xml:space="preserve"> </v>
      </c>
      <c r="X839" s="635"/>
      <c r="Y839" s="273" t="str">
        <f t="shared" si="242"/>
        <v/>
      </c>
      <c r="Z839" s="635"/>
      <c r="AA839" s="637"/>
      <c r="AB839" s="635"/>
      <c r="AC839" s="309"/>
      <c r="AF839" s="516"/>
      <c r="AG839" s="518"/>
    </row>
    <row r="840" spans="2:33" s="274" customFormat="1" ht="54.75" customHeight="1" x14ac:dyDescent="0.25">
      <c r="B840" s="285" t="s">
        <v>717</v>
      </c>
      <c r="C840" s="296"/>
      <c r="D840" s="296"/>
      <c r="E840" s="284"/>
      <c r="F840" s="284"/>
      <c r="G840" s="638"/>
      <c r="H840" s="639"/>
      <c r="I840" s="289"/>
      <c r="J840" s="298"/>
      <c r="K840" s="298"/>
      <c r="L840" s="289"/>
      <c r="M840" s="289"/>
      <c r="N840" s="299"/>
      <c r="O840" s="297"/>
      <c r="P840" s="297"/>
      <c r="Q840" s="273"/>
      <c r="R840" s="284"/>
      <c r="S840" s="284"/>
      <c r="T840" s="284"/>
      <c r="U840" s="332" t="str">
        <f t="shared" si="240"/>
        <v/>
      </c>
      <c r="V840" s="284"/>
      <c r="W840" s="332" t="str">
        <f t="shared" si="241"/>
        <v xml:space="preserve"> </v>
      </c>
      <c r="X840" s="635"/>
      <c r="Y840" s="335" t="str">
        <f t="shared" si="242"/>
        <v/>
      </c>
      <c r="Z840" s="635"/>
      <c r="AA840" s="637"/>
      <c r="AB840" s="635"/>
      <c r="AC840" s="309"/>
      <c r="AF840" s="516"/>
      <c r="AG840" s="518"/>
    </row>
    <row r="841" spans="2:33" s="274" customFormat="1" ht="69.75" customHeight="1" x14ac:dyDescent="0.2">
      <c r="B841" s="285" t="s">
        <v>718</v>
      </c>
      <c r="C841" s="296"/>
      <c r="D841" s="296"/>
      <c r="E841" s="284"/>
      <c r="F841" s="284"/>
      <c r="G841" s="638"/>
      <c r="H841" s="639"/>
      <c r="I841" s="289"/>
      <c r="J841" s="298"/>
      <c r="K841" s="298"/>
      <c r="L841" s="289"/>
      <c r="M841" s="289"/>
      <c r="N841" s="299"/>
      <c r="O841" s="297"/>
      <c r="P841" s="297"/>
      <c r="Q841" s="273"/>
      <c r="R841" s="284"/>
      <c r="S841" s="284"/>
      <c r="T841" s="284"/>
      <c r="U841" s="332" t="str">
        <f t="shared" si="240"/>
        <v/>
      </c>
      <c r="V841" s="284"/>
      <c r="W841" s="332" t="str">
        <f t="shared" si="241"/>
        <v xml:space="preserve"> </v>
      </c>
      <c r="X841" s="636"/>
      <c r="Y841" s="335" t="str">
        <f t="shared" si="242"/>
        <v/>
      </c>
      <c r="Z841" s="636"/>
      <c r="AA841" s="637"/>
      <c r="AB841" s="636"/>
      <c r="AC841" s="309"/>
    </row>
    <row r="842" spans="2:33" s="274" customFormat="1" ht="15.75" x14ac:dyDescent="0.2">
      <c r="B842" s="300"/>
      <c r="C842" s="301"/>
      <c r="D842" s="301"/>
      <c r="E842" s="301"/>
      <c r="F842" s="301"/>
      <c r="G842" s="301"/>
      <c r="H842" s="301"/>
      <c r="I842" s="301"/>
      <c r="J842" s="302"/>
      <c r="K842" s="302"/>
      <c r="L842" s="302"/>
      <c r="M842" s="302"/>
      <c r="N842" s="301"/>
      <c r="O842" s="301"/>
      <c r="P842" s="301"/>
      <c r="Q842" s="302"/>
      <c r="R842" s="302"/>
      <c r="S842" s="303"/>
      <c r="T842" s="303" t="s">
        <v>719</v>
      </c>
      <c r="U842" s="394">
        <f>SUM(U836:U841)</f>
        <v>3381.6301334625491</v>
      </c>
      <c r="V842" s="393">
        <f>COUNTIF(V836:V841,"SI")</f>
        <v>3</v>
      </c>
      <c r="W842" s="394">
        <f>SUM(W836:W841)</f>
        <v>3381.625</v>
      </c>
      <c r="X842" s="310">
        <f>W842/V842</f>
        <v>1127.2083333333333</v>
      </c>
      <c r="Y842" s="301"/>
      <c r="Z842" s="301"/>
      <c r="AA842" s="301"/>
      <c r="AB842" s="301"/>
      <c r="AC842" s="304"/>
    </row>
    <row r="843" spans="2:33" ht="15.75" x14ac:dyDescent="0.25">
      <c r="Q843" s="69"/>
      <c r="U843" s="392"/>
      <c r="V843" s="425"/>
      <c r="W843" s="392"/>
    </row>
    <row r="844" spans="2:33" x14ac:dyDescent="0.2">
      <c r="Q844" s="69"/>
    </row>
    <row r="845" spans="2:33" s="274" customFormat="1" ht="21" customHeight="1" x14ac:dyDescent="0.25">
      <c r="B845" s="449">
        <v>64</v>
      </c>
      <c r="C845" s="640" t="str">
        <f>VLOOKUP(B845,'INFO. PROP'!$A$9:$D$105,2,FALSE)</f>
        <v>D&amp;B INGENIEROS CIVILES S.A.S.</v>
      </c>
      <c r="D845" s="640"/>
      <c r="E845" s="640"/>
      <c r="F845" s="640"/>
      <c r="G845" s="640"/>
      <c r="H845" s="641" t="s">
        <v>8</v>
      </c>
      <c r="I845" s="641"/>
      <c r="J845" s="642"/>
      <c r="K845" s="423" t="str">
        <f>VLOOKUP(B845,'INFO. PROP'!$A$9:$E$105,4,FALSE)</f>
        <v>(D&amp;B INGENIEROS CIVILES S.A.S. 100% -  0% -  0%- 0%)</v>
      </c>
      <c r="L845" s="661"/>
      <c r="M845" s="661"/>
      <c r="N845" s="661"/>
      <c r="O845" s="661"/>
      <c r="P845" s="661"/>
      <c r="Q845" s="661"/>
      <c r="R845" s="661"/>
      <c r="S845" s="661"/>
      <c r="T845" s="662"/>
      <c r="U845" s="431"/>
      <c r="V845" s="452" t="s">
        <v>673</v>
      </c>
      <c r="W845" s="431">
        <f>AVERAGE(W849:W854)</f>
        <v>1391.1680000000001</v>
      </c>
      <c r="X845" s="618" t="s">
        <v>674</v>
      </c>
      <c r="Y845" s="619"/>
      <c r="Z845" s="311" t="s">
        <v>656</v>
      </c>
      <c r="AA845" s="312" t="s">
        <v>627</v>
      </c>
      <c r="AB845" s="311" t="s">
        <v>656</v>
      </c>
      <c r="AC845" s="275"/>
      <c r="AF845" s="516"/>
      <c r="AG845" s="517"/>
    </row>
    <row r="846" spans="2:33" s="274" customFormat="1" ht="15" x14ac:dyDescent="0.25">
      <c r="B846" s="643"/>
      <c r="C846" s="644"/>
      <c r="D846" s="644"/>
      <c r="E846" s="644"/>
      <c r="F846" s="306"/>
      <c r="G846" s="307"/>
      <c r="H846" s="307"/>
      <c r="I846" s="307"/>
      <c r="J846" s="308"/>
      <c r="K846" s="308"/>
      <c r="L846" s="308"/>
      <c r="M846" s="308"/>
      <c r="N846" s="307"/>
      <c r="O846" s="307"/>
      <c r="P846" s="307"/>
      <c r="Q846" s="308"/>
      <c r="R846" s="308"/>
      <c r="S846" s="308"/>
      <c r="T846" s="308"/>
      <c r="U846" s="308"/>
      <c r="V846" s="308"/>
      <c r="W846" s="308"/>
      <c r="X846" s="308"/>
      <c r="Y846" s="307"/>
      <c r="Z846" s="307"/>
      <c r="AA846" s="307"/>
      <c r="AB846" s="307"/>
      <c r="AC846" s="276"/>
      <c r="AF846" s="516"/>
      <c r="AG846" s="517"/>
    </row>
    <row r="847" spans="2:33" s="274" customFormat="1" ht="45" customHeight="1" x14ac:dyDescent="0.25">
      <c r="B847" s="645" t="s">
        <v>675</v>
      </c>
      <c r="C847" s="629" t="s">
        <v>676</v>
      </c>
      <c r="D847" s="629" t="s">
        <v>677</v>
      </c>
      <c r="E847" s="629" t="s">
        <v>678</v>
      </c>
      <c r="F847" s="630" t="s">
        <v>675</v>
      </c>
      <c r="G847" s="646"/>
      <c r="H847" s="631"/>
      <c r="I847" s="647" t="s">
        <v>679</v>
      </c>
      <c r="J847" s="648"/>
      <c r="K847" s="620" t="s">
        <v>680</v>
      </c>
      <c r="L847" s="620" t="s">
        <v>681</v>
      </c>
      <c r="M847" s="620" t="s">
        <v>682</v>
      </c>
      <c r="N847" s="620" t="s">
        <v>683</v>
      </c>
      <c r="O847" s="620" t="s">
        <v>684</v>
      </c>
      <c r="P847" s="620" t="s">
        <v>685</v>
      </c>
      <c r="Q847" s="281" t="s">
        <v>686</v>
      </c>
      <c r="R847" s="279" t="s">
        <v>687</v>
      </c>
      <c r="S847" s="649" t="s">
        <v>688</v>
      </c>
      <c r="T847" s="649"/>
      <c r="U847" s="620" t="s">
        <v>689</v>
      </c>
      <c r="V847" s="620" t="s">
        <v>690</v>
      </c>
      <c r="W847" s="647" t="s">
        <v>691</v>
      </c>
      <c r="X847" s="648"/>
      <c r="Y847" s="281" t="s">
        <v>692</v>
      </c>
      <c r="Z847" s="281" t="s">
        <v>693</v>
      </c>
      <c r="AA847" s="629" t="s">
        <v>694</v>
      </c>
      <c r="AB847" s="629"/>
      <c r="AC847" s="622" t="s">
        <v>23</v>
      </c>
      <c r="AF847" s="516"/>
      <c r="AG847" s="517"/>
    </row>
    <row r="848" spans="2:33" s="274" customFormat="1" ht="75" customHeight="1" x14ac:dyDescent="0.25">
      <c r="B848" s="645"/>
      <c r="C848" s="629"/>
      <c r="D848" s="629"/>
      <c r="E848" s="629"/>
      <c r="F848" s="282" t="s">
        <v>5</v>
      </c>
      <c r="G848" s="630" t="s">
        <v>695</v>
      </c>
      <c r="H848" s="631"/>
      <c r="I848" s="278" t="s">
        <v>696</v>
      </c>
      <c r="J848" s="280" t="s">
        <v>697</v>
      </c>
      <c r="K848" s="621"/>
      <c r="L848" s="621"/>
      <c r="M848" s="621"/>
      <c r="N848" s="621"/>
      <c r="O848" s="621"/>
      <c r="P848" s="621"/>
      <c r="Q848" s="277" t="s">
        <v>698</v>
      </c>
      <c r="R848" s="277" t="s">
        <v>699</v>
      </c>
      <c r="S848" s="283" t="s">
        <v>700</v>
      </c>
      <c r="T848" s="283" t="s">
        <v>701</v>
      </c>
      <c r="U848" s="621"/>
      <c r="V848" s="621"/>
      <c r="W848" s="502" t="s">
        <v>702</v>
      </c>
      <c r="X848" s="284" t="s">
        <v>703</v>
      </c>
      <c r="Y848" s="277" t="s">
        <v>704</v>
      </c>
      <c r="Z848" s="281" t="s">
        <v>705</v>
      </c>
      <c r="AA848" s="277" t="s">
        <v>706</v>
      </c>
      <c r="AB848" s="277" t="s">
        <v>707</v>
      </c>
      <c r="AC848" s="622"/>
      <c r="AF848" s="516"/>
      <c r="AG848" s="517"/>
    </row>
    <row r="849" spans="2:33" s="274" customFormat="1" ht="83.25" customHeight="1" x14ac:dyDescent="0.25">
      <c r="B849" s="285" t="s">
        <v>708</v>
      </c>
      <c r="C849" s="286">
        <v>53</v>
      </c>
      <c r="D849" s="287" t="s">
        <v>1307</v>
      </c>
      <c r="E849" s="288" t="s">
        <v>1366</v>
      </c>
      <c r="F849" s="288" t="s">
        <v>1397</v>
      </c>
      <c r="G849" s="651" t="s">
        <v>1398</v>
      </c>
      <c r="H849" s="652"/>
      <c r="I849" s="289" t="s">
        <v>722</v>
      </c>
      <c r="J849" s="290">
        <v>0.1</v>
      </c>
      <c r="K849" s="290" t="s">
        <v>1399</v>
      </c>
      <c r="L849" s="291">
        <v>41123</v>
      </c>
      <c r="M849" s="291">
        <v>42809</v>
      </c>
      <c r="N849" s="292">
        <v>10262883029</v>
      </c>
      <c r="O849" s="293">
        <v>13911.68</v>
      </c>
      <c r="P849" s="379">
        <v>811015</v>
      </c>
      <c r="Q849" s="273" t="str">
        <f>IF(OR(P849=$C$2,P849=$C$3,P849=$C$4),"CUMPLE","NO CUMPLE")</f>
        <v>CUMPLE</v>
      </c>
      <c r="R849" s="273" t="s">
        <v>656</v>
      </c>
      <c r="S849" s="273" t="s">
        <v>656</v>
      </c>
      <c r="T849" s="273" t="s">
        <v>656</v>
      </c>
      <c r="U849" s="332">
        <f t="shared" ref="U849:U854" si="244">IF(V849="SI",IF(M849="","",($J849*$N849)/(VLOOKUP(YEAR(M849),$AF$1:$AG$34,2,))),"")</f>
        <v>1391.1680263569906</v>
      </c>
      <c r="V849" s="284" t="s">
        <v>634</v>
      </c>
      <c r="W849" s="332">
        <f t="shared" ref="W849:W854" si="245">IF(V849="si",(J849*O849),(" "))</f>
        <v>1391.1680000000001</v>
      </c>
      <c r="X849" s="448">
        <f>W855/$G$11</f>
        <v>1.7388434648845379</v>
      </c>
      <c r="Y849" s="273" t="str">
        <f t="shared" ref="Y849:Y854" si="246">IF(M849="","",IF(M849&lt;$G$13,"CUMPLE","NO CUMPLE"))</f>
        <v>CUMPLE</v>
      </c>
      <c r="Z849" s="634" t="s">
        <v>656</v>
      </c>
      <c r="AA849" s="637" t="s">
        <v>634</v>
      </c>
      <c r="AB849" s="634" t="str">
        <f>IF(AA849="si","CUMPLE","NO CUMPLE")</f>
        <v>CUMPLE</v>
      </c>
      <c r="AC849" s="411"/>
      <c r="AF849" s="516"/>
      <c r="AG849" s="517"/>
    </row>
    <row r="850" spans="2:33" s="274" customFormat="1" ht="90.75" customHeight="1" x14ac:dyDescent="0.25">
      <c r="B850" s="285" t="s">
        <v>714</v>
      </c>
      <c r="C850" s="286"/>
      <c r="D850" s="287"/>
      <c r="E850" s="288"/>
      <c r="F850" s="288"/>
      <c r="G850" s="651"/>
      <c r="H850" s="652"/>
      <c r="I850" s="289"/>
      <c r="J850" s="290"/>
      <c r="K850" s="290"/>
      <c r="L850" s="291"/>
      <c r="M850" s="291"/>
      <c r="N850" s="292"/>
      <c r="O850" s="293"/>
      <c r="P850" s="289"/>
      <c r="Q850" s="273"/>
      <c r="R850" s="273"/>
      <c r="S850" s="273"/>
      <c r="T850" s="273"/>
      <c r="U850" s="332" t="str">
        <f t="shared" si="244"/>
        <v/>
      </c>
      <c r="V850" s="284"/>
      <c r="W850" s="332" t="str">
        <f t="shared" si="245"/>
        <v xml:space="preserve"> </v>
      </c>
      <c r="X850" s="634" t="str">
        <f>IF(W855=0,"",IF(X849&gt;=100%,"CUMPLE","NO CUMPLE"))</f>
        <v>CUMPLE</v>
      </c>
      <c r="Y850" s="273" t="str">
        <f t="shared" si="246"/>
        <v/>
      </c>
      <c r="Z850" s="635"/>
      <c r="AA850" s="637"/>
      <c r="AB850" s="635"/>
      <c r="AC850" s="295"/>
      <c r="AF850" s="516"/>
      <c r="AG850" s="518"/>
    </row>
    <row r="851" spans="2:33" s="274" customFormat="1" ht="75" customHeight="1" x14ac:dyDescent="0.25">
      <c r="B851" s="285" t="s">
        <v>715</v>
      </c>
      <c r="C851" s="296"/>
      <c r="D851" s="287"/>
      <c r="E851" s="288"/>
      <c r="F851" s="288"/>
      <c r="G851" s="651"/>
      <c r="H851" s="652"/>
      <c r="I851" s="289"/>
      <c r="J851" s="290"/>
      <c r="K851" s="290"/>
      <c r="L851" s="291"/>
      <c r="M851" s="291"/>
      <c r="N851" s="292"/>
      <c r="O851" s="293"/>
      <c r="P851" s="289"/>
      <c r="Q851" s="273"/>
      <c r="R851" s="273"/>
      <c r="S851" s="273"/>
      <c r="T851" s="273"/>
      <c r="U851" s="332" t="str">
        <f t="shared" si="244"/>
        <v/>
      </c>
      <c r="V851" s="284"/>
      <c r="W851" s="332" t="str">
        <f t="shared" si="245"/>
        <v xml:space="preserve"> </v>
      </c>
      <c r="X851" s="635"/>
      <c r="Y851" s="273" t="str">
        <f t="shared" si="246"/>
        <v/>
      </c>
      <c r="Z851" s="635"/>
      <c r="AA851" s="637"/>
      <c r="AB851" s="635"/>
      <c r="AC851" s="309"/>
      <c r="AF851" s="516"/>
      <c r="AG851" s="518"/>
    </row>
    <row r="852" spans="2:33" s="274" customFormat="1" ht="63.75" customHeight="1" x14ac:dyDescent="0.25">
      <c r="B852" s="285" t="s">
        <v>716</v>
      </c>
      <c r="C852" s="296"/>
      <c r="D852" s="287"/>
      <c r="E852" s="288"/>
      <c r="F852" s="288"/>
      <c r="G852" s="651"/>
      <c r="H852" s="652"/>
      <c r="I852" s="289"/>
      <c r="J852" s="290"/>
      <c r="K852" s="290"/>
      <c r="L852" s="291"/>
      <c r="M852" s="291"/>
      <c r="N852" s="292"/>
      <c r="O852" s="293"/>
      <c r="P852" s="289"/>
      <c r="Q852" s="273"/>
      <c r="R852" s="273"/>
      <c r="S852" s="273"/>
      <c r="T852" s="273"/>
      <c r="U852" s="332" t="str">
        <f t="shared" si="244"/>
        <v/>
      </c>
      <c r="V852" s="284"/>
      <c r="W852" s="332" t="str">
        <f t="shared" si="245"/>
        <v xml:space="preserve"> </v>
      </c>
      <c r="X852" s="635"/>
      <c r="Y852" s="273" t="str">
        <f t="shared" si="246"/>
        <v/>
      </c>
      <c r="Z852" s="635"/>
      <c r="AA852" s="637"/>
      <c r="AB852" s="635"/>
      <c r="AC852" s="309"/>
      <c r="AF852" s="516"/>
      <c r="AG852" s="518"/>
    </row>
    <row r="853" spans="2:33" s="274" customFormat="1" ht="54.75" customHeight="1" x14ac:dyDescent="0.25">
      <c r="B853" s="285" t="s">
        <v>717</v>
      </c>
      <c r="C853" s="296"/>
      <c r="D853" s="296"/>
      <c r="E853" s="284"/>
      <c r="F853" s="284"/>
      <c r="G853" s="638"/>
      <c r="H853" s="639"/>
      <c r="I853" s="289"/>
      <c r="J853" s="298"/>
      <c r="K853" s="298"/>
      <c r="L853" s="289"/>
      <c r="M853" s="289"/>
      <c r="N853" s="299"/>
      <c r="O853" s="297"/>
      <c r="P853" s="297"/>
      <c r="Q853" s="273"/>
      <c r="R853" s="284"/>
      <c r="S853" s="284"/>
      <c r="T853" s="284"/>
      <c r="U853" s="332" t="str">
        <f t="shared" si="244"/>
        <v/>
      </c>
      <c r="V853" s="284"/>
      <c r="W853" s="332" t="str">
        <f t="shared" si="245"/>
        <v xml:space="preserve"> </v>
      </c>
      <c r="X853" s="635"/>
      <c r="Y853" s="335" t="str">
        <f t="shared" si="246"/>
        <v/>
      </c>
      <c r="Z853" s="635"/>
      <c r="AA853" s="637"/>
      <c r="AB853" s="635"/>
      <c r="AC853" s="309"/>
      <c r="AF853" s="516"/>
      <c r="AG853" s="518"/>
    </row>
    <row r="854" spans="2:33" s="274" customFormat="1" ht="69.75" customHeight="1" x14ac:dyDescent="0.2">
      <c r="B854" s="285" t="s">
        <v>718</v>
      </c>
      <c r="C854" s="296"/>
      <c r="D854" s="296"/>
      <c r="E854" s="284"/>
      <c r="F854" s="284"/>
      <c r="G854" s="638"/>
      <c r="H854" s="639"/>
      <c r="I854" s="289"/>
      <c r="J854" s="298"/>
      <c r="K854" s="298"/>
      <c r="L854" s="289"/>
      <c r="M854" s="289"/>
      <c r="N854" s="299"/>
      <c r="O854" s="297"/>
      <c r="P854" s="297"/>
      <c r="Q854" s="273"/>
      <c r="R854" s="284"/>
      <c r="S854" s="284"/>
      <c r="T854" s="284"/>
      <c r="U854" s="332" t="str">
        <f t="shared" si="244"/>
        <v/>
      </c>
      <c r="V854" s="284"/>
      <c r="W854" s="332" t="str">
        <f t="shared" si="245"/>
        <v xml:space="preserve"> </v>
      </c>
      <c r="X854" s="636"/>
      <c r="Y854" s="335" t="str">
        <f t="shared" si="246"/>
        <v/>
      </c>
      <c r="Z854" s="636"/>
      <c r="AA854" s="637"/>
      <c r="AB854" s="636"/>
      <c r="AC854" s="309"/>
    </row>
    <row r="855" spans="2:33" s="274" customFormat="1" ht="15.75" x14ac:dyDescent="0.2">
      <c r="B855" s="300"/>
      <c r="C855" s="301"/>
      <c r="D855" s="301"/>
      <c r="E855" s="301"/>
      <c r="F855" s="301"/>
      <c r="G855" s="301"/>
      <c r="H855" s="301"/>
      <c r="I855" s="301"/>
      <c r="J855" s="302"/>
      <c r="K855" s="302"/>
      <c r="L855" s="302"/>
      <c r="M855" s="302"/>
      <c r="N855" s="301"/>
      <c r="O855" s="301"/>
      <c r="P855" s="301"/>
      <c r="Q855" s="302"/>
      <c r="R855" s="302"/>
      <c r="S855" s="303"/>
      <c r="T855" s="303" t="s">
        <v>719</v>
      </c>
      <c r="U855" s="333">
        <f>SUM(U849:U854)</f>
        <v>1391.1680263569906</v>
      </c>
      <c r="V855" s="303">
        <f>COUNTIF(V849:V854,"SI")</f>
        <v>1</v>
      </c>
      <c r="W855" s="333">
        <f>SUM(W849:W854)</f>
        <v>1391.1680000000001</v>
      </c>
      <c r="X855" s="310">
        <f>W855/V855</f>
        <v>1391.1680000000001</v>
      </c>
      <c r="Y855" s="301"/>
      <c r="Z855" s="301"/>
      <c r="AA855" s="301"/>
      <c r="AB855" s="301"/>
      <c r="AC855" s="304"/>
    </row>
    <row r="856" spans="2:33" ht="15.75" x14ac:dyDescent="0.25">
      <c r="Q856" s="69"/>
      <c r="U856" s="392"/>
      <c r="V856" s="425"/>
      <c r="W856" s="392"/>
    </row>
    <row r="857" spans="2:33" x14ac:dyDescent="0.2">
      <c r="Q857" s="69"/>
    </row>
    <row r="858" spans="2:33" s="274" customFormat="1" ht="21" customHeight="1" x14ac:dyDescent="0.25">
      <c r="B858" s="449">
        <v>65</v>
      </c>
      <c r="C858" s="640" t="str">
        <f>VLOOKUP(B858,'INFO. PROP'!$A$9:$D$105,2,FALSE)</f>
        <v>CONSORCIO INTERTRONCAL 2022</v>
      </c>
      <c r="D858" s="640"/>
      <c r="E858" s="640"/>
      <c r="F858" s="640"/>
      <c r="G858" s="640"/>
      <c r="H858" s="641" t="s">
        <v>8</v>
      </c>
      <c r="I858" s="641"/>
      <c r="J858" s="642"/>
      <c r="K858" s="665" t="str">
        <f>VLOOKUP(B858,'INFO. PROP'!$A$9:$E$105,4,FALSE)</f>
        <v>(JASB PROYECTOS S.A.S 50% - ARM CONSULTING S.A.S. 50% -  0%- 0%)</v>
      </c>
      <c r="L858" s="661"/>
      <c r="M858" s="661"/>
      <c r="N858" s="661"/>
      <c r="O858" s="661"/>
      <c r="P858" s="661"/>
      <c r="Q858" s="661"/>
      <c r="R858" s="661"/>
      <c r="S858" s="661"/>
      <c r="T858" s="662"/>
      <c r="U858" s="431"/>
      <c r="V858" s="452" t="s">
        <v>673</v>
      </c>
      <c r="W858" s="431">
        <f>AVERAGE(W862:W867)</f>
        <v>1161.3449499999999</v>
      </c>
      <c r="X858" s="618" t="s">
        <v>674</v>
      </c>
      <c r="Y858" s="619"/>
      <c r="Z858" s="311" t="s">
        <v>656</v>
      </c>
      <c r="AA858" s="312" t="s">
        <v>627</v>
      </c>
      <c r="AB858" s="311" t="s">
        <v>656</v>
      </c>
      <c r="AC858" s="275"/>
      <c r="AF858" s="516"/>
      <c r="AG858" s="517"/>
    </row>
    <row r="859" spans="2:33" s="274" customFormat="1" ht="15" x14ac:dyDescent="0.25">
      <c r="B859" s="643"/>
      <c r="C859" s="644"/>
      <c r="D859" s="644"/>
      <c r="E859" s="644"/>
      <c r="F859" s="306"/>
      <c r="G859" s="307"/>
      <c r="H859" s="307"/>
      <c r="I859" s="307"/>
      <c r="J859" s="308"/>
      <c r="K859" s="308"/>
      <c r="L859" s="308"/>
      <c r="M859" s="308"/>
      <c r="N859" s="307"/>
      <c r="O859" s="307"/>
      <c r="P859" s="307"/>
      <c r="Q859" s="308"/>
      <c r="R859" s="308"/>
      <c r="S859" s="308"/>
      <c r="T859" s="308"/>
      <c r="U859" s="308"/>
      <c r="V859" s="308"/>
      <c r="W859" s="308"/>
      <c r="X859" s="308"/>
      <c r="Y859" s="307"/>
      <c r="Z859" s="307"/>
      <c r="AA859" s="307"/>
      <c r="AB859" s="307"/>
      <c r="AC859" s="276"/>
      <c r="AF859" s="516"/>
      <c r="AG859" s="517"/>
    </row>
    <row r="860" spans="2:33" s="274" customFormat="1" ht="45" customHeight="1" x14ac:dyDescent="0.25">
      <c r="B860" s="645" t="s">
        <v>675</v>
      </c>
      <c r="C860" s="629" t="s">
        <v>676</v>
      </c>
      <c r="D860" s="629" t="s">
        <v>677</v>
      </c>
      <c r="E860" s="629" t="s">
        <v>678</v>
      </c>
      <c r="F860" s="630" t="s">
        <v>675</v>
      </c>
      <c r="G860" s="646"/>
      <c r="H860" s="631"/>
      <c r="I860" s="647" t="s">
        <v>679</v>
      </c>
      <c r="J860" s="648"/>
      <c r="K860" s="620" t="s">
        <v>680</v>
      </c>
      <c r="L860" s="620" t="s">
        <v>681</v>
      </c>
      <c r="M860" s="620" t="s">
        <v>682</v>
      </c>
      <c r="N860" s="620" t="s">
        <v>683</v>
      </c>
      <c r="O860" s="620" t="s">
        <v>684</v>
      </c>
      <c r="P860" s="620" t="s">
        <v>685</v>
      </c>
      <c r="Q860" s="281" t="s">
        <v>686</v>
      </c>
      <c r="R860" s="279" t="s">
        <v>687</v>
      </c>
      <c r="S860" s="649" t="s">
        <v>688</v>
      </c>
      <c r="T860" s="649"/>
      <c r="U860" s="620" t="s">
        <v>689</v>
      </c>
      <c r="V860" s="620" t="s">
        <v>690</v>
      </c>
      <c r="W860" s="647" t="s">
        <v>691</v>
      </c>
      <c r="X860" s="648"/>
      <c r="Y860" s="281" t="s">
        <v>692</v>
      </c>
      <c r="Z860" s="281" t="s">
        <v>693</v>
      </c>
      <c r="AA860" s="629" t="s">
        <v>694</v>
      </c>
      <c r="AB860" s="629"/>
      <c r="AC860" s="622" t="s">
        <v>23</v>
      </c>
      <c r="AF860" s="516"/>
      <c r="AG860" s="517"/>
    </row>
    <row r="861" spans="2:33" s="274" customFormat="1" ht="75" customHeight="1" x14ac:dyDescent="0.25">
      <c r="B861" s="645"/>
      <c r="C861" s="629"/>
      <c r="D861" s="629"/>
      <c r="E861" s="629"/>
      <c r="F861" s="282" t="s">
        <v>5</v>
      </c>
      <c r="G861" s="630" t="s">
        <v>695</v>
      </c>
      <c r="H861" s="631"/>
      <c r="I861" s="278" t="s">
        <v>696</v>
      </c>
      <c r="J861" s="280" t="s">
        <v>697</v>
      </c>
      <c r="K861" s="621"/>
      <c r="L861" s="621"/>
      <c r="M861" s="621"/>
      <c r="N861" s="621"/>
      <c r="O861" s="621"/>
      <c r="P861" s="621"/>
      <c r="Q861" s="277" t="s">
        <v>698</v>
      </c>
      <c r="R861" s="277" t="s">
        <v>699</v>
      </c>
      <c r="S861" s="283" t="s">
        <v>700</v>
      </c>
      <c r="T861" s="283" t="s">
        <v>701</v>
      </c>
      <c r="U861" s="621"/>
      <c r="V861" s="621"/>
      <c r="W861" s="502" t="s">
        <v>702</v>
      </c>
      <c r="X861" s="284" t="s">
        <v>703</v>
      </c>
      <c r="Y861" s="277" t="s">
        <v>704</v>
      </c>
      <c r="Z861" s="281" t="s">
        <v>705</v>
      </c>
      <c r="AA861" s="277" t="s">
        <v>706</v>
      </c>
      <c r="AB861" s="277" t="s">
        <v>707</v>
      </c>
      <c r="AC861" s="622"/>
      <c r="AF861" s="516"/>
      <c r="AG861" s="517"/>
    </row>
    <row r="862" spans="2:33" s="274" customFormat="1" ht="83.25" customHeight="1" x14ac:dyDescent="0.25">
      <c r="B862" s="285" t="s">
        <v>708</v>
      </c>
      <c r="C862" s="286">
        <v>24</v>
      </c>
      <c r="D862" s="287" t="s">
        <v>1307</v>
      </c>
      <c r="E862" s="288" t="s">
        <v>1400</v>
      </c>
      <c r="F862" s="288" t="s">
        <v>1401</v>
      </c>
      <c r="G862" s="651" t="s">
        <v>1402</v>
      </c>
      <c r="H862" s="652"/>
      <c r="I862" s="289" t="s">
        <v>730</v>
      </c>
      <c r="J862" s="290">
        <v>1</v>
      </c>
      <c r="K862" s="290" t="s">
        <v>1403</v>
      </c>
      <c r="L862" s="291">
        <v>40883</v>
      </c>
      <c r="M862" s="291">
        <v>41238</v>
      </c>
      <c r="N862" s="292">
        <v>356536062</v>
      </c>
      <c r="O862" s="293">
        <v>629.14400000000001</v>
      </c>
      <c r="P862" s="289">
        <v>811015</v>
      </c>
      <c r="Q862" s="273" t="str">
        <f>IF(OR(P862=$C$2,P862=$C$3,P862=$C$4),"CUMPLE","NO CUMPLE")</f>
        <v>CUMPLE</v>
      </c>
      <c r="R862" s="273" t="s">
        <v>656</v>
      </c>
      <c r="S862" s="273" t="s">
        <v>656</v>
      </c>
      <c r="T862" s="273" t="s">
        <v>656</v>
      </c>
      <c r="U862" s="332">
        <f t="shared" ref="U862:U867" si="247">IF(V862="SI",IF(M862="","",($J862*$N862)/(VLOOKUP(YEAR(M862),$AF$1:$AG$34,2,))),"")</f>
        <v>629.14427739544738</v>
      </c>
      <c r="V862" s="284" t="s">
        <v>634</v>
      </c>
      <c r="W862" s="332">
        <f t="shared" ref="W862:W867" si="248">IF(V862="si",(J862*O862),(" "))</f>
        <v>629.14400000000001</v>
      </c>
      <c r="X862" s="448">
        <f>W868/$G$11</f>
        <v>7.257919520806114</v>
      </c>
      <c r="Y862" s="273" t="str">
        <f t="shared" ref="Y862:Y867" si="249">IF(M862="","",IF(M862&lt;$G$13,"CUMPLE","NO CUMPLE"))</f>
        <v>CUMPLE</v>
      </c>
      <c r="Z862" s="634" t="s">
        <v>656</v>
      </c>
      <c r="AA862" s="637" t="s">
        <v>634</v>
      </c>
      <c r="AB862" s="634" t="str">
        <f>IF(AA862="si","CUMPLE","NO CUMPLE")</f>
        <v>CUMPLE</v>
      </c>
      <c r="AC862" s="294"/>
      <c r="AF862" s="516"/>
      <c r="AG862" s="517"/>
    </row>
    <row r="863" spans="2:33" s="274" customFormat="1" ht="171.75" customHeight="1" x14ac:dyDescent="0.25">
      <c r="B863" s="285" t="s">
        <v>714</v>
      </c>
      <c r="C863" s="286">
        <v>84</v>
      </c>
      <c r="D863" s="287" t="s">
        <v>1307</v>
      </c>
      <c r="E863" s="288" t="s">
        <v>1404</v>
      </c>
      <c r="F863" s="288" t="s">
        <v>1405</v>
      </c>
      <c r="G863" s="651" t="s">
        <v>1406</v>
      </c>
      <c r="H863" s="652"/>
      <c r="I863" s="289" t="s">
        <v>713</v>
      </c>
      <c r="J863" s="290">
        <v>0.5</v>
      </c>
      <c r="K863" s="290" t="s">
        <v>1403</v>
      </c>
      <c r="L863" s="291">
        <v>41653</v>
      </c>
      <c r="M863" s="291">
        <v>42432</v>
      </c>
      <c r="N863" s="292">
        <v>657527895</v>
      </c>
      <c r="O863" s="293">
        <v>953.69200000000001</v>
      </c>
      <c r="P863" s="289">
        <v>811022</v>
      </c>
      <c r="Q863" s="273" t="str">
        <f t="shared" ref="Q863:Q866" si="250">IF(OR(P863=$C$2,P863=$C$3,P863=$C$4),"CUMPLE","NO CUMPLE")</f>
        <v>CUMPLE</v>
      </c>
      <c r="R863" s="273" t="s">
        <v>656</v>
      </c>
      <c r="S863" s="273" t="s">
        <v>656</v>
      </c>
      <c r="T863" s="273" t="s">
        <v>656</v>
      </c>
      <c r="U863" s="332">
        <f t="shared" si="247"/>
        <v>476.84612846378661</v>
      </c>
      <c r="V863" s="284" t="s">
        <v>634</v>
      </c>
      <c r="W863" s="332">
        <f t="shared" si="248"/>
        <v>476.846</v>
      </c>
      <c r="X863" s="634" t="str">
        <f>IF(W868=0,"",IF(X862&gt;=100%,"CUMPLE","NO CUMPLE"))</f>
        <v>CUMPLE</v>
      </c>
      <c r="Y863" s="273" t="str">
        <f t="shared" si="249"/>
        <v>CUMPLE</v>
      </c>
      <c r="Z863" s="635"/>
      <c r="AA863" s="637"/>
      <c r="AB863" s="635"/>
      <c r="AC863" s="295"/>
      <c r="AF863" s="516"/>
      <c r="AG863" s="518"/>
    </row>
    <row r="864" spans="2:33" s="274" customFormat="1" ht="75" customHeight="1" x14ac:dyDescent="0.25">
      <c r="B864" s="285" t="s">
        <v>715</v>
      </c>
      <c r="C864" s="296">
        <v>112</v>
      </c>
      <c r="D864" s="287" t="s">
        <v>1307</v>
      </c>
      <c r="E864" s="288" t="s">
        <v>1407</v>
      </c>
      <c r="F864" s="288" t="s">
        <v>1408</v>
      </c>
      <c r="G864" s="651" t="s">
        <v>1409</v>
      </c>
      <c r="H864" s="652"/>
      <c r="I864" s="289" t="s">
        <v>713</v>
      </c>
      <c r="J864" s="290">
        <v>0.7</v>
      </c>
      <c r="K864" s="290" t="s">
        <v>1410</v>
      </c>
      <c r="L864" s="291">
        <v>41513</v>
      </c>
      <c r="M864" s="291">
        <v>42167</v>
      </c>
      <c r="N864" s="292">
        <v>333723312</v>
      </c>
      <c r="O864" s="293">
        <v>517.92200000000003</v>
      </c>
      <c r="P864" s="379">
        <v>811015</v>
      </c>
      <c r="Q864" s="273" t="str">
        <f t="shared" si="250"/>
        <v>CUMPLE</v>
      </c>
      <c r="R864" s="273" t="s">
        <v>656</v>
      </c>
      <c r="S864" s="273" t="s">
        <v>656</v>
      </c>
      <c r="T864" s="273" t="s">
        <v>656</v>
      </c>
      <c r="U864" s="332">
        <f t="shared" si="247"/>
        <v>362.54569473112434</v>
      </c>
      <c r="V864" s="284" t="s">
        <v>634</v>
      </c>
      <c r="W864" s="332">
        <f t="shared" si="248"/>
        <v>362.54539999999997</v>
      </c>
      <c r="X864" s="635"/>
      <c r="Y864" s="273" t="str">
        <f t="shared" si="249"/>
        <v>CUMPLE</v>
      </c>
      <c r="Z864" s="635"/>
      <c r="AA864" s="637"/>
      <c r="AB864" s="635"/>
      <c r="AC864" s="309"/>
      <c r="AF864" s="516"/>
      <c r="AG864" s="518"/>
    </row>
    <row r="865" spans="2:33" s="274" customFormat="1" ht="63.75" customHeight="1" x14ac:dyDescent="0.25">
      <c r="B865" s="285" t="s">
        <v>716</v>
      </c>
      <c r="C865" s="296">
        <v>38</v>
      </c>
      <c r="D865" s="287" t="s">
        <v>1307</v>
      </c>
      <c r="E865" s="288" t="s">
        <v>1411</v>
      </c>
      <c r="F865" s="288" t="s">
        <v>1412</v>
      </c>
      <c r="G865" s="651" t="s">
        <v>1413</v>
      </c>
      <c r="H865" s="652"/>
      <c r="I865" s="289" t="s">
        <v>713</v>
      </c>
      <c r="J865" s="422">
        <v>0.495</v>
      </c>
      <c r="K865" s="290" t="s">
        <v>1410</v>
      </c>
      <c r="L865" s="291">
        <v>40176</v>
      </c>
      <c r="M865" s="291">
        <v>40983</v>
      </c>
      <c r="N865" s="292">
        <v>4919596007</v>
      </c>
      <c r="O865" s="293">
        <v>8681.1299999999992</v>
      </c>
      <c r="P865" s="289">
        <v>811022</v>
      </c>
      <c r="Q865" s="273" t="str">
        <f t="shared" si="250"/>
        <v>CUMPLE</v>
      </c>
      <c r="R865" s="273" t="s">
        <v>656</v>
      </c>
      <c r="S865" s="273" t="s">
        <v>656</v>
      </c>
      <c r="T865" s="273"/>
      <c r="U865" s="332">
        <f t="shared" si="247"/>
        <v>4297.1590320539972</v>
      </c>
      <c r="V865" s="284" t="s">
        <v>634</v>
      </c>
      <c r="W865" s="332">
        <f t="shared" si="248"/>
        <v>4297.1593499999999</v>
      </c>
      <c r="X865" s="635"/>
      <c r="Y865" s="273" t="str">
        <f t="shared" si="249"/>
        <v>CUMPLE</v>
      </c>
      <c r="Z865" s="635"/>
      <c r="AA865" s="637"/>
      <c r="AB865" s="635"/>
      <c r="AC865" s="309"/>
      <c r="AF865" s="516"/>
      <c r="AG865" s="518"/>
    </row>
    <row r="866" spans="2:33" s="274" customFormat="1" ht="54.75" customHeight="1" x14ac:dyDescent="0.25">
      <c r="B866" s="285" t="s">
        <v>717</v>
      </c>
      <c r="C866" s="296">
        <v>74</v>
      </c>
      <c r="D866" s="287" t="s">
        <v>1307</v>
      </c>
      <c r="E866" s="284" t="s">
        <v>1414</v>
      </c>
      <c r="F866" s="284" t="s">
        <v>1415</v>
      </c>
      <c r="G866" s="651" t="s">
        <v>1416</v>
      </c>
      <c r="H866" s="652"/>
      <c r="I866" s="289" t="s">
        <v>730</v>
      </c>
      <c r="J866" s="298">
        <v>1</v>
      </c>
      <c r="K866" s="290" t="s">
        <v>1410</v>
      </c>
      <c r="L866" s="291">
        <v>41593</v>
      </c>
      <c r="M866" s="291">
        <v>41743</v>
      </c>
      <c r="N866" s="380">
        <v>25277532</v>
      </c>
      <c r="O866" s="293">
        <v>41.03</v>
      </c>
      <c r="P866" s="379">
        <v>811015</v>
      </c>
      <c r="Q866" s="273" t="str">
        <f t="shared" si="250"/>
        <v>CUMPLE</v>
      </c>
      <c r="R866" s="335" t="s">
        <v>656</v>
      </c>
      <c r="S866" s="335" t="s">
        <v>656</v>
      </c>
      <c r="T866" s="335"/>
      <c r="U866" s="332">
        <f t="shared" si="247"/>
        <v>41.034954545454546</v>
      </c>
      <c r="V866" s="284" t="s">
        <v>634</v>
      </c>
      <c r="W866" s="332">
        <f t="shared" si="248"/>
        <v>41.03</v>
      </c>
      <c r="X866" s="635"/>
      <c r="Y866" s="335" t="str">
        <f t="shared" si="249"/>
        <v>CUMPLE</v>
      </c>
      <c r="Z866" s="635"/>
      <c r="AA866" s="637"/>
      <c r="AB866" s="635"/>
      <c r="AC866" s="309"/>
      <c r="AF866" s="516"/>
      <c r="AG866" s="518"/>
    </row>
    <row r="867" spans="2:33" s="274" customFormat="1" ht="69.75" customHeight="1" x14ac:dyDescent="0.2">
      <c r="B867" s="285" t="s">
        <v>718</v>
      </c>
      <c r="C867" s="296"/>
      <c r="D867" s="296"/>
      <c r="E867" s="284"/>
      <c r="F867" s="284"/>
      <c r="G867" s="638"/>
      <c r="H867" s="639"/>
      <c r="I867" s="289"/>
      <c r="J867" s="298"/>
      <c r="K867" s="298"/>
      <c r="L867" s="289"/>
      <c r="M867" s="289"/>
      <c r="N867" s="299"/>
      <c r="O867" s="297"/>
      <c r="P867" s="297"/>
      <c r="Q867" s="273"/>
      <c r="R867" s="284"/>
      <c r="S867" s="284"/>
      <c r="T867" s="284"/>
      <c r="U867" s="332" t="str">
        <f t="shared" si="247"/>
        <v/>
      </c>
      <c r="V867" s="284"/>
      <c r="W867" s="332" t="str">
        <f t="shared" si="248"/>
        <v xml:space="preserve"> </v>
      </c>
      <c r="X867" s="636"/>
      <c r="Y867" s="335" t="str">
        <f t="shared" si="249"/>
        <v/>
      </c>
      <c r="Z867" s="636"/>
      <c r="AA867" s="637"/>
      <c r="AB867" s="636"/>
      <c r="AC867" s="309"/>
    </row>
    <row r="868" spans="2:33" s="274" customFormat="1" ht="15.75" x14ac:dyDescent="0.2">
      <c r="B868" s="300"/>
      <c r="C868" s="301"/>
      <c r="D868" s="301"/>
      <c r="E868" s="301"/>
      <c r="F868" s="301"/>
      <c r="G868" s="301"/>
      <c r="H868" s="301"/>
      <c r="I868" s="301"/>
      <c r="J868" s="302"/>
      <c r="K868" s="302"/>
      <c r="L868" s="302"/>
      <c r="M868" s="302"/>
      <c r="N868" s="301"/>
      <c r="O868" s="301"/>
      <c r="P868" s="301"/>
      <c r="Q868" s="302"/>
      <c r="R868" s="302"/>
      <c r="S868" s="303"/>
      <c r="T868" s="303" t="s">
        <v>719</v>
      </c>
      <c r="U868" s="390">
        <f>SUM(U862:U867)</f>
        <v>5806.7300871898105</v>
      </c>
      <c r="V868" s="303">
        <f>COUNTIF(V862:V867,"SI")</f>
        <v>5</v>
      </c>
      <c r="W868" s="390">
        <f>SUM(W862:W867)</f>
        <v>5806.7247499999994</v>
      </c>
      <c r="X868" s="310">
        <f>W868/V868</f>
        <v>1161.3449499999999</v>
      </c>
      <c r="Y868" s="301"/>
      <c r="Z868" s="301"/>
      <c r="AA868" s="301"/>
      <c r="AB868" s="301"/>
      <c r="AC868" s="304"/>
    </row>
    <row r="869" spans="2:33" ht="16.5" x14ac:dyDescent="0.3">
      <c r="Q869" s="69"/>
      <c r="U869" s="390"/>
      <c r="V869" s="327"/>
      <c r="W869" s="390"/>
    </row>
    <row r="870" spans="2:33" x14ac:dyDescent="0.2">
      <c r="Q870" s="69"/>
    </row>
    <row r="871" spans="2:33" s="274" customFormat="1" ht="20.25" x14ac:dyDescent="0.25">
      <c r="B871" s="449">
        <v>66</v>
      </c>
      <c r="C871" s="640" t="str">
        <f>VLOOKUP(B871,'INFO. PROP'!$A$9:$D$105,2,FALSE)</f>
        <v>HMV SERVICIOS S.A.S</v>
      </c>
      <c r="D871" s="640"/>
      <c r="E871" s="640"/>
      <c r="F871" s="640"/>
      <c r="G871" s="640"/>
      <c r="H871" s="641" t="s">
        <v>8</v>
      </c>
      <c r="I871" s="641"/>
      <c r="J871" s="642"/>
      <c r="K871" s="615" t="str">
        <f>VLOOKUP(B871,'INFO. PROP'!$A$9:$E$105,4,FALSE)</f>
        <v>(HMV SERVICIOS S.A.S 100% -  0% -  0%- 0%)</v>
      </c>
      <c r="L871" s="616"/>
      <c r="M871" s="616"/>
      <c r="N871" s="616"/>
      <c r="O871" s="616"/>
      <c r="P871" s="616"/>
      <c r="Q871" s="616"/>
      <c r="R871" s="616"/>
      <c r="S871" s="616"/>
      <c r="T871" s="617"/>
      <c r="U871" s="431"/>
      <c r="V871" s="452" t="s">
        <v>673</v>
      </c>
      <c r="W871" s="431">
        <f>AVERAGE(W875:W880)</f>
        <v>1784.0833333333333</v>
      </c>
      <c r="X871" s="618" t="s">
        <v>674</v>
      </c>
      <c r="Y871" s="619"/>
      <c r="Z871" s="311" t="s">
        <v>656</v>
      </c>
      <c r="AA871" s="312" t="s">
        <v>627</v>
      </c>
      <c r="AB871" s="311" t="s">
        <v>656</v>
      </c>
      <c r="AC871" s="275"/>
      <c r="AF871" s="516"/>
      <c r="AG871" s="517"/>
    </row>
    <row r="872" spans="2:33" s="274" customFormat="1" ht="15" x14ac:dyDescent="0.25">
      <c r="B872" s="643"/>
      <c r="C872" s="644"/>
      <c r="D872" s="644"/>
      <c r="E872" s="644"/>
      <c r="F872" s="306"/>
      <c r="G872" s="307"/>
      <c r="H872" s="307"/>
      <c r="I872" s="307"/>
      <c r="J872" s="308"/>
      <c r="K872" s="308"/>
      <c r="L872" s="308"/>
      <c r="M872" s="308"/>
      <c r="N872" s="307"/>
      <c r="O872" s="307"/>
      <c r="P872" s="307"/>
      <c r="Q872" s="308"/>
      <c r="R872" s="308"/>
      <c r="S872" s="308"/>
      <c r="T872" s="308"/>
      <c r="U872" s="308"/>
      <c r="V872" s="308"/>
      <c r="W872" s="308"/>
      <c r="X872" s="308"/>
      <c r="Y872" s="307"/>
      <c r="Z872" s="307"/>
      <c r="AA872" s="307"/>
      <c r="AB872" s="307"/>
      <c r="AC872" s="276"/>
      <c r="AF872" s="516"/>
      <c r="AG872" s="517"/>
    </row>
    <row r="873" spans="2:33" s="274" customFormat="1" ht="45" customHeight="1" x14ac:dyDescent="0.25">
      <c r="B873" s="645" t="s">
        <v>675</v>
      </c>
      <c r="C873" s="629" t="s">
        <v>676</v>
      </c>
      <c r="D873" s="629" t="s">
        <v>677</v>
      </c>
      <c r="E873" s="629" t="s">
        <v>678</v>
      </c>
      <c r="F873" s="630" t="s">
        <v>675</v>
      </c>
      <c r="G873" s="646"/>
      <c r="H873" s="631"/>
      <c r="I873" s="647" t="s">
        <v>679</v>
      </c>
      <c r="J873" s="648"/>
      <c r="K873" s="620" t="s">
        <v>680</v>
      </c>
      <c r="L873" s="620" t="s">
        <v>681</v>
      </c>
      <c r="M873" s="620" t="s">
        <v>682</v>
      </c>
      <c r="N873" s="620" t="s">
        <v>683</v>
      </c>
      <c r="O873" s="620" t="s">
        <v>684</v>
      </c>
      <c r="P873" s="620" t="s">
        <v>685</v>
      </c>
      <c r="Q873" s="281" t="s">
        <v>686</v>
      </c>
      <c r="R873" s="279" t="s">
        <v>687</v>
      </c>
      <c r="S873" s="649" t="s">
        <v>688</v>
      </c>
      <c r="T873" s="649"/>
      <c r="U873" s="620" t="s">
        <v>689</v>
      </c>
      <c r="V873" s="620" t="s">
        <v>690</v>
      </c>
      <c r="W873" s="647" t="s">
        <v>691</v>
      </c>
      <c r="X873" s="648"/>
      <c r="Y873" s="281" t="s">
        <v>692</v>
      </c>
      <c r="Z873" s="281" t="s">
        <v>693</v>
      </c>
      <c r="AA873" s="629" t="s">
        <v>694</v>
      </c>
      <c r="AB873" s="629"/>
      <c r="AC873" s="622" t="s">
        <v>23</v>
      </c>
      <c r="AF873" s="516"/>
      <c r="AG873" s="517"/>
    </row>
    <row r="874" spans="2:33" s="274" customFormat="1" ht="75" customHeight="1" x14ac:dyDescent="0.25">
      <c r="B874" s="645"/>
      <c r="C874" s="629"/>
      <c r="D874" s="629"/>
      <c r="E874" s="629"/>
      <c r="F874" s="282" t="s">
        <v>5</v>
      </c>
      <c r="G874" s="630" t="s">
        <v>695</v>
      </c>
      <c r="H874" s="631"/>
      <c r="I874" s="278" t="s">
        <v>696</v>
      </c>
      <c r="J874" s="280" t="s">
        <v>697</v>
      </c>
      <c r="K874" s="621"/>
      <c r="L874" s="621"/>
      <c r="M874" s="621"/>
      <c r="N874" s="621"/>
      <c r="O874" s="621"/>
      <c r="P874" s="621"/>
      <c r="Q874" s="277" t="s">
        <v>698</v>
      </c>
      <c r="R874" s="277" t="s">
        <v>699</v>
      </c>
      <c r="S874" s="283" t="s">
        <v>700</v>
      </c>
      <c r="T874" s="283" t="s">
        <v>701</v>
      </c>
      <c r="U874" s="621"/>
      <c r="V874" s="621"/>
      <c r="W874" s="502" t="s">
        <v>702</v>
      </c>
      <c r="X874" s="284" t="s">
        <v>703</v>
      </c>
      <c r="Y874" s="277" t="s">
        <v>704</v>
      </c>
      <c r="Z874" s="281" t="s">
        <v>705</v>
      </c>
      <c r="AA874" s="277" t="s">
        <v>706</v>
      </c>
      <c r="AB874" s="277" t="s">
        <v>707</v>
      </c>
      <c r="AC874" s="622"/>
      <c r="AF874" s="516"/>
      <c r="AG874" s="517"/>
    </row>
    <row r="875" spans="2:33" s="274" customFormat="1" ht="83.25" customHeight="1" x14ac:dyDescent="0.25">
      <c r="B875" s="285" t="s">
        <v>708</v>
      </c>
      <c r="C875" s="286">
        <v>164</v>
      </c>
      <c r="D875" s="287" t="s">
        <v>1307</v>
      </c>
      <c r="E875" s="288" t="s">
        <v>1366</v>
      </c>
      <c r="F875" s="288" t="s">
        <v>1417</v>
      </c>
      <c r="G875" s="651" t="s">
        <v>1418</v>
      </c>
      <c r="H875" s="652"/>
      <c r="I875" s="289" t="s">
        <v>730</v>
      </c>
      <c r="J875" s="290">
        <v>1</v>
      </c>
      <c r="K875" s="290" t="s">
        <v>415</v>
      </c>
      <c r="L875" s="291">
        <v>38509</v>
      </c>
      <c r="M875" s="291">
        <v>38822</v>
      </c>
      <c r="N875" s="292">
        <v>534489877</v>
      </c>
      <c r="O875" s="293">
        <v>1310.02</v>
      </c>
      <c r="P875" s="379">
        <v>811015</v>
      </c>
      <c r="Q875" s="273" t="str">
        <f>IF(OR(P875=$C$2,P875=$C$3,P875=$C$4),"CUMPLE","NO CUMPLE")</f>
        <v>CUMPLE</v>
      </c>
      <c r="R875" s="273" t="s">
        <v>656</v>
      </c>
      <c r="S875" s="273" t="s">
        <v>656</v>
      </c>
      <c r="T875" s="273"/>
      <c r="U875" s="332">
        <f t="shared" ref="U875:U880" si="251">IF(V875="SI",IF(M875="","",($J875*$N875)/(VLOOKUP(YEAR(M875),$AF$1:$AG$34,2,))),"")</f>
        <v>1310.0242083333333</v>
      </c>
      <c r="V875" s="284" t="s">
        <v>634</v>
      </c>
      <c r="W875" s="332">
        <f t="shared" ref="W875:W880" si="252">IF(V875="si",(J875*O875),(" "))</f>
        <v>1310.02</v>
      </c>
      <c r="X875" s="448">
        <f>W881/$G$11</f>
        <v>6.6898641536667514</v>
      </c>
      <c r="Y875" s="273" t="str">
        <f t="shared" ref="Y875:Y880" si="253">IF(M875="","",IF(M875&lt;$G$13,"CUMPLE","NO CUMPLE"))</f>
        <v>CUMPLE</v>
      </c>
      <c r="Z875" s="634" t="s">
        <v>656</v>
      </c>
      <c r="AA875" s="637" t="s">
        <v>634</v>
      </c>
      <c r="AB875" s="634" t="str">
        <f>IF(AA875="si","CUMPLE","NO CUMPLE")</f>
        <v>CUMPLE</v>
      </c>
      <c r="AC875" s="294"/>
      <c r="AF875" s="516"/>
      <c r="AG875" s="517"/>
    </row>
    <row r="876" spans="2:33" s="274" customFormat="1" ht="90.75" customHeight="1" x14ac:dyDescent="0.25">
      <c r="B876" s="285" t="s">
        <v>714</v>
      </c>
      <c r="C876" s="286">
        <v>166</v>
      </c>
      <c r="D876" s="287" t="s">
        <v>1307</v>
      </c>
      <c r="E876" s="288" t="s">
        <v>1366</v>
      </c>
      <c r="F876" s="288" t="s">
        <v>1419</v>
      </c>
      <c r="G876" s="651" t="s">
        <v>1420</v>
      </c>
      <c r="H876" s="652"/>
      <c r="I876" s="289" t="s">
        <v>730</v>
      </c>
      <c r="J876" s="290">
        <v>1</v>
      </c>
      <c r="K876" s="290" t="s">
        <v>415</v>
      </c>
      <c r="L876" s="291">
        <v>40792</v>
      </c>
      <c r="M876" s="291">
        <v>40973</v>
      </c>
      <c r="N876" s="292">
        <v>457942921</v>
      </c>
      <c r="O876" s="293">
        <v>808.08</v>
      </c>
      <c r="P876" s="289">
        <v>811022</v>
      </c>
      <c r="Q876" s="273" t="str">
        <f t="shared" ref="Q876:Q877" si="254">IF(OR(P876=$C$2,P876=$C$3,P876=$C$4),"CUMPLE","NO CUMPLE")</f>
        <v>CUMPLE</v>
      </c>
      <c r="R876" s="273" t="s">
        <v>656</v>
      </c>
      <c r="S876" s="273" t="s">
        <v>656</v>
      </c>
      <c r="T876" s="273"/>
      <c r="U876" s="332">
        <f t="shared" si="251"/>
        <v>808.08703193929773</v>
      </c>
      <c r="V876" s="284" t="s">
        <v>634</v>
      </c>
      <c r="W876" s="332">
        <f t="shared" si="252"/>
        <v>808.08</v>
      </c>
      <c r="X876" s="634" t="str">
        <f>IF(W881=0,"",IF(X875&gt;=100%,"CUMPLE","NO CUMPLE"))</f>
        <v>CUMPLE</v>
      </c>
      <c r="Y876" s="273" t="str">
        <f t="shared" si="253"/>
        <v>CUMPLE</v>
      </c>
      <c r="Z876" s="635"/>
      <c r="AA876" s="637"/>
      <c r="AB876" s="635"/>
      <c r="AC876" s="295"/>
      <c r="AF876" s="516"/>
      <c r="AG876" s="518"/>
    </row>
    <row r="877" spans="2:33" s="274" customFormat="1" ht="75" customHeight="1" x14ac:dyDescent="0.25">
      <c r="B877" s="285" t="s">
        <v>715</v>
      </c>
      <c r="C877" s="296">
        <v>173</v>
      </c>
      <c r="D877" s="287" t="s">
        <v>1307</v>
      </c>
      <c r="E877" s="288" t="s">
        <v>1421</v>
      </c>
      <c r="F877" s="288" t="s">
        <v>1422</v>
      </c>
      <c r="G877" s="651" t="s">
        <v>1423</v>
      </c>
      <c r="H877" s="652"/>
      <c r="I877" s="289" t="s">
        <v>730</v>
      </c>
      <c r="J877" s="290">
        <v>1</v>
      </c>
      <c r="K877" s="290" t="s">
        <v>415</v>
      </c>
      <c r="L877" s="291">
        <v>39153</v>
      </c>
      <c r="M877" s="291">
        <v>39867</v>
      </c>
      <c r="N877" s="292">
        <v>1607052207</v>
      </c>
      <c r="O877" s="293">
        <v>3234.15</v>
      </c>
      <c r="P877" s="379">
        <v>811015</v>
      </c>
      <c r="Q877" s="273" t="str">
        <f t="shared" si="254"/>
        <v>CUMPLE</v>
      </c>
      <c r="R877" s="273" t="s">
        <v>656</v>
      </c>
      <c r="S877" s="273" t="s">
        <v>656</v>
      </c>
      <c r="T877" s="273" t="s">
        <v>656</v>
      </c>
      <c r="U877" s="332">
        <f t="shared" si="251"/>
        <v>3234.1561823304487</v>
      </c>
      <c r="V877" s="284" t="s">
        <v>634</v>
      </c>
      <c r="W877" s="332">
        <f t="shared" si="252"/>
        <v>3234.15</v>
      </c>
      <c r="X877" s="635"/>
      <c r="Y877" s="273" t="str">
        <f t="shared" si="253"/>
        <v>CUMPLE</v>
      </c>
      <c r="Z877" s="635"/>
      <c r="AA877" s="637"/>
      <c r="AB877" s="635"/>
      <c r="AC877" s="309"/>
      <c r="AF877" s="516"/>
      <c r="AG877" s="518"/>
    </row>
    <row r="878" spans="2:33" s="274" customFormat="1" ht="63.75" customHeight="1" x14ac:dyDescent="0.25">
      <c r="B878" s="285" t="s">
        <v>716</v>
      </c>
      <c r="C878" s="296"/>
      <c r="D878" s="287"/>
      <c r="E878" s="288"/>
      <c r="F878" s="288"/>
      <c r="G878" s="651"/>
      <c r="H878" s="652"/>
      <c r="I878" s="289"/>
      <c r="J878" s="290"/>
      <c r="K878" s="290"/>
      <c r="L878" s="291"/>
      <c r="M878" s="291"/>
      <c r="N878" s="292"/>
      <c r="O878" s="293"/>
      <c r="P878" s="289"/>
      <c r="Q878" s="273"/>
      <c r="R878" s="273"/>
      <c r="S878" s="273"/>
      <c r="T878" s="273"/>
      <c r="U878" s="332" t="str">
        <f t="shared" si="251"/>
        <v/>
      </c>
      <c r="V878" s="284"/>
      <c r="W878" s="332" t="str">
        <f t="shared" si="252"/>
        <v xml:space="preserve"> </v>
      </c>
      <c r="X878" s="635"/>
      <c r="Y878" s="273" t="str">
        <f t="shared" si="253"/>
        <v/>
      </c>
      <c r="Z878" s="635"/>
      <c r="AA878" s="637"/>
      <c r="AB878" s="635"/>
      <c r="AC878" s="309"/>
      <c r="AF878" s="516"/>
      <c r="AG878" s="518"/>
    </row>
    <row r="879" spans="2:33" s="274" customFormat="1" ht="54.75" customHeight="1" x14ac:dyDescent="0.25">
      <c r="B879" s="285" t="s">
        <v>717</v>
      </c>
      <c r="C879" s="296"/>
      <c r="D879" s="296"/>
      <c r="E879" s="284"/>
      <c r="F879" s="284"/>
      <c r="G879" s="638"/>
      <c r="H879" s="639"/>
      <c r="I879" s="289"/>
      <c r="J879" s="298"/>
      <c r="K879" s="298"/>
      <c r="L879" s="289"/>
      <c r="M879" s="289"/>
      <c r="N879" s="299"/>
      <c r="O879" s="297"/>
      <c r="P879" s="297"/>
      <c r="Q879" s="273"/>
      <c r="R879" s="284"/>
      <c r="S879" s="284"/>
      <c r="T879" s="284"/>
      <c r="U879" s="332" t="str">
        <f t="shared" si="251"/>
        <v/>
      </c>
      <c r="V879" s="284"/>
      <c r="W879" s="332" t="str">
        <f t="shared" si="252"/>
        <v xml:space="preserve"> </v>
      </c>
      <c r="X879" s="635"/>
      <c r="Y879" s="335" t="str">
        <f t="shared" si="253"/>
        <v/>
      </c>
      <c r="Z879" s="635"/>
      <c r="AA879" s="637"/>
      <c r="AB879" s="635"/>
      <c r="AC879" s="309"/>
      <c r="AF879" s="516"/>
      <c r="AG879" s="518"/>
    </row>
    <row r="880" spans="2:33" s="274" customFormat="1" ht="69.75" customHeight="1" x14ac:dyDescent="0.2">
      <c r="B880" s="285" t="s">
        <v>718</v>
      </c>
      <c r="C880" s="296"/>
      <c r="D880" s="296"/>
      <c r="E880" s="284"/>
      <c r="F880" s="284"/>
      <c r="G880" s="638"/>
      <c r="H880" s="639"/>
      <c r="I880" s="289"/>
      <c r="J880" s="298"/>
      <c r="K880" s="298"/>
      <c r="L880" s="289"/>
      <c r="M880" s="289"/>
      <c r="N880" s="299"/>
      <c r="O880" s="297"/>
      <c r="P880" s="297"/>
      <c r="Q880" s="273"/>
      <c r="R880" s="284"/>
      <c r="S880" s="284"/>
      <c r="T880" s="284"/>
      <c r="U880" s="332" t="str">
        <f t="shared" si="251"/>
        <v/>
      </c>
      <c r="V880" s="284"/>
      <c r="W880" s="332" t="str">
        <f t="shared" si="252"/>
        <v xml:space="preserve"> </v>
      </c>
      <c r="X880" s="636"/>
      <c r="Y880" s="335" t="str">
        <f t="shared" si="253"/>
        <v/>
      </c>
      <c r="Z880" s="636"/>
      <c r="AA880" s="637"/>
      <c r="AB880" s="636"/>
      <c r="AC880" s="309"/>
    </row>
    <row r="881" spans="2:33" s="274" customFormat="1" ht="15.75" x14ac:dyDescent="0.2">
      <c r="B881" s="300"/>
      <c r="C881" s="301"/>
      <c r="D881" s="301"/>
      <c r="E881" s="301"/>
      <c r="F881" s="301"/>
      <c r="G881" s="301"/>
      <c r="H881" s="301"/>
      <c r="I881" s="301"/>
      <c r="J881" s="302"/>
      <c r="K881" s="302"/>
      <c r="L881" s="302"/>
      <c r="M881" s="302"/>
      <c r="N881" s="301"/>
      <c r="O881" s="301"/>
      <c r="P881" s="301"/>
      <c r="Q881" s="302"/>
      <c r="R881" s="302"/>
      <c r="S881" s="303"/>
      <c r="T881" s="303" t="s">
        <v>719</v>
      </c>
      <c r="U881" s="333">
        <f>SUM(U875:U880)</f>
        <v>5352.2674226030795</v>
      </c>
      <c r="V881" s="303">
        <f>COUNTIF(V875:V880,"SI")</f>
        <v>3</v>
      </c>
      <c r="W881" s="333">
        <f>SUM(W875:W880)</f>
        <v>5352.25</v>
      </c>
      <c r="X881" s="310">
        <f>W881/V881</f>
        <v>1784.0833333333333</v>
      </c>
      <c r="Y881" s="301"/>
      <c r="Z881" s="301"/>
      <c r="AA881" s="301"/>
      <c r="AB881" s="301"/>
      <c r="AC881" s="304"/>
    </row>
    <row r="882" spans="2:33" ht="16.5" x14ac:dyDescent="0.3">
      <c r="Q882" s="69"/>
      <c r="U882" s="390"/>
      <c r="V882" s="427"/>
      <c r="W882" s="390"/>
    </row>
    <row r="883" spans="2:33" x14ac:dyDescent="0.2">
      <c r="Q883" s="69"/>
    </row>
    <row r="884" spans="2:33" s="274" customFormat="1" ht="20.25" x14ac:dyDescent="0.25">
      <c r="B884" s="449">
        <v>67</v>
      </c>
      <c r="C884" s="640" t="str">
        <f>VLOOKUP(B884,'INFO. PROP'!$A$9:$D$105,2,FALSE)</f>
        <v>CONSORCIO MALLA VIAL 2022</v>
      </c>
      <c r="D884" s="640"/>
      <c r="E884" s="640"/>
      <c r="F884" s="640"/>
      <c r="G884" s="640"/>
      <c r="H884" s="641" t="s">
        <v>8</v>
      </c>
      <c r="I884" s="641"/>
      <c r="J884" s="642"/>
      <c r="K884" s="423" t="str">
        <f>VLOOKUP(B884,'INFO. PROP'!$A$9:$E$105,4,FALSE)</f>
        <v>(FRONTERAS CONSTRUCTORA S.A.S. 50% - SIGT INGENIEROS Y CONSULTORES S.A.S. 50% -  0%- 0%)</v>
      </c>
      <c r="L884" s="426"/>
      <c r="M884" s="426"/>
      <c r="N884" s="426"/>
      <c r="O884" s="426"/>
      <c r="P884" s="426"/>
      <c r="Q884" s="426"/>
      <c r="R884" s="426"/>
      <c r="S884" s="426"/>
      <c r="T884" s="426"/>
      <c r="U884" s="431"/>
      <c r="V884" s="452" t="s">
        <v>673</v>
      </c>
      <c r="W884" s="431">
        <f>AVERAGE(W888:W893)</f>
        <v>1084.9076250000001</v>
      </c>
      <c r="X884" s="618" t="s">
        <v>674</v>
      </c>
      <c r="Y884" s="619"/>
      <c r="Z884" s="311" t="s">
        <v>656</v>
      </c>
      <c r="AA884" s="312" t="s">
        <v>627</v>
      </c>
      <c r="AB884" s="311" t="s">
        <v>656</v>
      </c>
      <c r="AC884" s="275"/>
      <c r="AF884" s="516"/>
      <c r="AG884" s="517"/>
    </row>
    <row r="885" spans="2:33" s="274" customFormat="1" ht="15" x14ac:dyDescent="0.25">
      <c r="B885" s="643"/>
      <c r="C885" s="644"/>
      <c r="D885" s="644"/>
      <c r="E885" s="644"/>
      <c r="F885" s="306"/>
      <c r="G885" s="307"/>
      <c r="H885" s="307"/>
      <c r="I885" s="307"/>
      <c r="J885" s="308"/>
      <c r="K885" s="308"/>
      <c r="L885" s="308"/>
      <c r="M885" s="308"/>
      <c r="N885" s="307"/>
      <c r="O885" s="307"/>
      <c r="P885" s="307"/>
      <c r="Q885" s="308"/>
      <c r="R885" s="308"/>
      <c r="S885" s="308"/>
      <c r="T885" s="308"/>
      <c r="U885" s="308"/>
      <c r="V885" s="308"/>
      <c r="W885" s="308"/>
      <c r="X885" s="308"/>
      <c r="Y885" s="307"/>
      <c r="Z885" s="307"/>
      <c r="AA885" s="307"/>
      <c r="AB885" s="307"/>
      <c r="AC885" s="276"/>
      <c r="AF885" s="516"/>
      <c r="AG885" s="517"/>
    </row>
    <row r="886" spans="2:33" s="274" customFormat="1" ht="45" customHeight="1" x14ac:dyDescent="0.25">
      <c r="B886" s="645" t="s">
        <v>675</v>
      </c>
      <c r="C886" s="629" t="s">
        <v>676</v>
      </c>
      <c r="D886" s="629" t="s">
        <v>677</v>
      </c>
      <c r="E886" s="629" t="s">
        <v>678</v>
      </c>
      <c r="F886" s="630" t="s">
        <v>675</v>
      </c>
      <c r="G886" s="646"/>
      <c r="H886" s="631"/>
      <c r="I886" s="647" t="s">
        <v>679</v>
      </c>
      <c r="J886" s="648"/>
      <c r="K886" s="620" t="s">
        <v>680</v>
      </c>
      <c r="L886" s="620" t="s">
        <v>681</v>
      </c>
      <c r="M886" s="620" t="s">
        <v>682</v>
      </c>
      <c r="N886" s="620" t="s">
        <v>683</v>
      </c>
      <c r="O886" s="620" t="s">
        <v>684</v>
      </c>
      <c r="P886" s="620" t="s">
        <v>685</v>
      </c>
      <c r="Q886" s="281" t="s">
        <v>686</v>
      </c>
      <c r="R886" s="279" t="s">
        <v>687</v>
      </c>
      <c r="S886" s="649" t="s">
        <v>688</v>
      </c>
      <c r="T886" s="649"/>
      <c r="U886" s="620" t="s">
        <v>689</v>
      </c>
      <c r="V886" s="620" t="s">
        <v>690</v>
      </c>
      <c r="W886" s="647" t="s">
        <v>691</v>
      </c>
      <c r="X886" s="648"/>
      <c r="Y886" s="281" t="s">
        <v>692</v>
      </c>
      <c r="Z886" s="281" t="s">
        <v>693</v>
      </c>
      <c r="AA886" s="629" t="s">
        <v>694</v>
      </c>
      <c r="AB886" s="629"/>
      <c r="AC886" s="622" t="s">
        <v>23</v>
      </c>
      <c r="AF886" s="516"/>
      <c r="AG886" s="517"/>
    </row>
    <row r="887" spans="2:33" s="274" customFormat="1" ht="75" customHeight="1" x14ac:dyDescent="0.25">
      <c r="B887" s="645"/>
      <c r="C887" s="629"/>
      <c r="D887" s="629"/>
      <c r="E887" s="629"/>
      <c r="F887" s="282" t="s">
        <v>5</v>
      </c>
      <c r="G887" s="630" t="s">
        <v>695</v>
      </c>
      <c r="H887" s="631"/>
      <c r="I887" s="278" t="s">
        <v>696</v>
      </c>
      <c r="J887" s="280" t="s">
        <v>697</v>
      </c>
      <c r="K887" s="621"/>
      <c r="L887" s="621"/>
      <c r="M887" s="621"/>
      <c r="N887" s="621"/>
      <c r="O887" s="621"/>
      <c r="P887" s="621"/>
      <c r="Q887" s="277" t="s">
        <v>698</v>
      </c>
      <c r="R887" s="277" t="s">
        <v>699</v>
      </c>
      <c r="S887" s="283" t="s">
        <v>700</v>
      </c>
      <c r="T887" s="283" t="s">
        <v>701</v>
      </c>
      <c r="U887" s="621"/>
      <c r="V887" s="621"/>
      <c r="W887" s="502" t="s">
        <v>702</v>
      </c>
      <c r="X887" s="284" t="s">
        <v>703</v>
      </c>
      <c r="Y887" s="277" t="s">
        <v>704</v>
      </c>
      <c r="Z887" s="281" t="s">
        <v>705</v>
      </c>
      <c r="AA887" s="277" t="s">
        <v>706</v>
      </c>
      <c r="AB887" s="277" t="s">
        <v>707</v>
      </c>
      <c r="AC887" s="622"/>
      <c r="AF887" s="516"/>
      <c r="AG887" s="517"/>
    </row>
    <row r="888" spans="2:33" s="274" customFormat="1" ht="83.25" customHeight="1" x14ac:dyDescent="0.25">
      <c r="B888" s="285" t="s">
        <v>708</v>
      </c>
      <c r="C888" s="286">
        <v>9</v>
      </c>
      <c r="D888" s="287" t="s">
        <v>1307</v>
      </c>
      <c r="E888" s="288" t="s">
        <v>1424</v>
      </c>
      <c r="F888" s="288" t="s">
        <v>1425</v>
      </c>
      <c r="G888" s="651" t="s">
        <v>1426</v>
      </c>
      <c r="H888" s="652"/>
      <c r="I888" s="289" t="s">
        <v>730</v>
      </c>
      <c r="J888" s="290">
        <v>1</v>
      </c>
      <c r="K888" s="290" t="s">
        <v>1427</v>
      </c>
      <c r="L888" s="291">
        <v>41284</v>
      </c>
      <c r="M888" s="291">
        <v>41725</v>
      </c>
      <c r="N888" s="292">
        <v>1876648332.9000001</v>
      </c>
      <c r="O888" s="293">
        <v>3046.51</v>
      </c>
      <c r="P888" s="379">
        <v>811015</v>
      </c>
      <c r="Q888" s="273" t="str">
        <f>IF(OR(P888=$C$2,P888=$C$3,P888=$C$4),"CUMPLE","NO CUMPLE")</f>
        <v>CUMPLE</v>
      </c>
      <c r="R888" s="273" t="s">
        <v>656</v>
      </c>
      <c r="S888" s="273" t="s">
        <v>656</v>
      </c>
      <c r="T888" s="386" t="s">
        <v>656</v>
      </c>
      <c r="U888" s="332">
        <f t="shared" ref="U888:U893" si="255">IF(V888="SI",IF(M888="","",($J888*$N888)/(VLOOKUP(YEAR(M888),$AF$1:$AG$34,2,))),"")</f>
        <v>3046.5070339285717</v>
      </c>
      <c r="V888" s="284" t="s">
        <v>634</v>
      </c>
      <c r="W888" s="332">
        <f t="shared" ref="W888:W893" si="256">IF(V888="si",(J888*O888),(" "))</f>
        <v>3046.51</v>
      </c>
      <c r="X888" s="448">
        <f>W894/$G$11</f>
        <v>5.424174603598285</v>
      </c>
      <c r="Y888" s="273" t="str">
        <f t="shared" ref="Y888:Y893" si="257">IF(M888="","",IF(M888&lt;$G$13,"CUMPLE","NO CUMPLE"))</f>
        <v>CUMPLE</v>
      </c>
      <c r="Z888" s="634" t="s">
        <v>656</v>
      </c>
      <c r="AA888" s="637" t="s">
        <v>634</v>
      </c>
      <c r="AB888" s="634" t="str">
        <f>IF(AA888="si","CUMPLE","NO CUMPLE")</f>
        <v>CUMPLE</v>
      </c>
      <c r="AC888" s="294"/>
      <c r="AF888" s="516"/>
      <c r="AG888" s="517"/>
    </row>
    <row r="889" spans="2:33" s="274" customFormat="1" ht="90.75" customHeight="1" x14ac:dyDescent="0.25">
      <c r="B889" s="285" t="s">
        <v>714</v>
      </c>
      <c r="C889" s="286">
        <v>16</v>
      </c>
      <c r="D889" s="287" t="s">
        <v>1307</v>
      </c>
      <c r="E889" s="288" t="s">
        <v>1311</v>
      </c>
      <c r="F889" s="288" t="s">
        <v>1428</v>
      </c>
      <c r="G889" s="651" t="s">
        <v>1429</v>
      </c>
      <c r="H889" s="652"/>
      <c r="I889" s="289" t="s">
        <v>713</v>
      </c>
      <c r="J889" s="290">
        <v>0.25</v>
      </c>
      <c r="K889" s="290" t="s">
        <v>1427</v>
      </c>
      <c r="L889" s="291">
        <v>41660</v>
      </c>
      <c r="M889" s="291">
        <v>41932</v>
      </c>
      <c r="N889" s="292">
        <v>620667119</v>
      </c>
      <c r="O889" s="293">
        <v>1007.57</v>
      </c>
      <c r="P889" s="379">
        <v>811015</v>
      </c>
      <c r="Q889" s="273" t="str">
        <f t="shared" ref="Q889:Q891" si="258">IF(OR(P889=$C$2,P889=$C$3,P889=$C$4),"CUMPLE","NO CUMPLE")</f>
        <v>CUMPLE</v>
      </c>
      <c r="R889" s="273" t="s">
        <v>656</v>
      </c>
      <c r="S889" s="273" t="s">
        <v>656</v>
      </c>
      <c r="T889" s="273"/>
      <c r="U889" s="332">
        <f t="shared" si="255"/>
        <v>251.89412297077922</v>
      </c>
      <c r="V889" s="284" t="s">
        <v>634</v>
      </c>
      <c r="W889" s="332">
        <f t="shared" si="256"/>
        <v>251.89250000000001</v>
      </c>
      <c r="X889" s="634" t="str">
        <f>IF(W894=0,"",IF(X888&gt;=100%,"CUMPLE","NO CUMPLE"))</f>
        <v>CUMPLE</v>
      </c>
      <c r="Y889" s="273" t="str">
        <f t="shared" si="257"/>
        <v>CUMPLE</v>
      </c>
      <c r="Z889" s="635"/>
      <c r="AA889" s="637"/>
      <c r="AB889" s="635"/>
      <c r="AC889" s="534"/>
      <c r="AF889" s="516"/>
      <c r="AG889" s="518"/>
    </row>
    <row r="890" spans="2:33" s="274" customFormat="1" ht="75" customHeight="1" x14ac:dyDescent="0.25">
      <c r="B890" s="285" t="s">
        <v>715</v>
      </c>
      <c r="C890" s="296">
        <v>15</v>
      </c>
      <c r="D890" s="287" t="s">
        <v>1307</v>
      </c>
      <c r="E890" s="288" t="s">
        <v>1311</v>
      </c>
      <c r="F890" s="288" t="s">
        <v>1430</v>
      </c>
      <c r="G890" s="651" t="s">
        <v>1431</v>
      </c>
      <c r="H890" s="652"/>
      <c r="I890" s="289" t="s">
        <v>713</v>
      </c>
      <c r="J890" s="290">
        <v>0.3</v>
      </c>
      <c r="K890" s="290" t="s">
        <v>1427</v>
      </c>
      <c r="L890" s="291">
        <v>41639</v>
      </c>
      <c r="M890" s="291">
        <v>42124</v>
      </c>
      <c r="N890" s="292">
        <v>1448009096</v>
      </c>
      <c r="O890" s="293">
        <v>2247.2399999999998</v>
      </c>
      <c r="P890" s="379">
        <v>811015</v>
      </c>
      <c r="Q890" s="273" t="str">
        <f t="shared" si="258"/>
        <v>CUMPLE</v>
      </c>
      <c r="R890" s="273" t="s">
        <v>656</v>
      </c>
      <c r="S890" s="273" t="s">
        <v>656</v>
      </c>
      <c r="T890" s="273"/>
      <c r="U890" s="332">
        <f t="shared" si="255"/>
        <v>674.17200093117094</v>
      </c>
      <c r="V890" s="284" t="s">
        <v>634</v>
      </c>
      <c r="W890" s="332">
        <f t="shared" si="256"/>
        <v>674.17199999999991</v>
      </c>
      <c r="X890" s="635"/>
      <c r="Y890" s="273" t="str">
        <f t="shared" si="257"/>
        <v>CUMPLE</v>
      </c>
      <c r="Z890" s="635"/>
      <c r="AA890" s="637"/>
      <c r="AB890" s="635"/>
      <c r="AC890" s="534"/>
      <c r="AF890" s="516"/>
      <c r="AG890" s="518"/>
    </row>
    <row r="891" spans="2:33" s="274" customFormat="1" ht="63.75" customHeight="1" x14ac:dyDescent="0.25">
      <c r="B891" s="285" t="s">
        <v>716</v>
      </c>
      <c r="C891" s="296">
        <v>30</v>
      </c>
      <c r="D891" s="287" t="s">
        <v>1307</v>
      </c>
      <c r="E891" s="288" t="s">
        <v>1311</v>
      </c>
      <c r="F891" s="288" t="s">
        <v>1432</v>
      </c>
      <c r="G891" s="651" t="s">
        <v>1433</v>
      </c>
      <c r="H891" s="652"/>
      <c r="I891" s="289" t="s">
        <v>713</v>
      </c>
      <c r="J891" s="290">
        <v>0.3</v>
      </c>
      <c r="K891" s="290" t="s">
        <v>1434</v>
      </c>
      <c r="L891" s="291">
        <v>44118</v>
      </c>
      <c r="M891" s="291">
        <v>44438</v>
      </c>
      <c r="N891" s="292">
        <v>1111603038</v>
      </c>
      <c r="O891" s="293">
        <v>1223.52</v>
      </c>
      <c r="P891" s="379">
        <v>811015</v>
      </c>
      <c r="Q891" s="273" t="str">
        <f t="shared" si="258"/>
        <v>CUMPLE</v>
      </c>
      <c r="R891" s="273" t="s">
        <v>656</v>
      </c>
      <c r="S891" s="273" t="s">
        <v>656</v>
      </c>
      <c r="T891" s="273"/>
      <c r="U891" s="332">
        <f t="shared" si="255"/>
        <v>367.05709181685495</v>
      </c>
      <c r="V891" s="284" t="s">
        <v>634</v>
      </c>
      <c r="W891" s="332">
        <f t="shared" si="256"/>
        <v>367.05599999999998</v>
      </c>
      <c r="X891" s="635"/>
      <c r="Y891" s="273" t="str">
        <f t="shared" si="257"/>
        <v>CUMPLE</v>
      </c>
      <c r="Z891" s="635"/>
      <c r="AA891" s="637"/>
      <c r="AB891" s="635"/>
      <c r="AC891" s="534"/>
      <c r="AF891" s="516"/>
      <c r="AG891" s="518"/>
    </row>
    <row r="892" spans="2:33" s="274" customFormat="1" ht="54.75" customHeight="1" x14ac:dyDescent="0.25">
      <c r="B892" s="285" t="s">
        <v>717</v>
      </c>
      <c r="C892" s="296"/>
      <c r="D892" s="296"/>
      <c r="E892" s="284"/>
      <c r="F892" s="284"/>
      <c r="G892" s="638"/>
      <c r="H892" s="639"/>
      <c r="I892" s="289"/>
      <c r="J892" s="298"/>
      <c r="K892" s="298"/>
      <c r="L892" s="289"/>
      <c r="M892" s="289"/>
      <c r="N892" s="299"/>
      <c r="O892" s="297"/>
      <c r="P892" s="297"/>
      <c r="Q892" s="273"/>
      <c r="R892" s="284"/>
      <c r="S892" s="284"/>
      <c r="T892" s="284"/>
      <c r="U892" s="332" t="str">
        <f t="shared" si="255"/>
        <v/>
      </c>
      <c r="V892" s="284"/>
      <c r="W892" s="332" t="str">
        <f t="shared" si="256"/>
        <v xml:space="preserve"> </v>
      </c>
      <c r="X892" s="635"/>
      <c r="Y892" s="335" t="str">
        <f t="shared" si="257"/>
        <v/>
      </c>
      <c r="Z892" s="635"/>
      <c r="AA892" s="637"/>
      <c r="AB892" s="635"/>
      <c r="AC892" s="309"/>
      <c r="AF892" s="516"/>
      <c r="AG892" s="518"/>
    </row>
    <row r="893" spans="2:33" s="274" customFormat="1" ht="69.75" customHeight="1" x14ac:dyDescent="0.2">
      <c r="B893" s="285" t="s">
        <v>718</v>
      </c>
      <c r="C893" s="296"/>
      <c r="D893" s="296"/>
      <c r="E893" s="284"/>
      <c r="F893" s="284"/>
      <c r="G893" s="638"/>
      <c r="H893" s="639"/>
      <c r="I893" s="289"/>
      <c r="J893" s="298"/>
      <c r="K893" s="298"/>
      <c r="L893" s="289"/>
      <c r="M893" s="289"/>
      <c r="N893" s="299"/>
      <c r="O893" s="297"/>
      <c r="P893" s="297"/>
      <c r="Q893" s="273"/>
      <c r="R893" s="284"/>
      <c r="S893" s="284"/>
      <c r="T893" s="284"/>
      <c r="U893" s="332" t="str">
        <f t="shared" si="255"/>
        <v/>
      </c>
      <c r="V893" s="284"/>
      <c r="W893" s="332" t="str">
        <f t="shared" si="256"/>
        <v xml:space="preserve"> </v>
      </c>
      <c r="X893" s="636"/>
      <c r="Y893" s="335" t="str">
        <f t="shared" si="257"/>
        <v/>
      </c>
      <c r="Z893" s="636"/>
      <c r="AA893" s="637"/>
      <c r="AB893" s="636"/>
      <c r="AC893" s="309"/>
    </row>
    <row r="894" spans="2:33" s="274" customFormat="1" ht="15.75" x14ac:dyDescent="0.2">
      <c r="B894" s="300"/>
      <c r="C894" s="301"/>
      <c r="D894" s="301"/>
      <c r="E894" s="301"/>
      <c r="F894" s="301"/>
      <c r="G894" s="301"/>
      <c r="H894" s="301"/>
      <c r="I894" s="301"/>
      <c r="J894" s="302"/>
      <c r="K894" s="302"/>
      <c r="L894" s="302"/>
      <c r="M894" s="302"/>
      <c r="N894" s="301"/>
      <c r="O894" s="301"/>
      <c r="P894" s="301"/>
      <c r="Q894" s="302"/>
      <c r="R894" s="302"/>
      <c r="S894" s="303"/>
      <c r="T894" s="303" t="s">
        <v>719</v>
      </c>
      <c r="U894" s="333">
        <f>SUM(U888:U893)</f>
        <v>4339.6302496473772</v>
      </c>
      <c r="V894" s="303">
        <f>COUNTIF(V888:V893,"SI")</f>
        <v>4</v>
      </c>
      <c r="W894" s="333">
        <f>SUM(W888:W893)</f>
        <v>4339.6305000000002</v>
      </c>
      <c r="X894" s="310">
        <f>W894/V894</f>
        <v>1084.9076250000001</v>
      </c>
      <c r="Y894" s="301"/>
      <c r="Z894" s="301"/>
      <c r="AA894" s="301"/>
      <c r="AB894" s="301"/>
      <c r="AC894" s="304"/>
    </row>
    <row r="895" spans="2:33" ht="16.5" x14ac:dyDescent="0.3">
      <c r="Q895" s="69"/>
      <c r="U895" s="331"/>
      <c r="V895" s="327"/>
      <c r="W895" s="331"/>
    </row>
    <row r="896" spans="2:33" x14ac:dyDescent="0.2">
      <c r="Q896" s="69"/>
    </row>
    <row r="897" spans="2:33" s="274" customFormat="1" ht="20.25" x14ac:dyDescent="0.25">
      <c r="B897" s="449">
        <v>68</v>
      </c>
      <c r="C897" s="640" t="str">
        <f>VLOOKUP(B897,'INFO. PROP'!$A$9:$D$105,2,FALSE)</f>
        <v>CONSORCIO INCOL-ALEPH</v>
      </c>
      <c r="D897" s="640"/>
      <c r="E897" s="640"/>
      <c r="F897" s="640"/>
      <c r="G897" s="640"/>
      <c r="H897" s="641" t="s">
        <v>8</v>
      </c>
      <c r="I897" s="641"/>
      <c r="J897" s="642"/>
      <c r="K897" s="423" t="str">
        <f>VLOOKUP(B897,'INFO. PROP'!$A$9:$E$105,4,FALSE)</f>
        <v>(ALEPH INGENIERÍA Y CONSULTORÍA S.A.S. 60% - INGENIEROS CONSULTORES S.A. 40% -  0%- 0%)</v>
      </c>
      <c r="L897" s="426"/>
      <c r="M897" s="426"/>
      <c r="N897" s="426"/>
      <c r="O897" s="426"/>
      <c r="P897" s="426"/>
      <c r="Q897" s="426"/>
      <c r="R897" s="426"/>
      <c r="S897" s="426"/>
      <c r="T897" s="426"/>
      <c r="U897" s="431"/>
      <c r="V897" s="452" t="s">
        <v>673</v>
      </c>
      <c r="W897" s="431">
        <f>AVERAGE(W901:W906)</f>
        <v>1160.68454</v>
      </c>
      <c r="X897" s="618" t="s">
        <v>674</v>
      </c>
      <c r="Y897" s="619"/>
      <c r="Z897" s="311" t="s">
        <v>656</v>
      </c>
      <c r="AA897" s="312" t="s">
        <v>627</v>
      </c>
      <c r="AB897" s="311" t="s">
        <v>656</v>
      </c>
      <c r="AC897" s="275"/>
      <c r="AF897" s="516"/>
      <c r="AG897" s="517"/>
    </row>
    <row r="898" spans="2:33" s="274" customFormat="1" ht="15" x14ac:dyDescent="0.25">
      <c r="B898" s="643"/>
      <c r="C898" s="644"/>
      <c r="D898" s="644"/>
      <c r="E898" s="644"/>
      <c r="F898" s="306"/>
      <c r="G898" s="307"/>
      <c r="H898" s="307"/>
      <c r="I898" s="307"/>
      <c r="J898" s="308"/>
      <c r="K898" s="308"/>
      <c r="L898" s="308"/>
      <c r="M898" s="308"/>
      <c r="N898" s="307"/>
      <c r="O898" s="307"/>
      <c r="P898" s="307"/>
      <c r="Q898" s="308"/>
      <c r="R898" s="308"/>
      <c r="S898" s="308"/>
      <c r="T898" s="308"/>
      <c r="U898" s="308"/>
      <c r="V898" s="308"/>
      <c r="W898" s="308"/>
      <c r="X898" s="308"/>
      <c r="Y898" s="307"/>
      <c r="Z898" s="307"/>
      <c r="AA898" s="307"/>
      <c r="AB898" s="307"/>
      <c r="AC898" s="276"/>
      <c r="AF898" s="516"/>
      <c r="AG898" s="517"/>
    </row>
    <row r="899" spans="2:33" s="274" customFormat="1" ht="45" customHeight="1" x14ac:dyDescent="0.25">
      <c r="B899" s="645" t="s">
        <v>675</v>
      </c>
      <c r="C899" s="629" t="s">
        <v>676</v>
      </c>
      <c r="D899" s="629" t="s">
        <v>677</v>
      </c>
      <c r="E899" s="629" t="s">
        <v>678</v>
      </c>
      <c r="F899" s="630" t="s">
        <v>675</v>
      </c>
      <c r="G899" s="646"/>
      <c r="H899" s="631"/>
      <c r="I899" s="647" t="s">
        <v>679</v>
      </c>
      <c r="J899" s="648"/>
      <c r="K899" s="620" t="s">
        <v>680</v>
      </c>
      <c r="L899" s="620" t="s">
        <v>681</v>
      </c>
      <c r="M899" s="620" t="s">
        <v>682</v>
      </c>
      <c r="N899" s="620" t="s">
        <v>683</v>
      </c>
      <c r="O899" s="620" t="s">
        <v>684</v>
      </c>
      <c r="P899" s="620" t="s">
        <v>685</v>
      </c>
      <c r="Q899" s="281" t="s">
        <v>686</v>
      </c>
      <c r="R899" s="279" t="s">
        <v>687</v>
      </c>
      <c r="S899" s="649" t="s">
        <v>688</v>
      </c>
      <c r="T899" s="649"/>
      <c r="U899" s="620" t="s">
        <v>689</v>
      </c>
      <c r="V899" s="620" t="s">
        <v>690</v>
      </c>
      <c r="W899" s="647" t="s">
        <v>691</v>
      </c>
      <c r="X899" s="648"/>
      <c r="Y899" s="281" t="s">
        <v>692</v>
      </c>
      <c r="Z899" s="281" t="s">
        <v>693</v>
      </c>
      <c r="AA899" s="629" t="s">
        <v>694</v>
      </c>
      <c r="AB899" s="629"/>
      <c r="AC899" s="622" t="s">
        <v>23</v>
      </c>
      <c r="AF899" s="516"/>
      <c r="AG899" s="517"/>
    </row>
    <row r="900" spans="2:33" s="274" customFormat="1" ht="75" customHeight="1" x14ac:dyDescent="0.25">
      <c r="B900" s="645"/>
      <c r="C900" s="629"/>
      <c r="D900" s="629"/>
      <c r="E900" s="629"/>
      <c r="F900" s="282" t="s">
        <v>5</v>
      </c>
      <c r="G900" s="630" t="s">
        <v>695</v>
      </c>
      <c r="H900" s="631"/>
      <c r="I900" s="278" t="s">
        <v>696</v>
      </c>
      <c r="J900" s="280" t="s">
        <v>697</v>
      </c>
      <c r="K900" s="621"/>
      <c r="L900" s="621"/>
      <c r="M900" s="621"/>
      <c r="N900" s="621"/>
      <c r="O900" s="621"/>
      <c r="P900" s="621"/>
      <c r="Q900" s="277" t="s">
        <v>698</v>
      </c>
      <c r="R900" s="277" t="s">
        <v>699</v>
      </c>
      <c r="S900" s="283" t="s">
        <v>700</v>
      </c>
      <c r="T900" s="283" t="s">
        <v>701</v>
      </c>
      <c r="U900" s="621"/>
      <c r="V900" s="621"/>
      <c r="W900" s="502" t="s">
        <v>702</v>
      </c>
      <c r="X900" s="284" t="s">
        <v>703</v>
      </c>
      <c r="Y900" s="277" t="s">
        <v>704</v>
      </c>
      <c r="Z900" s="281" t="s">
        <v>705</v>
      </c>
      <c r="AA900" s="277" t="s">
        <v>706</v>
      </c>
      <c r="AB900" s="277" t="s">
        <v>707</v>
      </c>
      <c r="AC900" s="622"/>
      <c r="AF900" s="516"/>
      <c r="AG900" s="517"/>
    </row>
    <row r="901" spans="2:33" s="274" customFormat="1" ht="83.25" customHeight="1" x14ac:dyDescent="0.25">
      <c r="B901" s="285" t="s">
        <v>708</v>
      </c>
      <c r="C901" s="286">
        <v>13</v>
      </c>
      <c r="D901" s="287" t="s">
        <v>1307</v>
      </c>
      <c r="E901" s="288" t="s">
        <v>1435</v>
      </c>
      <c r="F901" s="288" t="s">
        <v>1436</v>
      </c>
      <c r="G901" s="651" t="s">
        <v>1437</v>
      </c>
      <c r="H901" s="652"/>
      <c r="I901" s="289" t="s">
        <v>713</v>
      </c>
      <c r="J901" s="290">
        <v>0.5</v>
      </c>
      <c r="K901" s="290" t="s">
        <v>1438</v>
      </c>
      <c r="L901" s="291">
        <v>40906</v>
      </c>
      <c r="M901" s="291">
        <v>41305</v>
      </c>
      <c r="N901" s="292">
        <v>1225261600</v>
      </c>
      <c r="O901" s="293">
        <v>1039.24</v>
      </c>
      <c r="P901" s="379">
        <v>811015</v>
      </c>
      <c r="Q901" s="273" t="str">
        <f>IF(OR(P901=$C$2,P901=$C$3,P901=$C$4),"CUMPLE","NO CUMPLE")</f>
        <v>CUMPLE</v>
      </c>
      <c r="R901" s="273" t="s">
        <v>656</v>
      </c>
      <c r="S901" s="273" t="s">
        <v>656</v>
      </c>
      <c r="T901" s="273" t="s">
        <v>656</v>
      </c>
      <c r="U901" s="332">
        <f t="shared" ref="U901:U906" si="259">IF(V901="SI",IF(M901="","",($J901*$N901)/(VLOOKUP(YEAR(M901),$AF$1:$AG$34,2,))),"")</f>
        <v>1039.2379983036471</v>
      </c>
      <c r="V901" s="284" t="s">
        <v>634</v>
      </c>
      <c r="W901" s="332">
        <v>1039.24</v>
      </c>
      <c r="X901" s="448">
        <f>W907/$G$11</f>
        <v>7.2537922349116561</v>
      </c>
      <c r="Y901" s="273" t="str">
        <f t="shared" ref="Y901:Y906" si="260">IF(M901="","",IF(M901&lt;$G$13,"CUMPLE","NO CUMPLE"))</f>
        <v>CUMPLE</v>
      </c>
      <c r="Z901" s="634" t="s">
        <v>656</v>
      </c>
      <c r="AA901" s="637" t="s">
        <v>634</v>
      </c>
      <c r="AB901" s="634" t="str">
        <f>IF(AA901="si","CUMPLE","NO CUMPLE")</f>
        <v>CUMPLE</v>
      </c>
      <c r="AC901" s="294"/>
      <c r="AF901" s="516"/>
      <c r="AG901" s="517"/>
    </row>
    <row r="902" spans="2:33" s="274" customFormat="1" ht="90.75" customHeight="1" x14ac:dyDescent="0.25">
      <c r="B902" s="285" t="s">
        <v>714</v>
      </c>
      <c r="C902" s="286">
        <v>16</v>
      </c>
      <c r="D902" s="287" t="s">
        <v>1307</v>
      </c>
      <c r="E902" s="288" t="s">
        <v>1311</v>
      </c>
      <c r="F902" s="288" t="s">
        <v>1439</v>
      </c>
      <c r="G902" s="651" t="s">
        <v>1440</v>
      </c>
      <c r="H902" s="652"/>
      <c r="I902" s="289" t="s">
        <v>713</v>
      </c>
      <c r="J902" s="290">
        <v>0.5</v>
      </c>
      <c r="K902" s="290" t="s">
        <v>1441</v>
      </c>
      <c r="L902" s="291">
        <v>36185</v>
      </c>
      <c r="M902" s="291">
        <v>36584</v>
      </c>
      <c r="N902" s="292">
        <v>327571086</v>
      </c>
      <c r="O902" s="293">
        <v>1259.4000000000001</v>
      </c>
      <c r="P902" s="379">
        <v>811015</v>
      </c>
      <c r="Q902" s="273" t="str">
        <f t="shared" ref="Q902:Q905" si="261">IF(OR(P902=$C$2,P902=$C$3,P902=$C$4),"CUMPLE","NO CUMPLE")</f>
        <v>CUMPLE</v>
      </c>
      <c r="R902" s="273" t="s">
        <v>656</v>
      </c>
      <c r="S902" s="273" t="s">
        <v>656</v>
      </c>
      <c r="T902" s="273"/>
      <c r="U902" s="332">
        <f t="shared" si="259"/>
        <v>629.70220299884659</v>
      </c>
      <c r="V902" s="284" t="s">
        <v>634</v>
      </c>
      <c r="W902" s="332">
        <f>IF(V902="si",(J902*O902),(" "))</f>
        <v>629.70000000000005</v>
      </c>
      <c r="X902" s="634" t="str">
        <f>IF(W907=0,"",IF(X901&gt;=100%,"CUMPLE","NO CUMPLE"))</f>
        <v>CUMPLE</v>
      </c>
      <c r="Y902" s="273" t="str">
        <f t="shared" si="260"/>
        <v>CUMPLE</v>
      </c>
      <c r="Z902" s="635"/>
      <c r="AA902" s="637"/>
      <c r="AB902" s="635"/>
      <c r="AC902" s="295"/>
      <c r="AF902" s="516"/>
      <c r="AG902" s="518"/>
    </row>
    <row r="903" spans="2:33" s="274" customFormat="1" ht="75" customHeight="1" x14ac:dyDescent="0.25">
      <c r="B903" s="285" t="s">
        <v>715</v>
      </c>
      <c r="C903" s="296">
        <v>17</v>
      </c>
      <c r="D903" s="287" t="s">
        <v>1307</v>
      </c>
      <c r="E903" s="288" t="s">
        <v>1311</v>
      </c>
      <c r="F903" s="288" t="s">
        <v>1442</v>
      </c>
      <c r="G903" s="651" t="s">
        <v>1443</v>
      </c>
      <c r="H903" s="652"/>
      <c r="I903" s="289" t="s">
        <v>713</v>
      </c>
      <c r="J903" s="290">
        <v>0.33</v>
      </c>
      <c r="K903" s="290" t="s">
        <v>1441</v>
      </c>
      <c r="L903" s="291">
        <v>35978</v>
      </c>
      <c r="M903" s="291">
        <v>36830</v>
      </c>
      <c r="N903" s="292">
        <v>1435855354</v>
      </c>
      <c r="O903" s="293">
        <v>5510.19</v>
      </c>
      <c r="P903" s="379">
        <v>811015</v>
      </c>
      <c r="Q903" s="273" t="str">
        <f t="shared" si="261"/>
        <v>CUMPLE</v>
      </c>
      <c r="R903" s="273" t="s">
        <v>656</v>
      </c>
      <c r="S903" s="273" t="s">
        <v>656</v>
      </c>
      <c r="T903" s="273"/>
      <c r="U903" s="332">
        <f t="shared" si="259"/>
        <v>1821.7311296424452</v>
      </c>
      <c r="V903" s="284" t="s">
        <v>634</v>
      </c>
      <c r="W903" s="332">
        <f>IF(V903="si",(J903*O903),(" "))</f>
        <v>1818.3626999999999</v>
      </c>
      <c r="X903" s="635"/>
      <c r="Y903" s="273" t="str">
        <f t="shared" si="260"/>
        <v>CUMPLE</v>
      </c>
      <c r="Z903" s="635"/>
      <c r="AA903" s="637"/>
      <c r="AB903" s="635"/>
      <c r="AC903" s="309"/>
      <c r="AF903" s="516"/>
      <c r="AG903" s="518"/>
    </row>
    <row r="904" spans="2:33" s="274" customFormat="1" ht="63.75" customHeight="1" x14ac:dyDescent="0.25">
      <c r="B904" s="285" t="s">
        <v>716</v>
      </c>
      <c r="C904" s="296">
        <v>45</v>
      </c>
      <c r="D904" s="287" t="s">
        <v>1307</v>
      </c>
      <c r="E904" s="288" t="s">
        <v>1435</v>
      </c>
      <c r="F904" s="288" t="s">
        <v>1444</v>
      </c>
      <c r="G904" s="651" t="s">
        <v>1445</v>
      </c>
      <c r="H904" s="652"/>
      <c r="I904" s="289" t="s">
        <v>730</v>
      </c>
      <c r="J904" s="290">
        <v>1</v>
      </c>
      <c r="K904" s="290" t="s">
        <v>1438</v>
      </c>
      <c r="L904" s="291">
        <v>35982</v>
      </c>
      <c r="M904" s="291">
        <v>36571</v>
      </c>
      <c r="N904" s="292">
        <v>510313872</v>
      </c>
      <c r="O904" s="293">
        <v>1961.99</v>
      </c>
      <c r="P904" s="379">
        <v>811015</v>
      </c>
      <c r="Q904" s="273" t="str">
        <f t="shared" si="261"/>
        <v>CUMPLE</v>
      </c>
      <c r="R904" s="273" t="s">
        <v>656</v>
      </c>
      <c r="S904" s="273" t="s">
        <v>656</v>
      </c>
      <c r="T904" s="273"/>
      <c r="U904" s="332">
        <f t="shared" si="259"/>
        <v>1961.991049596309</v>
      </c>
      <c r="V904" s="284" t="s">
        <v>634</v>
      </c>
      <c r="W904" s="332">
        <f>IF(V904="si",(J904*O904),(" "))</f>
        <v>1961.99</v>
      </c>
      <c r="X904" s="635"/>
      <c r="Y904" s="273" t="str">
        <f t="shared" si="260"/>
        <v>CUMPLE</v>
      </c>
      <c r="Z904" s="635"/>
      <c r="AA904" s="637"/>
      <c r="AB904" s="635"/>
      <c r="AC904" s="309"/>
      <c r="AF904" s="516"/>
      <c r="AG904" s="518"/>
    </row>
    <row r="905" spans="2:33" s="274" customFormat="1" ht="61.5" customHeight="1" x14ac:dyDescent="0.25">
      <c r="B905" s="285" t="s">
        <v>717</v>
      </c>
      <c r="C905" s="296">
        <v>119</v>
      </c>
      <c r="D905" s="287" t="s">
        <v>1307</v>
      </c>
      <c r="E905" s="288" t="s">
        <v>1435</v>
      </c>
      <c r="F905" s="284" t="s">
        <v>1446</v>
      </c>
      <c r="G905" s="651" t="s">
        <v>1447</v>
      </c>
      <c r="H905" s="652"/>
      <c r="I905" s="289" t="s">
        <v>730</v>
      </c>
      <c r="J905" s="298">
        <v>1</v>
      </c>
      <c r="K905" s="298" t="s">
        <v>1438</v>
      </c>
      <c r="L905" s="291">
        <v>35857</v>
      </c>
      <c r="M905" s="291">
        <v>36006</v>
      </c>
      <c r="N905" s="292">
        <v>72181360</v>
      </c>
      <c r="O905" s="293">
        <v>354.13</v>
      </c>
      <c r="P905" s="379">
        <v>811015</v>
      </c>
      <c r="Q905" s="273" t="str">
        <f t="shared" si="261"/>
        <v>CUMPLE</v>
      </c>
      <c r="R905" s="273" t="s">
        <v>656</v>
      </c>
      <c r="S905" s="273" t="s">
        <v>656</v>
      </c>
      <c r="T905" s="273"/>
      <c r="U905" s="332">
        <f t="shared" si="259"/>
        <v>354.13398748926778</v>
      </c>
      <c r="V905" s="284" t="s">
        <v>634</v>
      </c>
      <c r="W905" s="332">
        <f>IF(V905="si",(J905*O905),(" "))</f>
        <v>354.13</v>
      </c>
      <c r="X905" s="635"/>
      <c r="Y905" s="335" t="str">
        <f t="shared" si="260"/>
        <v>CUMPLE</v>
      </c>
      <c r="Z905" s="635"/>
      <c r="AA905" s="637"/>
      <c r="AB905" s="635"/>
      <c r="AC905" s="309"/>
      <c r="AF905" s="516"/>
      <c r="AG905" s="518"/>
    </row>
    <row r="906" spans="2:33" s="274" customFormat="1" ht="69.75" customHeight="1" x14ac:dyDescent="0.2">
      <c r="B906" s="285" t="s">
        <v>718</v>
      </c>
      <c r="C906" s="296"/>
      <c r="D906" s="296"/>
      <c r="E906" s="284"/>
      <c r="F906" s="284"/>
      <c r="G906" s="638"/>
      <c r="H906" s="639"/>
      <c r="I906" s="289"/>
      <c r="J906" s="298"/>
      <c r="K906" s="298"/>
      <c r="L906" s="289"/>
      <c r="M906" s="289"/>
      <c r="N906" s="299"/>
      <c r="O906" s="297"/>
      <c r="P906" s="297"/>
      <c r="Q906" s="273"/>
      <c r="R906" s="284"/>
      <c r="S906" s="284"/>
      <c r="T906" s="284"/>
      <c r="U906" s="332" t="str">
        <f t="shared" si="259"/>
        <v/>
      </c>
      <c r="V906" s="284"/>
      <c r="W906" s="332" t="str">
        <f>IF(V906="si",(J906*O906),(" "))</f>
        <v xml:space="preserve"> </v>
      </c>
      <c r="X906" s="636"/>
      <c r="Y906" s="335" t="str">
        <f t="shared" si="260"/>
        <v/>
      </c>
      <c r="Z906" s="636"/>
      <c r="AA906" s="637"/>
      <c r="AB906" s="636"/>
      <c r="AC906" s="309"/>
    </row>
    <row r="907" spans="2:33" s="274" customFormat="1" ht="15.75" x14ac:dyDescent="0.2">
      <c r="B907" s="300"/>
      <c r="C907" s="301"/>
      <c r="D907" s="301"/>
      <c r="E907" s="301"/>
      <c r="F907" s="301"/>
      <c r="G907" s="301"/>
      <c r="H907" s="301"/>
      <c r="I907" s="301"/>
      <c r="J907" s="302"/>
      <c r="K907" s="302"/>
      <c r="L907" s="302"/>
      <c r="M907" s="302"/>
      <c r="N907" s="301"/>
      <c r="O907" s="301"/>
      <c r="P907" s="301"/>
      <c r="Q907" s="302"/>
      <c r="R907" s="302"/>
      <c r="S907" s="303"/>
      <c r="T907" s="303" t="s">
        <v>719</v>
      </c>
      <c r="U907" s="333">
        <f>SUM(U901:U906)</f>
        <v>5806.7963680305147</v>
      </c>
      <c r="V907" s="303">
        <f>COUNTIF(V901:V906,"SI")</f>
        <v>5</v>
      </c>
      <c r="W907" s="333">
        <f>SUM(W901:W906)</f>
        <v>5803.4227000000001</v>
      </c>
      <c r="X907" s="390">
        <f>W907/V907</f>
        <v>1160.68454</v>
      </c>
      <c r="Y907" s="301"/>
      <c r="Z907" s="301"/>
      <c r="AA907" s="301"/>
      <c r="AB907" s="301"/>
      <c r="AC907" s="304"/>
    </row>
    <row r="908" spans="2:33" x14ac:dyDescent="0.2">
      <c r="Q908" s="69"/>
    </row>
    <row r="909" spans="2:33" x14ac:dyDescent="0.2">
      <c r="Q909" s="69"/>
    </row>
    <row r="910" spans="2:33" s="274" customFormat="1" ht="20.25" x14ac:dyDescent="0.25">
      <c r="B910" s="449">
        <v>69</v>
      </c>
      <c r="C910" s="640" t="str">
        <f>VLOOKUP(B910,'INFO. PROP'!$A$9:$D$105,2,FALSE)</f>
        <v>CONSULTORES DEL OCCIDENTE SAS</v>
      </c>
      <c r="D910" s="640"/>
      <c r="E910" s="640"/>
      <c r="F910" s="640"/>
      <c r="G910" s="640"/>
      <c r="H910" s="641" t="s">
        <v>8</v>
      </c>
      <c r="I910" s="641"/>
      <c r="J910" s="642"/>
      <c r="K910" s="423" t="str">
        <f>VLOOKUP(B910,'INFO. PROP'!$A$9:$E$105,4,FALSE)</f>
        <v>(CONSULTORES DEL OCCIDENTE SAS 100% -  0% -  0%- 0%)</v>
      </c>
      <c r="L910" s="426"/>
      <c r="M910" s="426"/>
      <c r="N910" s="426"/>
      <c r="O910" s="426"/>
      <c r="P910" s="426"/>
      <c r="Q910" s="426"/>
      <c r="R910" s="426"/>
      <c r="S910" s="426"/>
      <c r="T910" s="426"/>
      <c r="U910" s="431"/>
      <c r="V910" s="452" t="s">
        <v>673</v>
      </c>
      <c r="W910" s="431">
        <f>AVERAGE(W914:W919)</f>
        <v>871.69349999999997</v>
      </c>
      <c r="X910" s="618" t="s">
        <v>674</v>
      </c>
      <c r="Y910" s="619"/>
      <c r="Z910" s="311" t="s">
        <v>656</v>
      </c>
      <c r="AA910" s="312" t="s">
        <v>627</v>
      </c>
      <c r="AB910" s="311" t="s">
        <v>656</v>
      </c>
      <c r="AC910" s="275"/>
      <c r="AF910" s="516"/>
      <c r="AG910" s="517"/>
    </row>
    <row r="911" spans="2:33" s="274" customFormat="1" ht="15" x14ac:dyDescent="0.25">
      <c r="B911" s="643"/>
      <c r="C911" s="644"/>
      <c r="D911" s="644"/>
      <c r="E911" s="644"/>
      <c r="F911" s="306"/>
      <c r="G911" s="307"/>
      <c r="H911" s="307"/>
      <c r="I911" s="307"/>
      <c r="J911" s="308"/>
      <c r="K911" s="308"/>
      <c r="L911" s="308"/>
      <c r="M911" s="308"/>
      <c r="N911" s="307"/>
      <c r="O911" s="307"/>
      <c r="P911" s="307"/>
      <c r="Q911" s="308"/>
      <c r="R911" s="308"/>
      <c r="S911" s="308"/>
      <c r="T911" s="308"/>
      <c r="U911" s="308"/>
      <c r="V911" s="308"/>
      <c r="W911" s="308"/>
      <c r="X911" s="308"/>
      <c r="Y911" s="307"/>
      <c r="Z911" s="307"/>
      <c r="AA911" s="307"/>
      <c r="AB911" s="307"/>
      <c r="AC911" s="276"/>
      <c r="AF911" s="516"/>
      <c r="AG911" s="517"/>
    </row>
    <row r="912" spans="2:33" s="274" customFormat="1" ht="45" customHeight="1" x14ac:dyDescent="0.25">
      <c r="B912" s="645" t="s">
        <v>675</v>
      </c>
      <c r="C912" s="629" t="s">
        <v>676</v>
      </c>
      <c r="D912" s="629" t="s">
        <v>677</v>
      </c>
      <c r="E912" s="629" t="s">
        <v>678</v>
      </c>
      <c r="F912" s="630" t="s">
        <v>675</v>
      </c>
      <c r="G912" s="646"/>
      <c r="H912" s="631"/>
      <c r="I912" s="647" t="s">
        <v>679</v>
      </c>
      <c r="J912" s="648"/>
      <c r="K912" s="620" t="s">
        <v>680</v>
      </c>
      <c r="L912" s="620" t="s">
        <v>681</v>
      </c>
      <c r="M912" s="620" t="s">
        <v>682</v>
      </c>
      <c r="N912" s="620" t="s">
        <v>683</v>
      </c>
      <c r="O912" s="620" t="s">
        <v>684</v>
      </c>
      <c r="P912" s="620" t="s">
        <v>685</v>
      </c>
      <c r="Q912" s="281" t="s">
        <v>686</v>
      </c>
      <c r="R912" s="279" t="s">
        <v>687</v>
      </c>
      <c r="S912" s="649" t="s">
        <v>688</v>
      </c>
      <c r="T912" s="649"/>
      <c r="U912" s="620" t="s">
        <v>689</v>
      </c>
      <c r="V912" s="620" t="s">
        <v>690</v>
      </c>
      <c r="W912" s="647" t="s">
        <v>691</v>
      </c>
      <c r="X912" s="648"/>
      <c r="Y912" s="281" t="s">
        <v>692</v>
      </c>
      <c r="Z912" s="281" t="s">
        <v>693</v>
      </c>
      <c r="AA912" s="629" t="s">
        <v>694</v>
      </c>
      <c r="AB912" s="629"/>
      <c r="AC912" s="622" t="s">
        <v>23</v>
      </c>
      <c r="AF912" s="516"/>
      <c r="AG912" s="517"/>
    </row>
    <row r="913" spans="2:33" s="274" customFormat="1" ht="75" customHeight="1" x14ac:dyDescent="0.25">
      <c r="B913" s="645"/>
      <c r="C913" s="629"/>
      <c r="D913" s="629"/>
      <c r="E913" s="629"/>
      <c r="F913" s="282" t="s">
        <v>5</v>
      </c>
      <c r="G913" s="630" t="s">
        <v>695</v>
      </c>
      <c r="H913" s="631"/>
      <c r="I913" s="278" t="s">
        <v>696</v>
      </c>
      <c r="J913" s="280" t="s">
        <v>697</v>
      </c>
      <c r="K913" s="621"/>
      <c r="L913" s="621"/>
      <c r="M913" s="621"/>
      <c r="N913" s="621"/>
      <c r="O913" s="621"/>
      <c r="P913" s="621"/>
      <c r="Q913" s="277" t="s">
        <v>698</v>
      </c>
      <c r="R913" s="277" t="s">
        <v>699</v>
      </c>
      <c r="S913" s="283" t="s">
        <v>700</v>
      </c>
      <c r="T913" s="283" t="s">
        <v>701</v>
      </c>
      <c r="U913" s="621"/>
      <c r="V913" s="621"/>
      <c r="W913" s="502" t="s">
        <v>702</v>
      </c>
      <c r="X913" s="284" t="s">
        <v>703</v>
      </c>
      <c r="Y913" s="277" t="s">
        <v>704</v>
      </c>
      <c r="Z913" s="281" t="s">
        <v>705</v>
      </c>
      <c r="AA913" s="277" t="s">
        <v>706</v>
      </c>
      <c r="AB913" s="277" t="s">
        <v>707</v>
      </c>
      <c r="AC913" s="622"/>
      <c r="AF913" s="516"/>
      <c r="AG913" s="517"/>
    </row>
    <row r="914" spans="2:33" s="274" customFormat="1" ht="95.25" customHeight="1" x14ac:dyDescent="0.25">
      <c r="B914" s="285" t="s">
        <v>708</v>
      </c>
      <c r="C914" s="286">
        <v>156</v>
      </c>
      <c r="D914" s="287" t="s">
        <v>1307</v>
      </c>
      <c r="E914" s="288" t="s">
        <v>1448</v>
      </c>
      <c r="F914" s="288" t="s">
        <v>1449</v>
      </c>
      <c r="G914" s="651" t="s">
        <v>1450</v>
      </c>
      <c r="H914" s="652"/>
      <c r="I914" s="289" t="s">
        <v>713</v>
      </c>
      <c r="J914" s="290">
        <v>0.35</v>
      </c>
      <c r="K914" s="290" t="s">
        <v>1451</v>
      </c>
      <c r="L914" s="291">
        <v>43299</v>
      </c>
      <c r="M914" s="291">
        <v>43670</v>
      </c>
      <c r="N914" s="292">
        <v>788515923</v>
      </c>
      <c r="O914" s="293">
        <v>952.18</v>
      </c>
      <c r="P914" s="379">
        <v>811015</v>
      </c>
      <c r="Q914" s="273" t="str">
        <f>IF(OR(P914=$C$2,P914=$C$3,P914=$C$4),"CUMPLE","NO CUMPLE")</f>
        <v>CUMPLE</v>
      </c>
      <c r="R914" s="273" t="s">
        <v>656</v>
      </c>
      <c r="S914" s="273" t="s">
        <v>656</v>
      </c>
      <c r="T914" s="273"/>
      <c r="U914" s="332">
        <f t="shared" ref="U914:U919" si="262">IF(V914="SI",IF(M914="","",($J914*$N914)/(VLOOKUP(YEAR(M914),$AF$1:$AG$34,2,))),"")</f>
        <v>333.26318178854171</v>
      </c>
      <c r="V914" s="284" t="s">
        <v>634</v>
      </c>
      <c r="W914" s="332">
        <f t="shared" ref="W914:W919" si="263">IF(V914="si",(J914*O914),(" "))</f>
        <v>333.26299999999998</v>
      </c>
      <c r="X914" s="448">
        <f>W920/$G$11</f>
        <v>3.2686315653982763</v>
      </c>
      <c r="Y914" s="273" t="str">
        <f t="shared" ref="Y914:Y919" si="264">IF(M914="","",IF(M914&lt;$G$13,"CUMPLE","NO CUMPLE"))</f>
        <v>CUMPLE</v>
      </c>
      <c r="Z914" s="634" t="s">
        <v>656</v>
      </c>
      <c r="AA914" s="637" t="s">
        <v>634</v>
      </c>
      <c r="AB914" s="634" t="str">
        <f>IF(AA914="si","CUMPLE","NO CUMPLE")</f>
        <v>CUMPLE</v>
      </c>
      <c r="AC914" s="294"/>
      <c r="AF914" s="516"/>
      <c r="AG914" s="517"/>
    </row>
    <row r="915" spans="2:33" s="274" customFormat="1" ht="90.75" customHeight="1" x14ac:dyDescent="0.25">
      <c r="B915" s="285" t="s">
        <v>714</v>
      </c>
      <c r="C915" s="286">
        <v>152</v>
      </c>
      <c r="D915" s="287" t="s">
        <v>1307</v>
      </c>
      <c r="E915" s="288" t="s">
        <v>1452</v>
      </c>
      <c r="F915" s="288" t="s">
        <v>1453</v>
      </c>
      <c r="G915" s="651" t="s">
        <v>1454</v>
      </c>
      <c r="H915" s="652"/>
      <c r="I915" s="289" t="s">
        <v>713</v>
      </c>
      <c r="J915" s="290">
        <v>0.45</v>
      </c>
      <c r="K915" s="290" t="s">
        <v>1451</v>
      </c>
      <c r="L915" s="291">
        <v>41781</v>
      </c>
      <c r="M915" s="291">
        <v>42695</v>
      </c>
      <c r="N915" s="292">
        <v>1993816955</v>
      </c>
      <c r="O915" s="293">
        <v>2891.87</v>
      </c>
      <c r="P915" s="379">
        <v>811015</v>
      </c>
      <c r="Q915" s="273" t="str">
        <f t="shared" ref="Q915:Q916" si="265">IF(OR(P915=$C$2,P915=$C$3,P915=$C$4),"CUMPLE","NO CUMPLE")</f>
        <v>CUMPLE</v>
      </c>
      <c r="R915" s="273" t="s">
        <v>656</v>
      </c>
      <c r="S915" s="273" t="s">
        <v>656</v>
      </c>
      <c r="T915" s="273"/>
      <c r="U915" s="332">
        <f t="shared" si="262"/>
        <v>1301.3432780239464</v>
      </c>
      <c r="V915" s="284" t="s">
        <v>634</v>
      </c>
      <c r="W915" s="332">
        <f t="shared" si="263"/>
        <v>1301.3415</v>
      </c>
      <c r="X915" s="634" t="str">
        <f>IF(W920=0,"",IF(X914&gt;=100%,"CUMPLE","NO CUMPLE"))</f>
        <v>CUMPLE</v>
      </c>
      <c r="Y915" s="273" t="str">
        <f t="shared" si="264"/>
        <v>CUMPLE</v>
      </c>
      <c r="Z915" s="635"/>
      <c r="AA915" s="637"/>
      <c r="AB915" s="635"/>
      <c r="AC915" s="295"/>
      <c r="AF915" s="516"/>
      <c r="AG915" s="518"/>
    </row>
    <row r="916" spans="2:33" s="274" customFormat="1" ht="128.25" customHeight="1" x14ac:dyDescent="0.25">
      <c r="B916" s="285" t="s">
        <v>715</v>
      </c>
      <c r="C916" s="296">
        <v>89</v>
      </c>
      <c r="D916" s="287" t="s">
        <v>1307</v>
      </c>
      <c r="E916" s="288" t="s">
        <v>1448</v>
      </c>
      <c r="F916" s="288" t="s">
        <v>1455</v>
      </c>
      <c r="G916" s="651" t="s">
        <v>1456</v>
      </c>
      <c r="H916" s="652"/>
      <c r="I916" s="289" t="s">
        <v>713</v>
      </c>
      <c r="J916" s="290">
        <v>0.95</v>
      </c>
      <c r="K916" s="290" t="s">
        <v>1451</v>
      </c>
      <c r="L916" s="291">
        <v>42193</v>
      </c>
      <c r="M916" s="291">
        <v>42349</v>
      </c>
      <c r="N916" s="292">
        <v>665019715</v>
      </c>
      <c r="O916" s="293">
        <v>1032.08</v>
      </c>
      <c r="P916" s="379">
        <v>811015</v>
      </c>
      <c r="Q916" s="273" t="str">
        <f t="shared" si="265"/>
        <v>CUMPLE</v>
      </c>
      <c r="R916" s="273" t="s">
        <v>656</v>
      </c>
      <c r="S916" s="273" t="s">
        <v>656</v>
      </c>
      <c r="T916" s="273" t="s">
        <v>656</v>
      </c>
      <c r="U916" s="332">
        <f t="shared" si="262"/>
        <v>980.47447699231782</v>
      </c>
      <c r="V916" s="284" t="s">
        <v>634</v>
      </c>
      <c r="W916" s="332">
        <f t="shared" si="263"/>
        <v>980.47599999999989</v>
      </c>
      <c r="X916" s="635"/>
      <c r="Y916" s="273" t="str">
        <f t="shared" si="264"/>
        <v>CUMPLE</v>
      </c>
      <c r="Z916" s="635"/>
      <c r="AA916" s="637"/>
      <c r="AB916" s="635"/>
      <c r="AC916" s="309"/>
      <c r="AF916" s="516"/>
      <c r="AG916" s="518"/>
    </row>
    <row r="917" spans="2:33" s="274" customFormat="1" ht="63.75" customHeight="1" x14ac:dyDescent="0.25">
      <c r="B917" s="285" t="s">
        <v>716</v>
      </c>
      <c r="C917" s="296"/>
      <c r="D917" s="287"/>
      <c r="E917" s="288"/>
      <c r="F917" s="288"/>
      <c r="G917" s="651"/>
      <c r="H917" s="652"/>
      <c r="I917" s="289"/>
      <c r="J917" s="290"/>
      <c r="K917" s="290"/>
      <c r="L917" s="291"/>
      <c r="M917" s="291"/>
      <c r="N917" s="292"/>
      <c r="O917" s="293"/>
      <c r="P917" s="289"/>
      <c r="Q917" s="273"/>
      <c r="R917" s="273"/>
      <c r="S917" s="273"/>
      <c r="T917" s="273"/>
      <c r="U917" s="332" t="str">
        <f t="shared" si="262"/>
        <v/>
      </c>
      <c r="V917" s="284"/>
      <c r="W917" s="332" t="str">
        <f t="shared" si="263"/>
        <v xml:space="preserve"> </v>
      </c>
      <c r="X917" s="635"/>
      <c r="Y917" s="273" t="str">
        <f t="shared" si="264"/>
        <v/>
      </c>
      <c r="Z917" s="635"/>
      <c r="AA917" s="637"/>
      <c r="AB917" s="635"/>
      <c r="AC917" s="309"/>
      <c r="AF917" s="516"/>
      <c r="AG917" s="518"/>
    </row>
    <row r="918" spans="2:33" s="274" customFormat="1" ht="54.75" customHeight="1" x14ac:dyDescent="0.25">
      <c r="B918" s="285" t="s">
        <v>717</v>
      </c>
      <c r="C918" s="296"/>
      <c r="D918" s="296"/>
      <c r="E918" s="284"/>
      <c r="F918" s="284"/>
      <c r="G918" s="638"/>
      <c r="H918" s="639"/>
      <c r="I918" s="289"/>
      <c r="J918" s="298"/>
      <c r="K918" s="298"/>
      <c r="L918" s="289"/>
      <c r="M918" s="289"/>
      <c r="N918" s="299"/>
      <c r="O918" s="297"/>
      <c r="P918" s="297"/>
      <c r="Q918" s="273"/>
      <c r="R918" s="284"/>
      <c r="S918" s="284"/>
      <c r="T918" s="284"/>
      <c r="U918" s="332" t="str">
        <f t="shared" si="262"/>
        <v/>
      </c>
      <c r="V918" s="284"/>
      <c r="W918" s="332" t="str">
        <f t="shared" si="263"/>
        <v xml:space="preserve"> </v>
      </c>
      <c r="X918" s="635"/>
      <c r="Y918" s="335" t="str">
        <f t="shared" si="264"/>
        <v/>
      </c>
      <c r="Z918" s="635"/>
      <c r="AA918" s="637"/>
      <c r="AB918" s="635"/>
      <c r="AC918" s="309"/>
      <c r="AF918" s="516"/>
      <c r="AG918" s="518"/>
    </row>
    <row r="919" spans="2:33" s="274" customFormat="1" ht="69.75" customHeight="1" x14ac:dyDescent="0.2">
      <c r="B919" s="285" t="s">
        <v>718</v>
      </c>
      <c r="C919" s="296"/>
      <c r="D919" s="296"/>
      <c r="E919" s="284"/>
      <c r="F919" s="284"/>
      <c r="G919" s="638"/>
      <c r="H919" s="639"/>
      <c r="I919" s="289"/>
      <c r="J919" s="298"/>
      <c r="K919" s="298"/>
      <c r="L919" s="289"/>
      <c r="M919" s="289"/>
      <c r="N919" s="299"/>
      <c r="O919" s="297"/>
      <c r="P919" s="297"/>
      <c r="Q919" s="273"/>
      <c r="R919" s="284"/>
      <c r="S919" s="284"/>
      <c r="T919" s="284"/>
      <c r="U919" s="332" t="str">
        <f t="shared" si="262"/>
        <v/>
      </c>
      <c r="V919" s="284"/>
      <c r="W919" s="332" t="str">
        <f t="shared" si="263"/>
        <v xml:space="preserve"> </v>
      </c>
      <c r="X919" s="636"/>
      <c r="Y919" s="335" t="str">
        <f t="shared" si="264"/>
        <v/>
      </c>
      <c r="Z919" s="636"/>
      <c r="AA919" s="637"/>
      <c r="AB919" s="636"/>
      <c r="AC919" s="309"/>
    </row>
    <row r="920" spans="2:33" s="274" customFormat="1" ht="15.75" x14ac:dyDescent="0.2">
      <c r="B920" s="300"/>
      <c r="C920" s="301"/>
      <c r="D920" s="301"/>
      <c r="E920" s="301"/>
      <c r="F920" s="301"/>
      <c r="G920" s="301"/>
      <c r="H920" s="301"/>
      <c r="I920" s="301"/>
      <c r="J920" s="302"/>
      <c r="K920" s="302"/>
      <c r="L920" s="302"/>
      <c r="M920" s="302"/>
      <c r="N920" s="301"/>
      <c r="O920" s="301"/>
      <c r="P920" s="301"/>
      <c r="Q920" s="302"/>
      <c r="R920" s="302"/>
      <c r="S920" s="303"/>
      <c r="T920" s="303" t="s">
        <v>719</v>
      </c>
      <c r="U920" s="333">
        <f>SUM(U914:U919)</f>
        <v>2615.0809368048058</v>
      </c>
      <c r="V920" s="303">
        <f>COUNTIF(V914:V919,"SI")</f>
        <v>3</v>
      </c>
      <c r="W920" s="333">
        <f>SUM(W914:W919)</f>
        <v>2615.0805</v>
      </c>
      <c r="X920" s="310">
        <f>W920/V920</f>
        <v>871.69349999999997</v>
      </c>
      <c r="Y920" s="301"/>
      <c r="Z920" s="301"/>
      <c r="AA920" s="301"/>
      <c r="AB920" s="301"/>
      <c r="AC920" s="304"/>
    </row>
    <row r="921" spans="2:33" ht="16.5" x14ac:dyDescent="0.3">
      <c r="Q921" s="69"/>
      <c r="U921" s="331"/>
      <c r="V921" s="327"/>
      <c r="W921" s="331"/>
    </row>
    <row r="922" spans="2:33" x14ac:dyDescent="0.2">
      <c r="Q922" s="69"/>
    </row>
    <row r="923" spans="2:33" s="274" customFormat="1" ht="20.25" x14ac:dyDescent="0.25">
      <c r="B923" s="449">
        <v>70</v>
      </c>
      <c r="C923" s="640" t="str">
        <f>VLOOKUP(B923,'INFO. PROP'!$A$9:$D$105,2,FALSE)</f>
        <v>CONSORCIO BOSA</v>
      </c>
      <c r="D923" s="640"/>
      <c r="E923" s="640"/>
      <c r="F923" s="640"/>
      <c r="G923" s="640"/>
      <c r="H923" s="641" t="s">
        <v>8</v>
      </c>
      <c r="I923" s="641"/>
      <c r="J923" s="642"/>
      <c r="K923" s="423" t="str">
        <f>VLOOKUP(B923,'INFO. PROP'!$A$9:$E$105,4,FALSE)</f>
        <v>(TOTALL S.A.S 70% - INFRAOBRAS INGENIERIA S.A.S 30% -  0%- 0%)</v>
      </c>
      <c r="L923" s="426"/>
      <c r="M923" s="426"/>
      <c r="N923" s="426"/>
      <c r="O923" s="426"/>
      <c r="P923" s="426"/>
      <c r="Q923" s="426"/>
      <c r="R923" s="426"/>
      <c r="S923" s="426"/>
      <c r="T923" s="426"/>
      <c r="U923" s="431"/>
      <c r="V923" s="452" t="s">
        <v>673</v>
      </c>
      <c r="W923" s="431">
        <f>AVERAGE(W927:W932)</f>
        <v>1024.7315000000001</v>
      </c>
      <c r="X923" s="618" t="s">
        <v>674</v>
      </c>
      <c r="Y923" s="619"/>
      <c r="Z923" s="311" t="s">
        <v>656</v>
      </c>
      <c r="AA923" s="312" t="s">
        <v>627</v>
      </c>
      <c r="AB923" s="311" t="s">
        <v>656</v>
      </c>
      <c r="AC923" s="275"/>
      <c r="AF923" s="516"/>
      <c r="AG923" s="517"/>
    </row>
    <row r="924" spans="2:33" s="274" customFormat="1" ht="15" x14ac:dyDescent="0.25">
      <c r="B924" s="643"/>
      <c r="C924" s="644"/>
      <c r="D924" s="644"/>
      <c r="E924" s="644"/>
      <c r="F924" s="306"/>
      <c r="G924" s="307"/>
      <c r="H924" s="307"/>
      <c r="I924" s="307"/>
      <c r="J924" s="308"/>
      <c r="K924" s="308"/>
      <c r="L924" s="308"/>
      <c r="M924" s="308"/>
      <c r="N924" s="307"/>
      <c r="O924" s="307"/>
      <c r="P924" s="307"/>
      <c r="Q924" s="308"/>
      <c r="R924" s="308"/>
      <c r="S924" s="308"/>
      <c r="T924" s="308"/>
      <c r="U924" s="308"/>
      <c r="V924" s="308"/>
      <c r="W924" s="308"/>
      <c r="X924" s="308"/>
      <c r="Y924" s="307"/>
      <c r="Z924" s="307"/>
      <c r="AA924" s="307"/>
      <c r="AB924" s="307"/>
      <c r="AC924" s="276"/>
      <c r="AF924" s="516"/>
      <c r="AG924" s="517"/>
    </row>
    <row r="925" spans="2:33" s="274" customFormat="1" ht="45" customHeight="1" x14ac:dyDescent="0.25">
      <c r="B925" s="645" t="s">
        <v>675</v>
      </c>
      <c r="C925" s="629" t="s">
        <v>676</v>
      </c>
      <c r="D925" s="629" t="s">
        <v>677</v>
      </c>
      <c r="E925" s="629" t="s">
        <v>678</v>
      </c>
      <c r="F925" s="630" t="s">
        <v>675</v>
      </c>
      <c r="G925" s="646"/>
      <c r="H925" s="631"/>
      <c r="I925" s="647" t="s">
        <v>679</v>
      </c>
      <c r="J925" s="648"/>
      <c r="K925" s="620" t="s">
        <v>680</v>
      </c>
      <c r="L925" s="620" t="s">
        <v>681</v>
      </c>
      <c r="M925" s="620" t="s">
        <v>682</v>
      </c>
      <c r="N925" s="620" t="s">
        <v>683</v>
      </c>
      <c r="O925" s="620" t="s">
        <v>684</v>
      </c>
      <c r="P925" s="620" t="s">
        <v>685</v>
      </c>
      <c r="Q925" s="281" t="s">
        <v>686</v>
      </c>
      <c r="R925" s="279" t="s">
        <v>687</v>
      </c>
      <c r="S925" s="649" t="s">
        <v>688</v>
      </c>
      <c r="T925" s="649"/>
      <c r="U925" s="620" t="s">
        <v>689</v>
      </c>
      <c r="V925" s="620" t="s">
        <v>690</v>
      </c>
      <c r="W925" s="647" t="s">
        <v>691</v>
      </c>
      <c r="X925" s="648"/>
      <c r="Y925" s="281" t="s">
        <v>692</v>
      </c>
      <c r="Z925" s="281" t="s">
        <v>693</v>
      </c>
      <c r="AA925" s="629" t="s">
        <v>694</v>
      </c>
      <c r="AB925" s="629"/>
      <c r="AC925" s="622" t="s">
        <v>23</v>
      </c>
      <c r="AF925" s="516"/>
      <c r="AG925" s="517"/>
    </row>
    <row r="926" spans="2:33" s="274" customFormat="1" ht="75" customHeight="1" x14ac:dyDescent="0.25">
      <c r="B926" s="645"/>
      <c r="C926" s="629"/>
      <c r="D926" s="629"/>
      <c r="E926" s="629"/>
      <c r="F926" s="282" t="s">
        <v>5</v>
      </c>
      <c r="G926" s="630" t="s">
        <v>695</v>
      </c>
      <c r="H926" s="631"/>
      <c r="I926" s="278" t="s">
        <v>696</v>
      </c>
      <c r="J926" s="280" t="s">
        <v>697</v>
      </c>
      <c r="K926" s="621"/>
      <c r="L926" s="621"/>
      <c r="M926" s="621"/>
      <c r="N926" s="621"/>
      <c r="O926" s="621"/>
      <c r="P926" s="621"/>
      <c r="Q926" s="277" t="s">
        <v>698</v>
      </c>
      <c r="R926" s="277" t="s">
        <v>699</v>
      </c>
      <c r="S926" s="283" t="s">
        <v>700</v>
      </c>
      <c r="T926" s="283" t="s">
        <v>701</v>
      </c>
      <c r="U926" s="621"/>
      <c r="V926" s="621"/>
      <c r="W926" s="502" t="s">
        <v>702</v>
      </c>
      <c r="X926" s="284" t="s">
        <v>703</v>
      </c>
      <c r="Y926" s="277" t="s">
        <v>704</v>
      </c>
      <c r="Z926" s="281" t="s">
        <v>705</v>
      </c>
      <c r="AA926" s="277" t="s">
        <v>706</v>
      </c>
      <c r="AB926" s="277" t="s">
        <v>707</v>
      </c>
      <c r="AC926" s="622"/>
      <c r="AF926" s="516"/>
      <c r="AG926" s="517"/>
    </row>
    <row r="927" spans="2:33" s="274" customFormat="1" ht="83.25" customHeight="1" x14ac:dyDescent="0.25">
      <c r="B927" s="285" t="s">
        <v>708</v>
      </c>
      <c r="C927" s="286">
        <v>98</v>
      </c>
      <c r="D927" s="287" t="s">
        <v>1307</v>
      </c>
      <c r="E927" s="288" t="s">
        <v>1311</v>
      </c>
      <c r="F927" s="288" t="s">
        <v>1457</v>
      </c>
      <c r="G927" s="651" t="s">
        <v>1458</v>
      </c>
      <c r="H927" s="652"/>
      <c r="I927" s="289" t="s">
        <v>713</v>
      </c>
      <c r="J927" s="290">
        <v>0.15</v>
      </c>
      <c r="K927" s="290" t="s">
        <v>440</v>
      </c>
      <c r="L927" s="291">
        <v>39114</v>
      </c>
      <c r="M927" s="291">
        <v>40117</v>
      </c>
      <c r="N927" s="292">
        <v>2632793549</v>
      </c>
      <c r="O927" s="293">
        <v>5298.43</v>
      </c>
      <c r="P927" s="379">
        <v>811015</v>
      </c>
      <c r="Q927" s="273" t="str">
        <f>IF(OR(P927=$C$2,P927=$C$3,P927=$C$4),"CUMPLE","NO CUMPLE")</f>
        <v>CUMPLE</v>
      </c>
      <c r="R927" s="273" t="s">
        <v>656</v>
      </c>
      <c r="S927" s="273" t="s">
        <v>656</v>
      </c>
      <c r="T927" s="273"/>
      <c r="U927" s="332">
        <f t="shared" ref="U927:U932" si="266">IF(V927="SI",IF(M927="","",($J927*$N927)/(VLOOKUP(YEAR(M927),$AF$1:$AG$34,2,))),"")</f>
        <v>794.76561149124564</v>
      </c>
      <c r="V927" s="284" t="s">
        <v>634</v>
      </c>
      <c r="W927" s="332">
        <f t="shared" ref="W927:W932" si="267">IF(V927="si",(J927*O927),(" "))</f>
        <v>794.7645</v>
      </c>
      <c r="X927" s="448">
        <f>W933/$G$11</f>
        <v>3.8424856064177648</v>
      </c>
      <c r="Y927" s="273" t="str">
        <f t="shared" ref="Y927:Y932" si="268">IF(M927="","",IF(M927&lt;$G$13,"CUMPLE","NO CUMPLE"))</f>
        <v>CUMPLE</v>
      </c>
      <c r="Z927" s="634" t="s">
        <v>656</v>
      </c>
      <c r="AA927" s="637" t="s">
        <v>634</v>
      </c>
      <c r="AB927" s="634" t="str">
        <f>IF(AA927="si","CUMPLE","NO CUMPLE")</f>
        <v>CUMPLE</v>
      </c>
      <c r="AC927" s="294"/>
      <c r="AF927" s="516"/>
      <c r="AG927" s="517"/>
    </row>
    <row r="928" spans="2:33" s="274" customFormat="1" ht="114.75" customHeight="1" x14ac:dyDescent="0.25">
      <c r="B928" s="285" t="s">
        <v>714</v>
      </c>
      <c r="C928" s="286">
        <v>195</v>
      </c>
      <c r="D928" s="287" t="s">
        <v>1307</v>
      </c>
      <c r="E928" s="288" t="s">
        <v>1459</v>
      </c>
      <c r="F928" s="288" t="s">
        <v>1460</v>
      </c>
      <c r="G928" s="651" t="s">
        <v>1461</v>
      </c>
      <c r="H928" s="652"/>
      <c r="I928" s="289" t="s">
        <v>730</v>
      </c>
      <c r="J928" s="290">
        <v>1</v>
      </c>
      <c r="K928" s="290" t="s">
        <v>440</v>
      </c>
      <c r="L928" s="291">
        <v>40739</v>
      </c>
      <c r="M928" s="291">
        <v>41090</v>
      </c>
      <c r="N928" s="292">
        <v>1144154864</v>
      </c>
      <c r="O928" s="293">
        <v>2018.97</v>
      </c>
      <c r="P928" s="379">
        <v>811015</v>
      </c>
      <c r="Q928" s="273" t="str">
        <f t="shared" ref="Q928:Q929" si="269">IF(OR(P928=$C$2,P928=$C$3,P928=$C$4),"CUMPLE","NO CUMPLE")</f>
        <v>CUMPLE</v>
      </c>
      <c r="R928" s="273"/>
      <c r="S928" s="273"/>
      <c r="T928" s="273"/>
      <c r="U928" s="332">
        <f t="shared" si="266"/>
        <v>2018.9780554085053</v>
      </c>
      <c r="V928" s="284" t="s">
        <v>634</v>
      </c>
      <c r="W928" s="332">
        <f t="shared" si="267"/>
        <v>2018.97</v>
      </c>
      <c r="X928" s="634" t="str">
        <f>IF(W933=0,"",IF(X927&gt;=100%,"CUMPLE","NO CUMPLE"))</f>
        <v>CUMPLE</v>
      </c>
      <c r="Y928" s="273" t="str">
        <f t="shared" si="268"/>
        <v>CUMPLE</v>
      </c>
      <c r="Z928" s="635"/>
      <c r="AA928" s="637"/>
      <c r="AB928" s="635"/>
      <c r="AC928" s="534"/>
      <c r="AF928" s="516"/>
      <c r="AG928" s="518"/>
    </row>
    <row r="929" spans="2:33" s="274" customFormat="1" ht="75" customHeight="1" x14ac:dyDescent="0.25">
      <c r="B929" s="285" t="s">
        <v>715</v>
      </c>
      <c r="C929" s="296">
        <v>34</v>
      </c>
      <c r="D929" s="287" t="s">
        <v>1307</v>
      </c>
      <c r="E929" s="288" t="s">
        <v>1462</v>
      </c>
      <c r="F929" s="288" t="s">
        <v>1463</v>
      </c>
      <c r="G929" s="651" t="s">
        <v>1464</v>
      </c>
      <c r="H929" s="652"/>
      <c r="I929" s="289" t="s">
        <v>713</v>
      </c>
      <c r="J929" s="290">
        <v>0.45</v>
      </c>
      <c r="K929" s="290" t="s">
        <v>439</v>
      </c>
      <c r="L929" s="291">
        <v>37057</v>
      </c>
      <c r="M929" s="291">
        <v>37498</v>
      </c>
      <c r="N929" s="292">
        <v>178852000</v>
      </c>
      <c r="O929" s="293">
        <v>578.79999999999995</v>
      </c>
      <c r="P929" s="379">
        <v>811015</v>
      </c>
      <c r="Q929" s="273" t="str">
        <f t="shared" si="269"/>
        <v>CUMPLE</v>
      </c>
      <c r="R929" s="273" t="s">
        <v>656</v>
      </c>
      <c r="S929" s="273" t="s">
        <v>656</v>
      </c>
      <c r="T929" s="273" t="s">
        <v>656</v>
      </c>
      <c r="U929" s="332">
        <f t="shared" si="266"/>
        <v>260.46407766990291</v>
      </c>
      <c r="V929" s="284" t="s">
        <v>634</v>
      </c>
      <c r="W929" s="332">
        <f t="shared" si="267"/>
        <v>260.45999999999998</v>
      </c>
      <c r="X929" s="635"/>
      <c r="Y929" s="273" t="str">
        <f t="shared" si="268"/>
        <v>CUMPLE</v>
      </c>
      <c r="Z929" s="635"/>
      <c r="AA929" s="637"/>
      <c r="AB929" s="635"/>
      <c r="AC929" s="309"/>
      <c r="AF929" s="516"/>
      <c r="AG929" s="518"/>
    </row>
    <row r="930" spans="2:33" s="274" customFormat="1" ht="63.75" customHeight="1" x14ac:dyDescent="0.25">
      <c r="B930" s="285" t="s">
        <v>716</v>
      </c>
      <c r="C930" s="296"/>
      <c r="D930" s="287"/>
      <c r="E930" s="288"/>
      <c r="F930" s="288"/>
      <c r="G930" s="651"/>
      <c r="H930" s="652"/>
      <c r="I930" s="289"/>
      <c r="J930" s="290"/>
      <c r="K930" s="290"/>
      <c r="L930" s="291"/>
      <c r="M930" s="291"/>
      <c r="N930" s="292"/>
      <c r="O930" s="293"/>
      <c r="P930" s="289"/>
      <c r="Q930" s="273"/>
      <c r="R930" s="273"/>
      <c r="S930" s="273"/>
      <c r="T930" s="273"/>
      <c r="U930" s="332" t="str">
        <f t="shared" si="266"/>
        <v/>
      </c>
      <c r="V930" s="284"/>
      <c r="W930" s="332" t="str">
        <f t="shared" si="267"/>
        <v xml:space="preserve"> </v>
      </c>
      <c r="X930" s="635"/>
      <c r="Y930" s="273" t="str">
        <f t="shared" si="268"/>
        <v/>
      </c>
      <c r="Z930" s="635"/>
      <c r="AA930" s="637"/>
      <c r="AB930" s="635"/>
      <c r="AC930" s="309"/>
      <c r="AF930" s="516"/>
      <c r="AG930" s="518"/>
    </row>
    <row r="931" spans="2:33" s="274" customFormat="1" ht="54.75" customHeight="1" x14ac:dyDescent="0.25">
      <c r="B931" s="285" t="s">
        <v>717</v>
      </c>
      <c r="C931" s="296"/>
      <c r="D931" s="296"/>
      <c r="E931" s="284"/>
      <c r="F931" s="284"/>
      <c r="G931" s="638"/>
      <c r="H931" s="639"/>
      <c r="I931" s="289"/>
      <c r="J931" s="298"/>
      <c r="K931" s="298"/>
      <c r="L931" s="289"/>
      <c r="M931" s="289"/>
      <c r="N931" s="299"/>
      <c r="O931" s="297"/>
      <c r="P931" s="297"/>
      <c r="Q931" s="273"/>
      <c r="R931" s="284"/>
      <c r="S931" s="284"/>
      <c r="T931" s="284"/>
      <c r="U931" s="332" t="str">
        <f t="shared" si="266"/>
        <v/>
      </c>
      <c r="V931" s="284"/>
      <c r="W931" s="332" t="str">
        <f t="shared" si="267"/>
        <v xml:space="preserve"> </v>
      </c>
      <c r="X931" s="635"/>
      <c r="Y931" s="335" t="str">
        <f t="shared" si="268"/>
        <v/>
      </c>
      <c r="Z931" s="635"/>
      <c r="AA931" s="637"/>
      <c r="AB931" s="635"/>
      <c r="AC931" s="309"/>
      <c r="AF931" s="516"/>
      <c r="AG931" s="518"/>
    </row>
    <row r="932" spans="2:33" s="274" customFormat="1" ht="69.75" customHeight="1" x14ac:dyDescent="0.2">
      <c r="B932" s="285" t="s">
        <v>718</v>
      </c>
      <c r="C932" s="296"/>
      <c r="D932" s="296"/>
      <c r="E932" s="284"/>
      <c r="F932" s="284"/>
      <c r="G932" s="638"/>
      <c r="H932" s="639"/>
      <c r="I932" s="289"/>
      <c r="J932" s="298"/>
      <c r="K932" s="298"/>
      <c r="L932" s="289"/>
      <c r="M932" s="289"/>
      <c r="N932" s="299"/>
      <c r="O932" s="297"/>
      <c r="P932" s="297"/>
      <c r="Q932" s="273"/>
      <c r="R932" s="284"/>
      <c r="S932" s="284"/>
      <c r="T932" s="284"/>
      <c r="U932" s="332" t="str">
        <f t="shared" si="266"/>
        <v/>
      </c>
      <c r="V932" s="284"/>
      <c r="W932" s="332" t="str">
        <f t="shared" si="267"/>
        <v xml:space="preserve"> </v>
      </c>
      <c r="X932" s="636"/>
      <c r="Y932" s="335" t="str">
        <f t="shared" si="268"/>
        <v/>
      </c>
      <c r="Z932" s="636"/>
      <c r="AA932" s="637"/>
      <c r="AB932" s="636"/>
      <c r="AC932" s="309"/>
    </row>
    <row r="933" spans="2:33" s="274" customFormat="1" ht="15.75" x14ac:dyDescent="0.2">
      <c r="B933" s="300"/>
      <c r="C933" s="301"/>
      <c r="D933" s="301"/>
      <c r="E933" s="301"/>
      <c r="F933" s="301"/>
      <c r="G933" s="301"/>
      <c r="H933" s="301"/>
      <c r="I933" s="301"/>
      <c r="J933" s="302"/>
      <c r="K933" s="302"/>
      <c r="L933" s="302"/>
      <c r="M933" s="302"/>
      <c r="N933" s="301"/>
      <c r="O933" s="301"/>
      <c r="P933" s="301"/>
      <c r="Q933" s="302"/>
      <c r="R933" s="302"/>
      <c r="S933" s="303"/>
      <c r="T933" s="303" t="s">
        <v>719</v>
      </c>
      <c r="U933" s="333">
        <f>SUM(U927:U932)</f>
        <v>3074.2077445696536</v>
      </c>
      <c r="V933" s="303">
        <f>COUNTIF(V927:V932,"SI")</f>
        <v>3</v>
      </c>
      <c r="W933" s="333">
        <f>SUM(W927:W932)</f>
        <v>3074.1945000000001</v>
      </c>
      <c r="X933" s="310">
        <f>W933/V933</f>
        <v>1024.7315000000001</v>
      </c>
      <c r="Y933" s="301"/>
      <c r="Z933" s="301"/>
      <c r="AA933" s="301"/>
      <c r="AB933" s="301"/>
      <c r="AC933" s="304"/>
    </row>
    <row r="934" spans="2:33" x14ac:dyDescent="0.2">
      <c r="Q934" s="69"/>
    </row>
    <row r="935" spans="2:33" x14ac:dyDescent="0.2">
      <c r="Q935" s="69"/>
    </row>
    <row r="936" spans="2:33" s="274" customFormat="1" ht="20.25" x14ac:dyDescent="0.25">
      <c r="B936" s="449">
        <v>71</v>
      </c>
      <c r="C936" s="640" t="str">
        <f>VLOOKUP(B936,'INFO. PROP'!$A$9:$D$105,2,FALSE)</f>
        <v>CONSORCIO KALROY BOSA 04</v>
      </c>
      <c r="D936" s="640"/>
      <c r="E936" s="640"/>
      <c r="F936" s="640"/>
      <c r="G936" s="640"/>
      <c r="H936" s="641" t="s">
        <v>8</v>
      </c>
      <c r="I936" s="641"/>
      <c r="J936" s="642"/>
      <c r="K936" s="423" t="str">
        <f>VLOOKUP(B936,'INFO. PROP'!$A$9:$E$105,4,FALSE)</f>
        <v>(KALPA INGENIERIA SAS 95% - ROY INGENIERIA SAS 5% -  0%- 0%)</v>
      </c>
      <c r="L936" s="426"/>
      <c r="M936" s="426"/>
      <c r="N936" s="426"/>
      <c r="O936" s="426"/>
      <c r="P936" s="426"/>
      <c r="Q936" s="426"/>
      <c r="R936" s="426"/>
      <c r="S936" s="426"/>
      <c r="T936" s="426"/>
      <c r="U936" s="431"/>
      <c r="V936" s="452" t="s">
        <v>673</v>
      </c>
      <c r="W936" s="431">
        <f>AVERAGE(W940:W945)</f>
        <v>134.76241666666667</v>
      </c>
      <c r="X936" s="618" t="s">
        <v>674</v>
      </c>
      <c r="Y936" s="619"/>
      <c r="Z936" s="311" t="s">
        <v>656</v>
      </c>
      <c r="AA936" s="312" t="s">
        <v>627</v>
      </c>
      <c r="AB936" s="311" t="s">
        <v>656</v>
      </c>
      <c r="AC936" s="275"/>
      <c r="AF936" s="516"/>
      <c r="AG936" s="517"/>
    </row>
    <row r="937" spans="2:33" s="274" customFormat="1" ht="15" x14ac:dyDescent="0.25">
      <c r="B937" s="643"/>
      <c r="C937" s="644"/>
      <c r="D937" s="644"/>
      <c r="E937" s="644"/>
      <c r="F937" s="306"/>
      <c r="G937" s="307"/>
      <c r="H937" s="307"/>
      <c r="I937" s="307"/>
      <c r="J937" s="308"/>
      <c r="K937" s="308"/>
      <c r="L937" s="308"/>
      <c r="M937" s="308"/>
      <c r="N937" s="307"/>
      <c r="O937" s="307"/>
      <c r="P937" s="307"/>
      <c r="Q937" s="308"/>
      <c r="R937" s="308"/>
      <c r="S937" s="308"/>
      <c r="T937" s="308"/>
      <c r="U937" s="308"/>
      <c r="V937" s="308"/>
      <c r="W937" s="308"/>
      <c r="X937" s="308"/>
      <c r="Y937" s="307"/>
      <c r="Z937" s="307"/>
      <c r="AA937" s="307"/>
      <c r="AB937" s="307"/>
      <c r="AC937" s="276"/>
      <c r="AF937" s="516"/>
      <c r="AG937" s="517"/>
    </row>
    <row r="938" spans="2:33" s="274" customFormat="1" ht="45" customHeight="1" x14ac:dyDescent="0.25">
      <c r="B938" s="645" t="s">
        <v>675</v>
      </c>
      <c r="C938" s="629" t="s">
        <v>676</v>
      </c>
      <c r="D938" s="629" t="s">
        <v>677</v>
      </c>
      <c r="E938" s="629" t="s">
        <v>678</v>
      </c>
      <c r="F938" s="630" t="s">
        <v>675</v>
      </c>
      <c r="G938" s="646"/>
      <c r="H938" s="631"/>
      <c r="I938" s="647" t="s">
        <v>679</v>
      </c>
      <c r="J938" s="648"/>
      <c r="K938" s="620" t="s">
        <v>680</v>
      </c>
      <c r="L938" s="620" t="s">
        <v>681</v>
      </c>
      <c r="M938" s="620" t="s">
        <v>682</v>
      </c>
      <c r="N938" s="620" t="s">
        <v>683</v>
      </c>
      <c r="O938" s="620" t="s">
        <v>684</v>
      </c>
      <c r="P938" s="620" t="s">
        <v>685</v>
      </c>
      <c r="Q938" s="281" t="s">
        <v>686</v>
      </c>
      <c r="R938" s="279" t="s">
        <v>687</v>
      </c>
      <c r="S938" s="649" t="s">
        <v>688</v>
      </c>
      <c r="T938" s="649"/>
      <c r="U938" s="620" t="s">
        <v>689</v>
      </c>
      <c r="V938" s="620" t="s">
        <v>690</v>
      </c>
      <c r="W938" s="647" t="s">
        <v>691</v>
      </c>
      <c r="X938" s="648"/>
      <c r="Y938" s="281" t="s">
        <v>692</v>
      </c>
      <c r="Z938" s="281" t="s">
        <v>693</v>
      </c>
      <c r="AA938" s="629" t="s">
        <v>694</v>
      </c>
      <c r="AB938" s="629"/>
      <c r="AC938" s="622" t="s">
        <v>23</v>
      </c>
      <c r="AF938" s="516"/>
      <c r="AG938" s="517"/>
    </row>
    <row r="939" spans="2:33" s="274" customFormat="1" ht="75" customHeight="1" x14ac:dyDescent="0.25">
      <c r="B939" s="645"/>
      <c r="C939" s="629"/>
      <c r="D939" s="629"/>
      <c r="E939" s="629"/>
      <c r="F939" s="282" t="s">
        <v>5</v>
      </c>
      <c r="G939" s="630" t="s">
        <v>695</v>
      </c>
      <c r="H939" s="631"/>
      <c r="I939" s="278" t="s">
        <v>696</v>
      </c>
      <c r="J939" s="280" t="s">
        <v>697</v>
      </c>
      <c r="K939" s="621"/>
      <c r="L939" s="621"/>
      <c r="M939" s="621"/>
      <c r="N939" s="621"/>
      <c r="O939" s="621"/>
      <c r="P939" s="621"/>
      <c r="Q939" s="277" t="s">
        <v>698</v>
      </c>
      <c r="R939" s="277" t="s">
        <v>699</v>
      </c>
      <c r="S939" s="283" t="s">
        <v>700</v>
      </c>
      <c r="T939" s="283" t="s">
        <v>701</v>
      </c>
      <c r="U939" s="621"/>
      <c r="V939" s="621"/>
      <c r="W939" s="502" t="s">
        <v>702</v>
      </c>
      <c r="X939" s="284" t="s">
        <v>703</v>
      </c>
      <c r="Y939" s="277" t="s">
        <v>704</v>
      </c>
      <c r="Z939" s="281" t="s">
        <v>705</v>
      </c>
      <c r="AA939" s="277" t="s">
        <v>706</v>
      </c>
      <c r="AB939" s="277" t="s">
        <v>707</v>
      </c>
      <c r="AC939" s="622"/>
      <c r="AF939" s="516"/>
      <c r="AG939" s="517"/>
    </row>
    <row r="940" spans="2:33" s="274" customFormat="1" ht="83.25" customHeight="1" x14ac:dyDescent="0.25">
      <c r="B940" s="285" t="s">
        <v>708</v>
      </c>
      <c r="C940" s="450">
        <v>202</v>
      </c>
      <c r="D940" s="287" t="s">
        <v>1307</v>
      </c>
      <c r="E940" s="288" t="s">
        <v>1465</v>
      </c>
      <c r="F940" s="288" t="s">
        <v>1466</v>
      </c>
      <c r="G940" s="651" t="s">
        <v>1467</v>
      </c>
      <c r="H940" s="652"/>
      <c r="I940" s="289" t="s">
        <v>730</v>
      </c>
      <c r="J940" s="290">
        <v>1</v>
      </c>
      <c r="K940" s="290" t="s">
        <v>1468</v>
      </c>
      <c r="L940" s="291">
        <v>42255</v>
      </c>
      <c r="M940" s="291">
        <v>42360</v>
      </c>
      <c r="N940" s="292">
        <v>36939690</v>
      </c>
      <c r="O940" s="293">
        <v>57.32</v>
      </c>
      <c r="P940" s="379">
        <v>811015</v>
      </c>
      <c r="Q940" s="273" t="str">
        <f>IF(OR(P940=$C$2,P940=$C$3,P940=$C$4),"CUMPLE","NO CUMPLE")</f>
        <v>CUMPLE</v>
      </c>
      <c r="R940" s="273" t="s">
        <v>656</v>
      </c>
      <c r="S940" s="273" t="s">
        <v>656</v>
      </c>
      <c r="T940" s="273"/>
      <c r="U940" s="332">
        <f t="shared" ref="U940:U945" si="270">IF(V940="SI",IF(M940="","",($J940*$N940)/(VLOOKUP(YEAR(M940),$AF$1:$AG$34,2,))),"")</f>
        <v>57.328610227360905</v>
      </c>
      <c r="V940" s="284" t="s">
        <v>634</v>
      </c>
      <c r="W940" s="332">
        <f t="shared" ref="W940:W945" si="271">IF(V940="si",(J940*O940),(" "))</f>
        <v>57.32</v>
      </c>
      <c r="X940" s="448">
        <f>W946/$G$11</f>
        <v>1.0106503924740093</v>
      </c>
      <c r="Y940" s="273" t="str">
        <f t="shared" ref="Y940:Y945" si="272">IF(M940="","",IF(M940&lt;$G$13,"CUMPLE","NO CUMPLE"))</f>
        <v>CUMPLE</v>
      </c>
      <c r="Z940" s="634" t="s">
        <v>656</v>
      </c>
      <c r="AA940" s="637" t="s">
        <v>634</v>
      </c>
      <c r="AB940" s="634" t="str">
        <f>IF(AA940="si","CUMPLE","NO CUMPLE")</f>
        <v>CUMPLE</v>
      </c>
      <c r="AC940" s="294"/>
      <c r="AF940" s="516"/>
      <c r="AG940" s="517"/>
    </row>
    <row r="941" spans="2:33" s="274" customFormat="1" ht="90.75" customHeight="1" x14ac:dyDescent="0.25">
      <c r="B941" s="285" t="s">
        <v>714</v>
      </c>
      <c r="C941" s="450">
        <v>251</v>
      </c>
      <c r="D941" s="287" t="s">
        <v>1307</v>
      </c>
      <c r="E941" s="288" t="s">
        <v>1469</v>
      </c>
      <c r="F941" s="288" t="s">
        <v>1470</v>
      </c>
      <c r="G941" s="651" t="s">
        <v>1471</v>
      </c>
      <c r="H941" s="652"/>
      <c r="I941" s="289" t="s">
        <v>713</v>
      </c>
      <c r="J941" s="290">
        <v>0.5</v>
      </c>
      <c r="K941" s="290" t="s">
        <v>1468</v>
      </c>
      <c r="L941" s="291">
        <v>43172</v>
      </c>
      <c r="M941" s="291">
        <v>43447</v>
      </c>
      <c r="N941" s="292">
        <v>758986013</v>
      </c>
      <c r="O941" s="293">
        <v>971.51</v>
      </c>
      <c r="P941" s="379">
        <v>811015</v>
      </c>
      <c r="Q941" s="273" t="str">
        <f t="shared" ref="Q941:Q945" si="273">IF(OR(P941=$C$2,P941=$C$3,P941=$C$4),"CUMPLE","NO CUMPLE")</f>
        <v>CUMPLE</v>
      </c>
      <c r="R941" s="273" t="s">
        <v>656</v>
      </c>
      <c r="S941" s="273" t="s">
        <v>656</v>
      </c>
      <c r="T941" s="273"/>
      <c r="U941" s="332">
        <f t="shared" si="270"/>
        <v>485.75602246167</v>
      </c>
      <c r="V941" s="284" t="s">
        <v>634</v>
      </c>
      <c r="W941" s="332">
        <f t="shared" si="271"/>
        <v>485.755</v>
      </c>
      <c r="X941" s="634" t="str">
        <f>IF(W946=0,"",IF(X940&gt;=100%,"CUMPLE","NO CUMPLE"))</f>
        <v>CUMPLE</v>
      </c>
      <c r="Y941" s="445" t="str">
        <f t="shared" si="272"/>
        <v>CUMPLE</v>
      </c>
      <c r="Z941" s="635"/>
      <c r="AA941" s="637"/>
      <c r="AB941" s="635"/>
      <c r="AC941" s="295"/>
      <c r="AF941" s="516"/>
      <c r="AG941" s="518"/>
    </row>
    <row r="942" spans="2:33" s="274" customFormat="1" ht="75" customHeight="1" x14ac:dyDescent="0.25">
      <c r="B942" s="285" t="s">
        <v>715</v>
      </c>
      <c r="C942" s="451">
        <v>219</v>
      </c>
      <c r="D942" s="287" t="s">
        <v>1307</v>
      </c>
      <c r="E942" s="288" t="s">
        <v>1472</v>
      </c>
      <c r="F942" s="288" t="s">
        <v>1473</v>
      </c>
      <c r="G942" s="651" t="s">
        <v>1474</v>
      </c>
      <c r="H942" s="652"/>
      <c r="I942" s="289" t="s">
        <v>713</v>
      </c>
      <c r="J942" s="290">
        <v>0.55000000000000004</v>
      </c>
      <c r="K942" s="290" t="s">
        <v>1468</v>
      </c>
      <c r="L942" s="291">
        <v>42065</v>
      </c>
      <c r="M942" s="291">
        <v>42156</v>
      </c>
      <c r="N942" s="292">
        <v>23281200</v>
      </c>
      <c r="O942" s="293">
        <v>36.130000000000003</v>
      </c>
      <c r="P942" s="379">
        <v>811015</v>
      </c>
      <c r="Q942" s="273" t="str">
        <f t="shared" si="273"/>
        <v>CUMPLE</v>
      </c>
      <c r="R942" s="273" t="s">
        <v>656</v>
      </c>
      <c r="S942" s="273" t="s">
        <v>656</v>
      </c>
      <c r="T942" s="273" t="s">
        <v>656</v>
      </c>
      <c r="U942" s="332">
        <f t="shared" si="270"/>
        <v>19.872212306976024</v>
      </c>
      <c r="V942" s="284" t="s">
        <v>634</v>
      </c>
      <c r="W942" s="332">
        <f t="shared" si="271"/>
        <v>19.871500000000005</v>
      </c>
      <c r="X942" s="635"/>
      <c r="Y942" s="445" t="str">
        <f t="shared" si="272"/>
        <v>CUMPLE</v>
      </c>
      <c r="Z942" s="635"/>
      <c r="AA942" s="637"/>
      <c r="AB942" s="635"/>
      <c r="AC942" s="309"/>
      <c r="AF942" s="516"/>
      <c r="AG942" s="518"/>
    </row>
    <row r="943" spans="2:33" s="274" customFormat="1" ht="63.75" customHeight="1" x14ac:dyDescent="0.25">
      <c r="B943" s="285" t="s">
        <v>716</v>
      </c>
      <c r="C943" s="451">
        <v>193</v>
      </c>
      <c r="D943" s="287" t="s">
        <v>1307</v>
      </c>
      <c r="E943" s="288" t="s">
        <v>1472</v>
      </c>
      <c r="F943" s="288" t="s">
        <v>1475</v>
      </c>
      <c r="G943" s="651" t="s">
        <v>1476</v>
      </c>
      <c r="H943" s="652"/>
      <c r="I943" s="289" t="s">
        <v>713</v>
      </c>
      <c r="J943" s="290">
        <v>0.45</v>
      </c>
      <c r="K943" s="290" t="s">
        <v>1468</v>
      </c>
      <c r="L943" s="291">
        <v>42002</v>
      </c>
      <c r="M943" s="291">
        <v>42183</v>
      </c>
      <c r="N943" s="292">
        <v>68406360</v>
      </c>
      <c r="O943" s="293">
        <v>106.16</v>
      </c>
      <c r="P943" s="379">
        <v>811015</v>
      </c>
      <c r="Q943" s="273" t="str">
        <f t="shared" si="273"/>
        <v>CUMPLE</v>
      </c>
      <c r="R943" s="273" t="s">
        <v>656</v>
      </c>
      <c r="S943" s="273" t="s">
        <v>656</v>
      </c>
      <c r="T943" s="273"/>
      <c r="U943" s="332">
        <f t="shared" si="270"/>
        <v>47.773511290447736</v>
      </c>
      <c r="V943" s="284" t="s">
        <v>634</v>
      </c>
      <c r="W943" s="332">
        <f t="shared" si="271"/>
        <v>47.771999999999998</v>
      </c>
      <c r="X943" s="635"/>
      <c r="Y943" s="445" t="str">
        <f t="shared" si="272"/>
        <v>CUMPLE</v>
      </c>
      <c r="Z943" s="635"/>
      <c r="AA943" s="637"/>
      <c r="AB943" s="635"/>
      <c r="AC943" s="309"/>
      <c r="AF943" s="516"/>
      <c r="AG943" s="518"/>
    </row>
    <row r="944" spans="2:33" s="274" customFormat="1" ht="84.75" customHeight="1" x14ac:dyDescent="0.25">
      <c r="B944" s="285" t="s">
        <v>717</v>
      </c>
      <c r="C944" s="451">
        <v>192</v>
      </c>
      <c r="D944" s="287" t="s">
        <v>1307</v>
      </c>
      <c r="E944" s="284" t="s">
        <v>1472</v>
      </c>
      <c r="F944" s="284" t="s">
        <v>1477</v>
      </c>
      <c r="G944" s="651" t="s">
        <v>1478</v>
      </c>
      <c r="H944" s="652"/>
      <c r="I944" s="289" t="s">
        <v>713</v>
      </c>
      <c r="J944" s="298">
        <v>0.75</v>
      </c>
      <c r="K944" s="290" t="s">
        <v>1468</v>
      </c>
      <c r="L944" s="291">
        <v>42023</v>
      </c>
      <c r="M944" s="291">
        <v>42173</v>
      </c>
      <c r="N944" s="292">
        <v>107561000</v>
      </c>
      <c r="O944" s="293">
        <v>166.92</v>
      </c>
      <c r="P944" s="379">
        <v>811015</v>
      </c>
      <c r="Q944" s="273" t="str">
        <f t="shared" si="273"/>
        <v>CUMPLE</v>
      </c>
      <c r="R944" s="273" t="s">
        <v>656</v>
      </c>
      <c r="S944" s="273" t="s">
        <v>656</v>
      </c>
      <c r="T944" s="273"/>
      <c r="U944" s="332">
        <f t="shared" si="270"/>
        <v>125.19709785054707</v>
      </c>
      <c r="V944" s="284" t="s">
        <v>634</v>
      </c>
      <c r="W944" s="332">
        <f t="shared" si="271"/>
        <v>125.19</v>
      </c>
      <c r="X944" s="635"/>
      <c r="Y944" s="446" t="str">
        <f t="shared" si="272"/>
        <v>CUMPLE</v>
      </c>
      <c r="Z944" s="635"/>
      <c r="AA944" s="637"/>
      <c r="AB944" s="635"/>
      <c r="AC944" s="309"/>
      <c r="AF944" s="516"/>
      <c r="AG944" s="518"/>
    </row>
    <row r="945" spans="2:33" s="274" customFormat="1" ht="69.75" customHeight="1" x14ac:dyDescent="0.2">
      <c r="B945" s="285" t="s">
        <v>718</v>
      </c>
      <c r="C945" s="451">
        <v>69</v>
      </c>
      <c r="D945" s="287" t="s">
        <v>1307</v>
      </c>
      <c r="E945" s="284" t="s">
        <v>1479</v>
      </c>
      <c r="F945" s="284" t="s">
        <v>1480</v>
      </c>
      <c r="G945" s="651" t="s">
        <v>1481</v>
      </c>
      <c r="H945" s="652"/>
      <c r="I945" s="289" t="s">
        <v>713</v>
      </c>
      <c r="J945" s="298">
        <v>0.3</v>
      </c>
      <c r="K945" s="290" t="s">
        <v>1468</v>
      </c>
      <c r="L945" s="291">
        <v>38580</v>
      </c>
      <c r="M945" s="291">
        <v>38686</v>
      </c>
      <c r="N945" s="292">
        <v>92408834</v>
      </c>
      <c r="O945" s="293">
        <v>242.22</v>
      </c>
      <c r="P945" s="379">
        <v>811015</v>
      </c>
      <c r="Q945" s="273" t="str">
        <f t="shared" si="273"/>
        <v>CUMPLE</v>
      </c>
      <c r="R945" s="273" t="s">
        <v>656</v>
      </c>
      <c r="S945" s="273" t="s">
        <v>656</v>
      </c>
      <c r="T945" s="273"/>
      <c r="U945" s="332">
        <f t="shared" si="270"/>
        <v>72.667497247706422</v>
      </c>
      <c r="V945" s="284" t="s">
        <v>634</v>
      </c>
      <c r="W945" s="332">
        <f t="shared" si="271"/>
        <v>72.665999999999997</v>
      </c>
      <c r="X945" s="636"/>
      <c r="Y945" s="446" t="str">
        <f t="shared" si="272"/>
        <v>CUMPLE</v>
      </c>
      <c r="Z945" s="636"/>
      <c r="AA945" s="637"/>
      <c r="AB945" s="636"/>
      <c r="AC945" s="309"/>
    </row>
    <row r="946" spans="2:33" s="274" customFormat="1" ht="15.75" x14ac:dyDescent="0.2">
      <c r="B946" s="300"/>
      <c r="C946" s="301"/>
      <c r="D946" s="301"/>
      <c r="E946" s="301"/>
      <c r="F946" s="301"/>
      <c r="G946" s="301"/>
      <c r="H946" s="301"/>
      <c r="I946" s="301"/>
      <c r="J946" s="302"/>
      <c r="K946" s="302"/>
      <c r="L946" s="302"/>
      <c r="M946" s="302"/>
      <c r="N946" s="301"/>
      <c r="O946" s="301"/>
      <c r="P946" s="301"/>
      <c r="Q946" s="302"/>
      <c r="R946" s="302"/>
      <c r="S946" s="303"/>
      <c r="T946" s="303" t="s">
        <v>719</v>
      </c>
      <c r="U946" s="390">
        <f>SUM(U940:U945)</f>
        <v>808.59495138470811</v>
      </c>
      <c r="V946" s="303">
        <f>COUNTIF(V940:V945,"SI")</f>
        <v>6</v>
      </c>
      <c r="W946" s="390">
        <f>SUM(W940:W945)</f>
        <v>808.57449999999994</v>
      </c>
      <c r="X946" s="447">
        <f>W946/V946</f>
        <v>134.76241666666667</v>
      </c>
      <c r="Y946" s="301"/>
      <c r="Z946" s="301"/>
      <c r="AA946" s="301"/>
      <c r="AB946" s="301"/>
      <c r="AC946" s="304"/>
    </row>
    <row r="947" spans="2:33" ht="16.5" x14ac:dyDescent="0.3">
      <c r="Q947" s="69"/>
      <c r="U947" s="331"/>
      <c r="V947" s="327"/>
      <c r="W947" s="331"/>
    </row>
    <row r="948" spans="2:33" x14ac:dyDescent="0.2">
      <c r="Q948" s="69"/>
    </row>
    <row r="949" spans="2:33" s="274" customFormat="1" ht="20.25" x14ac:dyDescent="0.25">
      <c r="B949" s="449">
        <v>72</v>
      </c>
      <c r="C949" s="640" t="str">
        <f>VLOOKUP(B949,'INFO. PROP'!$A$9:$D$105,2,FALSE)</f>
        <v>UNIÓN TEMPORAL - RUTAS BOSA.</v>
      </c>
      <c r="D949" s="640"/>
      <c r="E949" s="640"/>
      <c r="F949" s="640"/>
      <c r="G949" s="640"/>
      <c r="H949" s="641" t="s">
        <v>8</v>
      </c>
      <c r="I949" s="641"/>
      <c r="J949" s="642"/>
      <c r="K949" s="423" t="str">
        <f>VLOOKUP(B949,'INFO. PROP'!$A$9:$E$105,4,FALSE)</f>
        <v>(ALVARO GARCIA PARRA AGP S.A.S 95% - PROINVERCOL D&amp;R S.A.S 5% -  0%- 0%)</v>
      </c>
      <c r="L949" s="426"/>
      <c r="M949" s="426"/>
      <c r="N949" s="426"/>
      <c r="O949" s="426"/>
      <c r="P949" s="426"/>
      <c r="Q949" s="426"/>
      <c r="R949" s="426"/>
      <c r="S949" s="426"/>
      <c r="T949" s="426"/>
      <c r="U949" s="431"/>
      <c r="V949" s="452" t="s">
        <v>673</v>
      </c>
      <c r="W949" s="431">
        <f>AVERAGE(W953:W958)</f>
        <v>970.74879999999996</v>
      </c>
      <c r="X949" s="618" t="s">
        <v>674</v>
      </c>
      <c r="Y949" s="619"/>
      <c r="Z949" s="311" t="s">
        <v>656</v>
      </c>
      <c r="AA949" s="312" t="s">
        <v>627</v>
      </c>
      <c r="AB949" s="311" t="s">
        <v>656</v>
      </c>
      <c r="AC949" s="275"/>
      <c r="AF949" s="516"/>
      <c r="AG949" s="517"/>
    </row>
    <row r="950" spans="2:33" s="274" customFormat="1" ht="15" x14ac:dyDescent="0.25">
      <c r="B950" s="643"/>
      <c r="C950" s="644"/>
      <c r="D950" s="644"/>
      <c r="E950" s="644"/>
      <c r="F950" s="306"/>
      <c r="G950" s="307"/>
      <c r="H950" s="307"/>
      <c r="I950" s="307"/>
      <c r="J950" s="308"/>
      <c r="K950" s="308"/>
      <c r="L950" s="308"/>
      <c r="M950" s="308"/>
      <c r="N950" s="307"/>
      <c r="O950" s="307"/>
      <c r="P950" s="307"/>
      <c r="Q950" s="308"/>
      <c r="R950" s="308"/>
      <c r="S950" s="308"/>
      <c r="T950" s="308"/>
      <c r="U950" s="308"/>
      <c r="V950" s="308"/>
      <c r="W950" s="308"/>
      <c r="X950" s="308"/>
      <c r="Y950" s="307"/>
      <c r="Z950" s="307"/>
      <c r="AA950" s="307"/>
      <c r="AB950" s="307"/>
      <c r="AC950" s="276"/>
      <c r="AF950" s="516"/>
      <c r="AG950" s="517"/>
    </row>
    <row r="951" spans="2:33" s="274" customFormat="1" ht="45" customHeight="1" x14ac:dyDescent="0.25">
      <c r="B951" s="645" t="s">
        <v>675</v>
      </c>
      <c r="C951" s="629" t="s">
        <v>676</v>
      </c>
      <c r="D951" s="629" t="s">
        <v>677</v>
      </c>
      <c r="E951" s="629" t="s">
        <v>678</v>
      </c>
      <c r="F951" s="630" t="s">
        <v>675</v>
      </c>
      <c r="G951" s="646"/>
      <c r="H951" s="631"/>
      <c r="I951" s="647" t="s">
        <v>679</v>
      </c>
      <c r="J951" s="648"/>
      <c r="K951" s="620" t="s">
        <v>680</v>
      </c>
      <c r="L951" s="620" t="s">
        <v>681</v>
      </c>
      <c r="M951" s="620" t="s">
        <v>682</v>
      </c>
      <c r="N951" s="620" t="s">
        <v>683</v>
      </c>
      <c r="O951" s="620" t="s">
        <v>684</v>
      </c>
      <c r="P951" s="620" t="s">
        <v>685</v>
      </c>
      <c r="Q951" s="281" t="s">
        <v>686</v>
      </c>
      <c r="R951" s="279" t="s">
        <v>687</v>
      </c>
      <c r="S951" s="649" t="s">
        <v>688</v>
      </c>
      <c r="T951" s="649"/>
      <c r="U951" s="620" t="s">
        <v>689</v>
      </c>
      <c r="V951" s="620" t="s">
        <v>690</v>
      </c>
      <c r="W951" s="647" t="s">
        <v>691</v>
      </c>
      <c r="X951" s="648"/>
      <c r="Y951" s="281" t="s">
        <v>692</v>
      </c>
      <c r="Z951" s="281" t="s">
        <v>693</v>
      </c>
      <c r="AA951" s="629" t="s">
        <v>694</v>
      </c>
      <c r="AB951" s="629"/>
      <c r="AC951" s="622" t="s">
        <v>23</v>
      </c>
      <c r="AF951" s="516"/>
      <c r="AG951" s="517"/>
    </row>
    <row r="952" spans="2:33" s="274" customFormat="1" ht="75" customHeight="1" x14ac:dyDescent="0.25">
      <c r="B952" s="645"/>
      <c r="C952" s="629"/>
      <c r="D952" s="629"/>
      <c r="E952" s="629"/>
      <c r="F952" s="282" t="s">
        <v>5</v>
      </c>
      <c r="G952" s="630" t="s">
        <v>695</v>
      </c>
      <c r="H952" s="631"/>
      <c r="I952" s="278" t="s">
        <v>696</v>
      </c>
      <c r="J952" s="280" t="s">
        <v>697</v>
      </c>
      <c r="K952" s="621"/>
      <c r="L952" s="621"/>
      <c r="M952" s="621"/>
      <c r="N952" s="621"/>
      <c r="O952" s="621"/>
      <c r="P952" s="621"/>
      <c r="Q952" s="277" t="s">
        <v>698</v>
      </c>
      <c r="R952" s="277" t="s">
        <v>699</v>
      </c>
      <c r="S952" s="283" t="s">
        <v>700</v>
      </c>
      <c r="T952" s="283" t="s">
        <v>701</v>
      </c>
      <c r="U952" s="621"/>
      <c r="V952" s="621"/>
      <c r="W952" s="502" t="s">
        <v>702</v>
      </c>
      <c r="X952" s="284" t="s">
        <v>703</v>
      </c>
      <c r="Y952" s="277" t="s">
        <v>704</v>
      </c>
      <c r="Z952" s="281" t="s">
        <v>705</v>
      </c>
      <c r="AA952" s="277" t="s">
        <v>706</v>
      </c>
      <c r="AB952" s="277" t="s">
        <v>707</v>
      </c>
      <c r="AC952" s="622"/>
      <c r="AF952" s="516"/>
      <c r="AG952" s="517"/>
    </row>
    <row r="953" spans="2:33" s="274" customFormat="1" ht="83.25" customHeight="1" x14ac:dyDescent="0.25">
      <c r="B953" s="285" t="s">
        <v>708</v>
      </c>
      <c r="C953" s="450">
        <v>51</v>
      </c>
      <c r="D953" s="287" t="s">
        <v>1307</v>
      </c>
      <c r="E953" s="288" t="s">
        <v>1482</v>
      </c>
      <c r="F953" s="288" t="s">
        <v>1483</v>
      </c>
      <c r="G953" s="651" t="s">
        <v>1484</v>
      </c>
      <c r="H953" s="652"/>
      <c r="I953" s="289" t="s">
        <v>713</v>
      </c>
      <c r="J953" s="290">
        <v>0.49</v>
      </c>
      <c r="K953" s="290" t="s">
        <v>452</v>
      </c>
      <c r="L953" s="291">
        <v>43683</v>
      </c>
      <c r="M953" s="291">
        <v>44099</v>
      </c>
      <c r="N953" s="292">
        <v>1739036180</v>
      </c>
      <c r="O953" s="293">
        <v>1981.12</v>
      </c>
      <c r="P953" s="379">
        <v>811015</v>
      </c>
      <c r="Q953" s="273" t="str">
        <f>IF(OR(P953=$C$2,P953=$C$3,P953=$C$4),"CUMPLE","NO CUMPLE")</f>
        <v>CUMPLE</v>
      </c>
      <c r="R953" s="273" t="s">
        <v>656</v>
      </c>
      <c r="S953" s="273" t="s">
        <v>656</v>
      </c>
      <c r="T953" s="273" t="s">
        <v>656</v>
      </c>
      <c r="U953" s="332">
        <f t="shared" ref="U953:U958" si="274">IF(V953="SI",IF(M953="","",($J953*$N953)/(VLOOKUP(YEAR(M953),$AF$1:$AG$34,2,))),"")</f>
        <v>970.75163670167069</v>
      </c>
      <c r="V953" s="284" t="s">
        <v>634</v>
      </c>
      <c r="W953" s="332">
        <f t="shared" ref="W953:W958" si="275">IF(V953="si",(J953*O953),(" "))</f>
        <v>970.74879999999996</v>
      </c>
      <c r="X953" s="448">
        <f>W959/$G$11</f>
        <v>1.213354682485873</v>
      </c>
      <c r="Y953" s="273" t="str">
        <f t="shared" ref="Y953:Y958" si="276">IF(M953="","",IF(M953&lt;$G$13,"CUMPLE","NO CUMPLE"))</f>
        <v>CUMPLE</v>
      </c>
      <c r="Z953" s="634" t="s">
        <v>656</v>
      </c>
      <c r="AA953" s="637" t="s">
        <v>634</v>
      </c>
      <c r="AB953" s="634" t="str">
        <f>IF(AA953="si","CUMPLE","NO CUMPLE")</f>
        <v>CUMPLE</v>
      </c>
      <c r="AC953" s="294"/>
      <c r="AF953" s="516"/>
      <c r="AG953" s="517"/>
    </row>
    <row r="954" spans="2:33" s="274" customFormat="1" ht="90.75" customHeight="1" x14ac:dyDescent="0.25">
      <c r="B954" s="285" t="s">
        <v>714</v>
      </c>
      <c r="C954" s="286"/>
      <c r="D954" s="287"/>
      <c r="E954" s="288"/>
      <c r="F954" s="288"/>
      <c r="G954" s="651"/>
      <c r="H954" s="652"/>
      <c r="I954" s="289"/>
      <c r="J954" s="290"/>
      <c r="K954" s="290"/>
      <c r="L954" s="291"/>
      <c r="M954" s="291"/>
      <c r="N954" s="292"/>
      <c r="O954" s="293"/>
      <c r="P954" s="289"/>
      <c r="Q954" s="273"/>
      <c r="R954" s="273"/>
      <c r="S954" s="273"/>
      <c r="T954" s="273"/>
      <c r="U954" s="332" t="str">
        <f t="shared" si="274"/>
        <v/>
      </c>
      <c r="V954" s="284"/>
      <c r="W954" s="332" t="str">
        <f t="shared" si="275"/>
        <v xml:space="preserve"> </v>
      </c>
      <c r="X954" s="634" t="str">
        <f>IF(W959=0,"",IF(X953&gt;=100%,"CUMPLE","NO CUMPLE"))</f>
        <v>CUMPLE</v>
      </c>
      <c r="Y954" s="273" t="str">
        <f t="shared" si="276"/>
        <v/>
      </c>
      <c r="Z954" s="635"/>
      <c r="AA954" s="637"/>
      <c r="AB954" s="635"/>
      <c r="AC954" s="295"/>
      <c r="AF954" s="516"/>
      <c r="AG954" s="518"/>
    </row>
    <row r="955" spans="2:33" s="274" customFormat="1" ht="75" customHeight="1" x14ac:dyDescent="0.25">
      <c r="B955" s="285" t="s">
        <v>715</v>
      </c>
      <c r="C955" s="296"/>
      <c r="D955" s="287"/>
      <c r="E955" s="288"/>
      <c r="F955" s="288"/>
      <c r="G955" s="651"/>
      <c r="H955" s="652"/>
      <c r="I955" s="289"/>
      <c r="J955" s="290"/>
      <c r="K955" s="290"/>
      <c r="L955" s="291"/>
      <c r="M955" s="291"/>
      <c r="N955" s="292"/>
      <c r="O955" s="293"/>
      <c r="P955" s="289"/>
      <c r="Q955" s="273"/>
      <c r="R955" s="273"/>
      <c r="S955" s="273"/>
      <c r="T955" s="273"/>
      <c r="U955" s="332" t="str">
        <f t="shared" si="274"/>
        <v/>
      </c>
      <c r="V955" s="284"/>
      <c r="W955" s="332" t="str">
        <f t="shared" si="275"/>
        <v xml:space="preserve"> </v>
      </c>
      <c r="X955" s="635"/>
      <c r="Y955" s="273" t="str">
        <f t="shared" si="276"/>
        <v/>
      </c>
      <c r="Z955" s="635"/>
      <c r="AA955" s="637"/>
      <c r="AB955" s="635"/>
      <c r="AC955" s="309"/>
      <c r="AF955" s="516"/>
      <c r="AG955" s="518"/>
    </row>
    <row r="956" spans="2:33" s="274" customFormat="1" ht="63.75" customHeight="1" x14ac:dyDescent="0.25">
      <c r="B956" s="285" t="s">
        <v>716</v>
      </c>
      <c r="C956" s="296"/>
      <c r="D956" s="287"/>
      <c r="E956" s="288"/>
      <c r="F956" s="288"/>
      <c r="G956" s="651"/>
      <c r="H956" s="652"/>
      <c r="I956" s="289"/>
      <c r="J956" s="290"/>
      <c r="K956" s="290"/>
      <c r="L956" s="291"/>
      <c r="M956" s="291"/>
      <c r="N956" s="292"/>
      <c r="O956" s="293"/>
      <c r="P956" s="289"/>
      <c r="Q956" s="273"/>
      <c r="R956" s="273"/>
      <c r="S956" s="273"/>
      <c r="T956" s="273"/>
      <c r="U956" s="332" t="str">
        <f t="shared" si="274"/>
        <v/>
      </c>
      <c r="V956" s="284"/>
      <c r="W956" s="332" t="str">
        <f t="shared" si="275"/>
        <v xml:space="preserve"> </v>
      </c>
      <c r="X956" s="635"/>
      <c r="Y956" s="273" t="str">
        <f t="shared" si="276"/>
        <v/>
      </c>
      <c r="Z956" s="635"/>
      <c r="AA956" s="637"/>
      <c r="AB956" s="635"/>
      <c r="AC956" s="309"/>
      <c r="AF956" s="516"/>
      <c r="AG956" s="518"/>
    </row>
    <row r="957" spans="2:33" s="274" customFormat="1" ht="54.75" customHeight="1" x14ac:dyDescent="0.25">
      <c r="B957" s="285" t="s">
        <v>717</v>
      </c>
      <c r="C957" s="296"/>
      <c r="D957" s="296"/>
      <c r="E957" s="284"/>
      <c r="F957" s="284"/>
      <c r="G957" s="638"/>
      <c r="H957" s="639"/>
      <c r="I957" s="289"/>
      <c r="J957" s="298"/>
      <c r="K957" s="298"/>
      <c r="L957" s="289"/>
      <c r="M957" s="289"/>
      <c r="N957" s="299"/>
      <c r="O957" s="297"/>
      <c r="P957" s="297"/>
      <c r="Q957" s="273"/>
      <c r="R957" s="284"/>
      <c r="S957" s="284"/>
      <c r="T957" s="284"/>
      <c r="U957" s="332" t="str">
        <f t="shared" si="274"/>
        <v/>
      </c>
      <c r="V957" s="284"/>
      <c r="W957" s="332" t="str">
        <f t="shared" si="275"/>
        <v xml:space="preserve"> </v>
      </c>
      <c r="X957" s="635"/>
      <c r="Y957" s="335" t="str">
        <f t="shared" si="276"/>
        <v/>
      </c>
      <c r="Z957" s="635"/>
      <c r="AA957" s="637"/>
      <c r="AB957" s="635"/>
      <c r="AC957" s="309"/>
      <c r="AF957" s="516"/>
      <c r="AG957" s="518"/>
    </row>
    <row r="958" spans="2:33" s="274" customFormat="1" ht="69.75" customHeight="1" x14ac:dyDescent="0.2">
      <c r="B958" s="285" t="s">
        <v>718</v>
      </c>
      <c r="C958" s="296"/>
      <c r="D958" s="296"/>
      <c r="E958" s="284"/>
      <c r="F958" s="284"/>
      <c r="G958" s="638"/>
      <c r="H958" s="639"/>
      <c r="I958" s="289"/>
      <c r="J958" s="298"/>
      <c r="K958" s="298"/>
      <c r="L958" s="289"/>
      <c r="M958" s="289"/>
      <c r="N958" s="299"/>
      <c r="O958" s="297"/>
      <c r="P958" s="297"/>
      <c r="Q958" s="273"/>
      <c r="R958" s="284"/>
      <c r="S958" s="284"/>
      <c r="T958" s="284"/>
      <c r="U958" s="332" t="str">
        <f t="shared" si="274"/>
        <v/>
      </c>
      <c r="V958" s="284"/>
      <c r="W958" s="332" t="str">
        <f t="shared" si="275"/>
        <v xml:space="preserve"> </v>
      </c>
      <c r="X958" s="636"/>
      <c r="Y958" s="335" t="str">
        <f t="shared" si="276"/>
        <v/>
      </c>
      <c r="Z958" s="636"/>
      <c r="AA958" s="637"/>
      <c r="AB958" s="636"/>
      <c r="AC958" s="309"/>
    </row>
    <row r="959" spans="2:33" s="274" customFormat="1" ht="15.75" x14ac:dyDescent="0.2">
      <c r="B959" s="300"/>
      <c r="C959" s="301"/>
      <c r="D959" s="301"/>
      <c r="E959" s="301"/>
      <c r="F959" s="301"/>
      <c r="G959" s="301"/>
      <c r="H959" s="301"/>
      <c r="I959" s="301"/>
      <c r="J959" s="302"/>
      <c r="K959" s="302"/>
      <c r="L959" s="302"/>
      <c r="M959" s="302"/>
      <c r="N959" s="301"/>
      <c r="O959" s="301"/>
      <c r="P959" s="301"/>
      <c r="Q959" s="302"/>
      <c r="R959" s="302"/>
      <c r="S959" s="303"/>
      <c r="T959" s="303" t="s">
        <v>719</v>
      </c>
      <c r="U959" s="333">
        <f>SUM(U953:U958)</f>
        <v>970.75163670167069</v>
      </c>
      <c r="V959" s="303">
        <f>COUNTIF(V953:V958,"SI")</f>
        <v>1</v>
      </c>
      <c r="W959" s="333">
        <f>SUM(W953:W958)</f>
        <v>970.74879999999996</v>
      </c>
      <c r="X959" s="310">
        <f>W959/V959</f>
        <v>970.74879999999996</v>
      </c>
      <c r="Y959" s="301"/>
      <c r="Z959" s="301"/>
      <c r="AA959" s="301"/>
      <c r="AB959" s="301"/>
      <c r="AC959" s="304"/>
    </row>
    <row r="960" spans="2:33" x14ac:dyDescent="0.2">
      <c r="Q960" s="69"/>
    </row>
    <row r="961" spans="2:33" x14ac:dyDescent="0.2">
      <c r="Q961" s="69"/>
    </row>
    <row r="962" spans="2:33" s="274" customFormat="1" ht="21" customHeight="1" x14ac:dyDescent="0.25">
      <c r="B962" s="449">
        <v>73</v>
      </c>
      <c r="C962" s="640" t="str">
        <f>VLOOKUP(B962,'INFO. PROP'!$A$9:$D$105,2,FALSE)</f>
        <v>CONSORCIO AV</v>
      </c>
      <c r="D962" s="640"/>
      <c r="E962" s="640"/>
      <c r="F962" s="640"/>
      <c r="G962" s="640"/>
      <c r="H962" s="641" t="s">
        <v>8</v>
      </c>
      <c r="I962" s="641"/>
      <c r="J962" s="642"/>
      <c r="K962" s="423" t="str">
        <f>VLOOKUP(B962,'INFO. PROP'!$A$9:$E$105,4,FALSE)</f>
        <v>(VICTOR GUILLERMO RODRIGUEZ RAMIREZ 95% - ASESORIAS TECNICAS LTDA "ASETEC" 5% -  0%- 0%)</v>
      </c>
      <c r="L962" s="426"/>
      <c r="M962" s="426"/>
      <c r="N962" s="426"/>
      <c r="O962" s="426"/>
      <c r="P962" s="426"/>
      <c r="Q962" s="426"/>
      <c r="R962" s="426"/>
      <c r="S962" s="426"/>
      <c r="T962" s="426"/>
      <c r="U962" s="431"/>
      <c r="V962" s="452" t="s">
        <v>673</v>
      </c>
      <c r="W962" s="431">
        <f>AVERAGE(W966:W971)</f>
        <v>1023.9325</v>
      </c>
      <c r="X962" s="618" t="s">
        <v>674</v>
      </c>
      <c r="Y962" s="619"/>
      <c r="Z962" s="311" t="s">
        <v>656</v>
      </c>
      <c r="AA962" s="312" t="s">
        <v>627</v>
      </c>
      <c r="AB962" s="311" t="s">
        <v>656</v>
      </c>
      <c r="AC962" s="275"/>
      <c r="AF962" s="516"/>
      <c r="AG962" s="517"/>
    </row>
    <row r="963" spans="2:33" s="274" customFormat="1" ht="15" x14ac:dyDescent="0.25">
      <c r="B963" s="643"/>
      <c r="C963" s="644"/>
      <c r="D963" s="644"/>
      <c r="E963" s="644"/>
      <c r="F963" s="306"/>
      <c r="G963" s="307"/>
      <c r="H963" s="307"/>
      <c r="I963" s="307"/>
      <c r="J963" s="308"/>
      <c r="K963" s="308"/>
      <c r="L963" s="308"/>
      <c r="M963" s="308"/>
      <c r="N963" s="307"/>
      <c r="O963" s="307"/>
      <c r="P963" s="307"/>
      <c r="Q963" s="308"/>
      <c r="R963" s="308"/>
      <c r="S963" s="308"/>
      <c r="T963" s="308"/>
      <c r="U963" s="308"/>
      <c r="V963" s="308"/>
      <c r="W963" s="308"/>
      <c r="X963" s="308"/>
      <c r="Y963" s="307"/>
      <c r="Z963" s="307"/>
      <c r="AA963" s="307"/>
      <c r="AB963" s="307"/>
      <c r="AC963" s="276"/>
      <c r="AF963" s="516"/>
      <c r="AG963" s="517"/>
    </row>
    <row r="964" spans="2:33" s="274" customFormat="1" ht="45" customHeight="1" x14ac:dyDescent="0.25">
      <c r="B964" s="645" t="s">
        <v>675</v>
      </c>
      <c r="C964" s="629" t="s">
        <v>676</v>
      </c>
      <c r="D964" s="629" t="s">
        <v>677</v>
      </c>
      <c r="E964" s="629" t="s">
        <v>678</v>
      </c>
      <c r="F964" s="630" t="s">
        <v>675</v>
      </c>
      <c r="G964" s="646"/>
      <c r="H964" s="631"/>
      <c r="I964" s="647" t="s">
        <v>679</v>
      </c>
      <c r="J964" s="648"/>
      <c r="K964" s="620" t="s">
        <v>680</v>
      </c>
      <c r="L964" s="620" t="s">
        <v>681</v>
      </c>
      <c r="M964" s="620" t="s">
        <v>682</v>
      </c>
      <c r="N964" s="620" t="s">
        <v>683</v>
      </c>
      <c r="O964" s="620" t="s">
        <v>684</v>
      </c>
      <c r="P964" s="620" t="s">
        <v>685</v>
      </c>
      <c r="Q964" s="281" t="s">
        <v>686</v>
      </c>
      <c r="R964" s="279" t="s">
        <v>687</v>
      </c>
      <c r="S964" s="649" t="s">
        <v>688</v>
      </c>
      <c r="T964" s="649"/>
      <c r="U964" s="620" t="s">
        <v>689</v>
      </c>
      <c r="V964" s="620" t="s">
        <v>690</v>
      </c>
      <c r="W964" s="647" t="s">
        <v>691</v>
      </c>
      <c r="X964" s="648"/>
      <c r="Y964" s="281" t="s">
        <v>692</v>
      </c>
      <c r="Z964" s="281" t="s">
        <v>693</v>
      </c>
      <c r="AA964" s="629" t="s">
        <v>694</v>
      </c>
      <c r="AB964" s="629"/>
      <c r="AC964" s="622" t="s">
        <v>23</v>
      </c>
      <c r="AF964" s="516"/>
      <c r="AG964" s="517"/>
    </row>
    <row r="965" spans="2:33" s="274" customFormat="1" ht="75" customHeight="1" x14ac:dyDescent="0.25">
      <c r="B965" s="645"/>
      <c r="C965" s="629"/>
      <c r="D965" s="629"/>
      <c r="E965" s="629"/>
      <c r="F965" s="282" t="s">
        <v>5</v>
      </c>
      <c r="G965" s="630" t="s">
        <v>695</v>
      </c>
      <c r="H965" s="631"/>
      <c r="I965" s="278" t="s">
        <v>696</v>
      </c>
      <c r="J965" s="280" t="s">
        <v>697</v>
      </c>
      <c r="K965" s="621"/>
      <c r="L965" s="621"/>
      <c r="M965" s="621"/>
      <c r="N965" s="621"/>
      <c r="O965" s="621"/>
      <c r="P965" s="621"/>
      <c r="Q965" s="277" t="s">
        <v>698</v>
      </c>
      <c r="R965" s="277" t="s">
        <v>699</v>
      </c>
      <c r="S965" s="283" t="s">
        <v>700</v>
      </c>
      <c r="T965" s="283" t="s">
        <v>701</v>
      </c>
      <c r="U965" s="621"/>
      <c r="V965" s="621"/>
      <c r="W965" s="502" t="s">
        <v>702</v>
      </c>
      <c r="X965" s="284" t="s">
        <v>703</v>
      </c>
      <c r="Y965" s="277" t="s">
        <v>704</v>
      </c>
      <c r="Z965" s="281" t="s">
        <v>705</v>
      </c>
      <c r="AA965" s="277" t="s">
        <v>706</v>
      </c>
      <c r="AB965" s="277" t="s">
        <v>707</v>
      </c>
      <c r="AC965" s="622"/>
      <c r="AF965" s="516"/>
      <c r="AG965" s="517"/>
    </row>
    <row r="966" spans="2:33" s="274" customFormat="1" ht="83.25" customHeight="1" x14ac:dyDescent="0.25">
      <c r="B966" s="285" t="s">
        <v>708</v>
      </c>
      <c r="C966" s="286">
        <v>3</v>
      </c>
      <c r="D966" s="287" t="s">
        <v>1022</v>
      </c>
      <c r="E966" s="288" t="s">
        <v>1485</v>
      </c>
      <c r="F966" s="288" t="s">
        <v>1486</v>
      </c>
      <c r="G966" s="651" t="s">
        <v>1487</v>
      </c>
      <c r="H966" s="652"/>
      <c r="I966" s="289" t="s">
        <v>713</v>
      </c>
      <c r="J966" s="290">
        <v>0.5</v>
      </c>
      <c r="K966" s="290" t="s">
        <v>458</v>
      </c>
      <c r="L966" s="291">
        <v>40317</v>
      </c>
      <c r="M966" s="291">
        <v>40903</v>
      </c>
      <c r="N966" s="292">
        <v>828339621</v>
      </c>
      <c r="O966" s="293">
        <v>1546.56</v>
      </c>
      <c r="P966" s="289">
        <v>801016</v>
      </c>
      <c r="Q966" s="273" t="str">
        <f>IF(OR(P966=$C$2,P966=$C$3,P966=$C$4),"CUMPLE","NO CUMPLE")</f>
        <v>CUMPLE</v>
      </c>
      <c r="R966" s="273" t="s">
        <v>656</v>
      </c>
      <c r="S966" s="273" t="s">
        <v>656</v>
      </c>
      <c r="T966" s="273"/>
      <c r="U966" s="332">
        <f>J966*O966</f>
        <v>773.28</v>
      </c>
      <c r="V966" s="284" t="s">
        <v>634</v>
      </c>
      <c r="W966" s="332">
        <f t="shared" ref="W966:W971" si="277">IF(V966="si",(J966*O966),(" "))</f>
        <v>773.28</v>
      </c>
      <c r="X966" s="448">
        <f>W972/$G$11</f>
        <v>2.5596597048061582</v>
      </c>
      <c r="Y966" s="273" t="str">
        <f>IF(M966="","",IF(M966&lt;$G$13,"CUMPLE","NO CUMPLE"))</f>
        <v>CUMPLE</v>
      </c>
      <c r="Z966" s="634" t="s">
        <v>656</v>
      </c>
      <c r="AA966" s="637" t="s">
        <v>634</v>
      </c>
      <c r="AB966" s="634" t="str">
        <f>IF(AA966="si","CUMPLE","NO CUMPLE")</f>
        <v>CUMPLE</v>
      </c>
      <c r="AC966" s="612"/>
      <c r="AF966" s="516"/>
      <c r="AG966" s="517"/>
    </row>
    <row r="967" spans="2:33" s="274" customFormat="1" ht="90.75" customHeight="1" x14ac:dyDescent="0.25">
      <c r="B967" s="285" t="s">
        <v>714</v>
      </c>
      <c r="C967" s="286">
        <v>110</v>
      </c>
      <c r="D967" s="287" t="s">
        <v>1022</v>
      </c>
      <c r="E967" s="288" t="s">
        <v>1488</v>
      </c>
      <c r="F967" s="288" t="s">
        <v>1489</v>
      </c>
      <c r="G967" s="651" t="s">
        <v>1490</v>
      </c>
      <c r="H967" s="652"/>
      <c r="I967" s="289" t="s">
        <v>713</v>
      </c>
      <c r="J967" s="290">
        <v>0.5</v>
      </c>
      <c r="K967" s="290" t="s">
        <v>458</v>
      </c>
      <c r="L967" s="291">
        <v>42415</v>
      </c>
      <c r="M967" s="291">
        <v>44172</v>
      </c>
      <c r="N967" s="292">
        <v>2237672543</v>
      </c>
      <c r="O967" s="293">
        <v>2549.17</v>
      </c>
      <c r="P967" s="289">
        <v>801016</v>
      </c>
      <c r="Q967" s="273" t="str">
        <f t="shared" ref="Q967" si="278">IF(OR(P967=$C$2,P967=$C$3,P967=$C$4),"CUMPLE","NO CUMPLE")</f>
        <v>CUMPLE</v>
      </c>
      <c r="R967" s="273" t="s">
        <v>656</v>
      </c>
      <c r="S967" s="273" t="s">
        <v>656</v>
      </c>
      <c r="T967" s="273" t="s">
        <v>656</v>
      </c>
      <c r="U967" s="332">
        <f>J967*O967</f>
        <v>1274.585</v>
      </c>
      <c r="V967" s="284" t="s">
        <v>634</v>
      </c>
      <c r="W967" s="332">
        <f t="shared" si="277"/>
        <v>1274.585</v>
      </c>
      <c r="X967" s="634" t="str">
        <f>IF(W972=0,"",IF(X966&gt;=100%,"CUMPLE","NO CUMPLE"))</f>
        <v>CUMPLE</v>
      </c>
      <c r="Y967" s="273"/>
      <c r="Z967" s="635"/>
      <c r="AA967" s="637"/>
      <c r="AB967" s="635"/>
      <c r="AC967" s="614"/>
      <c r="AF967" s="516"/>
      <c r="AG967" s="518"/>
    </row>
    <row r="968" spans="2:33" s="274" customFormat="1" ht="75" customHeight="1" x14ac:dyDescent="0.25">
      <c r="B968" s="285" t="s">
        <v>715</v>
      </c>
      <c r="C968" s="296"/>
      <c r="D968" s="287"/>
      <c r="E968" s="288"/>
      <c r="F968" s="288"/>
      <c r="G968" s="651"/>
      <c r="H968" s="652"/>
      <c r="I968" s="289"/>
      <c r="J968" s="290"/>
      <c r="K968" s="290"/>
      <c r="L968" s="291"/>
      <c r="M968" s="291"/>
      <c r="N968" s="292"/>
      <c r="O968" s="293"/>
      <c r="P968" s="289"/>
      <c r="Q968" s="273"/>
      <c r="R968" s="273"/>
      <c r="S968" s="273"/>
      <c r="T968" s="273"/>
      <c r="U968" s="332" t="str">
        <f>IF(V968="SI",IF(M968="","",($J968*$N968)/(VLOOKUP(YEAR(M968),$AF$1:$AG$34,2,))),"")</f>
        <v/>
      </c>
      <c r="V968" s="284"/>
      <c r="W968" s="332" t="str">
        <f t="shared" si="277"/>
        <v xml:space="preserve"> </v>
      </c>
      <c r="X968" s="635"/>
      <c r="Y968" s="273" t="str">
        <f>IF(M968="","",IF(M968&lt;$G$13,"CUMPLE","NO CUMPLE"))</f>
        <v/>
      </c>
      <c r="Z968" s="635"/>
      <c r="AA968" s="637"/>
      <c r="AB968" s="635"/>
      <c r="AC968" s="309"/>
      <c r="AF968" s="516"/>
      <c r="AG968" s="518"/>
    </row>
    <row r="969" spans="2:33" s="274" customFormat="1" ht="133.5" customHeight="1" x14ac:dyDescent="0.25">
      <c r="B969" s="285" t="s">
        <v>716</v>
      </c>
      <c r="C969" s="296"/>
      <c r="D969" s="287"/>
      <c r="E969" s="288"/>
      <c r="F969" s="288"/>
      <c r="G969" s="651"/>
      <c r="H969" s="652"/>
      <c r="I969" s="289"/>
      <c r="J969" s="290"/>
      <c r="K969" s="290"/>
      <c r="L969" s="291"/>
      <c r="M969" s="291"/>
      <c r="N969" s="292"/>
      <c r="O969" s="293"/>
      <c r="P969" s="289"/>
      <c r="Q969" s="273"/>
      <c r="R969" s="273"/>
      <c r="S969" s="273"/>
      <c r="T969" s="273"/>
      <c r="U969" s="332" t="str">
        <f>IF(V969="SI",IF(M969="","",($J969*$N969)/(VLOOKUP(YEAR(M969),$AF$1:$AG$34,2,))),"")</f>
        <v/>
      </c>
      <c r="V969" s="284"/>
      <c r="W969" s="332" t="str">
        <f t="shared" si="277"/>
        <v xml:space="preserve"> </v>
      </c>
      <c r="X969" s="635"/>
      <c r="Y969" s="273" t="str">
        <f>IF(M969="","",IF(M969&lt;$G$13,"CUMPLE","NO CUMPLE"))</f>
        <v/>
      </c>
      <c r="Z969" s="635"/>
      <c r="AA969" s="637"/>
      <c r="AB969" s="635"/>
      <c r="AC969" s="295"/>
      <c r="AF969" s="516"/>
      <c r="AG969" s="518"/>
    </row>
    <row r="970" spans="2:33" s="274" customFormat="1" ht="54.75" customHeight="1" x14ac:dyDescent="0.25">
      <c r="B970" s="285" t="s">
        <v>717</v>
      </c>
      <c r="C970" s="296"/>
      <c r="D970" s="296"/>
      <c r="E970" s="284"/>
      <c r="F970" s="284"/>
      <c r="G970" s="638"/>
      <c r="H970" s="639"/>
      <c r="I970" s="289"/>
      <c r="J970" s="298"/>
      <c r="K970" s="298"/>
      <c r="L970" s="289"/>
      <c r="M970" s="289"/>
      <c r="N970" s="299"/>
      <c r="O970" s="297"/>
      <c r="P970" s="297"/>
      <c r="Q970" s="273"/>
      <c r="R970" s="284"/>
      <c r="S970" s="284"/>
      <c r="T970" s="284"/>
      <c r="U970" s="332" t="str">
        <f>IF(V970="SI",IF(M970="","",($J970*$N970)/(VLOOKUP(YEAR(M970),$AF$1:$AG$34,2,))),"")</f>
        <v/>
      </c>
      <c r="V970" s="284"/>
      <c r="W970" s="332" t="str">
        <f t="shared" si="277"/>
        <v xml:space="preserve"> </v>
      </c>
      <c r="X970" s="635"/>
      <c r="Y970" s="335" t="str">
        <f>IF(M970="","",IF(M970&lt;$G$13,"CUMPLE","NO CUMPLE"))</f>
        <v/>
      </c>
      <c r="Z970" s="635"/>
      <c r="AA970" s="637"/>
      <c r="AB970" s="635"/>
      <c r="AC970" s="309"/>
      <c r="AF970" s="516"/>
      <c r="AG970" s="518"/>
    </row>
    <row r="971" spans="2:33" s="274" customFormat="1" ht="69.75" customHeight="1" x14ac:dyDescent="0.2">
      <c r="B971" s="285" t="s">
        <v>718</v>
      </c>
      <c r="C971" s="296"/>
      <c r="D971" s="296"/>
      <c r="E971" s="284"/>
      <c r="F971" s="284"/>
      <c r="G971" s="638"/>
      <c r="H971" s="639"/>
      <c r="I971" s="289"/>
      <c r="J971" s="298"/>
      <c r="K971" s="298"/>
      <c r="L971" s="289"/>
      <c r="M971" s="289"/>
      <c r="N971" s="299"/>
      <c r="O971" s="297"/>
      <c r="P971" s="297"/>
      <c r="Q971" s="273"/>
      <c r="R971" s="284"/>
      <c r="S971" s="284"/>
      <c r="T971" s="284"/>
      <c r="U971" s="332" t="str">
        <f>IF(V971="SI",IF(M971="","",($J971*$N971)/(VLOOKUP(YEAR(M971),$AF$1:$AG$34,2,))),"")</f>
        <v/>
      </c>
      <c r="V971" s="284"/>
      <c r="W971" s="332" t="str">
        <f t="shared" si="277"/>
        <v xml:space="preserve"> </v>
      </c>
      <c r="X971" s="636"/>
      <c r="Y971" s="335" t="str">
        <f>IF(M971="","",IF(M971&lt;$G$13,"CUMPLE","NO CUMPLE"))</f>
        <v/>
      </c>
      <c r="Z971" s="636"/>
      <c r="AA971" s="637"/>
      <c r="AB971" s="636"/>
      <c r="AC971" s="309"/>
    </row>
    <row r="972" spans="2:33" s="274" customFormat="1" ht="15.75" x14ac:dyDescent="0.2">
      <c r="B972" s="300"/>
      <c r="C972" s="301"/>
      <c r="D972" s="301"/>
      <c r="E972" s="301"/>
      <c r="F972" s="301"/>
      <c r="G972" s="301"/>
      <c r="H972" s="301"/>
      <c r="I972" s="301"/>
      <c r="J972" s="302"/>
      <c r="K972" s="302"/>
      <c r="L972" s="302"/>
      <c r="M972" s="302"/>
      <c r="N972" s="301"/>
      <c r="O972" s="301"/>
      <c r="P972" s="301"/>
      <c r="Q972" s="302"/>
      <c r="R972" s="302"/>
      <c r="S972" s="303"/>
      <c r="T972" s="303" t="s">
        <v>719</v>
      </c>
      <c r="U972" s="333">
        <f>SUM(U966:U971)</f>
        <v>2047.865</v>
      </c>
      <c r="V972" s="303">
        <f>COUNTIF(V966:V971,"SI")</f>
        <v>2</v>
      </c>
      <c r="W972" s="333">
        <f>SUM(W966:W971)</f>
        <v>2047.865</v>
      </c>
      <c r="X972" s="310">
        <f>W972/V972</f>
        <v>1023.9325</v>
      </c>
      <c r="Y972" s="301"/>
      <c r="Z972" s="301"/>
      <c r="AA972" s="301"/>
      <c r="AB972" s="301"/>
      <c r="AC972" s="304"/>
    </row>
    <row r="973" spans="2:33" ht="16.5" x14ac:dyDescent="0.3">
      <c r="Q973" s="69"/>
      <c r="U973" s="331">
        <f>AVERAGE(U966:U971)</f>
        <v>1023.9325</v>
      </c>
      <c r="V973" s="327" t="s">
        <v>673</v>
      </c>
      <c r="W973" s="331">
        <f>AVERAGE(W966:W971)</f>
        <v>1023.9325</v>
      </c>
    </row>
    <row r="974" spans="2:33" x14ac:dyDescent="0.2">
      <c r="Q974" s="69"/>
    </row>
    <row r="975" spans="2:33" s="274" customFormat="1" ht="21" customHeight="1" x14ac:dyDescent="0.25">
      <c r="B975" s="449">
        <v>74</v>
      </c>
      <c r="C975" s="640" t="str">
        <f>VLOOKUP(B975,'INFO. PROP'!$A$9:$D$105,2,FALSE)</f>
        <v>CONSORCIO INGEVIAL</v>
      </c>
      <c r="D975" s="640"/>
      <c r="E975" s="640"/>
      <c r="F975" s="640"/>
      <c r="G975" s="640"/>
      <c r="H975" s="641" t="s">
        <v>8</v>
      </c>
      <c r="I975" s="641"/>
      <c r="J975" s="642"/>
      <c r="K975" s="423" t="str">
        <f>VLOOKUP(B975,'INFO. PROP'!$A$9:$E$105,4,FALSE)</f>
        <v>(LINO ANDRÉS
MENDOZA VELASQUEZ 95% - CONSTRUCTORA 
OCEANA S.A.S 5% -  0%- 0%)</v>
      </c>
      <c r="L975" s="426"/>
      <c r="M975" s="426"/>
      <c r="N975" s="426"/>
      <c r="O975" s="426"/>
      <c r="P975" s="426"/>
      <c r="Q975" s="426"/>
      <c r="R975" s="426"/>
      <c r="S975" s="426"/>
      <c r="T975" s="426"/>
      <c r="U975" s="431">
        <f>AVERAGE(U979:U984)</f>
        <v>962.19630000000006</v>
      </c>
      <c r="V975" s="452" t="s">
        <v>673</v>
      </c>
      <c r="W975" s="431">
        <f>AVERAGE(W979:W984)</f>
        <v>962.19630000000006</v>
      </c>
      <c r="X975" s="618" t="s">
        <v>674</v>
      </c>
      <c r="Y975" s="619"/>
      <c r="Z975" s="311" t="s">
        <v>656</v>
      </c>
      <c r="AA975" s="312" t="s">
        <v>627</v>
      </c>
      <c r="AB975" s="311" t="s">
        <v>656</v>
      </c>
      <c r="AC975" s="275"/>
      <c r="AF975" s="516"/>
      <c r="AG975" s="517"/>
    </row>
    <row r="976" spans="2:33" s="274" customFormat="1" ht="15" x14ac:dyDescent="0.25">
      <c r="B976" s="643"/>
      <c r="C976" s="644"/>
      <c r="D976" s="644"/>
      <c r="E976" s="644"/>
      <c r="F976" s="306"/>
      <c r="G976" s="307"/>
      <c r="H976" s="307"/>
      <c r="I976" s="307"/>
      <c r="J976" s="308"/>
      <c r="K976" s="308"/>
      <c r="L976" s="308"/>
      <c r="M976" s="308"/>
      <c r="N976" s="307"/>
      <c r="O976" s="307"/>
      <c r="P976" s="307"/>
      <c r="Q976" s="308"/>
      <c r="R976" s="308"/>
      <c r="S976" s="308"/>
      <c r="T976" s="308"/>
      <c r="U976" s="308"/>
      <c r="V976" s="308"/>
      <c r="W976" s="308"/>
      <c r="X976" s="308"/>
      <c r="Y976" s="307"/>
      <c r="Z976" s="307"/>
      <c r="AA976" s="307"/>
      <c r="AB976" s="307"/>
      <c r="AC976" s="276"/>
      <c r="AF976" s="516"/>
      <c r="AG976" s="517"/>
    </row>
    <row r="977" spans="2:33" s="274" customFormat="1" ht="45" customHeight="1" x14ac:dyDescent="0.25">
      <c r="B977" s="645" t="s">
        <v>675</v>
      </c>
      <c r="C977" s="629" t="s">
        <v>676</v>
      </c>
      <c r="D977" s="629" t="s">
        <v>677</v>
      </c>
      <c r="E977" s="629" t="s">
        <v>678</v>
      </c>
      <c r="F977" s="630" t="s">
        <v>675</v>
      </c>
      <c r="G977" s="646"/>
      <c r="H977" s="631"/>
      <c r="I977" s="647" t="s">
        <v>679</v>
      </c>
      <c r="J977" s="648"/>
      <c r="K977" s="620" t="s">
        <v>680</v>
      </c>
      <c r="L977" s="620" t="s">
        <v>681</v>
      </c>
      <c r="M977" s="620" t="s">
        <v>682</v>
      </c>
      <c r="N977" s="620" t="s">
        <v>683</v>
      </c>
      <c r="O977" s="620" t="s">
        <v>684</v>
      </c>
      <c r="P977" s="620" t="s">
        <v>685</v>
      </c>
      <c r="Q977" s="281" t="s">
        <v>686</v>
      </c>
      <c r="R977" s="279" t="s">
        <v>687</v>
      </c>
      <c r="S977" s="649" t="s">
        <v>688</v>
      </c>
      <c r="T977" s="649"/>
      <c r="U977" s="620" t="s">
        <v>689</v>
      </c>
      <c r="V977" s="620" t="s">
        <v>690</v>
      </c>
      <c r="W977" s="647" t="s">
        <v>691</v>
      </c>
      <c r="X977" s="648"/>
      <c r="Y977" s="281" t="s">
        <v>692</v>
      </c>
      <c r="Z977" s="281" t="s">
        <v>693</v>
      </c>
      <c r="AA977" s="629" t="s">
        <v>694</v>
      </c>
      <c r="AB977" s="629"/>
      <c r="AC977" s="622" t="s">
        <v>23</v>
      </c>
      <c r="AF977" s="516"/>
      <c r="AG977" s="517"/>
    </row>
    <row r="978" spans="2:33" s="274" customFormat="1" ht="75" customHeight="1" x14ac:dyDescent="0.25">
      <c r="B978" s="645"/>
      <c r="C978" s="629"/>
      <c r="D978" s="629"/>
      <c r="E978" s="629"/>
      <c r="F978" s="282" t="s">
        <v>5</v>
      </c>
      <c r="G978" s="630" t="s">
        <v>695</v>
      </c>
      <c r="H978" s="631"/>
      <c r="I978" s="278" t="s">
        <v>696</v>
      </c>
      <c r="J978" s="280" t="s">
        <v>697</v>
      </c>
      <c r="K978" s="621"/>
      <c r="L978" s="621"/>
      <c r="M978" s="621"/>
      <c r="N978" s="621"/>
      <c r="O978" s="621"/>
      <c r="P978" s="621"/>
      <c r="Q978" s="277" t="s">
        <v>698</v>
      </c>
      <c r="R978" s="277" t="s">
        <v>699</v>
      </c>
      <c r="S978" s="283" t="s">
        <v>700</v>
      </c>
      <c r="T978" s="283" t="s">
        <v>701</v>
      </c>
      <c r="U978" s="621"/>
      <c r="V978" s="621"/>
      <c r="W978" s="502" t="s">
        <v>702</v>
      </c>
      <c r="X978" s="284" t="s">
        <v>703</v>
      </c>
      <c r="Y978" s="277" t="s">
        <v>704</v>
      </c>
      <c r="Z978" s="281" t="s">
        <v>705</v>
      </c>
      <c r="AA978" s="277" t="s">
        <v>706</v>
      </c>
      <c r="AB978" s="277" t="s">
        <v>707</v>
      </c>
      <c r="AC978" s="622"/>
      <c r="AF978" s="516"/>
      <c r="AG978" s="517"/>
    </row>
    <row r="979" spans="2:33" s="274" customFormat="1" ht="83.25" customHeight="1" x14ac:dyDescent="0.25">
      <c r="B979" s="285" t="s">
        <v>708</v>
      </c>
      <c r="C979" s="286">
        <v>28</v>
      </c>
      <c r="D979" s="287" t="s">
        <v>664</v>
      </c>
      <c r="E979" s="288" t="s">
        <v>1491</v>
      </c>
      <c r="F979" s="288">
        <v>2551381</v>
      </c>
      <c r="G979" s="651" t="s">
        <v>1492</v>
      </c>
      <c r="H979" s="652"/>
      <c r="I979" s="289" t="s">
        <v>713</v>
      </c>
      <c r="J979" s="290">
        <v>0.22</v>
      </c>
      <c r="K979" s="290" t="s">
        <v>1493</v>
      </c>
      <c r="L979" s="291">
        <v>42202</v>
      </c>
      <c r="M979" s="291">
        <v>42811</v>
      </c>
      <c r="N979" s="292">
        <v>6393683121</v>
      </c>
      <c r="O979" s="293">
        <v>8666.85</v>
      </c>
      <c r="P979" s="289">
        <v>811015</v>
      </c>
      <c r="Q979" s="273" t="str">
        <f>IF(OR(P979=$C$2,P979=$C$3,P979=$C$4),"CUMPLE","NO CUMPLE")</f>
        <v>CUMPLE</v>
      </c>
      <c r="R979" s="273" t="s">
        <v>656</v>
      </c>
      <c r="S979" s="273" t="s">
        <v>656</v>
      </c>
      <c r="T979" s="273" t="s">
        <v>656</v>
      </c>
      <c r="U979" s="332">
        <f>O979*J979</f>
        <v>1906.7070000000001</v>
      </c>
      <c r="V979" s="284" t="s">
        <v>634</v>
      </c>
      <c r="W979" s="332">
        <f t="shared" ref="W979:W984" si="279">IF(V979="si",(J979*O979),(" "))</f>
        <v>1906.7070000000001</v>
      </c>
      <c r="X979" s="448">
        <f>W985/$G$11</f>
        <v>2.4053295478203669</v>
      </c>
      <c r="Y979" s="273" t="str">
        <f t="shared" ref="Y979:Y984" si="280">IF(M979="","",IF(M979&lt;$G$13,"CUMPLE","NO CUMPLE"))</f>
        <v>CUMPLE</v>
      </c>
      <c r="Z979" s="634" t="s">
        <v>656</v>
      </c>
      <c r="AA979" s="637" t="s">
        <v>634</v>
      </c>
      <c r="AB979" s="634" t="str">
        <f>IF(AA979="si","CUMPLE","NO CUMPLE")</f>
        <v>CUMPLE</v>
      </c>
      <c r="AC979" s="612"/>
      <c r="AF979" s="516"/>
      <c r="AG979" s="517"/>
    </row>
    <row r="980" spans="2:33" s="274" customFormat="1" ht="90.75" customHeight="1" x14ac:dyDescent="0.25">
      <c r="B980" s="285" t="s">
        <v>714</v>
      </c>
      <c r="C980" s="286">
        <v>68</v>
      </c>
      <c r="D980" s="287" t="s">
        <v>670</v>
      </c>
      <c r="E980" s="288" t="s">
        <v>1494</v>
      </c>
      <c r="F980" s="288" t="s">
        <v>1495</v>
      </c>
      <c r="G980" s="651" t="s">
        <v>1496</v>
      </c>
      <c r="H980" s="652"/>
      <c r="I980" s="289" t="s">
        <v>713</v>
      </c>
      <c r="J980" s="290">
        <v>0.01</v>
      </c>
      <c r="K980" s="290" t="s">
        <v>1493</v>
      </c>
      <c r="L980" s="291">
        <v>43906</v>
      </c>
      <c r="M980" s="291">
        <v>44446</v>
      </c>
      <c r="N980" s="292">
        <v>1606780482</v>
      </c>
      <c r="O980" s="293">
        <v>1768.56</v>
      </c>
      <c r="P980" s="289">
        <v>801016</v>
      </c>
      <c r="Q980" s="273" t="str">
        <f t="shared" ref="Q980" si="281">IF(OR(P980=$C$2,P980=$C$3,P980=$C$4),"CUMPLE","NO CUMPLE")</f>
        <v>CUMPLE</v>
      </c>
      <c r="R980" s="273" t="s">
        <v>656</v>
      </c>
      <c r="S980" s="273" t="s">
        <v>656</v>
      </c>
      <c r="T980" s="273"/>
      <c r="U980" s="332">
        <f>O980*J980</f>
        <v>17.685600000000001</v>
      </c>
      <c r="V980" s="284" t="s">
        <v>634</v>
      </c>
      <c r="W980" s="332">
        <f t="shared" si="279"/>
        <v>17.685600000000001</v>
      </c>
      <c r="X980" s="634" t="str">
        <f>IF(W985=0,"",IF(X979&gt;=100%,"CUMPLE","NO CUMPLE"))</f>
        <v>CUMPLE</v>
      </c>
      <c r="Y980" s="273" t="str">
        <f t="shared" si="280"/>
        <v>CUMPLE</v>
      </c>
      <c r="Z980" s="635"/>
      <c r="AA980" s="637"/>
      <c r="AB980" s="635"/>
      <c r="AC980" s="614"/>
      <c r="AF980" s="516"/>
      <c r="AG980" s="518"/>
    </row>
    <row r="981" spans="2:33" s="274" customFormat="1" ht="75.75" customHeight="1" x14ac:dyDescent="0.25">
      <c r="B981" s="285" t="s">
        <v>715</v>
      </c>
      <c r="C981" s="296"/>
      <c r="D981" s="287"/>
      <c r="E981" s="288"/>
      <c r="F981" s="288"/>
      <c r="G981" s="651"/>
      <c r="H981" s="652"/>
      <c r="I981" s="289"/>
      <c r="J981" s="290"/>
      <c r="K981" s="290"/>
      <c r="L981" s="291"/>
      <c r="M981" s="291"/>
      <c r="N981" s="292"/>
      <c r="O981" s="293"/>
      <c r="P981" s="289"/>
      <c r="Q981" s="273"/>
      <c r="R981" s="273"/>
      <c r="S981" s="273"/>
      <c r="T981" s="273"/>
      <c r="U981" s="332" t="str">
        <f>IF(V981="SI",IF(M981="","",($J981*$N981)/(VLOOKUP(YEAR(M981),$AF$1:$AG$34,2,))),"")</f>
        <v/>
      </c>
      <c r="V981" s="284"/>
      <c r="W981" s="332" t="str">
        <f t="shared" si="279"/>
        <v xml:space="preserve"> </v>
      </c>
      <c r="X981" s="635"/>
      <c r="Y981" s="273" t="str">
        <f t="shared" si="280"/>
        <v/>
      </c>
      <c r="Z981" s="635"/>
      <c r="AA981" s="637"/>
      <c r="AB981" s="635"/>
      <c r="AC981" s="295"/>
      <c r="AF981" s="516"/>
      <c r="AG981" s="518"/>
    </row>
    <row r="982" spans="2:33" s="274" customFormat="1" ht="63.75" customHeight="1" x14ac:dyDescent="0.25">
      <c r="B982" s="285" t="s">
        <v>716</v>
      </c>
      <c r="C982" s="296"/>
      <c r="D982" s="287"/>
      <c r="E982" s="288"/>
      <c r="F982" s="288"/>
      <c r="G982" s="651"/>
      <c r="H982" s="652"/>
      <c r="I982" s="289"/>
      <c r="J982" s="290"/>
      <c r="K982" s="290"/>
      <c r="L982" s="291"/>
      <c r="M982" s="291"/>
      <c r="N982" s="292"/>
      <c r="O982" s="293"/>
      <c r="P982" s="289"/>
      <c r="Q982" s="273"/>
      <c r="R982" s="273"/>
      <c r="S982" s="273"/>
      <c r="T982" s="273"/>
      <c r="U982" s="332" t="str">
        <f>IF(V982="SI",IF(M982="","",($J982*$N982)/(VLOOKUP(YEAR(M982),$AF$1:$AG$34,2,))),"")</f>
        <v/>
      </c>
      <c r="V982" s="284"/>
      <c r="W982" s="332" t="str">
        <f t="shared" si="279"/>
        <v xml:space="preserve"> </v>
      </c>
      <c r="X982" s="635"/>
      <c r="Y982" s="273" t="str">
        <f t="shared" si="280"/>
        <v/>
      </c>
      <c r="Z982" s="635"/>
      <c r="AA982" s="637"/>
      <c r="AB982" s="635"/>
      <c r="AC982" s="612"/>
      <c r="AF982" s="516"/>
      <c r="AG982" s="518"/>
    </row>
    <row r="983" spans="2:33" s="274" customFormat="1" ht="54.75" customHeight="1" x14ac:dyDescent="0.25">
      <c r="B983" s="285" t="s">
        <v>717</v>
      </c>
      <c r="C983" s="296"/>
      <c r="D983" s="296"/>
      <c r="E983" s="284"/>
      <c r="F983" s="284"/>
      <c r="G983" s="638"/>
      <c r="H983" s="639"/>
      <c r="I983" s="289"/>
      <c r="J983" s="298"/>
      <c r="K983" s="298"/>
      <c r="L983" s="289"/>
      <c r="M983" s="289"/>
      <c r="N983" s="299"/>
      <c r="O983" s="297"/>
      <c r="P983" s="297"/>
      <c r="Q983" s="273"/>
      <c r="R983" s="284"/>
      <c r="S983" s="284"/>
      <c r="T983" s="284"/>
      <c r="U983" s="332" t="str">
        <f>IF(V983="SI",IF(M983="","",($J983*$N983)/(VLOOKUP(YEAR(M983),$AF$1:$AG$34,2,))),"")</f>
        <v/>
      </c>
      <c r="V983" s="284"/>
      <c r="W983" s="332" t="str">
        <f t="shared" si="279"/>
        <v xml:space="preserve"> </v>
      </c>
      <c r="X983" s="635"/>
      <c r="Y983" s="335" t="str">
        <f t="shared" si="280"/>
        <v/>
      </c>
      <c r="Z983" s="635"/>
      <c r="AA983" s="637"/>
      <c r="AB983" s="635"/>
      <c r="AC983" s="614"/>
      <c r="AF983" s="516"/>
      <c r="AG983" s="518"/>
    </row>
    <row r="984" spans="2:33" s="274" customFormat="1" ht="69.75" customHeight="1" x14ac:dyDescent="0.2">
      <c r="B984" s="285" t="s">
        <v>718</v>
      </c>
      <c r="C984" s="296"/>
      <c r="D984" s="296"/>
      <c r="E984" s="284"/>
      <c r="F984" s="284"/>
      <c r="G984" s="638"/>
      <c r="H984" s="639"/>
      <c r="I984" s="289"/>
      <c r="J984" s="298"/>
      <c r="K984" s="298"/>
      <c r="L984" s="289"/>
      <c r="M984" s="289"/>
      <c r="N984" s="299"/>
      <c r="O984" s="297"/>
      <c r="P984" s="297"/>
      <c r="Q984" s="273"/>
      <c r="R984" s="284"/>
      <c r="S984" s="284"/>
      <c r="T984" s="284"/>
      <c r="U984" s="332" t="str">
        <f>IF(V984="SI",IF(M984="","",($J984*$N984)/(VLOOKUP(YEAR(M984),$AF$1:$AG$34,2,))),"")</f>
        <v/>
      </c>
      <c r="V984" s="284"/>
      <c r="W984" s="332" t="str">
        <f t="shared" si="279"/>
        <v xml:space="preserve"> </v>
      </c>
      <c r="X984" s="636"/>
      <c r="Y984" s="335" t="str">
        <f t="shared" si="280"/>
        <v/>
      </c>
      <c r="Z984" s="636"/>
      <c r="AA984" s="637"/>
      <c r="AB984" s="636"/>
      <c r="AC984" s="309"/>
    </row>
    <row r="985" spans="2:33" s="274" customFormat="1" ht="15.75" x14ac:dyDescent="0.2">
      <c r="B985" s="300"/>
      <c r="C985" s="301"/>
      <c r="D985" s="301"/>
      <c r="E985" s="301"/>
      <c r="F985" s="301"/>
      <c r="G985" s="301"/>
      <c r="H985" s="301"/>
      <c r="I985" s="301"/>
      <c r="J985" s="302"/>
      <c r="K985" s="302"/>
      <c r="L985" s="302"/>
      <c r="M985" s="302"/>
      <c r="N985" s="301"/>
      <c r="O985" s="301"/>
      <c r="P985" s="301"/>
      <c r="Q985" s="302"/>
      <c r="R985" s="302"/>
      <c r="S985" s="303"/>
      <c r="T985" s="303" t="s">
        <v>719</v>
      </c>
      <c r="U985" s="333">
        <f>SUM(U979:U984)</f>
        <v>1924.3926000000001</v>
      </c>
      <c r="V985" s="303">
        <f>COUNTIF(V979:V984,"SI")</f>
        <v>2</v>
      </c>
      <c r="W985" s="333">
        <f>SUM(W979:W984)</f>
        <v>1924.3926000000001</v>
      </c>
      <c r="X985" s="310">
        <f>W985/V985</f>
        <v>962.19630000000006</v>
      </c>
      <c r="Y985" s="301"/>
      <c r="Z985" s="301"/>
      <c r="AA985" s="301"/>
      <c r="AB985" s="301"/>
      <c r="AC985" s="304"/>
    </row>
    <row r="986" spans="2:33" x14ac:dyDescent="0.2">
      <c r="Q986" s="69"/>
    </row>
    <row r="987" spans="2:33" x14ac:dyDescent="0.2">
      <c r="Q987" s="69"/>
    </row>
    <row r="988" spans="2:33" s="274" customFormat="1" ht="21" customHeight="1" x14ac:dyDescent="0.25">
      <c r="B988" s="449">
        <v>75</v>
      </c>
      <c r="C988" s="640" t="str">
        <f>VLOOKUP(B988,'INFO. PROP'!$A$9:$D$105,2,FALSE)</f>
        <v>CONSORCIO INTERVENTORIA BOSA</v>
      </c>
      <c r="D988" s="640"/>
      <c r="E988" s="640"/>
      <c r="F988" s="640"/>
      <c r="G988" s="640"/>
      <c r="H988" s="641" t="s">
        <v>8</v>
      </c>
      <c r="I988" s="641"/>
      <c r="J988" s="642"/>
      <c r="K988" s="423" t="str">
        <f>VLOOKUP(B988,'INFO. PROP'!$A$9:$E$105,4,FALSE)</f>
        <v>(TECAL INGENIERIA SAS 5% - TECNICONSULTA SAS 95% -  0%- 0%)</v>
      </c>
      <c r="L988" s="426"/>
      <c r="M988" s="426"/>
      <c r="N988" s="426"/>
      <c r="O988" s="426"/>
      <c r="P988" s="426"/>
      <c r="Q988" s="426"/>
      <c r="R988" s="426"/>
      <c r="S988" s="426"/>
      <c r="T988" s="426"/>
      <c r="U988" s="431"/>
      <c r="V988" s="452" t="s">
        <v>673</v>
      </c>
      <c r="W988" s="431">
        <f>AVERAGE(W992:W997)</f>
        <v>1711.8968400000001</v>
      </c>
      <c r="X988" s="618" t="s">
        <v>674</v>
      </c>
      <c r="Y988" s="619"/>
      <c r="Z988" s="311" t="s">
        <v>656</v>
      </c>
      <c r="AA988" s="312" t="s">
        <v>627</v>
      </c>
      <c r="AB988" s="311" t="s">
        <v>656</v>
      </c>
      <c r="AC988" s="275"/>
      <c r="AF988" s="516"/>
      <c r="AG988" s="517"/>
    </row>
    <row r="989" spans="2:33" s="274" customFormat="1" ht="15" x14ac:dyDescent="0.25">
      <c r="B989" s="643"/>
      <c r="C989" s="644"/>
      <c r="D989" s="644"/>
      <c r="E989" s="644"/>
      <c r="F989" s="306"/>
      <c r="G989" s="307"/>
      <c r="H989" s="307"/>
      <c r="I989" s="307"/>
      <c r="J989" s="308"/>
      <c r="K989" s="308"/>
      <c r="L989" s="308"/>
      <c r="M989" s="308"/>
      <c r="N989" s="307"/>
      <c r="O989" s="307"/>
      <c r="P989" s="307"/>
      <c r="Q989" s="308"/>
      <c r="R989" s="308"/>
      <c r="S989" s="308"/>
      <c r="T989" s="308"/>
      <c r="U989" s="308"/>
      <c r="V989" s="308"/>
      <c r="W989" s="308"/>
      <c r="X989" s="308"/>
      <c r="Y989" s="307"/>
      <c r="Z989" s="307"/>
      <c r="AA989" s="307"/>
      <c r="AB989" s="307"/>
      <c r="AC989" s="276"/>
      <c r="AF989" s="516"/>
      <c r="AG989" s="517"/>
    </row>
    <row r="990" spans="2:33" s="274" customFormat="1" ht="45" customHeight="1" x14ac:dyDescent="0.25">
      <c r="B990" s="645" t="s">
        <v>675</v>
      </c>
      <c r="C990" s="629" t="s">
        <v>676</v>
      </c>
      <c r="D990" s="629" t="s">
        <v>677</v>
      </c>
      <c r="E990" s="629" t="s">
        <v>678</v>
      </c>
      <c r="F990" s="630" t="s">
        <v>675</v>
      </c>
      <c r="G990" s="646"/>
      <c r="H990" s="631"/>
      <c r="I990" s="647" t="s">
        <v>679</v>
      </c>
      <c r="J990" s="648"/>
      <c r="K990" s="620" t="s">
        <v>680</v>
      </c>
      <c r="L990" s="620" t="s">
        <v>681</v>
      </c>
      <c r="M990" s="620" t="s">
        <v>682</v>
      </c>
      <c r="N990" s="620" t="s">
        <v>683</v>
      </c>
      <c r="O990" s="620" t="s">
        <v>684</v>
      </c>
      <c r="P990" s="620" t="s">
        <v>685</v>
      </c>
      <c r="Q990" s="281" t="s">
        <v>686</v>
      </c>
      <c r="R990" s="279" t="s">
        <v>687</v>
      </c>
      <c r="S990" s="649" t="s">
        <v>688</v>
      </c>
      <c r="T990" s="649"/>
      <c r="U990" s="620" t="s">
        <v>689</v>
      </c>
      <c r="V990" s="620" t="s">
        <v>690</v>
      </c>
      <c r="W990" s="647" t="s">
        <v>691</v>
      </c>
      <c r="X990" s="648"/>
      <c r="Y990" s="281" t="s">
        <v>692</v>
      </c>
      <c r="Z990" s="281" t="s">
        <v>693</v>
      </c>
      <c r="AA990" s="629" t="s">
        <v>694</v>
      </c>
      <c r="AB990" s="629"/>
      <c r="AC990" s="622" t="s">
        <v>23</v>
      </c>
      <c r="AF990" s="516"/>
      <c r="AG990" s="517"/>
    </row>
    <row r="991" spans="2:33" s="274" customFormat="1" ht="75" customHeight="1" x14ac:dyDescent="0.25">
      <c r="B991" s="645"/>
      <c r="C991" s="629"/>
      <c r="D991" s="629"/>
      <c r="E991" s="629"/>
      <c r="F991" s="282" t="s">
        <v>5</v>
      </c>
      <c r="G991" s="630" t="s">
        <v>695</v>
      </c>
      <c r="H991" s="631"/>
      <c r="I991" s="278" t="s">
        <v>696</v>
      </c>
      <c r="J991" s="280" t="s">
        <v>697</v>
      </c>
      <c r="K991" s="621"/>
      <c r="L991" s="621"/>
      <c r="M991" s="621"/>
      <c r="N991" s="621"/>
      <c r="O991" s="621"/>
      <c r="P991" s="621"/>
      <c r="Q991" s="277" t="s">
        <v>698</v>
      </c>
      <c r="R991" s="277" t="s">
        <v>699</v>
      </c>
      <c r="S991" s="283" t="s">
        <v>700</v>
      </c>
      <c r="T991" s="283" t="s">
        <v>701</v>
      </c>
      <c r="U991" s="621"/>
      <c r="V991" s="621"/>
      <c r="W991" s="502" t="s">
        <v>702</v>
      </c>
      <c r="X991" s="284" t="s">
        <v>703</v>
      </c>
      <c r="Y991" s="277" t="s">
        <v>704</v>
      </c>
      <c r="Z991" s="281" t="s">
        <v>705</v>
      </c>
      <c r="AA991" s="277" t="s">
        <v>706</v>
      </c>
      <c r="AB991" s="277" t="s">
        <v>707</v>
      </c>
      <c r="AC991" s="622"/>
      <c r="AF991" s="516"/>
      <c r="AG991" s="517"/>
    </row>
    <row r="992" spans="2:33" s="274" customFormat="1" ht="83.25" customHeight="1" x14ac:dyDescent="0.25">
      <c r="B992" s="285" t="s">
        <v>708</v>
      </c>
      <c r="C992" s="286">
        <v>101</v>
      </c>
      <c r="D992" s="287" t="s">
        <v>1022</v>
      </c>
      <c r="E992" s="377" t="s">
        <v>1497</v>
      </c>
      <c r="F992" s="377" t="s">
        <v>1498</v>
      </c>
      <c r="G992" s="651" t="s">
        <v>1499</v>
      </c>
      <c r="H992" s="652"/>
      <c r="I992" s="289" t="s">
        <v>713</v>
      </c>
      <c r="J992" s="290">
        <v>0.9</v>
      </c>
      <c r="K992" s="290" t="s">
        <v>1500</v>
      </c>
      <c r="L992" s="291">
        <v>42079</v>
      </c>
      <c r="M992" s="291">
        <v>42429</v>
      </c>
      <c r="N992" s="292">
        <v>514870500</v>
      </c>
      <c r="O992" s="293">
        <v>746.78</v>
      </c>
      <c r="P992" s="289">
        <v>811022</v>
      </c>
      <c r="Q992" s="273" t="str">
        <f>IF(OR(P992=$C$2,P992=$C$3,P992=$C$4),"CUMPLE","NO CUMPLE")</f>
        <v>CUMPLE</v>
      </c>
      <c r="R992" s="273" t="s">
        <v>656</v>
      </c>
      <c r="S992" s="273" t="s">
        <v>656</v>
      </c>
      <c r="T992" s="273" t="s">
        <v>656</v>
      </c>
      <c r="U992" s="332">
        <f>O992*J992</f>
        <v>672.10199999999998</v>
      </c>
      <c r="V992" s="284" t="s">
        <v>634</v>
      </c>
      <c r="W992" s="332">
        <f t="shared" ref="W992:W997" si="282">IF(V992="si",(J992*O992),(" "))</f>
        <v>672.10199999999998</v>
      </c>
      <c r="X992" s="448">
        <f>W998/$G$11</f>
        <v>10.698638240638411</v>
      </c>
      <c r="Y992" s="273" t="str">
        <f t="shared" ref="Y992:Y997" si="283">IF(M992="","",IF(M992&lt;$G$13,"CUMPLE","NO CUMPLE"))</f>
        <v>CUMPLE</v>
      </c>
      <c r="Z992" s="634" t="s">
        <v>656</v>
      </c>
      <c r="AA992" s="637" t="s">
        <v>634</v>
      </c>
      <c r="AB992" s="634" t="str">
        <f>IF(AA992="si","CUMPLE","NO CUMPLE")</f>
        <v>CUMPLE</v>
      </c>
      <c r="AC992" s="612"/>
      <c r="AF992" s="516"/>
      <c r="AG992" s="517"/>
    </row>
    <row r="993" spans="2:33" s="274" customFormat="1" ht="90.75" customHeight="1" x14ac:dyDescent="0.25">
      <c r="B993" s="285" t="s">
        <v>714</v>
      </c>
      <c r="C993" s="286">
        <v>145</v>
      </c>
      <c r="D993" s="287" t="s">
        <v>1022</v>
      </c>
      <c r="E993" s="288" t="s">
        <v>1292</v>
      </c>
      <c r="F993" s="288" t="s">
        <v>1501</v>
      </c>
      <c r="G993" s="651" t="s">
        <v>1502</v>
      </c>
      <c r="H993" s="652"/>
      <c r="I993" s="289" t="s">
        <v>713</v>
      </c>
      <c r="J993" s="290">
        <v>0.5</v>
      </c>
      <c r="K993" s="290" t="s">
        <v>1500</v>
      </c>
      <c r="L993" s="291">
        <v>42514</v>
      </c>
      <c r="M993" s="291">
        <v>43287</v>
      </c>
      <c r="N993" s="292">
        <v>539956338</v>
      </c>
      <c r="O993" s="293">
        <v>691.15</v>
      </c>
      <c r="P993" s="289">
        <v>811015</v>
      </c>
      <c r="Q993" s="273" t="str">
        <f t="shared" ref="Q993:Q996" si="284">IF(OR(P993=$C$2,P993=$C$3,P993=$C$4),"CUMPLE","NO CUMPLE")</f>
        <v>CUMPLE</v>
      </c>
      <c r="R993" s="273" t="s">
        <v>656</v>
      </c>
      <c r="S993" s="273" t="s">
        <v>656</v>
      </c>
      <c r="T993" s="273"/>
      <c r="U993" s="332">
        <f>O993*J993</f>
        <v>345.57499999999999</v>
      </c>
      <c r="V993" s="284" t="s">
        <v>634</v>
      </c>
      <c r="W993" s="332">
        <f t="shared" si="282"/>
        <v>345.57499999999999</v>
      </c>
      <c r="X993" s="634" t="str">
        <f>IF(W998=0,"",IF(X992&gt;=100%,"CUMPLE","NO CUMPLE"))</f>
        <v>CUMPLE</v>
      </c>
      <c r="Y993" s="273" t="str">
        <f t="shared" si="283"/>
        <v>CUMPLE</v>
      </c>
      <c r="Z993" s="635"/>
      <c r="AA993" s="637"/>
      <c r="AB993" s="635"/>
      <c r="AC993" s="614"/>
      <c r="AF993" s="516"/>
      <c r="AG993" s="518"/>
    </row>
    <row r="994" spans="2:33" s="274" customFormat="1" ht="75" customHeight="1" x14ac:dyDescent="0.25">
      <c r="B994" s="285" t="s">
        <v>715</v>
      </c>
      <c r="C994" s="296">
        <v>47</v>
      </c>
      <c r="D994" s="287" t="s">
        <v>1022</v>
      </c>
      <c r="E994" s="288" t="s">
        <v>1101</v>
      </c>
      <c r="F994" s="288" t="s">
        <v>1102</v>
      </c>
      <c r="G994" s="651" t="s">
        <v>1503</v>
      </c>
      <c r="H994" s="652"/>
      <c r="I994" s="289" t="s">
        <v>713</v>
      </c>
      <c r="J994" s="290">
        <v>0.7</v>
      </c>
      <c r="K994" s="290" t="s">
        <v>1500</v>
      </c>
      <c r="L994" s="291">
        <v>41404</v>
      </c>
      <c r="M994" s="291">
        <v>42137</v>
      </c>
      <c r="N994" s="292">
        <v>5284171200</v>
      </c>
      <c r="O994" s="293">
        <v>8200.7800000000007</v>
      </c>
      <c r="P994" s="289">
        <v>801016</v>
      </c>
      <c r="Q994" s="273" t="str">
        <f t="shared" si="284"/>
        <v>CUMPLE</v>
      </c>
      <c r="R994" s="273" t="s">
        <v>656</v>
      </c>
      <c r="S994" s="273"/>
      <c r="T994" s="273"/>
      <c r="U994" s="332">
        <f>O994*J994</f>
        <v>5740.5460000000003</v>
      </c>
      <c r="V994" s="284" t="s">
        <v>634</v>
      </c>
      <c r="W994" s="332">
        <f t="shared" si="282"/>
        <v>5740.5460000000003</v>
      </c>
      <c r="X994" s="635"/>
      <c r="Y994" s="273" t="str">
        <f t="shared" si="283"/>
        <v>CUMPLE</v>
      </c>
      <c r="Z994" s="635"/>
      <c r="AA994" s="637"/>
      <c r="AB994" s="635"/>
      <c r="AC994" s="612"/>
      <c r="AF994" s="516"/>
      <c r="AG994" s="518"/>
    </row>
    <row r="995" spans="2:33" s="274" customFormat="1" ht="63.75" customHeight="1" x14ac:dyDescent="0.25">
      <c r="B995" s="285" t="s">
        <v>716</v>
      </c>
      <c r="C995" s="296">
        <v>154</v>
      </c>
      <c r="D995" s="287" t="s">
        <v>1022</v>
      </c>
      <c r="E995" s="288" t="s">
        <v>1504</v>
      </c>
      <c r="F995" s="288" t="s">
        <v>1505</v>
      </c>
      <c r="G995" s="651" t="s">
        <v>1506</v>
      </c>
      <c r="H995" s="652"/>
      <c r="I995" s="289" t="s">
        <v>713</v>
      </c>
      <c r="J995" s="290">
        <v>0.4</v>
      </c>
      <c r="K995" s="290" t="s">
        <v>1500</v>
      </c>
      <c r="L995" s="291">
        <v>42339</v>
      </c>
      <c r="M995" s="291">
        <v>42819</v>
      </c>
      <c r="N995" s="292">
        <v>1441141850.55</v>
      </c>
      <c r="O995" s="293">
        <v>1953.51</v>
      </c>
      <c r="P995" s="289">
        <v>811015</v>
      </c>
      <c r="Q995" s="273" t="str">
        <f t="shared" si="284"/>
        <v>CUMPLE</v>
      </c>
      <c r="R995" s="386" t="s">
        <v>656</v>
      </c>
      <c r="S995" s="273"/>
      <c r="T995" s="273"/>
      <c r="U995" s="332">
        <f>O995*J995</f>
        <v>781.404</v>
      </c>
      <c r="V995" s="284" t="s">
        <v>634</v>
      </c>
      <c r="W995" s="332">
        <f t="shared" si="282"/>
        <v>781.404</v>
      </c>
      <c r="X995" s="635"/>
      <c r="Y995" s="273" t="str">
        <f t="shared" si="283"/>
        <v>CUMPLE</v>
      </c>
      <c r="Z995" s="635"/>
      <c r="AA995" s="637"/>
      <c r="AB995" s="635"/>
      <c r="AC995" s="614"/>
      <c r="AF995" s="516"/>
      <c r="AG995" s="518"/>
    </row>
    <row r="996" spans="2:33" s="274" customFormat="1" ht="54.75" customHeight="1" x14ac:dyDescent="0.25">
      <c r="B996" s="285" t="s">
        <v>717</v>
      </c>
      <c r="C996" s="296">
        <v>158</v>
      </c>
      <c r="D996" s="347" t="s">
        <v>1022</v>
      </c>
      <c r="E996" s="288" t="s">
        <v>1507</v>
      </c>
      <c r="F996" s="288" t="s">
        <v>1508</v>
      </c>
      <c r="G996" s="655" t="s">
        <v>1509</v>
      </c>
      <c r="H996" s="656"/>
      <c r="I996" s="289" t="s">
        <v>713</v>
      </c>
      <c r="J996" s="298">
        <v>0.34</v>
      </c>
      <c r="K996" s="374" t="s">
        <v>1500</v>
      </c>
      <c r="L996" s="291">
        <v>42350</v>
      </c>
      <c r="M996" s="291">
        <v>42896</v>
      </c>
      <c r="N996" s="292">
        <v>104801044</v>
      </c>
      <c r="O996" s="293">
        <v>2999.58</v>
      </c>
      <c r="P996" s="289">
        <v>811015</v>
      </c>
      <c r="Q996" s="273" t="str">
        <f t="shared" si="284"/>
        <v>CUMPLE</v>
      </c>
      <c r="R996" s="386" t="s">
        <v>656</v>
      </c>
      <c r="S996" s="284"/>
      <c r="T996" s="284"/>
      <c r="U996" s="332">
        <f>O996*J996</f>
        <v>1019.8572</v>
      </c>
      <c r="V996" s="284" t="s">
        <v>634</v>
      </c>
      <c r="W996" s="332">
        <f t="shared" si="282"/>
        <v>1019.8572</v>
      </c>
      <c r="X996" s="635"/>
      <c r="Y996" s="335" t="str">
        <f t="shared" si="283"/>
        <v>CUMPLE</v>
      </c>
      <c r="Z996" s="635"/>
      <c r="AA996" s="637"/>
      <c r="AB996" s="635"/>
      <c r="AC996" s="612"/>
      <c r="AF996" s="516"/>
      <c r="AG996" s="518"/>
    </row>
    <row r="997" spans="2:33" s="274" customFormat="1" ht="69.75" customHeight="1" x14ac:dyDescent="0.2">
      <c r="B997" s="285" t="s">
        <v>718</v>
      </c>
      <c r="C997" s="296"/>
      <c r="D997" s="296"/>
      <c r="E997" s="284"/>
      <c r="F997" s="284"/>
      <c r="G997" s="638"/>
      <c r="H997" s="639"/>
      <c r="I997" s="289"/>
      <c r="J997" s="298"/>
      <c r="K997" s="298"/>
      <c r="L997" s="289"/>
      <c r="M997" s="289"/>
      <c r="N997" s="299"/>
      <c r="O997" s="297"/>
      <c r="P997" s="297"/>
      <c r="Q997" s="273"/>
      <c r="R997" s="284"/>
      <c r="S997" s="284"/>
      <c r="T997" s="284"/>
      <c r="U997" s="332" t="str">
        <f>IF(V997="SI",IF(M997="","",($J997*$N997)/(VLOOKUP(YEAR(M997),$AF$1:$AG$34,2,))),"")</f>
        <v/>
      </c>
      <c r="V997" s="284"/>
      <c r="W997" s="332" t="str">
        <f t="shared" si="282"/>
        <v xml:space="preserve"> </v>
      </c>
      <c r="X997" s="636"/>
      <c r="Y997" s="335" t="str">
        <f t="shared" si="283"/>
        <v/>
      </c>
      <c r="Z997" s="636"/>
      <c r="AA997" s="637"/>
      <c r="AB997" s="636"/>
      <c r="AC997" s="614"/>
    </row>
    <row r="998" spans="2:33" s="274" customFormat="1" ht="15.75" x14ac:dyDescent="0.2">
      <c r="B998" s="300"/>
      <c r="C998" s="301"/>
      <c r="D998" s="301"/>
      <c r="E998" s="301"/>
      <c r="F998" s="301"/>
      <c r="G998" s="301"/>
      <c r="H998" s="301"/>
      <c r="I998" s="301"/>
      <c r="J998" s="302"/>
      <c r="K998" s="302"/>
      <c r="L998" s="302"/>
      <c r="M998" s="302"/>
      <c r="N998" s="301"/>
      <c r="O998" s="301"/>
      <c r="P998" s="301"/>
      <c r="Q998" s="302"/>
      <c r="R998" s="302"/>
      <c r="S998" s="303"/>
      <c r="T998" s="303" t="s">
        <v>719</v>
      </c>
      <c r="U998" s="333">
        <f>SUM(U992:U997)</f>
        <v>8559.4842000000008</v>
      </c>
      <c r="V998" s="303">
        <f>COUNTIF(V992:V997,"SI")</f>
        <v>5</v>
      </c>
      <c r="W998" s="333">
        <f>SUM(W992:W997)</f>
        <v>8559.4842000000008</v>
      </c>
      <c r="X998" s="310">
        <f>W998/V998</f>
        <v>1711.8968400000001</v>
      </c>
      <c r="Y998" s="301"/>
      <c r="Z998" s="301"/>
      <c r="AA998" s="301"/>
      <c r="AB998" s="301"/>
      <c r="AC998" s="304"/>
    </row>
    <row r="999" spans="2:33" ht="16.5" x14ac:dyDescent="0.3">
      <c r="Q999" s="69"/>
      <c r="U999" s="331">
        <f>AVERAGE(U992:U997)</f>
        <v>1711.8968400000001</v>
      </c>
      <c r="V999" s="327" t="s">
        <v>673</v>
      </c>
      <c r="W999" s="331">
        <f>AVERAGE(W992:W997)</f>
        <v>1711.8968400000001</v>
      </c>
    </row>
    <row r="1000" spans="2:33" x14ac:dyDescent="0.2">
      <c r="Q1000" s="69"/>
    </row>
    <row r="1001" spans="2:33" s="274" customFormat="1" ht="21" customHeight="1" x14ac:dyDescent="0.25">
      <c r="B1001" s="449">
        <v>76</v>
      </c>
      <c r="C1001" s="640" t="str">
        <f>VLOOKUP(B1001,'INFO. PROP'!$A$9:$D$105,2,FALSE)</f>
        <v>CONSORCIO ING VIAL</v>
      </c>
      <c r="D1001" s="640"/>
      <c r="E1001" s="640"/>
      <c r="F1001" s="640"/>
      <c r="G1001" s="640"/>
      <c r="H1001" s="641" t="s">
        <v>8</v>
      </c>
      <c r="I1001" s="641"/>
      <c r="J1001" s="642"/>
      <c r="K1001" s="423" t="str">
        <f>VLOOKUP(B1001,'INFO. PROP'!$A$9:$E$105,4,FALSE)</f>
        <v>(INGECINCO LTDA 95% - GRUPO ASV SAS 5% -  0%- 0%)</v>
      </c>
      <c r="L1001" s="426"/>
      <c r="M1001" s="426"/>
      <c r="N1001" s="426"/>
      <c r="O1001" s="426"/>
      <c r="P1001" s="426"/>
      <c r="Q1001" s="426"/>
      <c r="R1001" s="426"/>
      <c r="S1001" s="426"/>
      <c r="T1001" s="426"/>
      <c r="U1001" s="431"/>
      <c r="V1001" s="452" t="s">
        <v>673</v>
      </c>
      <c r="W1001" s="431">
        <f>AVERAGE(W1005:W1010)</f>
        <v>994.87019999999995</v>
      </c>
      <c r="X1001" s="618" t="s">
        <v>674</v>
      </c>
      <c r="Y1001" s="619"/>
      <c r="Z1001" s="311" t="s">
        <v>656</v>
      </c>
      <c r="AA1001" s="312" t="s">
        <v>627</v>
      </c>
      <c r="AB1001" s="311" t="s">
        <v>656</v>
      </c>
      <c r="AC1001" s="275"/>
      <c r="AF1001" s="516"/>
      <c r="AG1001" s="517"/>
    </row>
    <row r="1002" spans="2:33" s="274" customFormat="1" ht="15" x14ac:dyDescent="0.25">
      <c r="B1002" s="643"/>
      <c r="C1002" s="644"/>
      <c r="D1002" s="644"/>
      <c r="E1002" s="644"/>
      <c r="F1002" s="306"/>
      <c r="G1002" s="307"/>
      <c r="H1002" s="307"/>
      <c r="I1002" s="307"/>
      <c r="J1002" s="308"/>
      <c r="K1002" s="308"/>
      <c r="L1002" s="308"/>
      <c r="M1002" s="308"/>
      <c r="N1002" s="307"/>
      <c r="O1002" s="307"/>
      <c r="P1002" s="307"/>
      <c r="Q1002" s="308"/>
      <c r="R1002" s="308"/>
      <c r="S1002" s="308"/>
      <c r="T1002" s="308"/>
      <c r="U1002" s="308"/>
      <c r="V1002" s="308"/>
      <c r="W1002" s="308"/>
      <c r="X1002" s="308"/>
      <c r="Y1002" s="307"/>
      <c r="Z1002" s="307"/>
      <c r="AA1002" s="307"/>
      <c r="AB1002" s="307"/>
      <c r="AC1002" s="276"/>
      <c r="AF1002" s="516"/>
      <c r="AG1002" s="517"/>
    </row>
    <row r="1003" spans="2:33" s="274" customFormat="1" ht="45" customHeight="1" x14ac:dyDescent="0.25">
      <c r="B1003" s="645" t="s">
        <v>675</v>
      </c>
      <c r="C1003" s="629" t="s">
        <v>676</v>
      </c>
      <c r="D1003" s="629" t="s">
        <v>677</v>
      </c>
      <c r="E1003" s="629" t="s">
        <v>678</v>
      </c>
      <c r="F1003" s="630" t="s">
        <v>675</v>
      </c>
      <c r="G1003" s="646"/>
      <c r="H1003" s="631"/>
      <c r="I1003" s="647" t="s">
        <v>679</v>
      </c>
      <c r="J1003" s="648"/>
      <c r="K1003" s="620" t="s">
        <v>680</v>
      </c>
      <c r="L1003" s="620" t="s">
        <v>681</v>
      </c>
      <c r="M1003" s="620" t="s">
        <v>682</v>
      </c>
      <c r="N1003" s="620" t="s">
        <v>683</v>
      </c>
      <c r="O1003" s="620" t="s">
        <v>684</v>
      </c>
      <c r="P1003" s="620" t="s">
        <v>685</v>
      </c>
      <c r="Q1003" s="281" t="s">
        <v>686</v>
      </c>
      <c r="R1003" s="279" t="s">
        <v>687</v>
      </c>
      <c r="S1003" s="649" t="s">
        <v>688</v>
      </c>
      <c r="T1003" s="649"/>
      <c r="U1003" s="620" t="s">
        <v>689</v>
      </c>
      <c r="V1003" s="620" t="s">
        <v>690</v>
      </c>
      <c r="W1003" s="647" t="s">
        <v>691</v>
      </c>
      <c r="X1003" s="648"/>
      <c r="Y1003" s="281" t="s">
        <v>692</v>
      </c>
      <c r="Z1003" s="281" t="s">
        <v>693</v>
      </c>
      <c r="AA1003" s="629" t="s">
        <v>694</v>
      </c>
      <c r="AB1003" s="629"/>
      <c r="AC1003" s="622" t="s">
        <v>23</v>
      </c>
      <c r="AF1003" s="516"/>
      <c r="AG1003" s="517"/>
    </row>
    <row r="1004" spans="2:33" s="274" customFormat="1" ht="75" customHeight="1" x14ac:dyDescent="0.25">
      <c r="B1004" s="645"/>
      <c r="C1004" s="629"/>
      <c r="D1004" s="629"/>
      <c r="E1004" s="629"/>
      <c r="F1004" s="282" t="s">
        <v>5</v>
      </c>
      <c r="G1004" s="630" t="s">
        <v>695</v>
      </c>
      <c r="H1004" s="631"/>
      <c r="I1004" s="278" t="s">
        <v>696</v>
      </c>
      <c r="J1004" s="280" t="s">
        <v>697</v>
      </c>
      <c r="K1004" s="621"/>
      <c r="L1004" s="621"/>
      <c r="M1004" s="621"/>
      <c r="N1004" s="621"/>
      <c r="O1004" s="621"/>
      <c r="P1004" s="621"/>
      <c r="Q1004" s="277" t="s">
        <v>698</v>
      </c>
      <c r="R1004" s="277" t="s">
        <v>699</v>
      </c>
      <c r="S1004" s="283" t="s">
        <v>700</v>
      </c>
      <c r="T1004" s="283" t="s">
        <v>701</v>
      </c>
      <c r="U1004" s="621"/>
      <c r="V1004" s="621"/>
      <c r="W1004" s="502" t="s">
        <v>702</v>
      </c>
      <c r="X1004" s="284" t="s">
        <v>703</v>
      </c>
      <c r="Y1004" s="277" t="s">
        <v>704</v>
      </c>
      <c r="Z1004" s="281" t="s">
        <v>705</v>
      </c>
      <c r="AA1004" s="277" t="s">
        <v>706</v>
      </c>
      <c r="AB1004" s="277" t="s">
        <v>707</v>
      </c>
      <c r="AC1004" s="622"/>
      <c r="AF1004" s="516"/>
      <c r="AG1004" s="517"/>
    </row>
    <row r="1005" spans="2:33" s="274" customFormat="1" ht="124.5" customHeight="1" x14ac:dyDescent="0.25">
      <c r="B1005" s="285" t="s">
        <v>708</v>
      </c>
      <c r="C1005" s="286">
        <v>111</v>
      </c>
      <c r="D1005" s="287" t="s">
        <v>1022</v>
      </c>
      <c r="E1005" s="288" t="s">
        <v>1510</v>
      </c>
      <c r="F1005" s="288" t="s">
        <v>1511</v>
      </c>
      <c r="G1005" s="651" t="s">
        <v>1512</v>
      </c>
      <c r="H1005" s="652"/>
      <c r="I1005" s="289" t="s">
        <v>713</v>
      </c>
      <c r="J1005" s="290">
        <v>0.7</v>
      </c>
      <c r="K1005" s="290" t="s">
        <v>480</v>
      </c>
      <c r="L1005" s="291">
        <v>41996</v>
      </c>
      <c r="M1005" s="291">
        <v>42787</v>
      </c>
      <c r="N1005" s="292">
        <v>1040541263</v>
      </c>
      <c r="O1005" s="293">
        <v>1410.49</v>
      </c>
      <c r="P1005" s="289">
        <v>801016</v>
      </c>
      <c r="Q1005" s="273" t="str">
        <f>IF(OR(P1005=$C$2,P1005=$C$3,P1005=$C$4),"CUMPLE","NO CUMPLE")</f>
        <v>CUMPLE</v>
      </c>
      <c r="R1005" s="273" t="s">
        <v>656</v>
      </c>
      <c r="S1005" s="273" t="s">
        <v>656</v>
      </c>
      <c r="T1005" s="273" t="s">
        <v>656</v>
      </c>
      <c r="U1005" s="332">
        <f t="shared" ref="U1005:U1010" si="285">IF(V1005="SI",IF(M1005="","",($J1005*$N1005)/(VLOOKUP(YEAR(M1005),$AF$1:$AG$34,2,))),"")</f>
        <v>987.34187242533369</v>
      </c>
      <c r="V1005" s="284" t="s">
        <v>634</v>
      </c>
      <c r="W1005" s="332">
        <f t="shared" ref="W1005:W1010" si="286">IF(V1005="si",(J1005*O1005),(" "))</f>
        <v>987.34299999999996</v>
      </c>
      <c r="X1005" s="448">
        <f>W1011/$G$11</f>
        <v>6.2175220594434784</v>
      </c>
      <c r="Y1005" s="273" t="str">
        <f t="shared" ref="Y1005:Y1010" si="287">IF(M1005="","",IF(M1005&lt;$G$13,"CUMPLE","NO CUMPLE"))</f>
        <v>CUMPLE</v>
      </c>
      <c r="Z1005" s="634" t="s">
        <v>656</v>
      </c>
      <c r="AA1005" s="637" t="s">
        <v>634</v>
      </c>
      <c r="AB1005" s="634" t="str">
        <f>IF(AA1005="si","CUMPLE","NO CUMPLE")</f>
        <v>CUMPLE</v>
      </c>
      <c r="AC1005" s="294"/>
      <c r="AF1005" s="516"/>
      <c r="AG1005" s="517"/>
    </row>
    <row r="1006" spans="2:33" s="274" customFormat="1" ht="90.75" customHeight="1" x14ac:dyDescent="0.25">
      <c r="B1006" s="285" t="s">
        <v>714</v>
      </c>
      <c r="C1006" s="286">
        <v>81</v>
      </c>
      <c r="D1006" s="287" t="s">
        <v>1022</v>
      </c>
      <c r="E1006" s="288" t="s">
        <v>1513</v>
      </c>
      <c r="F1006" s="288" t="s">
        <v>1514</v>
      </c>
      <c r="G1006" s="651" t="s">
        <v>1515</v>
      </c>
      <c r="H1006" s="652"/>
      <c r="I1006" s="289" t="s">
        <v>1516</v>
      </c>
      <c r="J1006" s="290">
        <v>0.7</v>
      </c>
      <c r="K1006" s="290" t="s">
        <v>480</v>
      </c>
      <c r="L1006" s="291">
        <v>40898</v>
      </c>
      <c r="M1006" s="291">
        <v>41779</v>
      </c>
      <c r="N1006" s="292">
        <v>450660870</v>
      </c>
      <c r="O1006" s="293">
        <v>731.59</v>
      </c>
      <c r="P1006" s="289">
        <v>811022</v>
      </c>
      <c r="Q1006" s="273" t="str">
        <f t="shared" ref="Q1006:Q1009" si="288">IF(OR(P1006=$C$2,P1006=$C$3,P1006=$C$4),"CUMPLE","NO CUMPLE")</f>
        <v>CUMPLE</v>
      </c>
      <c r="R1006" s="273" t="s">
        <v>656</v>
      </c>
      <c r="S1006" s="273" t="s">
        <v>656</v>
      </c>
      <c r="T1006" s="273" t="s">
        <v>656</v>
      </c>
      <c r="U1006" s="332">
        <f t="shared" si="285"/>
        <v>512.11462500000005</v>
      </c>
      <c r="V1006" s="284" t="s">
        <v>634</v>
      </c>
      <c r="W1006" s="332">
        <f t="shared" si="286"/>
        <v>512.11299999999994</v>
      </c>
      <c r="X1006" s="634" t="str">
        <f>IF(W1011=0,"",IF(X1005&gt;=100%,"CUMPLE","NO CUMPLE"))</f>
        <v>CUMPLE</v>
      </c>
      <c r="Y1006" s="273" t="str">
        <f t="shared" si="287"/>
        <v>CUMPLE</v>
      </c>
      <c r="Z1006" s="635"/>
      <c r="AA1006" s="637"/>
      <c r="AB1006" s="635"/>
      <c r="AC1006" s="295"/>
      <c r="AF1006" s="516"/>
      <c r="AG1006" s="518"/>
    </row>
    <row r="1007" spans="2:33" s="274" customFormat="1" ht="90" customHeight="1" x14ac:dyDescent="0.25">
      <c r="B1007" s="285" t="s">
        <v>715</v>
      </c>
      <c r="C1007" s="296">
        <v>96</v>
      </c>
      <c r="D1007" s="287" t="s">
        <v>1022</v>
      </c>
      <c r="E1007" s="288" t="s">
        <v>1517</v>
      </c>
      <c r="F1007" s="288" t="s">
        <v>1518</v>
      </c>
      <c r="G1007" s="651" t="s">
        <v>1519</v>
      </c>
      <c r="H1007" s="652"/>
      <c r="I1007" s="289" t="s">
        <v>713</v>
      </c>
      <c r="J1007" s="290">
        <v>0.8</v>
      </c>
      <c r="K1007" s="290" t="s">
        <v>480</v>
      </c>
      <c r="L1007" s="291">
        <v>41526</v>
      </c>
      <c r="M1007" s="291">
        <v>42272</v>
      </c>
      <c r="N1007" s="292">
        <v>1328614352</v>
      </c>
      <c r="O1007" s="293">
        <v>2061.9499999999998</v>
      </c>
      <c r="P1007" s="289">
        <v>811022</v>
      </c>
      <c r="Q1007" s="273" t="str">
        <f t="shared" si="288"/>
        <v>CUMPLE</v>
      </c>
      <c r="R1007" s="273" t="s">
        <v>656</v>
      </c>
      <c r="S1007" s="273" t="s">
        <v>656</v>
      </c>
      <c r="T1007" s="273"/>
      <c r="U1007" s="332">
        <f t="shared" si="285"/>
        <v>1649.5561132924654</v>
      </c>
      <c r="V1007" s="284" t="s">
        <v>634</v>
      </c>
      <c r="W1007" s="332">
        <f t="shared" si="286"/>
        <v>1649.56</v>
      </c>
      <c r="X1007" s="635"/>
      <c r="Y1007" s="273" t="str">
        <f t="shared" si="287"/>
        <v>CUMPLE</v>
      </c>
      <c r="Z1007" s="635"/>
      <c r="AA1007" s="637"/>
      <c r="AB1007" s="635"/>
      <c r="AC1007" s="309"/>
      <c r="AF1007" s="516"/>
      <c r="AG1007" s="518"/>
    </row>
    <row r="1008" spans="2:33" s="274" customFormat="1" ht="63.75" customHeight="1" x14ac:dyDescent="0.25">
      <c r="B1008" s="285" t="s">
        <v>716</v>
      </c>
      <c r="C1008" s="296">
        <v>120</v>
      </c>
      <c r="D1008" s="287" t="s">
        <v>1022</v>
      </c>
      <c r="E1008" s="288" t="s">
        <v>1510</v>
      </c>
      <c r="F1008" s="288" t="s">
        <v>1520</v>
      </c>
      <c r="G1008" s="651" t="s">
        <v>1521</v>
      </c>
      <c r="H1008" s="652"/>
      <c r="I1008" s="289" t="s">
        <v>730</v>
      </c>
      <c r="J1008" s="290">
        <v>1</v>
      </c>
      <c r="K1008" s="290" t="s">
        <v>480</v>
      </c>
      <c r="L1008" s="291">
        <v>42271</v>
      </c>
      <c r="M1008" s="291">
        <v>43022</v>
      </c>
      <c r="N1008" s="292">
        <v>501665440</v>
      </c>
      <c r="O1008" s="293">
        <v>680.02</v>
      </c>
      <c r="P1008" s="289">
        <v>811015</v>
      </c>
      <c r="Q1008" s="273" t="str">
        <f t="shared" si="288"/>
        <v>CUMPLE</v>
      </c>
      <c r="R1008" s="273" t="s">
        <v>656</v>
      </c>
      <c r="S1008" s="273" t="s">
        <v>656</v>
      </c>
      <c r="T1008" s="273" t="s">
        <v>656</v>
      </c>
      <c r="U1008" s="332">
        <f t="shared" si="285"/>
        <v>680.02423693638616</v>
      </c>
      <c r="V1008" s="284" t="s">
        <v>634</v>
      </c>
      <c r="W1008" s="332">
        <f t="shared" si="286"/>
        <v>680.02</v>
      </c>
      <c r="X1008" s="635"/>
      <c r="Y1008" s="273" t="str">
        <f t="shared" si="287"/>
        <v>CUMPLE</v>
      </c>
      <c r="Z1008" s="635"/>
      <c r="AA1008" s="637"/>
      <c r="AB1008" s="635"/>
      <c r="AC1008" s="309"/>
      <c r="AF1008" s="516"/>
      <c r="AG1008" s="518"/>
    </row>
    <row r="1009" spans="2:33" s="274" customFormat="1" ht="79.5" customHeight="1" x14ac:dyDescent="0.25">
      <c r="B1009" s="285" t="s">
        <v>717</v>
      </c>
      <c r="C1009" s="296">
        <v>133</v>
      </c>
      <c r="D1009" s="347" t="s">
        <v>1022</v>
      </c>
      <c r="E1009" s="288" t="s">
        <v>1522</v>
      </c>
      <c r="F1009" s="288" t="s">
        <v>1523</v>
      </c>
      <c r="G1009" s="655" t="s">
        <v>1524</v>
      </c>
      <c r="H1009" s="656"/>
      <c r="I1009" s="289" t="s">
        <v>713</v>
      </c>
      <c r="J1009" s="298">
        <v>0.5</v>
      </c>
      <c r="K1009" s="374" t="s">
        <v>480</v>
      </c>
      <c r="L1009" s="373">
        <v>43418</v>
      </c>
      <c r="M1009" s="373">
        <v>43781</v>
      </c>
      <c r="N1009" s="380">
        <v>1896905505</v>
      </c>
      <c r="O1009" s="378">
        <v>2290.63</v>
      </c>
      <c r="P1009" s="289">
        <v>801016</v>
      </c>
      <c r="Q1009" s="273" t="str">
        <f t="shared" si="288"/>
        <v>CUMPLE</v>
      </c>
      <c r="R1009" s="273" t="s">
        <v>656</v>
      </c>
      <c r="S1009" s="273" t="s">
        <v>656</v>
      </c>
      <c r="T1009" s="284"/>
      <c r="U1009" s="332">
        <f t="shared" si="285"/>
        <v>1145.3138841659863</v>
      </c>
      <c r="V1009" s="284" t="s">
        <v>634</v>
      </c>
      <c r="W1009" s="332">
        <f t="shared" si="286"/>
        <v>1145.3150000000001</v>
      </c>
      <c r="X1009" s="635"/>
      <c r="Y1009" s="335" t="str">
        <f t="shared" si="287"/>
        <v>CUMPLE</v>
      </c>
      <c r="Z1009" s="635"/>
      <c r="AA1009" s="637"/>
      <c r="AB1009" s="635"/>
      <c r="AC1009" s="309"/>
      <c r="AF1009" s="516"/>
      <c r="AG1009" s="518"/>
    </row>
    <row r="1010" spans="2:33" s="274" customFormat="1" ht="69.75" customHeight="1" x14ac:dyDescent="0.2">
      <c r="B1010" s="285" t="s">
        <v>718</v>
      </c>
      <c r="C1010" s="296"/>
      <c r="D1010" s="296"/>
      <c r="E1010" s="284"/>
      <c r="F1010" s="284"/>
      <c r="G1010" s="638"/>
      <c r="H1010" s="639"/>
      <c r="I1010" s="289"/>
      <c r="J1010" s="298"/>
      <c r="K1010" s="298"/>
      <c r="L1010" s="289"/>
      <c r="M1010" s="289"/>
      <c r="N1010" s="299"/>
      <c r="O1010" s="297"/>
      <c r="P1010" s="297"/>
      <c r="Q1010" s="273"/>
      <c r="R1010" s="284"/>
      <c r="S1010" s="284"/>
      <c r="T1010" s="284"/>
      <c r="U1010" s="332" t="str">
        <f t="shared" si="285"/>
        <v/>
      </c>
      <c r="V1010" s="284"/>
      <c r="W1010" s="332" t="str">
        <f t="shared" si="286"/>
        <v xml:space="preserve"> </v>
      </c>
      <c r="X1010" s="636"/>
      <c r="Y1010" s="335" t="str">
        <f t="shared" si="287"/>
        <v/>
      </c>
      <c r="Z1010" s="636"/>
      <c r="AA1010" s="637"/>
      <c r="AB1010" s="636"/>
      <c r="AC1010" s="309"/>
    </row>
    <row r="1011" spans="2:33" s="274" customFormat="1" ht="15.75" x14ac:dyDescent="0.2">
      <c r="B1011" s="300"/>
      <c r="C1011" s="301"/>
      <c r="D1011" s="301"/>
      <c r="E1011" s="301"/>
      <c r="F1011" s="301"/>
      <c r="G1011" s="301"/>
      <c r="H1011" s="301"/>
      <c r="I1011" s="301"/>
      <c r="J1011" s="302"/>
      <c r="K1011" s="302"/>
      <c r="L1011" s="302"/>
      <c r="M1011" s="302"/>
      <c r="N1011" s="301"/>
      <c r="O1011" s="301"/>
      <c r="P1011" s="301"/>
      <c r="Q1011" s="302"/>
      <c r="R1011" s="302"/>
      <c r="S1011" s="303"/>
      <c r="T1011" s="303" t="s">
        <v>719</v>
      </c>
      <c r="U1011" s="333">
        <f>SUM(U1005:U1010)</f>
        <v>4974.3507318201719</v>
      </c>
      <c r="V1011" s="303">
        <f>COUNTIF(V1005:V1010,"SI")</f>
        <v>5</v>
      </c>
      <c r="W1011" s="333">
        <f>SUM(W1005:W1010)</f>
        <v>4974.3509999999997</v>
      </c>
      <c r="X1011" s="310">
        <f>W1011/V1011</f>
        <v>994.87019999999995</v>
      </c>
      <c r="Y1011" s="301"/>
      <c r="Z1011" s="301"/>
      <c r="AA1011" s="301"/>
      <c r="AB1011" s="301"/>
      <c r="AC1011" s="304"/>
    </row>
    <row r="1012" spans="2:33" x14ac:dyDescent="0.2">
      <c r="Q1012" s="69"/>
    </row>
    <row r="1013" spans="2:33" x14ac:dyDescent="0.2">
      <c r="Q1013" s="69"/>
    </row>
    <row r="1014" spans="2:33" s="274" customFormat="1" ht="21" customHeight="1" x14ac:dyDescent="0.25">
      <c r="B1014" s="449">
        <v>77</v>
      </c>
      <c r="C1014" s="640" t="str">
        <f>VLOOKUP(B1014,'INFO. PROP'!$A$9:$D$105,2,FALSE)</f>
        <v>CONSORCIO INTERVENTORES</v>
      </c>
      <c r="D1014" s="640"/>
      <c r="E1014" s="640"/>
      <c r="F1014" s="640"/>
      <c r="G1014" s="640"/>
      <c r="H1014" s="641" t="s">
        <v>8</v>
      </c>
      <c r="I1014" s="641"/>
      <c r="J1014" s="642"/>
      <c r="K1014" s="423" t="str">
        <f>VLOOKUP(B1014,'INFO. PROP'!$A$9:$E$105,4,FALSE)</f>
        <v>(COMPAÑIA 
CONSULTORA  COLOMBIANA TRIPLE 
C SA 50% - VALLEJO H 
INGENIEROS 
CONSULTORES -
CONSTRUCTORES 
S.A.S_x000D_ 50% -  0%- 0%)</v>
      </c>
      <c r="L1014" s="426"/>
      <c r="M1014" s="426"/>
      <c r="N1014" s="426"/>
      <c r="O1014" s="426"/>
      <c r="P1014" s="426"/>
      <c r="Q1014" s="426"/>
      <c r="R1014" s="426"/>
      <c r="S1014" s="426"/>
      <c r="T1014" s="426"/>
      <c r="U1014" s="431"/>
      <c r="V1014" s="452" t="s">
        <v>673</v>
      </c>
      <c r="W1014" s="431">
        <f>AVERAGE(W1018:W1023)</f>
        <v>1133.3433333333332</v>
      </c>
      <c r="X1014" s="618" t="s">
        <v>674</v>
      </c>
      <c r="Y1014" s="619"/>
      <c r="Z1014" s="311" t="s">
        <v>656</v>
      </c>
      <c r="AA1014" s="312" t="s">
        <v>627</v>
      </c>
      <c r="AB1014" s="311" t="s">
        <v>656</v>
      </c>
      <c r="AC1014" s="275"/>
      <c r="AF1014" s="516"/>
      <c r="AG1014" s="517"/>
    </row>
    <row r="1015" spans="2:33" s="274" customFormat="1" ht="15" x14ac:dyDescent="0.25">
      <c r="B1015" s="643"/>
      <c r="C1015" s="644"/>
      <c r="D1015" s="644"/>
      <c r="E1015" s="644"/>
      <c r="F1015" s="306"/>
      <c r="G1015" s="307"/>
      <c r="H1015" s="307"/>
      <c r="I1015" s="307"/>
      <c r="J1015" s="308"/>
      <c r="K1015" s="308"/>
      <c r="L1015" s="308"/>
      <c r="M1015" s="308"/>
      <c r="N1015" s="307"/>
      <c r="O1015" s="307"/>
      <c r="P1015" s="307"/>
      <c r="Q1015" s="308"/>
      <c r="R1015" s="308"/>
      <c r="S1015" s="308"/>
      <c r="T1015" s="308"/>
      <c r="U1015" s="308"/>
      <c r="V1015" s="308"/>
      <c r="W1015" s="308"/>
      <c r="X1015" s="308"/>
      <c r="Y1015" s="307"/>
      <c r="Z1015" s="307"/>
      <c r="AA1015" s="307"/>
      <c r="AB1015" s="307"/>
      <c r="AC1015" s="276"/>
      <c r="AF1015" s="516"/>
      <c r="AG1015" s="517"/>
    </row>
    <row r="1016" spans="2:33" s="274" customFormat="1" ht="45" customHeight="1" x14ac:dyDescent="0.25">
      <c r="B1016" s="645" t="s">
        <v>675</v>
      </c>
      <c r="C1016" s="629" t="s">
        <v>676</v>
      </c>
      <c r="D1016" s="629" t="s">
        <v>677</v>
      </c>
      <c r="E1016" s="629" t="s">
        <v>678</v>
      </c>
      <c r="F1016" s="630" t="s">
        <v>675</v>
      </c>
      <c r="G1016" s="646"/>
      <c r="H1016" s="631"/>
      <c r="I1016" s="647" t="s">
        <v>679</v>
      </c>
      <c r="J1016" s="648"/>
      <c r="K1016" s="620" t="s">
        <v>680</v>
      </c>
      <c r="L1016" s="620" t="s">
        <v>681</v>
      </c>
      <c r="M1016" s="620" t="s">
        <v>682</v>
      </c>
      <c r="N1016" s="620" t="s">
        <v>683</v>
      </c>
      <c r="O1016" s="620" t="s">
        <v>684</v>
      </c>
      <c r="P1016" s="620" t="s">
        <v>685</v>
      </c>
      <c r="Q1016" s="281" t="s">
        <v>686</v>
      </c>
      <c r="R1016" s="279" t="s">
        <v>687</v>
      </c>
      <c r="S1016" s="649" t="s">
        <v>688</v>
      </c>
      <c r="T1016" s="649"/>
      <c r="U1016" s="620" t="s">
        <v>689</v>
      </c>
      <c r="V1016" s="620" t="s">
        <v>690</v>
      </c>
      <c r="W1016" s="647" t="s">
        <v>691</v>
      </c>
      <c r="X1016" s="648"/>
      <c r="Y1016" s="281" t="s">
        <v>692</v>
      </c>
      <c r="Z1016" s="281" t="s">
        <v>693</v>
      </c>
      <c r="AA1016" s="629" t="s">
        <v>694</v>
      </c>
      <c r="AB1016" s="629"/>
      <c r="AC1016" s="622" t="s">
        <v>23</v>
      </c>
      <c r="AF1016" s="516"/>
      <c r="AG1016" s="517"/>
    </row>
    <row r="1017" spans="2:33" s="274" customFormat="1" ht="75" customHeight="1" x14ac:dyDescent="0.25">
      <c r="B1017" s="645"/>
      <c r="C1017" s="629"/>
      <c r="D1017" s="629"/>
      <c r="E1017" s="629"/>
      <c r="F1017" s="282" t="s">
        <v>5</v>
      </c>
      <c r="G1017" s="630" t="s">
        <v>695</v>
      </c>
      <c r="H1017" s="631"/>
      <c r="I1017" s="278" t="s">
        <v>696</v>
      </c>
      <c r="J1017" s="280" t="s">
        <v>697</v>
      </c>
      <c r="K1017" s="621"/>
      <c r="L1017" s="621"/>
      <c r="M1017" s="621"/>
      <c r="N1017" s="621"/>
      <c r="O1017" s="621"/>
      <c r="P1017" s="621"/>
      <c r="Q1017" s="277" t="s">
        <v>698</v>
      </c>
      <c r="R1017" s="277" t="s">
        <v>699</v>
      </c>
      <c r="S1017" s="283" t="s">
        <v>700</v>
      </c>
      <c r="T1017" s="283" t="s">
        <v>701</v>
      </c>
      <c r="U1017" s="621"/>
      <c r="V1017" s="621"/>
      <c r="W1017" s="502" t="s">
        <v>702</v>
      </c>
      <c r="X1017" s="284" t="s">
        <v>703</v>
      </c>
      <c r="Y1017" s="277" t="s">
        <v>704</v>
      </c>
      <c r="Z1017" s="281" t="s">
        <v>705</v>
      </c>
      <c r="AA1017" s="277" t="s">
        <v>706</v>
      </c>
      <c r="AB1017" s="277" t="s">
        <v>707</v>
      </c>
      <c r="AC1017" s="622"/>
      <c r="AF1017" s="516"/>
      <c r="AG1017" s="517"/>
    </row>
    <row r="1018" spans="2:33" s="274" customFormat="1" ht="148.5" customHeight="1" x14ac:dyDescent="0.25">
      <c r="B1018" s="285" t="s">
        <v>708</v>
      </c>
      <c r="C1018" s="288" t="s">
        <v>1525</v>
      </c>
      <c r="D1018" s="287" t="s">
        <v>1022</v>
      </c>
      <c r="E1018" s="288" t="s">
        <v>789</v>
      </c>
      <c r="F1018" s="288" t="s">
        <v>1526</v>
      </c>
      <c r="G1018" s="651" t="s">
        <v>1527</v>
      </c>
      <c r="H1018" s="652"/>
      <c r="I1018" s="289" t="s">
        <v>713</v>
      </c>
      <c r="J1018" s="290">
        <v>1</v>
      </c>
      <c r="K1018" s="290" t="s">
        <v>1528</v>
      </c>
      <c r="L1018" s="291">
        <v>42583</v>
      </c>
      <c r="M1018" s="291">
        <v>42916</v>
      </c>
      <c r="N1018" s="292">
        <v>724541399</v>
      </c>
      <c r="O1018" s="293">
        <v>982.14</v>
      </c>
      <c r="P1018" s="289">
        <v>811015</v>
      </c>
      <c r="Q1018" s="273" t="str">
        <f>IF(OR(P1018=$C$2,P1018=$C$3,P1018=$C$4),"CUMPLE","NO CUMPLE")</f>
        <v>CUMPLE</v>
      </c>
      <c r="R1018" s="273" t="s">
        <v>656</v>
      </c>
      <c r="S1018" s="273" t="s">
        <v>656</v>
      </c>
      <c r="T1018" s="273" t="s">
        <v>656</v>
      </c>
      <c r="U1018" s="332">
        <f t="shared" ref="U1018:U1023" si="289">IF(V1018="SI",IF(M1018="","",($J1018*$N1018)/(VLOOKUP(YEAR(M1018),$AF$1:$AG$34,2,))),"")</f>
        <v>982.14003337323118</v>
      </c>
      <c r="V1018" s="284" t="s">
        <v>634</v>
      </c>
      <c r="W1018" s="332">
        <f t="shared" ref="W1018:W1023" si="290">IF(V1018="si",(J1018*O1018),(" "))</f>
        <v>982.14</v>
      </c>
      <c r="X1018" s="448">
        <f>W1024/$G$11</f>
        <v>4.2497526868871152</v>
      </c>
      <c r="Y1018" s="273" t="str">
        <f t="shared" ref="Y1018:Y1023" si="291">IF(M1018="","",IF(M1018&lt;$G$13,"CUMPLE","NO CUMPLE"))</f>
        <v>CUMPLE</v>
      </c>
      <c r="Z1018" s="634" t="s">
        <v>656</v>
      </c>
      <c r="AA1018" s="637" t="s">
        <v>634</v>
      </c>
      <c r="AB1018" s="634" t="str">
        <f>IF(AA1018="si","CUMPLE","NO CUMPLE")</f>
        <v>CUMPLE</v>
      </c>
      <c r="AC1018" s="295"/>
      <c r="AF1018" s="516"/>
      <c r="AG1018" s="517"/>
    </row>
    <row r="1019" spans="2:33" s="274" customFormat="1" ht="90.75" customHeight="1" x14ac:dyDescent="0.25">
      <c r="B1019" s="285" t="s">
        <v>714</v>
      </c>
      <c r="C1019" s="286">
        <v>99</v>
      </c>
      <c r="D1019" s="287" t="s">
        <v>1022</v>
      </c>
      <c r="E1019" s="288" t="s">
        <v>848</v>
      </c>
      <c r="F1019" s="288" t="s">
        <v>1529</v>
      </c>
      <c r="G1019" s="651" t="s">
        <v>1530</v>
      </c>
      <c r="H1019" s="652"/>
      <c r="I1019" s="289" t="s">
        <v>730</v>
      </c>
      <c r="J1019" s="290">
        <v>1</v>
      </c>
      <c r="K1019" s="290" t="s">
        <v>1531</v>
      </c>
      <c r="L1019" s="291">
        <v>41691</v>
      </c>
      <c r="M1019" s="291">
        <v>41932</v>
      </c>
      <c r="N1019" s="292">
        <v>1140739442</v>
      </c>
      <c r="O1019" s="293">
        <v>1851.84</v>
      </c>
      <c r="P1019" s="289">
        <v>811015</v>
      </c>
      <c r="Q1019" s="273" t="str">
        <f t="shared" ref="Q1019:Q1020" si="292">IF(OR(P1019=$C$2,P1019=$C$3,P1019=$C$4),"CUMPLE","NO CUMPLE")</f>
        <v>CUMPLE</v>
      </c>
      <c r="R1019" s="273" t="s">
        <v>656</v>
      </c>
      <c r="S1019" s="273" t="s">
        <v>656</v>
      </c>
      <c r="T1019" s="273" t="s">
        <v>656</v>
      </c>
      <c r="U1019" s="332">
        <f t="shared" si="289"/>
        <v>1851.8497435064935</v>
      </c>
      <c r="V1019" s="284" t="s">
        <v>634</v>
      </c>
      <c r="W1019" s="332">
        <f t="shared" si="290"/>
        <v>1851.84</v>
      </c>
      <c r="X1019" s="634" t="str">
        <f>IF(W1024=0,"",IF(X1018&gt;=100%,"CUMPLE","NO CUMPLE"))</f>
        <v>CUMPLE</v>
      </c>
      <c r="Y1019" s="273" t="str">
        <f t="shared" si="291"/>
        <v>CUMPLE</v>
      </c>
      <c r="Z1019" s="635"/>
      <c r="AA1019" s="637"/>
      <c r="AB1019" s="635"/>
      <c r="AC1019" s="295"/>
      <c r="AF1019" s="516"/>
      <c r="AG1019" s="518"/>
    </row>
    <row r="1020" spans="2:33" s="274" customFormat="1" ht="75" customHeight="1" x14ac:dyDescent="0.25">
      <c r="B1020" s="285" t="s">
        <v>715</v>
      </c>
      <c r="C1020" s="296">
        <v>106</v>
      </c>
      <c r="D1020" s="287" t="s">
        <v>1022</v>
      </c>
      <c r="E1020" s="288" t="s">
        <v>964</v>
      </c>
      <c r="F1020" s="288" t="s">
        <v>1532</v>
      </c>
      <c r="G1020" s="651" t="s">
        <v>1533</v>
      </c>
      <c r="H1020" s="652"/>
      <c r="I1020" s="289" t="s">
        <v>730</v>
      </c>
      <c r="J1020" s="290">
        <v>1</v>
      </c>
      <c r="K1020" s="290" t="s">
        <v>1534</v>
      </c>
      <c r="L1020" s="291">
        <v>41764</v>
      </c>
      <c r="M1020" s="291">
        <v>42109</v>
      </c>
      <c r="N1020" s="292">
        <v>364738893</v>
      </c>
      <c r="O1020" s="293">
        <v>566.04999999999995</v>
      </c>
      <c r="P1020" s="289">
        <v>811015</v>
      </c>
      <c r="Q1020" s="273" t="str">
        <f t="shared" si="292"/>
        <v>CUMPLE</v>
      </c>
      <c r="R1020" s="273" t="s">
        <v>656</v>
      </c>
      <c r="S1020" s="273" t="s">
        <v>656</v>
      </c>
      <c r="T1020" s="273"/>
      <c r="U1020" s="332">
        <f t="shared" si="289"/>
        <v>566.05710095445022</v>
      </c>
      <c r="V1020" s="284" t="s">
        <v>634</v>
      </c>
      <c r="W1020" s="332">
        <f t="shared" si="290"/>
        <v>566.04999999999995</v>
      </c>
      <c r="X1020" s="635"/>
      <c r="Y1020" s="273" t="str">
        <f t="shared" si="291"/>
        <v>CUMPLE</v>
      </c>
      <c r="Z1020" s="635"/>
      <c r="AA1020" s="637"/>
      <c r="AB1020" s="635"/>
      <c r="AC1020" s="612"/>
      <c r="AF1020" s="516"/>
      <c r="AG1020" s="518"/>
    </row>
    <row r="1021" spans="2:33" s="274" customFormat="1" ht="63.75" customHeight="1" x14ac:dyDescent="0.25">
      <c r="B1021" s="285" t="s">
        <v>716</v>
      </c>
      <c r="C1021" s="296"/>
      <c r="D1021" s="287"/>
      <c r="E1021" s="288"/>
      <c r="F1021" s="288"/>
      <c r="G1021" s="651"/>
      <c r="H1021" s="652"/>
      <c r="I1021" s="289"/>
      <c r="J1021" s="290"/>
      <c r="K1021" s="290"/>
      <c r="L1021" s="291"/>
      <c r="M1021" s="291"/>
      <c r="N1021" s="292"/>
      <c r="O1021" s="293"/>
      <c r="P1021" s="289"/>
      <c r="Q1021" s="273"/>
      <c r="R1021" s="273"/>
      <c r="S1021" s="273"/>
      <c r="T1021" s="273"/>
      <c r="U1021" s="332" t="str">
        <f t="shared" si="289"/>
        <v/>
      </c>
      <c r="V1021" s="284"/>
      <c r="W1021" s="332" t="str">
        <f t="shared" si="290"/>
        <v xml:space="preserve"> </v>
      </c>
      <c r="X1021" s="635"/>
      <c r="Y1021" s="273" t="str">
        <f t="shared" si="291"/>
        <v/>
      </c>
      <c r="Z1021" s="635"/>
      <c r="AA1021" s="637"/>
      <c r="AB1021" s="635"/>
      <c r="AC1021" s="614"/>
      <c r="AF1021" s="516"/>
      <c r="AG1021" s="518"/>
    </row>
    <row r="1022" spans="2:33" s="274" customFormat="1" ht="54.75" customHeight="1" x14ac:dyDescent="0.25">
      <c r="B1022" s="285" t="s">
        <v>717</v>
      </c>
      <c r="C1022" s="296"/>
      <c r="D1022" s="296"/>
      <c r="E1022" s="284"/>
      <c r="F1022" s="284"/>
      <c r="G1022" s="638"/>
      <c r="H1022" s="639"/>
      <c r="I1022" s="289"/>
      <c r="J1022" s="298"/>
      <c r="K1022" s="298"/>
      <c r="L1022" s="289"/>
      <c r="M1022" s="289"/>
      <c r="N1022" s="299"/>
      <c r="O1022" s="297"/>
      <c r="P1022" s="297"/>
      <c r="Q1022" s="273"/>
      <c r="R1022" s="284"/>
      <c r="S1022" s="284"/>
      <c r="T1022" s="284"/>
      <c r="U1022" s="332" t="str">
        <f t="shared" si="289"/>
        <v/>
      </c>
      <c r="V1022" s="284"/>
      <c r="W1022" s="332" t="str">
        <f t="shared" si="290"/>
        <v xml:space="preserve"> </v>
      </c>
      <c r="X1022" s="635"/>
      <c r="Y1022" s="335" t="str">
        <f t="shared" si="291"/>
        <v/>
      </c>
      <c r="Z1022" s="635"/>
      <c r="AA1022" s="637"/>
      <c r="AB1022" s="635"/>
      <c r="AC1022" s="309"/>
      <c r="AF1022" s="516"/>
      <c r="AG1022" s="518"/>
    </row>
    <row r="1023" spans="2:33" s="274" customFormat="1" ht="69.75" customHeight="1" x14ac:dyDescent="0.2">
      <c r="B1023" s="285" t="s">
        <v>718</v>
      </c>
      <c r="C1023" s="296"/>
      <c r="D1023" s="296"/>
      <c r="E1023" s="284"/>
      <c r="F1023" s="284"/>
      <c r="G1023" s="638"/>
      <c r="H1023" s="639"/>
      <c r="I1023" s="289"/>
      <c r="J1023" s="298"/>
      <c r="K1023" s="298"/>
      <c r="L1023" s="289"/>
      <c r="M1023" s="289"/>
      <c r="N1023" s="299"/>
      <c r="O1023" s="297"/>
      <c r="P1023" s="297"/>
      <c r="Q1023" s="273"/>
      <c r="R1023" s="284"/>
      <c r="S1023" s="284"/>
      <c r="T1023" s="284"/>
      <c r="U1023" s="332" t="str">
        <f t="shared" si="289"/>
        <v/>
      </c>
      <c r="V1023" s="284"/>
      <c r="W1023" s="332" t="str">
        <f t="shared" si="290"/>
        <v xml:space="preserve"> </v>
      </c>
      <c r="X1023" s="636"/>
      <c r="Y1023" s="335" t="str">
        <f t="shared" si="291"/>
        <v/>
      </c>
      <c r="Z1023" s="636"/>
      <c r="AA1023" s="637"/>
      <c r="AB1023" s="636"/>
      <c r="AC1023" s="309"/>
    </row>
    <row r="1024" spans="2:33" s="274" customFormat="1" ht="15.75" x14ac:dyDescent="0.2">
      <c r="B1024" s="300"/>
      <c r="C1024" s="301"/>
      <c r="D1024" s="301"/>
      <c r="E1024" s="301"/>
      <c r="F1024" s="301"/>
      <c r="G1024" s="301"/>
      <c r="H1024" s="301"/>
      <c r="I1024" s="301"/>
      <c r="J1024" s="302"/>
      <c r="K1024" s="302"/>
      <c r="L1024" s="302"/>
      <c r="M1024" s="302"/>
      <c r="N1024" s="301"/>
      <c r="O1024" s="301"/>
      <c r="P1024" s="301"/>
      <c r="Q1024" s="302"/>
      <c r="R1024" s="302"/>
      <c r="S1024" s="303"/>
      <c r="T1024" s="303" t="s">
        <v>719</v>
      </c>
      <c r="U1024" s="333">
        <f>SUM(U1018:U1023)</f>
        <v>3400.0468778341747</v>
      </c>
      <c r="V1024" s="303">
        <f>COUNTIF(V1018:V1023,"SI")</f>
        <v>3</v>
      </c>
      <c r="W1024" s="333">
        <f>SUM(W1018:W1023)</f>
        <v>3400.0299999999997</v>
      </c>
      <c r="X1024" s="310">
        <f>W1024/V1024</f>
        <v>1133.3433333333332</v>
      </c>
      <c r="Y1024" s="301"/>
      <c r="Z1024" s="301"/>
      <c r="AA1024" s="301"/>
      <c r="AB1024" s="301"/>
      <c r="AC1024" s="304"/>
    </row>
    <row r="1025" spans="2:33" ht="16.5" x14ac:dyDescent="0.3">
      <c r="Q1025" s="69"/>
      <c r="U1025" s="331">
        <f>AVERAGE(U1018:U1023)</f>
        <v>1133.3489592780581</v>
      </c>
      <c r="V1025" s="327" t="s">
        <v>673</v>
      </c>
      <c r="W1025" s="331">
        <f>AVERAGE(W1018:W1023)</f>
        <v>1133.3433333333332</v>
      </c>
    </row>
    <row r="1026" spans="2:33" x14ac:dyDescent="0.2">
      <c r="Q1026" s="69"/>
    </row>
    <row r="1027" spans="2:33" s="274" customFormat="1" ht="21" customHeight="1" x14ac:dyDescent="0.25">
      <c r="B1027" s="449">
        <v>78</v>
      </c>
      <c r="C1027" s="640" t="str">
        <f>VLOOKUP(B1027,'INFO. PROP'!$A$9:$D$105,2,FALSE)</f>
        <v>INGENIERIA Y CONSULTORIA INGECON SAS</v>
      </c>
      <c r="D1027" s="640"/>
      <c r="E1027" s="640"/>
      <c r="F1027" s="640"/>
      <c r="G1027" s="640"/>
      <c r="H1027" s="641" t="s">
        <v>8</v>
      </c>
      <c r="I1027" s="641"/>
      <c r="J1027" s="642"/>
      <c r="K1027" s="423" t="str">
        <f>VLOOKUP(B1027,'INFO. PROP'!$A$9:$E$105,4,FALSE)</f>
        <v>(INGENIERÍA Y CONSULTORÍA INGECON SAS 100% -  0% -  0%- 0%)</v>
      </c>
      <c r="L1027" s="426"/>
      <c r="M1027" s="426"/>
      <c r="N1027" s="426"/>
      <c r="O1027" s="426"/>
      <c r="P1027" s="426"/>
      <c r="Q1027" s="426"/>
      <c r="R1027" s="426"/>
      <c r="S1027" s="426"/>
      <c r="T1027" s="426"/>
      <c r="U1027" s="431"/>
      <c r="V1027" s="452" t="s">
        <v>673</v>
      </c>
      <c r="W1027" s="431">
        <f>AVERAGE(W1031:W1036)</f>
        <v>1103.7433333333333</v>
      </c>
      <c r="X1027" s="618" t="s">
        <v>674</v>
      </c>
      <c r="Y1027" s="619"/>
      <c r="Z1027" s="311" t="s">
        <v>656</v>
      </c>
      <c r="AA1027" s="312" t="s">
        <v>627</v>
      </c>
      <c r="AB1027" s="311" t="s">
        <v>656</v>
      </c>
      <c r="AC1027" s="275"/>
      <c r="AF1027" s="516"/>
      <c r="AG1027" s="517"/>
    </row>
    <row r="1028" spans="2:33" s="274" customFormat="1" ht="15" x14ac:dyDescent="0.25">
      <c r="B1028" s="643"/>
      <c r="C1028" s="644"/>
      <c r="D1028" s="644"/>
      <c r="E1028" s="644"/>
      <c r="F1028" s="306"/>
      <c r="G1028" s="307"/>
      <c r="H1028" s="307"/>
      <c r="I1028" s="307"/>
      <c r="J1028" s="308"/>
      <c r="K1028" s="308"/>
      <c r="L1028" s="308"/>
      <c r="M1028" s="308"/>
      <c r="N1028" s="307"/>
      <c r="O1028" s="307"/>
      <c r="P1028" s="307"/>
      <c r="Q1028" s="308"/>
      <c r="R1028" s="308"/>
      <c r="S1028" s="308"/>
      <c r="T1028" s="308"/>
      <c r="U1028" s="308"/>
      <c r="V1028" s="308"/>
      <c r="W1028" s="308"/>
      <c r="X1028" s="308"/>
      <c r="Y1028" s="307"/>
      <c r="Z1028" s="307"/>
      <c r="AA1028" s="307"/>
      <c r="AB1028" s="307"/>
      <c r="AC1028" s="276"/>
      <c r="AF1028" s="516"/>
      <c r="AG1028" s="517"/>
    </row>
    <row r="1029" spans="2:33" s="274" customFormat="1" ht="45" customHeight="1" x14ac:dyDescent="0.25">
      <c r="B1029" s="645" t="s">
        <v>675</v>
      </c>
      <c r="C1029" s="629" t="s">
        <v>676</v>
      </c>
      <c r="D1029" s="629" t="s">
        <v>677</v>
      </c>
      <c r="E1029" s="629" t="s">
        <v>678</v>
      </c>
      <c r="F1029" s="630" t="s">
        <v>675</v>
      </c>
      <c r="G1029" s="646"/>
      <c r="H1029" s="631"/>
      <c r="I1029" s="647" t="s">
        <v>679</v>
      </c>
      <c r="J1029" s="648"/>
      <c r="K1029" s="620" t="s">
        <v>680</v>
      </c>
      <c r="L1029" s="620" t="s">
        <v>681</v>
      </c>
      <c r="M1029" s="620" t="s">
        <v>682</v>
      </c>
      <c r="N1029" s="620" t="s">
        <v>683</v>
      </c>
      <c r="O1029" s="620" t="s">
        <v>684</v>
      </c>
      <c r="P1029" s="620" t="s">
        <v>685</v>
      </c>
      <c r="Q1029" s="281" t="s">
        <v>686</v>
      </c>
      <c r="R1029" s="279" t="s">
        <v>687</v>
      </c>
      <c r="S1029" s="649" t="s">
        <v>688</v>
      </c>
      <c r="T1029" s="649"/>
      <c r="U1029" s="620" t="s">
        <v>689</v>
      </c>
      <c r="V1029" s="620" t="s">
        <v>690</v>
      </c>
      <c r="W1029" s="647" t="s">
        <v>691</v>
      </c>
      <c r="X1029" s="648"/>
      <c r="Y1029" s="281" t="s">
        <v>692</v>
      </c>
      <c r="Z1029" s="281" t="s">
        <v>693</v>
      </c>
      <c r="AA1029" s="629" t="s">
        <v>694</v>
      </c>
      <c r="AB1029" s="629"/>
      <c r="AC1029" s="622" t="s">
        <v>23</v>
      </c>
      <c r="AF1029" s="516"/>
      <c r="AG1029" s="517"/>
    </row>
    <row r="1030" spans="2:33" s="274" customFormat="1" ht="75" customHeight="1" x14ac:dyDescent="0.25">
      <c r="B1030" s="645"/>
      <c r="C1030" s="629"/>
      <c r="D1030" s="629"/>
      <c r="E1030" s="629"/>
      <c r="F1030" s="282" t="s">
        <v>5</v>
      </c>
      <c r="G1030" s="630" t="s">
        <v>695</v>
      </c>
      <c r="H1030" s="631"/>
      <c r="I1030" s="278" t="s">
        <v>696</v>
      </c>
      <c r="J1030" s="280" t="s">
        <v>697</v>
      </c>
      <c r="K1030" s="621"/>
      <c r="L1030" s="621"/>
      <c r="M1030" s="621"/>
      <c r="N1030" s="621"/>
      <c r="O1030" s="621"/>
      <c r="P1030" s="621"/>
      <c r="Q1030" s="277" t="s">
        <v>698</v>
      </c>
      <c r="R1030" s="277" t="s">
        <v>699</v>
      </c>
      <c r="S1030" s="283" t="s">
        <v>700</v>
      </c>
      <c r="T1030" s="283" t="s">
        <v>701</v>
      </c>
      <c r="U1030" s="621"/>
      <c r="V1030" s="621"/>
      <c r="W1030" s="502" t="s">
        <v>702</v>
      </c>
      <c r="X1030" s="284" t="s">
        <v>703</v>
      </c>
      <c r="Y1030" s="277" t="s">
        <v>704</v>
      </c>
      <c r="Z1030" s="281" t="s">
        <v>705</v>
      </c>
      <c r="AA1030" s="277" t="s">
        <v>706</v>
      </c>
      <c r="AB1030" s="277" t="s">
        <v>707</v>
      </c>
      <c r="AC1030" s="622"/>
      <c r="AF1030" s="516"/>
      <c r="AG1030" s="517"/>
    </row>
    <row r="1031" spans="2:33" s="274" customFormat="1" ht="83.25" customHeight="1" x14ac:dyDescent="0.25">
      <c r="B1031" s="285" t="s">
        <v>708</v>
      </c>
      <c r="C1031" s="286">
        <v>1</v>
      </c>
      <c r="D1031" s="287" t="s">
        <v>1022</v>
      </c>
      <c r="E1031" s="288" t="s">
        <v>848</v>
      </c>
      <c r="F1031" s="288" t="s">
        <v>1535</v>
      </c>
      <c r="G1031" s="651" t="s">
        <v>1536</v>
      </c>
      <c r="H1031" s="652"/>
      <c r="I1031" s="289" t="s">
        <v>713</v>
      </c>
      <c r="J1031" s="290">
        <v>0.65</v>
      </c>
      <c r="K1031" s="290" t="s">
        <v>1537</v>
      </c>
      <c r="L1031" s="291">
        <v>38254</v>
      </c>
      <c r="M1031" s="291">
        <v>39472</v>
      </c>
      <c r="N1031" s="292">
        <v>667422218</v>
      </c>
      <c r="O1031" s="293">
        <v>1446.2</v>
      </c>
      <c r="P1031" s="289">
        <v>811015</v>
      </c>
      <c r="Q1031" s="273" t="str">
        <f>IF(OR(P1031=$C$2,P1031=$C$3,P1031=$C$4),"CUMPLE","NO CUMPLE")</f>
        <v>CUMPLE</v>
      </c>
      <c r="R1031" s="273" t="s">
        <v>656</v>
      </c>
      <c r="S1031" s="273" t="s">
        <v>656</v>
      </c>
      <c r="T1031" s="273" t="s">
        <v>656</v>
      </c>
      <c r="U1031" s="332">
        <f t="shared" ref="U1031:U1036" si="293">IF(V1031="SI",IF(M1031="","",($J1031*$N1031)/(VLOOKUP(YEAR(M1031),$AF$1:$AG$34,2,))),"")</f>
        <v>940.03129295774647</v>
      </c>
      <c r="V1031" s="284" t="s">
        <v>634</v>
      </c>
      <c r="W1031" s="332">
        <f t="shared" ref="W1031:W1036" si="294">IF(V1031="si",(J1031*O1031),(" "))</f>
        <v>940.03000000000009</v>
      </c>
      <c r="X1031" s="448">
        <f>W1037/$G$11</f>
        <v>4.1387601254698412</v>
      </c>
      <c r="Y1031" s="273" t="str">
        <f t="shared" ref="Y1031:Y1036" si="295">IF(M1031="","",IF(M1031&lt;$G$13,"CUMPLE","NO CUMPLE"))</f>
        <v>CUMPLE</v>
      </c>
      <c r="Z1031" s="634" t="s">
        <v>656</v>
      </c>
      <c r="AA1031" s="637" t="s">
        <v>634</v>
      </c>
      <c r="AB1031" s="634" t="str">
        <f>IF(AA1031="si","CUMPLE","NO CUMPLE")</f>
        <v>CUMPLE</v>
      </c>
      <c r="AC1031" s="294"/>
      <c r="AF1031" s="516"/>
      <c r="AG1031" s="517"/>
    </row>
    <row r="1032" spans="2:33" s="274" customFormat="1" ht="90.75" customHeight="1" x14ac:dyDescent="0.25">
      <c r="B1032" s="285" t="s">
        <v>714</v>
      </c>
      <c r="C1032" s="286">
        <v>54</v>
      </c>
      <c r="D1032" s="287" t="s">
        <v>1022</v>
      </c>
      <c r="E1032" s="288" t="s">
        <v>789</v>
      </c>
      <c r="F1032" s="288" t="s">
        <v>1538</v>
      </c>
      <c r="G1032" s="651" t="s">
        <v>1539</v>
      </c>
      <c r="H1032" s="652"/>
      <c r="I1032" s="289" t="s">
        <v>713</v>
      </c>
      <c r="J1032" s="290">
        <v>0.6</v>
      </c>
      <c r="K1032" s="290" t="s">
        <v>1537</v>
      </c>
      <c r="L1032" s="291">
        <v>43563</v>
      </c>
      <c r="M1032" s="291">
        <v>43715</v>
      </c>
      <c r="N1032" s="292">
        <v>587771948</v>
      </c>
      <c r="O1032" s="293">
        <v>709.77</v>
      </c>
      <c r="P1032" s="289">
        <v>811022</v>
      </c>
      <c r="Q1032" s="273" t="str">
        <f t="shared" ref="Q1032:Q1033" si="296">IF(OR(P1032=$C$2,P1032=$C$3,P1032=$C$4),"CUMPLE","NO CUMPLE")</f>
        <v>CUMPLE</v>
      </c>
      <c r="R1032" s="273" t="s">
        <v>656</v>
      </c>
      <c r="S1032" s="273" t="s">
        <v>656</v>
      </c>
      <c r="T1032" s="273"/>
      <c r="U1032" s="332">
        <f t="shared" si="293"/>
        <v>425.86203961763812</v>
      </c>
      <c r="V1032" s="284" t="s">
        <v>634</v>
      </c>
      <c r="W1032" s="332">
        <f t="shared" si="294"/>
        <v>425.86199999999997</v>
      </c>
      <c r="X1032" s="634" t="str">
        <f>IF(W1037=0,"",IF(X1031&gt;=100%,"CUMPLE","NO CUMPLE"))</f>
        <v>CUMPLE</v>
      </c>
      <c r="Y1032" s="273" t="str">
        <f t="shared" si="295"/>
        <v>CUMPLE</v>
      </c>
      <c r="Z1032" s="635"/>
      <c r="AA1032" s="637"/>
      <c r="AB1032" s="635"/>
      <c r="AC1032" s="295"/>
      <c r="AF1032" s="516"/>
      <c r="AG1032" s="518"/>
    </row>
    <row r="1033" spans="2:33" s="274" customFormat="1" ht="75" customHeight="1" x14ac:dyDescent="0.25">
      <c r="B1033" s="285" t="s">
        <v>715</v>
      </c>
      <c r="C1033" s="296">
        <v>52</v>
      </c>
      <c r="D1033" s="287" t="s">
        <v>1022</v>
      </c>
      <c r="E1033" s="288" t="s">
        <v>789</v>
      </c>
      <c r="F1033" s="288" t="s">
        <v>1540</v>
      </c>
      <c r="G1033" s="651" t="s">
        <v>1541</v>
      </c>
      <c r="H1033" s="652"/>
      <c r="I1033" s="289" t="s">
        <v>713</v>
      </c>
      <c r="J1033" s="290">
        <v>0.6</v>
      </c>
      <c r="K1033" s="290" t="s">
        <v>1537</v>
      </c>
      <c r="L1033" s="291">
        <v>42348</v>
      </c>
      <c r="M1033" s="291">
        <v>43036</v>
      </c>
      <c r="N1033" s="292">
        <v>2391852467</v>
      </c>
      <c r="O1033" s="293">
        <v>3242.23</v>
      </c>
      <c r="P1033" s="289">
        <v>811022</v>
      </c>
      <c r="Q1033" s="273" t="str">
        <f t="shared" si="296"/>
        <v>CUMPLE</v>
      </c>
      <c r="R1033" s="273" t="s">
        <v>656</v>
      </c>
      <c r="S1033" s="273" t="s">
        <v>656</v>
      </c>
      <c r="T1033" s="273"/>
      <c r="U1033" s="332">
        <f t="shared" si="293"/>
        <v>1945.3414794562143</v>
      </c>
      <c r="V1033" s="284" t="s">
        <v>634</v>
      </c>
      <c r="W1033" s="332">
        <f t="shared" si="294"/>
        <v>1945.338</v>
      </c>
      <c r="X1033" s="635"/>
      <c r="Y1033" s="273" t="str">
        <f t="shared" si="295"/>
        <v>CUMPLE</v>
      </c>
      <c r="Z1033" s="635"/>
      <c r="AA1033" s="637"/>
      <c r="AB1033" s="635"/>
      <c r="AC1033" s="309"/>
      <c r="AF1033" s="516"/>
      <c r="AG1033" s="518"/>
    </row>
    <row r="1034" spans="2:33" s="274" customFormat="1" ht="63.75" customHeight="1" x14ac:dyDescent="0.25">
      <c r="B1034" s="285" t="s">
        <v>716</v>
      </c>
      <c r="C1034" s="296"/>
      <c r="D1034" s="287"/>
      <c r="E1034" s="288"/>
      <c r="F1034" s="288"/>
      <c r="G1034" s="651"/>
      <c r="H1034" s="652"/>
      <c r="I1034" s="289"/>
      <c r="J1034" s="290"/>
      <c r="K1034" s="290"/>
      <c r="L1034" s="291"/>
      <c r="M1034" s="291"/>
      <c r="N1034" s="292"/>
      <c r="O1034" s="293"/>
      <c r="P1034" s="289"/>
      <c r="Q1034" s="273"/>
      <c r="R1034" s="273"/>
      <c r="S1034" s="273"/>
      <c r="T1034" s="273"/>
      <c r="U1034" s="332" t="str">
        <f t="shared" si="293"/>
        <v/>
      </c>
      <c r="V1034" s="284"/>
      <c r="W1034" s="332" t="str">
        <f t="shared" si="294"/>
        <v xml:space="preserve"> </v>
      </c>
      <c r="X1034" s="635"/>
      <c r="Y1034" s="273" t="str">
        <f t="shared" si="295"/>
        <v/>
      </c>
      <c r="Z1034" s="635"/>
      <c r="AA1034" s="637"/>
      <c r="AB1034" s="635"/>
      <c r="AC1034" s="309"/>
      <c r="AF1034" s="516"/>
      <c r="AG1034" s="518"/>
    </row>
    <row r="1035" spans="2:33" s="274" customFormat="1" ht="54.75" customHeight="1" x14ac:dyDescent="0.25">
      <c r="B1035" s="285" t="s">
        <v>717</v>
      </c>
      <c r="C1035" s="296"/>
      <c r="D1035" s="296"/>
      <c r="E1035" s="284"/>
      <c r="F1035" s="284"/>
      <c r="G1035" s="638"/>
      <c r="H1035" s="639"/>
      <c r="I1035" s="289"/>
      <c r="J1035" s="298"/>
      <c r="K1035" s="298"/>
      <c r="L1035" s="289"/>
      <c r="M1035" s="289"/>
      <c r="N1035" s="299"/>
      <c r="O1035" s="297"/>
      <c r="P1035" s="297"/>
      <c r="Q1035" s="273"/>
      <c r="R1035" s="284"/>
      <c r="S1035" s="284"/>
      <c r="T1035" s="284"/>
      <c r="U1035" s="332" t="str">
        <f t="shared" si="293"/>
        <v/>
      </c>
      <c r="V1035" s="284"/>
      <c r="W1035" s="332" t="str">
        <f t="shared" si="294"/>
        <v xml:space="preserve"> </v>
      </c>
      <c r="X1035" s="635"/>
      <c r="Y1035" s="335" t="str">
        <f t="shared" si="295"/>
        <v/>
      </c>
      <c r="Z1035" s="635"/>
      <c r="AA1035" s="637"/>
      <c r="AB1035" s="635"/>
      <c r="AC1035" s="309"/>
      <c r="AF1035" s="516"/>
      <c r="AG1035" s="518"/>
    </row>
    <row r="1036" spans="2:33" s="274" customFormat="1" ht="69.75" customHeight="1" x14ac:dyDescent="0.2">
      <c r="B1036" s="285" t="s">
        <v>718</v>
      </c>
      <c r="C1036" s="296"/>
      <c r="D1036" s="296"/>
      <c r="E1036" s="284"/>
      <c r="F1036" s="284"/>
      <c r="G1036" s="638"/>
      <c r="H1036" s="639"/>
      <c r="I1036" s="289"/>
      <c r="J1036" s="298"/>
      <c r="K1036" s="298"/>
      <c r="L1036" s="289"/>
      <c r="M1036" s="289"/>
      <c r="N1036" s="299"/>
      <c r="O1036" s="297"/>
      <c r="P1036" s="297"/>
      <c r="Q1036" s="273"/>
      <c r="R1036" s="284"/>
      <c r="S1036" s="284"/>
      <c r="T1036" s="284"/>
      <c r="U1036" s="332" t="str">
        <f t="shared" si="293"/>
        <v/>
      </c>
      <c r="V1036" s="284"/>
      <c r="W1036" s="332" t="str">
        <f t="shared" si="294"/>
        <v xml:space="preserve"> </v>
      </c>
      <c r="X1036" s="636"/>
      <c r="Y1036" s="335" t="str">
        <f t="shared" si="295"/>
        <v/>
      </c>
      <c r="Z1036" s="636"/>
      <c r="AA1036" s="637"/>
      <c r="AB1036" s="636"/>
      <c r="AC1036" s="309"/>
    </row>
    <row r="1037" spans="2:33" s="274" customFormat="1" ht="15.75" x14ac:dyDescent="0.2">
      <c r="B1037" s="300"/>
      <c r="C1037" s="301"/>
      <c r="D1037" s="301"/>
      <c r="E1037" s="301"/>
      <c r="F1037" s="301"/>
      <c r="G1037" s="301"/>
      <c r="H1037" s="301"/>
      <c r="I1037" s="301"/>
      <c r="J1037" s="302"/>
      <c r="K1037" s="302"/>
      <c r="L1037" s="302"/>
      <c r="M1037" s="302"/>
      <c r="N1037" s="301"/>
      <c r="O1037" s="301"/>
      <c r="P1037" s="301"/>
      <c r="Q1037" s="302"/>
      <c r="R1037" s="302"/>
      <c r="S1037" s="303"/>
      <c r="T1037" s="303" t="s">
        <v>719</v>
      </c>
      <c r="U1037" s="333">
        <f>SUM(U1031:U1036)</f>
        <v>3311.2348120315992</v>
      </c>
      <c r="V1037" s="303">
        <f>COUNTIF(V1031:V1036,"SI")</f>
        <v>3</v>
      </c>
      <c r="W1037" s="333">
        <f>SUM(W1031:W1036)</f>
        <v>3311.23</v>
      </c>
      <c r="X1037" s="310">
        <f>W1037/V1037</f>
        <v>1103.7433333333333</v>
      </c>
      <c r="Y1037" s="301"/>
      <c r="Z1037" s="301"/>
      <c r="AA1037" s="301"/>
      <c r="AB1037" s="301"/>
      <c r="AC1037" s="304"/>
    </row>
    <row r="1038" spans="2:33" x14ac:dyDescent="0.2">
      <c r="Q1038" s="69"/>
    </row>
    <row r="1039" spans="2:33" x14ac:dyDescent="0.2">
      <c r="Q1039" s="69"/>
    </row>
    <row r="1040" spans="2:33" s="274" customFormat="1" ht="21" customHeight="1" x14ac:dyDescent="0.25">
      <c r="B1040" s="449">
        <v>79</v>
      </c>
      <c r="C1040" s="640" t="str">
        <f>VLOOKUP(B1040,'INFO. PROP'!$A$9:$D$105,2,FALSE)</f>
        <v xml:space="preserve">	INTERVENTORIA Y CONSTRUCIVILES SAS</v>
      </c>
      <c r="D1040" s="640"/>
      <c r="E1040" s="640"/>
      <c r="F1040" s="640"/>
      <c r="G1040" s="640"/>
      <c r="H1040" s="641" t="s">
        <v>8</v>
      </c>
      <c r="I1040" s="641"/>
      <c r="J1040" s="642"/>
      <c r="K1040" s="423" t="str">
        <f>VLOOKUP(B1040,'INFO. PROP'!$A$9:$E$105,4,FALSE)</f>
        <v>(INTERVENTORIA Y CONSTRUCIVILES S.A.S. 100% -  0% -  0%- 0%)</v>
      </c>
      <c r="L1040" s="426"/>
      <c r="M1040" s="426"/>
      <c r="N1040" s="426"/>
      <c r="O1040" s="426"/>
      <c r="P1040" s="426"/>
      <c r="Q1040" s="426"/>
      <c r="R1040" s="426"/>
      <c r="S1040" s="426"/>
      <c r="T1040" s="426"/>
      <c r="U1040" s="431"/>
      <c r="V1040" s="452" t="s">
        <v>673</v>
      </c>
      <c r="W1040" s="431">
        <f>AVERAGE(W1044:W1049)</f>
        <v>1188.6489999999999</v>
      </c>
      <c r="X1040" s="618" t="s">
        <v>674</v>
      </c>
      <c r="Y1040" s="619"/>
      <c r="Z1040" s="311" t="s">
        <v>656</v>
      </c>
      <c r="AA1040" s="312" t="s">
        <v>627</v>
      </c>
      <c r="AB1040" s="311" t="s">
        <v>656</v>
      </c>
      <c r="AC1040" s="275"/>
      <c r="AF1040" s="516"/>
      <c r="AG1040" s="517"/>
    </row>
    <row r="1041" spans="2:33" s="274" customFormat="1" ht="15" x14ac:dyDescent="0.25">
      <c r="B1041" s="643"/>
      <c r="C1041" s="644"/>
      <c r="D1041" s="644"/>
      <c r="E1041" s="644"/>
      <c r="F1041" s="306"/>
      <c r="G1041" s="307"/>
      <c r="H1041" s="307"/>
      <c r="I1041" s="307"/>
      <c r="J1041" s="308"/>
      <c r="K1041" s="308"/>
      <c r="L1041" s="308"/>
      <c r="M1041" s="308"/>
      <c r="N1041" s="307"/>
      <c r="O1041" s="307"/>
      <c r="P1041" s="307"/>
      <c r="Q1041" s="308"/>
      <c r="R1041" s="308"/>
      <c r="S1041" s="308"/>
      <c r="T1041" s="308"/>
      <c r="U1041" s="308"/>
      <c r="V1041" s="308"/>
      <c r="W1041" s="308"/>
      <c r="X1041" s="308"/>
      <c r="Y1041" s="307"/>
      <c r="Z1041" s="307"/>
      <c r="AA1041" s="307"/>
      <c r="AB1041" s="307"/>
      <c r="AC1041" s="276"/>
      <c r="AF1041" s="516"/>
      <c r="AG1041" s="517"/>
    </row>
    <row r="1042" spans="2:33" s="274" customFormat="1" ht="45" customHeight="1" x14ac:dyDescent="0.25">
      <c r="B1042" s="645" t="s">
        <v>675</v>
      </c>
      <c r="C1042" s="629" t="s">
        <v>676</v>
      </c>
      <c r="D1042" s="629" t="s">
        <v>677</v>
      </c>
      <c r="E1042" s="629" t="s">
        <v>678</v>
      </c>
      <c r="F1042" s="630" t="s">
        <v>675</v>
      </c>
      <c r="G1042" s="646"/>
      <c r="H1042" s="631"/>
      <c r="I1042" s="647" t="s">
        <v>679</v>
      </c>
      <c r="J1042" s="648"/>
      <c r="K1042" s="620" t="s">
        <v>680</v>
      </c>
      <c r="L1042" s="620" t="s">
        <v>681</v>
      </c>
      <c r="M1042" s="620" t="s">
        <v>682</v>
      </c>
      <c r="N1042" s="620" t="s">
        <v>683</v>
      </c>
      <c r="O1042" s="620" t="s">
        <v>684</v>
      </c>
      <c r="P1042" s="620" t="s">
        <v>685</v>
      </c>
      <c r="Q1042" s="281" t="s">
        <v>686</v>
      </c>
      <c r="R1042" s="279" t="s">
        <v>687</v>
      </c>
      <c r="S1042" s="649" t="s">
        <v>688</v>
      </c>
      <c r="T1042" s="649"/>
      <c r="U1042" s="620" t="s">
        <v>689</v>
      </c>
      <c r="V1042" s="620" t="s">
        <v>690</v>
      </c>
      <c r="W1042" s="647" t="s">
        <v>691</v>
      </c>
      <c r="X1042" s="648"/>
      <c r="Y1042" s="281" t="s">
        <v>692</v>
      </c>
      <c r="Z1042" s="281" t="s">
        <v>693</v>
      </c>
      <c r="AA1042" s="629" t="s">
        <v>694</v>
      </c>
      <c r="AB1042" s="629"/>
      <c r="AC1042" s="622" t="s">
        <v>23</v>
      </c>
      <c r="AF1042" s="516"/>
      <c r="AG1042" s="517"/>
    </row>
    <row r="1043" spans="2:33" s="274" customFormat="1" ht="75" customHeight="1" x14ac:dyDescent="0.25">
      <c r="B1043" s="645"/>
      <c r="C1043" s="629"/>
      <c r="D1043" s="629"/>
      <c r="E1043" s="629"/>
      <c r="F1043" s="282" t="s">
        <v>5</v>
      </c>
      <c r="G1043" s="630" t="s">
        <v>695</v>
      </c>
      <c r="H1043" s="631"/>
      <c r="I1043" s="278" t="s">
        <v>696</v>
      </c>
      <c r="J1043" s="280" t="s">
        <v>697</v>
      </c>
      <c r="K1043" s="621"/>
      <c r="L1043" s="621"/>
      <c r="M1043" s="621"/>
      <c r="N1043" s="621"/>
      <c r="O1043" s="621"/>
      <c r="P1043" s="621"/>
      <c r="Q1043" s="277" t="s">
        <v>698</v>
      </c>
      <c r="R1043" s="277" t="s">
        <v>699</v>
      </c>
      <c r="S1043" s="283" t="s">
        <v>700</v>
      </c>
      <c r="T1043" s="283" t="s">
        <v>701</v>
      </c>
      <c r="U1043" s="621"/>
      <c r="V1043" s="621"/>
      <c r="W1043" s="502" t="s">
        <v>702</v>
      </c>
      <c r="X1043" s="284" t="s">
        <v>703</v>
      </c>
      <c r="Y1043" s="277" t="s">
        <v>704</v>
      </c>
      <c r="Z1043" s="281" t="s">
        <v>705</v>
      </c>
      <c r="AA1043" s="277" t="s">
        <v>706</v>
      </c>
      <c r="AB1043" s="277" t="s">
        <v>707</v>
      </c>
      <c r="AC1043" s="622"/>
      <c r="AF1043" s="516"/>
      <c r="AG1043" s="517"/>
    </row>
    <row r="1044" spans="2:33" s="274" customFormat="1" ht="83.25" customHeight="1" x14ac:dyDescent="0.25">
      <c r="B1044" s="285" t="s">
        <v>708</v>
      </c>
      <c r="C1044" s="286">
        <v>21</v>
      </c>
      <c r="D1044" s="288" t="s">
        <v>1022</v>
      </c>
      <c r="E1044" s="288" t="s">
        <v>1542</v>
      </c>
      <c r="F1044" s="288" t="s">
        <v>1543</v>
      </c>
      <c r="G1044" s="651" t="s">
        <v>1544</v>
      </c>
      <c r="H1044" s="652"/>
      <c r="I1044" s="289" t="s">
        <v>713</v>
      </c>
      <c r="J1044" s="290">
        <v>0.7</v>
      </c>
      <c r="K1044" s="290" t="s">
        <v>1545</v>
      </c>
      <c r="L1044" s="291">
        <v>42725</v>
      </c>
      <c r="M1044" s="291">
        <v>42502</v>
      </c>
      <c r="N1044" s="292">
        <v>1466879640</v>
      </c>
      <c r="O1044" s="293">
        <v>1698.07</v>
      </c>
      <c r="P1044" s="289">
        <v>811015</v>
      </c>
      <c r="Q1044" s="335" t="str">
        <f>IF(OR(P1044=$C$2,P1044=$C$3,P1044=$C$4),"CUMPLE","NO CUMPLE")</f>
        <v>CUMPLE</v>
      </c>
      <c r="R1044" s="386" t="s">
        <v>656</v>
      </c>
      <c r="S1044" s="386" t="s">
        <v>656</v>
      </c>
      <c r="T1044" s="386" t="s">
        <v>656</v>
      </c>
      <c r="U1044" s="332">
        <f t="shared" ref="U1044:U1049" si="297">IF(V1044="SI",IF(M1044="","",($J1044*$N1044)/(VLOOKUP(YEAR(M1044),$AF$1:$AG$34,2,))),"")</f>
        <v>1489.3151083101868</v>
      </c>
      <c r="V1044" s="284" t="s">
        <v>634</v>
      </c>
      <c r="W1044" s="332">
        <f t="shared" ref="W1044:W1049" si="298">IF(V1044="si",(J1044*O1044),(" "))</f>
        <v>1188.6489999999999</v>
      </c>
      <c r="X1044" s="476">
        <f>W1050/$G$11</f>
        <v>1.485711679460382</v>
      </c>
      <c r="Y1044" s="386" t="str">
        <f t="shared" ref="Y1044:Y1049" si="299">IF(M1044="","",IF(M1044&lt;$G$13,"CUMPLE","NO CUMPLE"))</f>
        <v>CUMPLE</v>
      </c>
      <c r="Z1044" s="634" t="s">
        <v>656</v>
      </c>
      <c r="AA1044" s="637" t="s">
        <v>634</v>
      </c>
      <c r="AB1044" s="634" t="str">
        <f>IF(AA1044="si","CUMPLE","NO CUMPLE")</f>
        <v>CUMPLE</v>
      </c>
      <c r="AC1044" s="294"/>
      <c r="AF1044" s="516"/>
      <c r="AG1044" s="517"/>
    </row>
    <row r="1045" spans="2:33" s="274" customFormat="1" ht="90.75" customHeight="1" x14ac:dyDescent="0.25">
      <c r="B1045" s="285" t="s">
        <v>714</v>
      </c>
      <c r="C1045" s="286"/>
      <c r="D1045" s="287"/>
      <c r="E1045" s="288"/>
      <c r="F1045" s="288"/>
      <c r="G1045" s="651"/>
      <c r="H1045" s="652"/>
      <c r="I1045" s="289"/>
      <c r="J1045" s="290"/>
      <c r="K1045" s="290"/>
      <c r="L1045" s="291"/>
      <c r="M1045" s="291"/>
      <c r="N1045" s="292"/>
      <c r="O1045" s="293"/>
      <c r="P1045" s="289"/>
      <c r="Q1045" s="273"/>
      <c r="R1045" s="273"/>
      <c r="S1045" s="273"/>
      <c r="T1045" s="273"/>
      <c r="U1045" s="332" t="str">
        <f t="shared" si="297"/>
        <v/>
      </c>
      <c r="V1045" s="284"/>
      <c r="W1045" s="332" t="str">
        <f t="shared" si="298"/>
        <v xml:space="preserve"> </v>
      </c>
      <c r="X1045" s="634" t="str">
        <f>IF(W1050=0,"",IF(X1044&gt;=100%,"CUMPLE","NO CUMPLE"))</f>
        <v>CUMPLE</v>
      </c>
      <c r="Y1045" s="273" t="str">
        <f t="shared" si="299"/>
        <v/>
      </c>
      <c r="Z1045" s="635"/>
      <c r="AA1045" s="637"/>
      <c r="AB1045" s="635"/>
      <c r="AC1045" s="295"/>
      <c r="AF1045" s="516"/>
      <c r="AG1045" s="518"/>
    </row>
    <row r="1046" spans="2:33" s="274" customFormat="1" ht="75" customHeight="1" x14ac:dyDescent="0.25">
      <c r="B1046" s="285" t="s">
        <v>715</v>
      </c>
      <c r="C1046" s="296"/>
      <c r="D1046" s="287"/>
      <c r="E1046" s="288"/>
      <c r="F1046" s="288"/>
      <c r="G1046" s="651"/>
      <c r="H1046" s="652"/>
      <c r="I1046" s="289"/>
      <c r="J1046" s="290"/>
      <c r="K1046" s="290"/>
      <c r="L1046" s="291"/>
      <c r="M1046" s="291"/>
      <c r="N1046" s="292"/>
      <c r="O1046" s="293"/>
      <c r="P1046" s="289"/>
      <c r="Q1046" s="273"/>
      <c r="R1046" s="273"/>
      <c r="S1046" s="273"/>
      <c r="T1046" s="273"/>
      <c r="U1046" s="332" t="str">
        <f t="shared" si="297"/>
        <v/>
      </c>
      <c r="V1046" s="284"/>
      <c r="W1046" s="332" t="str">
        <f t="shared" si="298"/>
        <v xml:space="preserve"> </v>
      </c>
      <c r="X1046" s="635"/>
      <c r="Y1046" s="273" t="str">
        <f t="shared" si="299"/>
        <v/>
      </c>
      <c r="Z1046" s="635"/>
      <c r="AA1046" s="637"/>
      <c r="AB1046" s="635"/>
      <c r="AC1046" s="309"/>
      <c r="AF1046" s="516"/>
      <c r="AG1046" s="518"/>
    </row>
    <row r="1047" spans="2:33" s="274" customFormat="1" ht="63.75" customHeight="1" x14ac:dyDescent="0.25">
      <c r="B1047" s="285" t="s">
        <v>716</v>
      </c>
      <c r="C1047" s="296"/>
      <c r="D1047" s="287"/>
      <c r="E1047" s="288"/>
      <c r="F1047" s="288"/>
      <c r="G1047" s="651"/>
      <c r="H1047" s="652"/>
      <c r="I1047" s="289"/>
      <c r="J1047" s="290"/>
      <c r="K1047" s="290"/>
      <c r="L1047" s="291"/>
      <c r="M1047" s="291"/>
      <c r="N1047" s="292"/>
      <c r="O1047" s="293"/>
      <c r="P1047" s="289"/>
      <c r="Q1047" s="273"/>
      <c r="R1047" s="273"/>
      <c r="S1047" s="273"/>
      <c r="T1047" s="273"/>
      <c r="U1047" s="332" t="str">
        <f t="shared" si="297"/>
        <v/>
      </c>
      <c r="V1047" s="284"/>
      <c r="W1047" s="332" t="str">
        <f t="shared" si="298"/>
        <v xml:space="preserve"> </v>
      </c>
      <c r="X1047" s="635"/>
      <c r="Y1047" s="273" t="str">
        <f t="shared" si="299"/>
        <v/>
      </c>
      <c r="Z1047" s="635"/>
      <c r="AA1047" s="637"/>
      <c r="AB1047" s="635"/>
      <c r="AC1047" s="309"/>
      <c r="AF1047" s="516"/>
      <c r="AG1047" s="518"/>
    </row>
    <row r="1048" spans="2:33" s="274" customFormat="1" ht="54.75" customHeight="1" x14ac:dyDescent="0.25">
      <c r="B1048" s="285" t="s">
        <v>717</v>
      </c>
      <c r="C1048" s="296"/>
      <c r="D1048" s="296"/>
      <c r="E1048" s="284"/>
      <c r="F1048" s="284"/>
      <c r="G1048" s="638"/>
      <c r="H1048" s="639"/>
      <c r="I1048" s="289"/>
      <c r="J1048" s="298"/>
      <c r="K1048" s="298"/>
      <c r="L1048" s="289"/>
      <c r="M1048" s="289"/>
      <c r="N1048" s="299"/>
      <c r="O1048" s="297"/>
      <c r="P1048" s="297"/>
      <c r="Q1048" s="273"/>
      <c r="R1048" s="284"/>
      <c r="S1048" s="284"/>
      <c r="T1048" s="284"/>
      <c r="U1048" s="332" t="str">
        <f t="shared" si="297"/>
        <v/>
      </c>
      <c r="V1048" s="284"/>
      <c r="W1048" s="332" t="str">
        <f t="shared" si="298"/>
        <v xml:space="preserve"> </v>
      </c>
      <c r="X1048" s="635"/>
      <c r="Y1048" s="335" t="str">
        <f t="shared" si="299"/>
        <v/>
      </c>
      <c r="Z1048" s="635"/>
      <c r="AA1048" s="637"/>
      <c r="AB1048" s="635"/>
      <c r="AC1048" s="309"/>
      <c r="AF1048" s="516"/>
      <c r="AG1048" s="518"/>
    </row>
    <row r="1049" spans="2:33" s="274" customFormat="1" ht="69.75" customHeight="1" x14ac:dyDescent="0.2">
      <c r="B1049" s="285" t="s">
        <v>718</v>
      </c>
      <c r="C1049" s="296"/>
      <c r="D1049" s="296"/>
      <c r="E1049" s="284"/>
      <c r="F1049" s="284"/>
      <c r="G1049" s="638"/>
      <c r="H1049" s="639"/>
      <c r="I1049" s="289"/>
      <c r="J1049" s="298"/>
      <c r="K1049" s="298"/>
      <c r="L1049" s="289"/>
      <c r="M1049" s="289"/>
      <c r="N1049" s="299"/>
      <c r="O1049" s="297"/>
      <c r="P1049" s="297"/>
      <c r="Q1049" s="273"/>
      <c r="R1049" s="284"/>
      <c r="S1049" s="284"/>
      <c r="T1049" s="284"/>
      <c r="U1049" s="332" t="str">
        <f t="shared" si="297"/>
        <v/>
      </c>
      <c r="V1049" s="284"/>
      <c r="W1049" s="332" t="str">
        <f t="shared" si="298"/>
        <v xml:space="preserve"> </v>
      </c>
      <c r="X1049" s="636"/>
      <c r="Y1049" s="335" t="str">
        <f t="shared" si="299"/>
        <v/>
      </c>
      <c r="Z1049" s="636"/>
      <c r="AA1049" s="637"/>
      <c r="AB1049" s="636"/>
      <c r="AC1049" s="309"/>
    </row>
    <row r="1050" spans="2:33" s="274" customFormat="1" ht="15.75" x14ac:dyDescent="0.2">
      <c r="B1050" s="300"/>
      <c r="C1050" s="301"/>
      <c r="D1050" s="301"/>
      <c r="E1050" s="301"/>
      <c r="F1050" s="301"/>
      <c r="G1050" s="301"/>
      <c r="H1050" s="301"/>
      <c r="I1050" s="301"/>
      <c r="J1050" s="302"/>
      <c r="K1050" s="302"/>
      <c r="L1050" s="302"/>
      <c r="M1050" s="302"/>
      <c r="N1050" s="301"/>
      <c r="O1050" s="301"/>
      <c r="P1050" s="301"/>
      <c r="Q1050" s="302"/>
      <c r="R1050" s="302"/>
      <c r="S1050" s="303"/>
      <c r="T1050" s="303" t="s">
        <v>719</v>
      </c>
      <c r="U1050" s="333">
        <f>SUM(U1044:U1049)</f>
        <v>1489.3151083101868</v>
      </c>
      <c r="V1050" s="303">
        <f>COUNTIF(V1044:V1049,"SI")</f>
        <v>1</v>
      </c>
      <c r="W1050" s="333">
        <f>SUM(W1044:W1049)</f>
        <v>1188.6489999999999</v>
      </c>
      <c r="X1050" s="310">
        <f>W1050/V1050</f>
        <v>1188.6489999999999</v>
      </c>
      <c r="Y1050" s="301"/>
      <c r="Z1050" s="301"/>
      <c r="AA1050" s="301"/>
      <c r="AB1050" s="301"/>
      <c r="AC1050" s="304"/>
    </row>
    <row r="1051" spans="2:33" ht="16.5" x14ac:dyDescent="0.3">
      <c r="Q1051" s="69"/>
      <c r="U1051" s="331">
        <f>AVERAGE(U1044:U1049)</f>
        <v>1489.3151083101868</v>
      </c>
      <c r="V1051" s="327" t="s">
        <v>673</v>
      </c>
      <c r="W1051" s="331">
        <f>AVERAGE(W1044:W1049)</f>
        <v>1188.6489999999999</v>
      </c>
    </row>
    <row r="1052" spans="2:33" x14ac:dyDescent="0.2">
      <c r="Q1052" s="69"/>
    </row>
    <row r="1053" spans="2:33" s="274" customFormat="1" ht="21" customHeight="1" x14ac:dyDescent="0.25">
      <c r="B1053" s="449">
        <v>80</v>
      </c>
      <c r="C1053" s="640" t="str">
        <f>VLOOKUP(B1053,'INFO. PROP'!$A$9:$D$105,2,FALSE)</f>
        <v>CONSORCIO INTERVIAS BOSA -22</v>
      </c>
      <c r="D1053" s="640"/>
      <c r="E1053" s="640"/>
      <c r="F1053" s="640"/>
      <c r="G1053" s="640"/>
      <c r="H1053" s="641" t="s">
        <v>8</v>
      </c>
      <c r="I1053" s="641"/>
      <c r="J1053" s="642"/>
      <c r="K1053" s="423" t="str">
        <f>VLOOKUP(B1053,'INFO. PROP'!$A$9:$E$105,4,FALSE)</f>
        <v>(INGECONA S.A.S 48% - C.I.O. COMPAÑIA SAS 52% -  0%- 0%)</v>
      </c>
      <c r="L1053" s="426"/>
      <c r="M1053" s="426"/>
      <c r="N1053" s="426"/>
      <c r="O1053" s="426"/>
      <c r="P1053" s="426"/>
      <c r="Q1053" s="426"/>
      <c r="R1053" s="426"/>
      <c r="S1053" s="426"/>
      <c r="T1053" s="426"/>
      <c r="U1053" s="431"/>
      <c r="V1053" s="452" t="s">
        <v>673</v>
      </c>
      <c r="W1053" s="431">
        <f>AVERAGE(W1057:W1062)</f>
        <v>804.40051999999991</v>
      </c>
      <c r="X1053" s="618" t="s">
        <v>674</v>
      </c>
      <c r="Y1053" s="619"/>
      <c r="Z1053" s="311" t="s">
        <v>656</v>
      </c>
      <c r="AA1053" s="312" t="s">
        <v>627</v>
      </c>
      <c r="AB1053" s="311" t="s">
        <v>656</v>
      </c>
      <c r="AC1053" s="275"/>
      <c r="AF1053" s="516"/>
      <c r="AG1053" s="517"/>
    </row>
    <row r="1054" spans="2:33" s="274" customFormat="1" ht="15" x14ac:dyDescent="0.25">
      <c r="B1054" s="643"/>
      <c r="C1054" s="644"/>
      <c r="D1054" s="644"/>
      <c r="E1054" s="644"/>
      <c r="F1054" s="306"/>
      <c r="G1054" s="307"/>
      <c r="H1054" s="307"/>
      <c r="I1054" s="307"/>
      <c r="J1054" s="308"/>
      <c r="K1054" s="308"/>
      <c r="L1054" s="308"/>
      <c r="M1054" s="308"/>
      <c r="N1054" s="307"/>
      <c r="O1054" s="307"/>
      <c r="P1054" s="307"/>
      <c r="Q1054" s="308"/>
      <c r="R1054" s="308"/>
      <c r="S1054" s="308"/>
      <c r="T1054" s="308"/>
      <c r="U1054" s="308"/>
      <c r="V1054" s="308"/>
      <c r="W1054" s="308"/>
      <c r="X1054" s="308"/>
      <c r="Y1054" s="307"/>
      <c r="Z1054" s="307"/>
      <c r="AA1054" s="307"/>
      <c r="AB1054" s="307"/>
      <c r="AC1054" s="276"/>
      <c r="AF1054" s="516"/>
      <c r="AG1054" s="517"/>
    </row>
    <row r="1055" spans="2:33" s="274" customFormat="1" ht="42" customHeight="1" x14ac:dyDescent="0.25">
      <c r="B1055" s="645" t="s">
        <v>675</v>
      </c>
      <c r="C1055" s="629" t="s">
        <v>676</v>
      </c>
      <c r="D1055" s="629" t="s">
        <v>677</v>
      </c>
      <c r="E1055" s="629" t="s">
        <v>678</v>
      </c>
      <c r="F1055" s="630" t="s">
        <v>675</v>
      </c>
      <c r="G1055" s="646"/>
      <c r="H1055" s="631"/>
      <c r="I1055" s="657" t="s">
        <v>679</v>
      </c>
      <c r="J1055" s="658"/>
      <c r="K1055" s="659" t="s">
        <v>680</v>
      </c>
      <c r="L1055" s="620" t="s">
        <v>681</v>
      </c>
      <c r="M1055" s="620" t="s">
        <v>682</v>
      </c>
      <c r="N1055" s="620" t="s">
        <v>683</v>
      </c>
      <c r="O1055" s="620" t="s">
        <v>684</v>
      </c>
      <c r="P1055" s="620" t="s">
        <v>685</v>
      </c>
      <c r="Q1055" s="281" t="s">
        <v>686</v>
      </c>
      <c r="R1055" s="279" t="s">
        <v>687</v>
      </c>
      <c r="S1055" s="649" t="s">
        <v>688</v>
      </c>
      <c r="T1055" s="649"/>
      <c r="U1055" s="620" t="s">
        <v>689</v>
      </c>
      <c r="V1055" s="620" t="s">
        <v>690</v>
      </c>
      <c r="W1055" s="647" t="s">
        <v>691</v>
      </c>
      <c r="X1055" s="648"/>
      <c r="Y1055" s="281" t="s">
        <v>692</v>
      </c>
      <c r="Z1055" s="281" t="s">
        <v>693</v>
      </c>
      <c r="AA1055" s="629" t="s">
        <v>694</v>
      </c>
      <c r="AB1055" s="629"/>
      <c r="AC1055" s="622" t="s">
        <v>23</v>
      </c>
      <c r="AF1055" s="516"/>
      <c r="AG1055" s="517"/>
    </row>
    <row r="1056" spans="2:33" s="274" customFormat="1" ht="55.5" customHeight="1" x14ac:dyDescent="0.25">
      <c r="B1056" s="645"/>
      <c r="C1056" s="629"/>
      <c r="D1056" s="629"/>
      <c r="E1056" s="629"/>
      <c r="F1056" s="282" t="s">
        <v>5</v>
      </c>
      <c r="G1056" s="630" t="s">
        <v>695</v>
      </c>
      <c r="H1056" s="631"/>
      <c r="I1056" s="504" t="s">
        <v>696</v>
      </c>
      <c r="J1056" s="503" t="s">
        <v>697</v>
      </c>
      <c r="K1056" s="660"/>
      <c r="L1056" s="621"/>
      <c r="M1056" s="621"/>
      <c r="N1056" s="621"/>
      <c r="O1056" s="621"/>
      <c r="P1056" s="621"/>
      <c r="Q1056" s="277" t="s">
        <v>698</v>
      </c>
      <c r="R1056" s="277" t="s">
        <v>699</v>
      </c>
      <c r="S1056" s="283" t="s">
        <v>700</v>
      </c>
      <c r="T1056" s="283" t="s">
        <v>701</v>
      </c>
      <c r="U1056" s="621"/>
      <c r="V1056" s="621"/>
      <c r="W1056" s="502" t="s">
        <v>702</v>
      </c>
      <c r="X1056" s="284" t="s">
        <v>703</v>
      </c>
      <c r="Y1056" s="277" t="s">
        <v>704</v>
      </c>
      <c r="Z1056" s="281" t="s">
        <v>705</v>
      </c>
      <c r="AA1056" s="277" t="s">
        <v>706</v>
      </c>
      <c r="AB1056" s="277" t="s">
        <v>707</v>
      </c>
      <c r="AC1056" s="622"/>
      <c r="AF1056" s="516"/>
      <c r="AG1056" s="517"/>
    </row>
    <row r="1057" spans="2:33" s="274" customFormat="1" ht="96.75" customHeight="1" x14ac:dyDescent="0.25">
      <c r="B1057" s="285" t="s">
        <v>708</v>
      </c>
      <c r="C1057" s="286">
        <v>78</v>
      </c>
      <c r="D1057" s="287" t="s">
        <v>664</v>
      </c>
      <c r="E1057" s="288" t="s">
        <v>1546</v>
      </c>
      <c r="F1057" s="288" t="s">
        <v>1547</v>
      </c>
      <c r="G1057" s="651" t="s">
        <v>1548</v>
      </c>
      <c r="H1057" s="652"/>
      <c r="I1057" s="345" t="s">
        <v>730</v>
      </c>
      <c r="J1057" s="505">
        <v>1</v>
      </c>
      <c r="K1057" s="505" t="s">
        <v>1549</v>
      </c>
      <c r="L1057" s="507">
        <v>41463</v>
      </c>
      <c r="M1057" s="507">
        <v>41567</v>
      </c>
      <c r="N1057" s="572">
        <v>15515000</v>
      </c>
      <c r="O1057" s="508">
        <v>26.31</v>
      </c>
      <c r="P1057" s="345">
        <v>811015</v>
      </c>
      <c r="Q1057" s="509" t="str">
        <f>IF(OR(P1057=$C$2,P1057=$C$3,P1057=$C$4),"CUMPLE","NO CUMPLE")</f>
        <v>CUMPLE</v>
      </c>
      <c r="R1057" s="273" t="s">
        <v>656</v>
      </c>
      <c r="S1057" s="273" t="s">
        <v>656</v>
      </c>
      <c r="T1057" s="273"/>
      <c r="U1057" s="332">
        <f t="shared" ref="U1057:U1062" si="300">IF(V1057="SI",IF(M1057="","",($J1057*$N1057)/(VLOOKUP(YEAR(M1057),$AF$1:$AG$34,2,))),"")</f>
        <v>26.31891433418151</v>
      </c>
      <c r="V1057" s="284" t="s">
        <v>634</v>
      </c>
      <c r="W1057" s="332">
        <f t="shared" ref="W1057:W1062" si="301">IF(V1057="si",(J1057*O1057),(" "))</f>
        <v>26.31</v>
      </c>
      <c r="X1057" s="448">
        <f>W1063/$G$11</f>
        <v>5.0271663355961458</v>
      </c>
      <c r="Y1057" s="273" t="str">
        <f t="shared" ref="Y1057:Y1062" si="302">IF(M1057="","",IF(M1057&lt;$G$13,"CUMPLE","NO CUMPLE"))</f>
        <v>CUMPLE</v>
      </c>
      <c r="Z1057" s="634" t="s">
        <v>656</v>
      </c>
      <c r="AA1057" s="637" t="s">
        <v>634</v>
      </c>
      <c r="AB1057" s="634" t="str">
        <f>IF(AA1057="si","CUMPLE","NO CUMPLE")</f>
        <v>CUMPLE</v>
      </c>
      <c r="AC1057" s="295"/>
      <c r="AF1057" s="516"/>
      <c r="AG1057" s="517"/>
    </row>
    <row r="1058" spans="2:33" s="274" customFormat="1" ht="100.5" customHeight="1" x14ac:dyDescent="0.25">
      <c r="B1058" s="285" t="s">
        <v>714</v>
      </c>
      <c r="C1058" s="286">
        <v>45</v>
      </c>
      <c r="D1058" s="287" t="s">
        <v>664</v>
      </c>
      <c r="E1058" s="288" t="s">
        <v>1550</v>
      </c>
      <c r="F1058" s="288" t="s">
        <v>1551</v>
      </c>
      <c r="G1058" s="651" t="s">
        <v>1552</v>
      </c>
      <c r="H1058" s="652"/>
      <c r="I1058" s="345" t="s">
        <v>713</v>
      </c>
      <c r="J1058" s="505">
        <v>0.8</v>
      </c>
      <c r="K1058" s="505" t="s">
        <v>1553</v>
      </c>
      <c r="L1058" s="507">
        <v>41429</v>
      </c>
      <c r="M1058" s="507">
        <v>42008</v>
      </c>
      <c r="N1058" s="572">
        <v>712501000</v>
      </c>
      <c r="O1058" s="508">
        <v>1105.76</v>
      </c>
      <c r="P1058" s="345">
        <v>801016</v>
      </c>
      <c r="Q1058" s="509" t="str">
        <f t="shared" ref="Q1058:Q1061" si="303">IF(OR(P1058=$C$2,P1058=$C$3,P1058=$C$4),"CUMPLE","NO CUMPLE")</f>
        <v>CUMPLE</v>
      </c>
      <c r="R1058" s="273" t="s">
        <v>656</v>
      </c>
      <c r="S1058" s="273" t="s">
        <v>656</v>
      </c>
      <c r="T1058" s="273"/>
      <c r="U1058" s="332">
        <f t="shared" si="300"/>
        <v>884.61364165438033</v>
      </c>
      <c r="V1058" s="284" t="s">
        <v>634</v>
      </c>
      <c r="W1058" s="332">
        <f t="shared" si="301"/>
        <v>884.60800000000006</v>
      </c>
      <c r="X1058" s="634" t="str">
        <f>IF(W1063=0,"",IF(X1057&gt;=100%,"CUMPLE","NO CUMPLE"))</f>
        <v>CUMPLE</v>
      </c>
      <c r="Y1058" s="273" t="str">
        <f t="shared" si="302"/>
        <v>CUMPLE</v>
      </c>
      <c r="Z1058" s="635"/>
      <c r="AA1058" s="637"/>
      <c r="AB1058" s="635"/>
      <c r="AC1058" s="295"/>
      <c r="AF1058" s="516"/>
      <c r="AG1058" s="518"/>
    </row>
    <row r="1059" spans="2:33" s="274" customFormat="1" ht="153.75" customHeight="1" x14ac:dyDescent="0.25">
      <c r="B1059" s="285" t="s">
        <v>715</v>
      </c>
      <c r="C1059" s="296">
        <v>46</v>
      </c>
      <c r="D1059" s="287" t="s">
        <v>670</v>
      </c>
      <c r="E1059" s="288" t="s">
        <v>1554</v>
      </c>
      <c r="F1059" s="288" t="s">
        <v>1555</v>
      </c>
      <c r="G1059" s="651" t="s">
        <v>1556</v>
      </c>
      <c r="H1059" s="652"/>
      <c r="I1059" s="345" t="s">
        <v>713</v>
      </c>
      <c r="J1059" s="505">
        <v>0.19</v>
      </c>
      <c r="K1059" s="505" t="s">
        <v>1553</v>
      </c>
      <c r="L1059" s="507">
        <v>41928</v>
      </c>
      <c r="M1059" s="507">
        <v>42719</v>
      </c>
      <c r="N1059" s="572">
        <v>1472393413</v>
      </c>
      <c r="O1059" s="508">
        <v>2054.7399999999998</v>
      </c>
      <c r="P1059" s="345">
        <v>801016</v>
      </c>
      <c r="Q1059" s="509" t="str">
        <f t="shared" si="303"/>
        <v>CUMPLE</v>
      </c>
      <c r="R1059" s="273" t="s">
        <v>656</v>
      </c>
      <c r="S1059" s="273" t="s">
        <v>656</v>
      </c>
      <c r="T1059" s="273" t="s">
        <v>656</v>
      </c>
      <c r="U1059" s="332">
        <f t="shared" si="300"/>
        <v>405.76215774778632</v>
      </c>
      <c r="V1059" s="284" t="s">
        <v>634</v>
      </c>
      <c r="W1059" s="332">
        <f t="shared" si="301"/>
        <v>390.40059999999994</v>
      </c>
      <c r="X1059" s="635"/>
      <c r="Y1059" s="273" t="str">
        <f t="shared" si="302"/>
        <v>CUMPLE</v>
      </c>
      <c r="Z1059" s="635"/>
      <c r="AA1059" s="637"/>
      <c r="AB1059" s="635"/>
      <c r="AC1059" s="411"/>
      <c r="AF1059" s="516"/>
      <c r="AG1059" s="518"/>
    </row>
    <row r="1060" spans="2:33" s="274" customFormat="1" ht="63.75" customHeight="1" x14ac:dyDescent="0.25">
      <c r="B1060" s="285" t="s">
        <v>716</v>
      </c>
      <c r="C1060" s="296">
        <v>44</v>
      </c>
      <c r="D1060" s="287" t="s">
        <v>670</v>
      </c>
      <c r="E1060" s="288" t="s">
        <v>1557</v>
      </c>
      <c r="F1060" s="288" t="s">
        <v>1558</v>
      </c>
      <c r="G1060" s="651" t="s">
        <v>1559</v>
      </c>
      <c r="H1060" s="652"/>
      <c r="I1060" s="345" t="s">
        <v>713</v>
      </c>
      <c r="J1060" s="505">
        <v>0.8</v>
      </c>
      <c r="K1060" s="505" t="s">
        <v>1553</v>
      </c>
      <c r="L1060" s="507">
        <v>40519</v>
      </c>
      <c r="M1060" s="507">
        <v>41029</v>
      </c>
      <c r="N1060" s="572">
        <v>503051966.75</v>
      </c>
      <c r="O1060" s="508">
        <v>887.68</v>
      </c>
      <c r="P1060" s="345">
        <v>801016</v>
      </c>
      <c r="Q1060" s="509" t="str">
        <f t="shared" si="303"/>
        <v>CUMPLE</v>
      </c>
      <c r="R1060" s="273" t="s">
        <v>656</v>
      </c>
      <c r="S1060" s="273" t="s">
        <v>656</v>
      </c>
      <c r="T1060" s="273" t="s">
        <v>656</v>
      </c>
      <c r="U1060" s="332">
        <f t="shared" si="300"/>
        <v>710.14923839774133</v>
      </c>
      <c r="V1060" s="284" t="s">
        <v>634</v>
      </c>
      <c r="W1060" s="332">
        <f t="shared" si="301"/>
        <v>710.14400000000001</v>
      </c>
      <c r="X1060" s="635"/>
      <c r="Y1060" s="273" t="str">
        <f t="shared" si="302"/>
        <v>CUMPLE</v>
      </c>
      <c r="Z1060" s="635"/>
      <c r="AA1060" s="637"/>
      <c r="AB1060" s="635"/>
      <c r="AC1060" s="411"/>
      <c r="AF1060" s="516"/>
      <c r="AG1060" s="518"/>
    </row>
    <row r="1061" spans="2:33" s="274" customFormat="1" ht="54.75" customHeight="1" x14ac:dyDescent="0.25">
      <c r="B1061" s="285" t="s">
        <v>717</v>
      </c>
      <c r="C1061" s="296">
        <v>187</v>
      </c>
      <c r="D1061" s="296" t="s">
        <v>1560</v>
      </c>
      <c r="E1061" s="288" t="s">
        <v>1561</v>
      </c>
      <c r="F1061" s="288" t="s">
        <v>1562</v>
      </c>
      <c r="G1061" s="651" t="s">
        <v>1563</v>
      </c>
      <c r="H1061" s="652"/>
      <c r="I1061" s="345" t="s">
        <v>730</v>
      </c>
      <c r="J1061" s="506">
        <v>1</v>
      </c>
      <c r="K1061" s="506" t="s">
        <v>1549</v>
      </c>
      <c r="L1061" s="510">
        <v>37354</v>
      </c>
      <c r="M1061" s="510">
        <v>37999</v>
      </c>
      <c r="N1061" s="573">
        <v>719774720</v>
      </c>
      <c r="O1061" s="511">
        <v>2010.54</v>
      </c>
      <c r="P1061" s="345">
        <v>801016</v>
      </c>
      <c r="Q1061" s="509" t="str">
        <f t="shared" si="303"/>
        <v>CUMPLE</v>
      </c>
      <c r="R1061" s="273" t="s">
        <v>656</v>
      </c>
      <c r="S1061" s="273" t="s">
        <v>656</v>
      </c>
      <c r="T1061" s="273" t="s">
        <v>656</v>
      </c>
      <c r="U1061" s="332">
        <f t="shared" si="300"/>
        <v>2010.5439106145252</v>
      </c>
      <c r="V1061" s="284" t="s">
        <v>634</v>
      </c>
      <c r="W1061" s="332">
        <f t="shared" si="301"/>
        <v>2010.54</v>
      </c>
      <c r="X1061" s="635"/>
      <c r="Y1061" s="335" t="str">
        <f t="shared" si="302"/>
        <v>CUMPLE</v>
      </c>
      <c r="Z1061" s="635"/>
      <c r="AA1061" s="637"/>
      <c r="AB1061" s="635"/>
      <c r="AC1061" s="411"/>
      <c r="AF1061" s="516"/>
      <c r="AG1061" s="518"/>
    </row>
    <row r="1062" spans="2:33" s="274" customFormat="1" ht="69.75" customHeight="1" x14ac:dyDescent="0.2">
      <c r="B1062" s="285" t="s">
        <v>718</v>
      </c>
      <c r="C1062" s="296"/>
      <c r="D1062" s="296"/>
      <c r="E1062" s="284"/>
      <c r="F1062" s="284"/>
      <c r="G1062" s="638"/>
      <c r="H1062" s="639"/>
      <c r="I1062" s="289"/>
      <c r="J1062" s="298"/>
      <c r="K1062" s="298"/>
      <c r="L1062" s="289"/>
      <c r="M1062" s="289"/>
      <c r="N1062" s="299"/>
      <c r="O1062" s="297"/>
      <c r="P1062" s="297"/>
      <c r="Q1062" s="273"/>
      <c r="R1062" s="284"/>
      <c r="S1062" s="284"/>
      <c r="T1062" s="284"/>
      <c r="U1062" s="332" t="str">
        <f t="shared" si="300"/>
        <v/>
      </c>
      <c r="V1062" s="284"/>
      <c r="W1062" s="332" t="str">
        <f t="shared" si="301"/>
        <v xml:space="preserve"> </v>
      </c>
      <c r="X1062" s="636"/>
      <c r="Y1062" s="335" t="str">
        <f t="shared" si="302"/>
        <v/>
      </c>
      <c r="Z1062" s="636"/>
      <c r="AA1062" s="637"/>
      <c r="AB1062" s="636"/>
    </row>
    <row r="1063" spans="2:33" s="274" customFormat="1" ht="15.75" x14ac:dyDescent="0.2">
      <c r="B1063" s="300"/>
      <c r="C1063" s="301"/>
      <c r="D1063" s="301"/>
      <c r="E1063" s="301"/>
      <c r="F1063" s="301"/>
      <c r="G1063" s="301"/>
      <c r="H1063" s="301"/>
      <c r="I1063" s="301"/>
      <c r="J1063" s="302"/>
      <c r="K1063" s="302"/>
      <c r="L1063" s="302"/>
      <c r="M1063" s="302"/>
      <c r="N1063" s="301"/>
      <c r="O1063" s="301"/>
      <c r="P1063" s="301"/>
      <c r="Q1063" s="302"/>
      <c r="R1063" s="302"/>
      <c r="S1063" s="303"/>
      <c r="T1063" s="303" t="s">
        <v>719</v>
      </c>
      <c r="U1063" s="333">
        <f>SUM(U1057:U1062)</f>
        <v>4037.3878627486147</v>
      </c>
      <c r="V1063" s="303">
        <f>COUNTIF(V1057:V1062,"SI")</f>
        <v>5</v>
      </c>
      <c r="W1063" s="333">
        <f>SUM(W1057:W1062)</f>
        <v>4022.0025999999998</v>
      </c>
      <c r="X1063" s="310">
        <f>W1063/V1063</f>
        <v>804.40051999999991</v>
      </c>
      <c r="Y1063" s="301"/>
      <c r="Z1063" s="301"/>
      <c r="AA1063" s="301"/>
      <c r="AB1063" s="301"/>
      <c r="AC1063" s="304"/>
    </row>
    <row r="1064" spans="2:33" x14ac:dyDescent="0.2">
      <c r="Q1064" s="69"/>
    </row>
    <row r="1065" spans="2:33" x14ac:dyDescent="0.2">
      <c r="Q1065" s="69"/>
    </row>
    <row r="1066" spans="2:33" s="274" customFormat="1" ht="21" customHeight="1" x14ac:dyDescent="0.25">
      <c r="B1066" s="449">
        <v>81</v>
      </c>
      <c r="C1066" s="640" t="str">
        <f>VLOOKUP(B1066,'INFO. PROP'!$A$9:$D$105,2,FALSE)</f>
        <v>AYM CONSULTORIA SAS</v>
      </c>
      <c r="D1066" s="640"/>
      <c r="E1066" s="640"/>
      <c r="F1066" s="640"/>
      <c r="G1066" s="640"/>
      <c r="H1066" s="641" t="s">
        <v>8</v>
      </c>
      <c r="I1066" s="641"/>
      <c r="J1066" s="642"/>
      <c r="K1066" s="423" t="str">
        <f>VLOOKUP(B1066,'INFO. PROP'!$A$9:$E$105,4,FALSE)</f>
        <v>(AYMCO SAS 100% -  0% -  0%- 0%)</v>
      </c>
      <c r="L1066" s="426"/>
      <c r="M1066" s="426"/>
      <c r="N1066" s="426"/>
      <c r="O1066" s="426"/>
      <c r="P1066" s="426"/>
      <c r="Q1066" s="426"/>
      <c r="R1066" s="426"/>
      <c r="S1066" s="426"/>
      <c r="T1066" s="426"/>
      <c r="U1066" s="431">
        <f>AVERAGE(U1070:U1075)</f>
        <v>687.80492497370881</v>
      </c>
      <c r="V1066" s="452" t="s">
        <v>673</v>
      </c>
      <c r="W1066" s="431">
        <f>AVERAGE(W1070:W1075)</f>
        <v>606.94833333333338</v>
      </c>
      <c r="X1066" s="618" t="s">
        <v>674</v>
      </c>
      <c r="Y1066" s="619"/>
      <c r="Z1066" s="311" t="s">
        <v>656</v>
      </c>
      <c r="AA1066" s="312" t="s">
        <v>627</v>
      </c>
      <c r="AB1066" s="311" t="s">
        <v>656</v>
      </c>
      <c r="AC1066" s="275"/>
      <c r="AF1066" s="516"/>
      <c r="AG1066" s="517"/>
    </row>
    <row r="1067" spans="2:33" s="274" customFormat="1" ht="15" x14ac:dyDescent="0.25">
      <c r="B1067" s="643"/>
      <c r="C1067" s="644"/>
      <c r="D1067" s="644"/>
      <c r="E1067" s="644"/>
      <c r="F1067" s="306"/>
      <c r="G1067" s="307"/>
      <c r="H1067" s="307"/>
      <c r="I1067" s="307"/>
      <c r="J1067" s="308"/>
      <c r="K1067" s="308"/>
      <c r="L1067" s="308"/>
      <c r="M1067" s="308"/>
      <c r="N1067" s="307"/>
      <c r="O1067" s="307"/>
      <c r="P1067" s="307"/>
      <c r="Q1067" s="308"/>
      <c r="R1067" s="308"/>
      <c r="S1067" s="308"/>
      <c r="T1067" s="308"/>
      <c r="U1067" s="308"/>
      <c r="V1067" s="308"/>
      <c r="W1067" s="308"/>
      <c r="X1067" s="308"/>
      <c r="Y1067" s="307"/>
      <c r="Z1067" s="307"/>
      <c r="AA1067" s="307"/>
      <c r="AB1067" s="307"/>
      <c r="AC1067" s="276"/>
      <c r="AF1067" s="516"/>
      <c r="AG1067" s="517"/>
    </row>
    <row r="1068" spans="2:33" s="274" customFormat="1" ht="45" customHeight="1" x14ac:dyDescent="0.25">
      <c r="B1068" s="645" t="s">
        <v>675</v>
      </c>
      <c r="C1068" s="629" t="s">
        <v>676</v>
      </c>
      <c r="D1068" s="629" t="s">
        <v>677</v>
      </c>
      <c r="E1068" s="629" t="s">
        <v>678</v>
      </c>
      <c r="F1068" s="630" t="s">
        <v>675</v>
      </c>
      <c r="G1068" s="646"/>
      <c r="H1068" s="631"/>
      <c r="I1068" s="647" t="s">
        <v>679</v>
      </c>
      <c r="J1068" s="648"/>
      <c r="K1068" s="620" t="s">
        <v>680</v>
      </c>
      <c r="L1068" s="620" t="s">
        <v>681</v>
      </c>
      <c r="M1068" s="620" t="s">
        <v>682</v>
      </c>
      <c r="N1068" s="620" t="s">
        <v>683</v>
      </c>
      <c r="O1068" s="620" t="s">
        <v>684</v>
      </c>
      <c r="P1068" s="620" t="s">
        <v>685</v>
      </c>
      <c r="Q1068" s="281" t="s">
        <v>686</v>
      </c>
      <c r="R1068" s="279" t="s">
        <v>687</v>
      </c>
      <c r="S1068" s="649" t="s">
        <v>688</v>
      </c>
      <c r="T1068" s="649"/>
      <c r="U1068" s="620" t="s">
        <v>689</v>
      </c>
      <c r="V1068" s="620" t="s">
        <v>690</v>
      </c>
      <c r="W1068" s="647" t="s">
        <v>691</v>
      </c>
      <c r="X1068" s="648"/>
      <c r="Y1068" s="281" t="s">
        <v>692</v>
      </c>
      <c r="Z1068" s="281" t="s">
        <v>693</v>
      </c>
      <c r="AA1068" s="629" t="s">
        <v>694</v>
      </c>
      <c r="AB1068" s="629"/>
      <c r="AC1068" s="622" t="s">
        <v>23</v>
      </c>
      <c r="AF1068" s="516"/>
      <c r="AG1068" s="517"/>
    </row>
    <row r="1069" spans="2:33" s="274" customFormat="1" ht="75" customHeight="1" x14ac:dyDescent="0.25">
      <c r="B1069" s="645"/>
      <c r="C1069" s="629"/>
      <c r="D1069" s="629"/>
      <c r="E1069" s="629"/>
      <c r="F1069" s="282" t="s">
        <v>5</v>
      </c>
      <c r="G1069" s="630" t="s">
        <v>695</v>
      </c>
      <c r="H1069" s="631"/>
      <c r="I1069" s="278" t="s">
        <v>696</v>
      </c>
      <c r="J1069" s="280" t="s">
        <v>697</v>
      </c>
      <c r="K1069" s="621"/>
      <c r="L1069" s="621"/>
      <c r="M1069" s="621"/>
      <c r="N1069" s="621"/>
      <c r="O1069" s="621"/>
      <c r="P1069" s="621"/>
      <c r="Q1069" s="277" t="s">
        <v>698</v>
      </c>
      <c r="R1069" s="277" t="s">
        <v>699</v>
      </c>
      <c r="S1069" s="283" t="s">
        <v>700</v>
      </c>
      <c r="T1069" s="283" t="s">
        <v>701</v>
      </c>
      <c r="U1069" s="621"/>
      <c r="V1069" s="621"/>
      <c r="W1069" s="502" t="s">
        <v>702</v>
      </c>
      <c r="X1069" s="284" t="s">
        <v>703</v>
      </c>
      <c r="Y1069" s="277" t="s">
        <v>704</v>
      </c>
      <c r="Z1069" s="281" t="s">
        <v>705</v>
      </c>
      <c r="AA1069" s="277" t="s">
        <v>706</v>
      </c>
      <c r="AB1069" s="277" t="s">
        <v>707</v>
      </c>
      <c r="AC1069" s="622"/>
      <c r="AF1069" s="516"/>
      <c r="AG1069" s="517"/>
    </row>
    <row r="1070" spans="2:33" s="274" customFormat="1" ht="83.25" customHeight="1" x14ac:dyDescent="0.25">
      <c r="B1070" s="285" t="s">
        <v>708</v>
      </c>
      <c r="C1070" s="286">
        <v>62</v>
      </c>
      <c r="D1070" s="287" t="s">
        <v>664</v>
      </c>
      <c r="E1070" s="288" t="s">
        <v>1564</v>
      </c>
      <c r="F1070" s="288" t="s">
        <v>1565</v>
      </c>
      <c r="G1070" s="651" t="s">
        <v>1566</v>
      </c>
      <c r="H1070" s="652"/>
      <c r="I1070" s="289" t="s">
        <v>730</v>
      </c>
      <c r="J1070" s="290">
        <v>1</v>
      </c>
      <c r="K1070" s="290" t="s">
        <v>511</v>
      </c>
      <c r="L1070" s="291">
        <v>36409</v>
      </c>
      <c r="M1070" s="291">
        <v>36731</v>
      </c>
      <c r="N1070" s="292">
        <v>177682658</v>
      </c>
      <c r="O1070" s="293">
        <v>683.13</v>
      </c>
      <c r="P1070" s="289">
        <v>811015</v>
      </c>
      <c r="Q1070" s="273" t="str">
        <f>IF(OR(P1070=$C$2,P1070=$C$3,P1070=$C$4),"CUMPLE","NO CUMPLE")</f>
        <v>CUMPLE</v>
      </c>
      <c r="R1070" s="273" t="s">
        <v>656</v>
      </c>
      <c r="S1070" s="273" t="s">
        <v>656</v>
      </c>
      <c r="T1070" s="386" t="s">
        <v>656</v>
      </c>
      <c r="U1070" s="332">
        <f t="shared" ref="U1070:U1075" si="304">IF(V1070="SI",IF(M1070="","",($J1070*$N1070)/(VLOOKUP(YEAR(M1070),$AF$1:$AG$34,2,))),"")</f>
        <v>683.13209534794305</v>
      </c>
      <c r="V1070" s="284" t="s">
        <v>634</v>
      </c>
      <c r="W1070" s="332">
        <f t="shared" ref="W1070:W1075" si="305">IF(V1070="si",(J1070*O1070),(" "))</f>
        <v>683.13</v>
      </c>
      <c r="X1070" s="448">
        <f>W1076/$G$11</f>
        <v>2.2759037217774463</v>
      </c>
      <c r="Y1070" s="273" t="str">
        <f t="shared" ref="Y1070:Y1075" si="306">IF(M1070="","",IF(M1070&lt;$G$13,"CUMPLE","NO CUMPLE"))</f>
        <v>CUMPLE</v>
      </c>
      <c r="Z1070" s="634" t="s">
        <v>656</v>
      </c>
      <c r="AA1070" s="637" t="s">
        <v>634</v>
      </c>
      <c r="AB1070" s="634" t="str">
        <f>IF(AA1070="si","CUMPLE","NO CUMPLE")</f>
        <v>CUMPLE</v>
      </c>
      <c r="AC1070" s="294"/>
      <c r="AF1070" s="516"/>
      <c r="AG1070" s="517"/>
    </row>
    <row r="1071" spans="2:33" s="274" customFormat="1" ht="90.75" customHeight="1" x14ac:dyDescent="0.25">
      <c r="B1071" s="285" t="s">
        <v>714</v>
      </c>
      <c r="C1071" s="286">
        <v>63</v>
      </c>
      <c r="D1071" s="287" t="s">
        <v>664</v>
      </c>
      <c r="E1071" s="288" t="s">
        <v>1564</v>
      </c>
      <c r="F1071" s="288" t="s">
        <v>1567</v>
      </c>
      <c r="G1071" s="651" t="s">
        <v>1568</v>
      </c>
      <c r="H1071" s="652"/>
      <c r="I1071" s="289" t="s">
        <v>730</v>
      </c>
      <c r="J1071" s="290">
        <v>1</v>
      </c>
      <c r="K1071" s="290" t="s">
        <v>511</v>
      </c>
      <c r="L1071" s="291">
        <v>36732</v>
      </c>
      <c r="M1071" s="291">
        <v>36932</v>
      </c>
      <c r="N1071" s="292">
        <v>175562352</v>
      </c>
      <c r="O1071" s="293">
        <v>613.85</v>
      </c>
      <c r="P1071" s="289">
        <v>811015</v>
      </c>
      <c r="Q1071" s="273" t="str">
        <f t="shared" ref="Q1071:Q1072" si="307">IF(OR(P1071=$C$2,P1071=$C$3,P1071=$C$4),"CUMPLE","NO CUMPLE")</f>
        <v>CUMPLE</v>
      </c>
      <c r="R1071" s="273" t="s">
        <v>656</v>
      </c>
      <c r="S1071" s="273" t="s">
        <v>656</v>
      </c>
      <c r="T1071" s="386" t="s">
        <v>656</v>
      </c>
      <c r="U1071" s="332">
        <f t="shared" si="304"/>
        <v>613.85437762237757</v>
      </c>
      <c r="V1071" s="284" t="s">
        <v>634</v>
      </c>
      <c r="W1071" s="332">
        <f t="shared" si="305"/>
        <v>613.85</v>
      </c>
      <c r="X1071" s="634" t="str">
        <f>IF(W1076=0,"",IF(X1070&gt;=100%,"CUMPLE","NO CUMPLE"))</f>
        <v>CUMPLE</v>
      </c>
      <c r="Y1071" s="273" t="str">
        <f t="shared" si="306"/>
        <v>CUMPLE</v>
      </c>
      <c r="Z1071" s="635"/>
      <c r="AA1071" s="637"/>
      <c r="AB1071" s="635"/>
      <c r="AC1071" s="295"/>
      <c r="AF1071" s="516"/>
      <c r="AG1071" s="518"/>
    </row>
    <row r="1072" spans="2:33" s="274" customFormat="1" ht="75" customHeight="1" x14ac:dyDescent="0.25">
      <c r="B1072" s="285" t="s">
        <v>715</v>
      </c>
      <c r="C1072" s="296">
        <v>124</v>
      </c>
      <c r="D1072" s="287" t="s">
        <v>664</v>
      </c>
      <c r="E1072" s="288" t="s">
        <v>855</v>
      </c>
      <c r="F1072" s="288" t="s">
        <v>1569</v>
      </c>
      <c r="G1072" s="651" t="s">
        <v>1570</v>
      </c>
      <c r="H1072" s="652"/>
      <c r="I1072" s="289" t="s">
        <v>713</v>
      </c>
      <c r="J1072" s="290">
        <v>0.5</v>
      </c>
      <c r="K1072" s="290" t="s">
        <v>511</v>
      </c>
      <c r="L1072" s="291">
        <v>41155</v>
      </c>
      <c r="M1072" s="291">
        <v>41475</v>
      </c>
      <c r="N1072" s="292">
        <v>903618968</v>
      </c>
      <c r="O1072" s="293">
        <v>1047.73</v>
      </c>
      <c r="P1072" s="289">
        <v>811015</v>
      </c>
      <c r="Q1072" s="273" t="str">
        <f t="shared" si="307"/>
        <v>CUMPLE</v>
      </c>
      <c r="R1072" s="273" t="s">
        <v>656</v>
      </c>
      <c r="S1072" s="273" t="s">
        <v>656</v>
      </c>
      <c r="T1072" s="273"/>
      <c r="U1072" s="332">
        <f t="shared" si="304"/>
        <v>766.4283019508058</v>
      </c>
      <c r="V1072" s="284" t="s">
        <v>634</v>
      </c>
      <c r="W1072" s="332">
        <f t="shared" si="305"/>
        <v>523.86500000000001</v>
      </c>
      <c r="X1072" s="635"/>
      <c r="Y1072" s="273" t="str">
        <f t="shared" si="306"/>
        <v>CUMPLE</v>
      </c>
      <c r="Z1072" s="635"/>
      <c r="AA1072" s="637"/>
      <c r="AB1072" s="635"/>
      <c r="AC1072" s="309"/>
      <c r="AF1072" s="516"/>
      <c r="AG1072" s="518"/>
    </row>
    <row r="1073" spans="2:33" s="274" customFormat="1" ht="63.75" customHeight="1" x14ac:dyDescent="0.25">
      <c r="B1073" s="285" t="s">
        <v>716</v>
      </c>
      <c r="C1073" s="296"/>
      <c r="D1073" s="287"/>
      <c r="E1073" s="288"/>
      <c r="F1073" s="288"/>
      <c r="G1073" s="651"/>
      <c r="H1073" s="652"/>
      <c r="I1073" s="289"/>
      <c r="J1073" s="290"/>
      <c r="K1073" s="290"/>
      <c r="L1073" s="291"/>
      <c r="M1073" s="291"/>
      <c r="N1073" s="292"/>
      <c r="O1073" s="293"/>
      <c r="P1073" s="289"/>
      <c r="Q1073" s="273"/>
      <c r="R1073" s="273"/>
      <c r="S1073" s="273"/>
      <c r="T1073" s="273"/>
      <c r="U1073" s="332" t="str">
        <f t="shared" si="304"/>
        <v/>
      </c>
      <c r="V1073" s="284"/>
      <c r="W1073" s="332" t="str">
        <f t="shared" si="305"/>
        <v xml:space="preserve"> </v>
      </c>
      <c r="X1073" s="635"/>
      <c r="Y1073" s="273" t="str">
        <f t="shared" si="306"/>
        <v/>
      </c>
      <c r="Z1073" s="635"/>
      <c r="AA1073" s="637"/>
      <c r="AB1073" s="635"/>
      <c r="AC1073" s="309"/>
      <c r="AF1073" s="516"/>
      <c r="AG1073" s="518"/>
    </row>
    <row r="1074" spans="2:33" s="274" customFormat="1" ht="54.75" customHeight="1" x14ac:dyDescent="0.25">
      <c r="B1074" s="285" t="s">
        <v>717</v>
      </c>
      <c r="C1074" s="296"/>
      <c r="D1074" s="296"/>
      <c r="E1074" s="284"/>
      <c r="F1074" s="284"/>
      <c r="G1074" s="638"/>
      <c r="H1074" s="639"/>
      <c r="I1074" s="289"/>
      <c r="J1074" s="298"/>
      <c r="K1074" s="298"/>
      <c r="L1074" s="289"/>
      <c r="M1074" s="289"/>
      <c r="N1074" s="299"/>
      <c r="O1074" s="297"/>
      <c r="P1074" s="297"/>
      <c r="Q1074" s="273"/>
      <c r="R1074" s="284"/>
      <c r="S1074" s="284"/>
      <c r="T1074" s="284"/>
      <c r="U1074" s="332" t="str">
        <f t="shared" si="304"/>
        <v/>
      </c>
      <c r="V1074" s="284"/>
      <c r="W1074" s="332" t="str">
        <f t="shared" si="305"/>
        <v xml:space="preserve"> </v>
      </c>
      <c r="X1074" s="635"/>
      <c r="Y1074" s="335" t="str">
        <f t="shared" si="306"/>
        <v/>
      </c>
      <c r="Z1074" s="635"/>
      <c r="AA1074" s="637"/>
      <c r="AB1074" s="635"/>
      <c r="AC1074" s="309"/>
      <c r="AF1074" s="516"/>
      <c r="AG1074" s="518"/>
    </row>
    <row r="1075" spans="2:33" s="274" customFormat="1" ht="69.75" customHeight="1" x14ac:dyDescent="0.2">
      <c r="B1075" s="285" t="s">
        <v>718</v>
      </c>
      <c r="C1075" s="296"/>
      <c r="D1075" s="296"/>
      <c r="E1075" s="284"/>
      <c r="F1075" s="284"/>
      <c r="G1075" s="638"/>
      <c r="H1075" s="639"/>
      <c r="I1075" s="289"/>
      <c r="J1075" s="298"/>
      <c r="K1075" s="298"/>
      <c r="L1075" s="289"/>
      <c r="M1075" s="289"/>
      <c r="N1075" s="299"/>
      <c r="O1075" s="297"/>
      <c r="P1075" s="297"/>
      <c r="Q1075" s="273"/>
      <c r="R1075" s="284"/>
      <c r="S1075" s="284"/>
      <c r="T1075" s="284"/>
      <c r="U1075" s="332" t="str">
        <f t="shared" si="304"/>
        <v/>
      </c>
      <c r="V1075" s="284"/>
      <c r="W1075" s="332" t="str">
        <f t="shared" si="305"/>
        <v xml:space="preserve"> </v>
      </c>
      <c r="X1075" s="636"/>
      <c r="Y1075" s="335" t="str">
        <f t="shared" si="306"/>
        <v/>
      </c>
      <c r="Z1075" s="636"/>
      <c r="AA1075" s="637"/>
      <c r="AB1075" s="636"/>
      <c r="AC1075" s="309"/>
    </row>
    <row r="1076" spans="2:33" s="274" customFormat="1" ht="15.75" x14ac:dyDescent="0.2">
      <c r="B1076" s="300"/>
      <c r="C1076" s="301"/>
      <c r="D1076" s="301"/>
      <c r="E1076" s="301"/>
      <c r="F1076" s="301"/>
      <c r="G1076" s="301"/>
      <c r="H1076" s="301"/>
      <c r="I1076" s="301"/>
      <c r="J1076" s="302"/>
      <c r="K1076" s="302"/>
      <c r="L1076" s="302"/>
      <c r="M1076" s="302"/>
      <c r="N1076" s="301"/>
      <c r="O1076" s="301"/>
      <c r="P1076" s="301"/>
      <c r="Q1076" s="302"/>
      <c r="R1076" s="302"/>
      <c r="S1076" s="303"/>
      <c r="T1076" s="303" t="s">
        <v>719</v>
      </c>
      <c r="U1076" s="333">
        <f>SUM(U1070:U1075)</f>
        <v>2063.4147749211265</v>
      </c>
      <c r="V1076" s="303">
        <f>COUNTIF(V1070:V1075,"SI")</f>
        <v>3</v>
      </c>
      <c r="W1076" s="333">
        <f>SUM(W1070:W1075)</f>
        <v>1820.845</v>
      </c>
      <c r="X1076" s="310">
        <f>W1076/V1076</f>
        <v>606.94833333333338</v>
      </c>
      <c r="Y1076" s="301"/>
      <c r="Z1076" s="301"/>
      <c r="AA1076" s="301"/>
      <c r="AB1076" s="301"/>
      <c r="AC1076" s="304"/>
    </row>
    <row r="1077" spans="2:33" ht="16.5" x14ac:dyDescent="0.3">
      <c r="Q1077" s="69"/>
      <c r="U1077" s="331">
        <f>AVERAGE(U1070:U1075)</f>
        <v>687.80492497370881</v>
      </c>
      <c r="V1077" s="327" t="s">
        <v>673</v>
      </c>
      <c r="W1077" s="331">
        <f>AVERAGE(W1070:W1075)</f>
        <v>606.94833333333338</v>
      </c>
    </row>
    <row r="1078" spans="2:33" x14ac:dyDescent="0.2">
      <c r="Q1078" s="69"/>
    </row>
    <row r="1079" spans="2:33" s="274" customFormat="1" ht="21" customHeight="1" x14ac:dyDescent="0.25">
      <c r="B1079" s="449">
        <v>82</v>
      </c>
      <c r="C1079" s="640" t="str">
        <f>VLOOKUP(B1079,'INFO. PROP'!$A$9:$D$105,2,FALSE)</f>
        <v>CONSORCIO NLA 2022</v>
      </c>
      <c r="D1079" s="640"/>
      <c r="E1079" s="640"/>
      <c r="F1079" s="640"/>
      <c r="G1079" s="640"/>
      <c r="H1079" s="641" t="s">
        <v>8</v>
      </c>
      <c r="I1079" s="641"/>
      <c r="J1079" s="642"/>
      <c r="K1079" s="423" t="str">
        <f>VLOOKUP(B1079,'INFO. PROP'!$A$9:$E$105,4,FALSE)</f>
        <v>(NOGAALL SAS 70% - LITORAL CONSULTING SAS 25% - APP CONSULTORES &amp; ESTRUCTURADORES SAS 5%- 0%)</v>
      </c>
      <c r="L1079" s="426"/>
      <c r="M1079" s="426"/>
      <c r="N1079" s="426"/>
      <c r="O1079" s="426"/>
      <c r="P1079" s="426"/>
      <c r="Q1079" s="426"/>
      <c r="R1079" s="426"/>
      <c r="S1079" s="426"/>
      <c r="T1079" s="426"/>
      <c r="U1079" s="431"/>
      <c r="V1079" s="452" t="s">
        <v>673</v>
      </c>
      <c r="W1079" s="431">
        <f>AVERAGE(W1083:W1088)</f>
        <v>1046.9316666666666</v>
      </c>
      <c r="X1079" s="618" t="s">
        <v>674</v>
      </c>
      <c r="Y1079" s="619"/>
      <c r="Z1079" s="311" t="s">
        <v>656</v>
      </c>
      <c r="AA1079" s="312" t="s">
        <v>627</v>
      </c>
      <c r="AB1079" s="311" t="s">
        <v>656</v>
      </c>
      <c r="AC1079" s="275"/>
      <c r="AF1079" s="516"/>
      <c r="AG1079" s="517"/>
    </row>
    <row r="1080" spans="2:33" s="274" customFormat="1" ht="15" x14ac:dyDescent="0.25">
      <c r="B1080" s="643"/>
      <c r="C1080" s="644"/>
      <c r="D1080" s="644"/>
      <c r="E1080" s="644"/>
      <c r="F1080" s="306"/>
      <c r="G1080" s="307"/>
      <c r="H1080" s="307"/>
      <c r="I1080" s="307"/>
      <c r="J1080" s="308"/>
      <c r="K1080" s="308"/>
      <c r="L1080" s="308"/>
      <c r="M1080" s="308"/>
      <c r="N1080" s="307"/>
      <c r="O1080" s="307"/>
      <c r="P1080" s="307"/>
      <c r="Q1080" s="308"/>
      <c r="R1080" s="308"/>
      <c r="S1080" s="308"/>
      <c r="T1080" s="308"/>
      <c r="U1080" s="308"/>
      <c r="V1080" s="308"/>
      <c r="W1080" s="308"/>
      <c r="X1080" s="308"/>
      <c r="Y1080" s="307"/>
      <c r="Z1080" s="307"/>
      <c r="AA1080" s="307"/>
      <c r="AB1080" s="307"/>
      <c r="AC1080" s="276"/>
      <c r="AF1080" s="516"/>
      <c r="AG1080" s="517"/>
    </row>
    <row r="1081" spans="2:33" s="274" customFormat="1" ht="45" customHeight="1" x14ac:dyDescent="0.25">
      <c r="B1081" s="645" t="s">
        <v>675</v>
      </c>
      <c r="C1081" s="629" t="s">
        <v>676</v>
      </c>
      <c r="D1081" s="629" t="s">
        <v>677</v>
      </c>
      <c r="E1081" s="629" t="s">
        <v>678</v>
      </c>
      <c r="F1081" s="630" t="s">
        <v>675</v>
      </c>
      <c r="G1081" s="646"/>
      <c r="H1081" s="631"/>
      <c r="I1081" s="647" t="s">
        <v>679</v>
      </c>
      <c r="J1081" s="648"/>
      <c r="K1081" s="620" t="s">
        <v>680</v>
      </c>
      <c r="L1081" s="620" t="s">
        <v>681</v>
      </c>
      <c r="M1081" s="620" t="s">
        <v>682</v>
      </c>
      <c r="N1081" s="620" t="s">
        <v>683</v>
      </c>
      <c r="O1081" s="620" t="s">
        <v>684</v>
      </c>
      <c r="P1081" s="620" t="s">
        <v>685</v>
      </c>
      <c r="Q1081" s="281" t="s">
        <v>686</v>
      </c>
      <c r="R1081" s="279" t="s">
        <v>687</v>
      </c>
      <c r="S1081" s="649" t="s">
        <v>688</v>
      </c>
      <c r="T1081" s="649"/>
      <c r="U1081" s="620" t="s">
        <v>689</v>
      </c>
      <c r="V1081" s="620" t="s">
        <v>690</v>
      </c>
      <c r="W1081" s="647" t="s">
        <v>691</v>
      </c>
      <c r="X1081" s="648"/>
      <c r="Y1081" s="281" t="s">
        <v>692</v>
      </c>
      <c r="Z1081" s="281" t="s">
        <v>693</v>
      </c>
      <c r="AA1081" s="629" t="s">
        <v>694</v>
      </c>
      <c r="AB1081" s="629"/>
      <c r="AC1081" s="622" t="s">
        <v>23</v>
      </c>
      <c r="AF1081" s="516"/>
      <c r="AG1081" s="517"/>
    </row>
    <row r="1082" spans="2:33" s="274" customFormat="1" ht="75" customHeight="1" x14ac:dyDescent="0.25">
      <c r="B1082" s="645"/>
      <c r="C1082" s="629"/>
      <c r="D1082" s="629"/>
      <c r="E1082" s="629"/>
      <c r="F1082" s="282" t="s">
        <v>5</v>
      </c>
      <c r="G1082" s="630" t="s">
        <v>695</v>
      </c>
      <c r="H1082" s="631"/>
      <c r="I1082" s="278" t="s">
        <v>696</v>
      </c>
      <c r="J1082" s="280" t="s">
        <v>697</v>
      </c>
      <c r="K1082" s="621"/>
      <c r="L1082" s="621"/>
      <c r="M1082" s="621"/>
      <c r="N1082" s="621"/>
      <c r="O1082" s="621"/>
      <c r="P1082" s="621"/>
      <c r="Q1082" s="277" t="s">
        <v>698</v>
      </c>
      <c r="R1082" s="277" t="s">
        <v>699</v>
      </c>
      <c r="S1082" s="283" t="s">
        <v>700</v>
      </c>
      <c r="T1082" s="283" t="s">
        <v>701</v>
      </c>
      <c r="U1082" s="621"/>
      <c r="V1082" s="621"/>
      <c r="W1082" s="501" t="s">
        <v>1144</v>
      </c>
      <c r="X1082" s="284" t="s">
        <v>703</v>
      </c>
      <c r="Y1082" s="277" t="s">
        <v>704</v>
      </c>
      <c r="Z1082" s="281" t="s">
        <v>705</v>
      </c>
      <c r="AA1082" s="277" t="s">
        <v>706</v>
      </c>
      <c r="AB1082" s="277" t="s">
        <v>707</v>
      </c>
      <c r="AC1082" s="622"/>
      <c r="AF1082" s="516"/>
      <c r="AG1082" s="517"/>
    </row>
    <row r="1083" spans="2:33" s="274" customFormat="1" ht="83.25" customHeight="1" x14ac:dyDescent="0.25">
      <c r="B1083" s="285" t="s">
        <v>708</v>
      </c>
      <c r="C1083" s="286">
        <v>37</v>
      </c>
      <c r="D1083" s="287" t="s">
        <v>1022</v>
      </c>
      <c r="E1083" s="288" t="s">
        <v>1571</v>
      </c>
      <c r="F1083" s="288" t="s">
        <v>1572</v>
      </c>
      <c r="G1083" s="651" t="s">
        <v>1573</v>
      </c>
      <c r="H1083" s="652"/>
      <c r="I1083" s="289" t="s">
        <v>730</v>
      </c>
      <c r="J1083" s="290">
        <v>1</v>
      </c>
      <c r="K1083" s="290" t="s">
        <v>517</v>
      </c>
      <c r="L1083" s="291">
        <v>41379</v>
      </c>
      <c r="M1083" s="291">
        <v>42232</v>
      </c>
      <c r="N1083" s="292">
        <v>1314528283</v>
      </c>
      <c r="O1083" s="293">
        <v>2040.08</v>
      </c>
      <c r="P1083" s="289">
        <v>811015</v>
      </c>
      <c r="Q1083" s="273" t="str">
        <f>IF(OR(P1083=$C$2,P1083=$C$3,P1083=$C$4),"CUMPLE","NO CUMPLE")</f>
        <v>CUMPLE</v>
      </c>
      <c r="R1083" s="273" t="s">
        <v>656</v>
      </c>
      <c r="S1083" s="273" t="s">
        <v>656</v>
      </c>
      <c r="T1083" s="273" t="s">
        <v>656</v>
      </c>
      <c r="U1083" s="332">
        <f t="shared" ref="U1083:U1088" si="308">IF(V1083="SI",IF(M1083="","",($J1083*$N1083)/(VLOOKUP(YEAR(M1083),$AF$1:$AG$34,2,))),"")</f>
        <v>2040.0842445875689</v>
      </c>
      <c r="V1083" s="284" t="s">
        <v>634</v>
      </c>
      <c r="W1083" s="332">
        <f t="shared" ref="W1083:W1088" si="309">IF(V1083="si",(J1083*O1083),(" "))</f>
        <v>2040.08</v>
      </c>
      <c r="X1083" s="448">
        <f>W1089/$G$11</f>
        <v>3.925730652438836</v>
      </c>
      <c r="Y1083" s="273" t="str">
        <f t="shared" ref="Y1083:Y1088" si="310">IF(M1083="","",IF(M1083&lt;$G$13,"CUMPLE","NO CUMPLE"))</f>
        <v>CUMPLE</v>
      </c>
      <c r="Z1083" s="634" t="s">
        <v>656</v>
      </c>
      <c r="AA1083" s="637" t="s">
        <v>634</v>
      </c>
      <c r="AB1083" s="634" t="str">
        <f>IF(AA1083="si","CUMPLE","NO CUMPLE")</f>
        <v>CUMPLE</v>
      </c>
      <c r="AC1083" s="294"/>
      <c r="AF1083" s="516"/>
      <c r="AG1083" s="517"/>
    </row>
    <row r="1084" spans="2:33" s="274" customFormat="1" ht="90.75" customHeight="1" x14ac:dyDescent="0.25">
      <c r="B1084" s="285" t="s">
        <v>714</v>
      </c>
      <c r="C1084" s="286">
        <v>17</v>
      </c>
      <c r="D1084" s="287" t="s">
        <v>1022</v>
      </c>
      <c r="E1084" s="288" t="s">
        <v>1571</v>
      </c>
      <c r="F1084" s="288" t="s">
        <v>1574</v>
      </c>
      <c r="G1084" s="651" t="s">
        <v>1575</v>
      </c>
      <c r="H1084" s="652"/>
      <c r="I1084" s="289" t="s">
        <v>892</v>
      </c>
      <c r="J1084" s="290">
        <v>0.5</v>
      </c>
      <c r="K1084" s="290" t="s">
        <v>517</v>
      </c>
      <c r="L1084" s="291">
        <v>39377</v>
      </c>
      <c r="M1084" s="291">
        <v>39789</v>
      </c>
      <c r="N1084" s="292">
        <v>914900000</v>
      </c>
      <c r="O1084" s="293">
        <v>1982.45</v>
      </c>
      <c r="P1084" s="289">
        <v>811015</v>
      </c>
      <c r="Q1084" s="273" t="str">
        <f t="shared" ref="Q1084:Q1085" si="311">IF(OR(P1084=$C$2,P1084=$C$3,P1084=$C$4),"CUMPLE","NO CUMPLE")</f>
        <v>CUMPLE</v>
      </c>
      <c r="R1084" s="273" t="s">
        <v>656</v>
      </c>
      <c r="S1084" s="273" t="s">
        <v>656</v>
      </c>
      <c r="T1084" s="273"/>
      <c r="U1084" s="332">
        <f t="shared" si="308"/>
        <v>991.22426868905745</v>
      </c>
      <c r="V1084" s="284" t="s">
        <v>634</v>
      </c>
      <c r="W1084" s="332">
        <f t="shared" si="309"/>
        <v>991.22500000000002</v>
      </c>
      <c r="X1084" s="634" t="str">
        <f>IF(W1089=0,"",IF(X1083&gt;=100%,"CUMPLE","NO CUMPLE"))</f>
        <v>CUMPLE</v>
      </c>
      <c r="Y1084" s="273" t="str">
        <f t="shared" si="310"/>
        <v>CUMPLE</v>
      </c>
      <c r="Z1084" s="635"/>
      <c r="AA1084" s="637"/>
      <c r="AB1084" s="635"/>
      <c r="AC1084" s="295"/>
      <c r="AF1084" s="516"/>
      <c r="AG1084" s="518"/>
    </row>
    <row r="1085" spans="2:33" s="274" customFormat="1" ht="75" customHeight="1" x14ac:dyDescent="0.25">
      <c r="B1085" s="285" t="s">
        <v>715</v>
      </c>
      <c r="C1085" s="296">
        <v>23</v>
      </c>
      <c r="D1085" s="287" t="s">
        <v>1022</v>
      </c>
      <c r="E1085" s="288" t="s">
        <v>1576</v>
      </c>
      <c r="F1085" s="288" t="s">
        <v>1577</v>
      </c>
      <c r="G1085" s="651" t="s">
        <v>1578</v>
      </c>
      <c r="H1085" s="652"/>
      <c r="I1085" s="289" t="s">
        <v>730</v>
      </c>
      <c r="J1085" s="290">
        <v>1</v>
      </c>
      <c r="K1085" s="290" t="s">
        <v>518</v>
      </c>
      <c r="L1085" s="291">
        <v>42296</v>
      </c>
      <c r="M1085" s="291">
        <v>42419</v>
      </c>
      <c r="N1085" s="292">
        <v>75489816</v>
      </c>
      <c r="O1085" s="293">
        <v>109.49</v>
      </c>
      <c r="P1085" s="289">
        <v>811015</v>
      </c>
      <c r="Q1085" s="273" t="str">
        <f t="shared" si="311"/>
        <v>CUMPLE</v>
      </c>
      <c r="R1085" s="273"/>
      <c r="S1085" s="273"/>
      <c r="T1085" s="273"/>
      <c r="U1085" s="332">
        <f t="shared" si="308"/>
        <v>109.4920132568478</v>
      </c>
      <c r="V1085" s="284" t="s">
        <v>634</v>
      </c>
      <c r="W1085" s="332">
        <f t="shared" si="309"/>
        <v>109.49</v>
      </c>
      <c r="X1085" s="635"/>
      <c r="Y1085" s="273" t="str">
        <f t="shared" si="310"/>
        <v>CUMPLE</v>
      </c>
      <c r="Z1085" s="635"/>
      <c r="AA1085" s="637"/>
      <c r="AB1085" s="635"/>
      <c r="AC1085" s="309"/>
      <c r="AF1085" s="516"/>
      <c r="AG1085" s="518"/>
    </row>
    <row r="1086" spans="2:33" s="274" customFormat="1" ht="63.75" customHeight="1" x14ac:dyDescent="0.25">
      <c r="B1086" s="285" t="s">
        <v>716</v>
      </c>
      <c r="C1086" s="296"/>
      <c r="D1086" s="287"/>
      <c r="E1086" s="288"/>
      <c r="F1086" s="288"/>
      <c r="G1086" s="651"/>
      <c r="H1086" s="652"/>
      <c r="I1086" s="289"/>
      <c r="J1086" s="290"/>
      <c r="K1086" s="290"/>
      <c r="L1086" s="291"/>
      <c r="M1086" s="291"/>
      <c r="N1086" s="292"/>
      <c r="O1086" s="293"/>
      <c r="P1086" s="289"/>
      <c r="Q1086" s="273"/>
      <c r="R1086" s="273"/>
      <c r="S1086" s="273"/>
      <c r="T1086" s="273"/>
      <c r="U1086" s="332" t="str">
        <f t="shared" si="308"/>
        <v/>
      </c>
      <c r="V1086" s="284"/>
      <c r="W1086" s="332" t="str">
        <f t="shared" si="309"/>
        <v xml:space="preserve"> </v>
      </c>
      <c r="X1086" s="635"/>
      <c r="Y1086" s="273" t="str">
        <f t="shared" si="310"/>
        <v/>
      </c>
      <c r="Z1086" s="635"/>
      <c r="AA1086" s="637"/>
      <c r="AB1086" s="635"/>
      <c r="AC1086" s="309"/>
      <c r="AF1086" s="516"/>
      <c r="AG1086" s="518"/>
    </row>
    <row r="1087" spans="2:33" s="274" customFormat="1" ht="54.75" customHeight="1" x14ac:dyDescent="0.25">
      <c r="B1087" s="285" t="s">
        <v>717</v>
      </c>
      <c r="C1087" s="296"/>
      <c r="D1087" s="296"/>
      <c r="E1087" s="284"/>
      <c r="F1087" s="284"/>
      <c r="G1087" s="638"/>
      <c r="H1087" s="639"/>
      <c r="I1087" s="289"/>
      <c r="J1087" s="298"/>
      <c r="K1087" s="298"/>
      <c r="L1087" s="289"/>
      <c r="M1087" s="289"/>
      <c r="N1087" s="299"/>
      <c r="O1087" s="297"/>
      <c r="P1087" s="297"/>
      <c r="Q1087" s="273"/>
      <c r="R1087" s="284"/>
      <c r="S1087" s="284"/>
      <c r="T1087" s="284"/>
      <c r="U1087" s="332" t="str">
        <f t="shared" si="308"/>
        <v/>
      </c>
      <c r="V1087" s="284"/>
      <c r="W1087" s="332" t="str">
        <f t="shared" si="309"/>
        <v xml:space="preserve"> </v>
      </c>
      <c r="X1087" s="635"/>
      <c r="Y1087" s="335" t="str">
        <f t="shared" si="310"/>
        <v/>
      </c>
      <c r="Z1087" s="635"/>
      <c r="AA1087" s="637"/>
      <c r="AB1087" s="635"/>
      <c r="AC1087" s="309"/>
      <c r="AF1087" s="516"/>
      <c r="AG1087" s="518"/>
    </row>
    <row r="1088" spans="2:33" s="274" customFormat="1" ht="69.75" customHeight="1" x14ac:dyDescent="0.2">
      <c r="B1088" s="285" t="s">
        <v>718</v>
      </c>
      <c r="C1088" s="296"/>
      <c r="D1088" s="296"/>
      <c r="E1088" s="284"/>
      <c r="F1088" s="284"/>
      <c r="G1088" s="638"/>
      <c r="H1088" s="639"/>
      <c r="I1088" s="289"/>
      <c r="J1088" s="298"/>
      <c r="K1088" s="298"/>
      <c r="L1088" s="289"/>
      <c r="M1088" s="289"/>
      <c r="N1088" s="299"/>
      <c r="O1088" s="297"/>
      <c r="P1088" s="297"/>
      <c r="Q1088" s="273"/>
      <c r="R1088" s="284"/>
      <c r="S1088" s="284"/>
      <c r="T1088" s="284"/>
      <c r="U1088" s="332" t="str">
        <f t="shared" si="308"/>
        <v/>
      </c>
      <c r="V1088" s="284"/>
      <c r="W1088" s="332" t="str">
        <f t="shared" si="309"/>
        <v xml:space="preserve"> </v>
      </c>
      <c r="X1088" s="636"/>
      <c r="Y1088" s="335" t="str">
        <f t="shared" si="310"/>
        <v/>
      </c>
      <c r="Z1088" s="636"/>
      <c r="AA1088" s="637"/>
      <c r="AB1088" s="636"/>
      <c r="AC1088" s="309"/>
    </row>
    <row r="1089" spans="2:33" s="274" customFormat="1" ht="15.75" x14ac:dyDescent="0.2">
      <c r="B1089" s="300"/>
      <c r="C1089" s="301"/>
      <c r="D1089" s="301"/>
      <c r="E1089" s="301"/>
      <c r="F1089" s="301"/>
      <c r="G1089" s="301"/>
      <c r="H1089" s="301"/>
      <c r="I1089" s="301"/>
      <c r="J1089" s="302"/>
      <c r="K1089" s="302"/>
      <c r="L1089" s="302"/>
      <c r="M1089" s="302"/>
      <c r="N1089" s="301"/>
      <c r="O1089" s="301"/>
      <c r="P1089" s="301"/>
      <c r="Q1089" s="302"/>
      <c r="R1089" s="302"/>
      <c r="S1089" s="303"/>
      <c r="T1089" s="303" t="s">
        <v>719</v>
      </c>
      <c r="U1089" s="333">
        <f>SUM(U1083:U1088)</f>
        <v>3140.8005265334741</v>
      </c>
      <c r="V1089" s="303">
        <f>COUNTIF(V1083:V1088,"SI")</f>
        <v>3</v>
      </c>
      <c r="W1089" s="333">
        <f>SUM(W1083:W1088)</f>
        <v>3140.7949999999996</v>
      </c>
      <c r="X1089" s="310">
        <f>W1089/V1089</f>
        <v>1046.9316666666666</v>
      </c>
      <c r="Y1089" s="301"/>
      <c r="Z1089" s="301"/>
      <c r="AA1089" s="301"/>
      <c r="AB1089" s="301"/>
      <c r="AC1089" s="304"/>
    </row>
    <row r="1090" spans="2:33" x14ac:dyDescent="0.2">
      <c r="Q1090" s="69"/>
    </row>
    <row r="1091" spans="2:33" x14ac:dyDescent="0.2">
      <c r="Q1091" s="69"/>
    </row>
    <row r="1092" spans="2:33" s="274" customFormat="1" ht="21" customHeight="1" x14ac:dyDescent="0.25">
      <c r="B1092" s="449">
        <v>83</v>
      </c>
      <c r="C1092" s="640" t="str">
        <f>VLOOKUP(B1092,'INFO. PROP'!$A$9:$D$105,2,FALSE)</f>
        <v>CONSORCIO URBANO</v>
      </c>
      <c r="D1092" s="640"/>
      <c r="E1092" s="640"/>
      <c r="F1092" s="640"/>
      <c r="G1092" s="640"/>
      <c r="H1092" s="641" t="s">
        <v>8</v>
      </c>
      <c r="I1092" s="641"/>
      <c r="J1092" s="642"/>
      <c r="K1092" s="423" t="str">
        <f>VLOOKUP(B1092,'INFO. PROP'!$A$9:$E$105,4,FALSE)</f>
        <v>(INGENIERÍA, CONSULTORÍA Y PLANEACIÓN SA 70% - PAVIMENTOS Y GEOTECNIA SAS_x000D_ 30% -  0%- 0%)</v>
      </c>
      <c r="L1092" s="426"/>
      <c r="M1092" s="426"/>
      <c r="N1092" s="426"/>
      <c r="O1092" s="426"/>
      <c r="P1092" s="426"/>
      <c r="Q1092" s="426"/>
      <c r="R1092" s="426"/>
      <c r="S1092" s="426"/>
      <c r="T1092" s="426"/>
      <c r="U1092" s="431"/>
      <c r="V1092" s="452" t="s">
        <v>673</v>
      </c>
      <c r="W1092" s="431">
        <f>AVERAGE(W1096:W1101)</f>
        <v>877.82080000000008</v>
      </c>
      <c r="X1092" s="618" t="s">
        <v>674</v>
      </c>
      <c r="Y1092" s="619"/>
      <c r="Z1092" s="311" t="s">
        <v>656</v>
      </c>
      <c r="AA1092" s="312" t="s">
        <v>627</v>
      </c>
      <c r="AB1092" s="311" t="s">
        <v>656</v>
      </c>
      <c r="AC1092" s="275"/>
      <c r="AF1092" s="516"/>
      <c r="AG1092" s="517"/>
    </row>
    <row r="1093" spans="2:33" s="274" customFormat="1" ht="15" x14ac:dyDescent="0.25">
      <c r="B1093" s="643"/>
      <c r="C1093" s="644"/>
      <c r="D1093" s="644"/>
      <c r="E1093" s="644"/>
      <c r="F1093" s="306"/>
      <c r="G1093" s="307"/>
      <c r="H1093" s="307"/>
      <c r="I1093" s="307"/>
      <c r="J1093" s="308"/>
      <c r="K1093" s="308"/>
      <c r="L1093" s="308"/>
      <c r="M1093" s="308"/>
      <c r="N1093" s="307"/>
      <c r="O1093" s="307"/>
      <c r="P1093" s="307"/>
      <c r="Q1093" s="308"/>
      <c r="R1093" s="308"/>
      <c r="S1093" s="308"/>
      <c r="T1093" s="308"/>
      <c r="U1093" s="308"/>
      <c r="V1093" s="308"/>
      <c r="W1093" s="308"/>
      <c r="X1093" s="308"/>
      <c r="Y1093" s="307"/>
      <c r="Z1093" s="307"/>
      <c r="AA1093" s="307"/>
      <c r="AB1093" s="307"/>
      <c r="AC1093" s="276"/>
      <c r="AF1093" s="516"/>
      <c r="AG1093" s="517"/>
    </row>
    <row r="1094" spans="2:33" s="274" customFormat="1" ht="45" customHeight="1" x14ac:dyDescent="0.25">
      <c r="B1094" s="645" t="s">
        <v>675</v>
      </c>
      <c r="C1094" s="629" t="s">
        <v>676</v>
      </c>
      <c r="D1094" s="629" t="s">
        <v>677</v>
      </c>
      <c r="E1094" s="629" t="s">
        <v>678</v>
      </c>
      <c r="F1094" s="630" t="s">
        <v>675</v>
      </c>
      <c r="G1094" s="646"/>
      <c r="H1094" s="631"/>
      <c r="I1094" s="647" t="s">
        <v>679</v>
      </c>
      <c r="J1094" s="648"/>
      <c r="K1094" s="620" t="s">
        <v>680</v>
      </c>
      <c r="L1094" s="620" t="s">
        <v>681</v>
      </c>
      <c r="M1094" s="620" t="s">
        <v>682</v>
      </c>
      <c r="N1094" s="620" t="s">
        <v>683</v>
      </c>
      <c r="O1094" s="620" t="s">
        <v>684</v>
      </c>
      <c r="P1094" s="620" t="s">
        <v>685</v>
      </c>
      <c r="Q1094" s="281" t="s">
        <v>686</v>
      </c>
      <c r="R1094" s="279" t="s">
        <v>687</v>
      </c>
      <c r="S1094" s="649" t="s">
        <v>688</v>
      </c>
      <c r="T1094" s="649"/>
      <c r="U1094" s="620" t="s">
        <v>689</v>
      </c>
      <c r="V1094" s="620" t="s">
        <v>690</v>
      </c>
      <c r="W1094" s="647" t="s">
        <v>691</v>
      </c>
      <c r="X1094" s="648"/>
      <c r="Y1094" s="281" t="s">
        <v>692</v>
      </c>
      <c r="Z1094" s="281" t="s">
        <v>693</v>
      </c>
      <c r="AA1094" s="629" t="s">
        <v>694</v>
      </c>
      <c r="AB1094" s="629"/>
      <c r="AC1094" s="622" t="s">
        <v>23</v>
      </c>
      <c r="AF1094" s="516"/>
      <c r="AG1094" s="517"/>
    </row>
    <row r="1095" spans="2:33" s="274" customFormat="1" ht="75" customHeight="1" x14ac:dyDescent="0.25">
      <c r="B1095" s="645"/>
      <c r="C1095" s="629"/>
      <c r="D1095" s="629"/>
      <c r="E1095" s="629"/>
      <c r="F1095" s="282" t="s">
        <v>5</v>
      </c>
      <c r="G1095" s="630" t="s">
        <v>695</v>
      </c>
      <c r="H1095" s="631"/>
      <c r="I1095" s="278" t="s">
        <v>696</v>
      </c>
      <c r="J1095" s="280" t="s">
        <v>697</v>
      </c>
      <c r="K1095" s="621"/>
      <c r="L1095" s="621"/>
      <c r="M1095" s="621"/>
      <c r="N1095" s="621"/>
      <c r="O1095" s="621"/>
      <c r="P1095" s="621"/>
      <c r="Q1095" s="277" t="s">
        <v>698</v>
      </c>
      <c r="R1095" s="277" t="s">
        <v>699</v>
      </c>
      <c r="S1095" s="283" t="s">
        <v>700</v>
      </c>
      <c r="T1095" s="283" t="s">
        <v>701</v>
      </c>
      <c r="U1095" s="621"/>
      <c r="V1095" s="621"/>
      <c r="W1095" s="502" t="s">
        <v>702</v>
      </c>
      <c r="X1095" s="284" t="s">
        <v>703</v>
      </c>
      <c r="Y1095" s="277" t="s">
        <v>704</v>
      </c>
      <c r="Z1095" s="281" t="s">
        <v>705</v>
      </c>
      <c r="AA1095" s="277" t="s">
        <v>706</v>
      </c>
      <c r="AB1095" s="277" t="s">
        <v>707</v>
      </c>
      <c r="AC1095" s="622"/>
      <c r="AF1095" s="516"/>
      <c r="AG1095" s="517"/>
    </row>
    <row r="1096" spans="2:33" s="274" customFormat="1" ht="83.25" customHeight="1" x14ac:dyDescent="0.25">
      <c r="B1096" s="285" t="s">
        <v>708</v>
      </c>
      <c r="C1096" s="286">
        <v>23</v>
      </c>
      <c r="D1096" s="287" t="s">
        <v>1022</v>
      </c>
      <c r="E1096" s="288" t="s">
        <v>848</v>
      </c>
      <c r="F1096" s="288" t="s">
        <v>1579</v>
      </c>
      <c r="G1096" s="651" t="s">
        <v>1580</v>
      </c>
      <c r="H1096" s="652"/>
      <c r="I1096" s="289" t="s">
        <v>730</v>
      </c>
      <c r="J1096" s="290">
        <v>1</v>
      </c>
      <c r="K1096" s="290" t="s">
        <v>1581</v>
      </c>
      <c r="L1096" s="291">
        <v>38929</v>
      </c>
      <c r="M1096" s="291">
        <v>39310</v>
      </c>
      <c r="N1096" s="292">
        <v>781514100</v>
      </c>
      <c r="O1096" s="293">
        <v>1801.97</v>
      </c>
      <c r="P1096" s="289">
        <v>811022</v>
      </c>
      <c r="Q1096" s="273" t="str">
        <f>IF(OR(P1096=$C$2,P1096=$C$3,P1096=$C$4),"CUMPLE","NO CUMPLE")</f>
        <v>CUMPLE</v>
      </c>
      <c r="R1096" s="273" t="s">
        <v>656</v>
      </c>
      <c r="S1096" s="273" t="s">
        <v>656</v>
      </c>
      <c r="T1096" s="273" t="s">
        <v>656</v>
      </c>
      <c r="U1096" s="332">
        <f t="shared" ref="U1096:U1101" si="312">IF(V1096="SI",IF(M1096="","",($J1096*$N1096)/(VLOOKUP(YEAR(M1096),$AF$1:$AG$34,2,))),"")</f>
        <v>1801.9693336407654</v>
      </c>
      <c r="V1096" s="284" t="s">
        <v>634</v>
      </c>
      <c r="W1096" s="332">
        <f t="shared" ref="W1096:W1101" si="313">IF(V1096="si",(J1096*O1096),(" "))</f>
        <v>1801.97</v>
      </c>
      <c r="X1096" s="448">
        <f>W1102/$G$11</f>
        <v>5.4860123343108702</v>
      </c>
      <c r="Y1096" s="273" t="str">
        <f t="shared" ref="Y1096:Y1101" si="314">IF(M1096="","",IF(M1096&lt;$G$13,"CUMPLE","NO CUMPLE"))</f>
        <v>CUMPLE</v>
      </c>
      <c r="Z1096" s="634" t="s">
        <v>656</v>
      </c>
      <c r="AA1096" s="637" t="s">
        <v>634</v>
      </c>
      <c r="AB1096" s="634" t="str">
        <f>IF(AA1096="si","CUMPLE","NO CUMPLE")</f>
        <v>CUMPLE</v>
      </c>
      <c r="AC1096" s="294"/>
      <c r="AF1096" s="516"/>
      <c r="AG1096" s="517"/>
    </row>
    <row r="1097" spans="2:33" s="274" customFormat="1" ht="90.75" customHeight="1" x14ac:dyDescent="0.25">
      <c r="B1097" s="285" t="s">
        <v>714</v>
      </c>
      <c r="C1097" s="286">
        <v>302</v>
      </c>
      <c r="D1097" s="287" t="s">
        <v>1022</v>
      </c>
      <c r="E1097" s="288" t="s">
        <v>1582</v>
      </c>
      <c r="F1097" s="288" t="s">
        <v>1583</v>
      </c>
      <c r="G1097" s="651" t="s">
        <v>1584</v>
      </c>
      <c r="H1097" s="652"/>
      <c r="I1097" s="289" t="s">
        <v>713</v>
      </c>
      <c r="J1097" s="290">
        <v>0.5</v>
      </c>
      <c r="K1097" s="290" t="s">
        <v>1581</v>
      </c>
      <c r="L1097" s="291">
        <v>42713</v>
      </c>
      <c r="M1097" s="291">
        <v>43830</v>
      </c>
      <c r="N1097" s="292">
        <v>380924684</v>
      </c>
      <c r="O1097" s="293">
        <v>459.98</v>
      </c>
      <c r="P1097" s="289">
        <v>811015</v>
      </c>
      <c r="Q1097" s="273" t="str">
        <f t="shared" ref="Q1097:Q1100" si="315">IF(OR(P1097=$C$2,P1097=$C$3,P1097=$C$4),"CUMPLE","NO CUMPLE")</f>
        <v>CUMPLE</v>
      </c>
      <c r="R1097" s="273" t="s">
        <v>656</v>
      </c>
      <c r="S1097" s="273" t="s">
        <v>656</v>
      </c>
      <c r="T1097" s="273" t="s">
        <v>656</v>
      </c>
      <c r="U1097" s="332">
        <f t="shared" si="312"/>
        <v>229.99476160344685</v>
      </c>
      <c r="V1097" s="284" t="s">
        <v>634</v>
      </c>
      <c r="W1097" s="332">
        <f t="shared" si="313"/>
        <v>229.99</v>
      </c>
      <c r="X1097" s="634" t="str">
        <f>IF(W1102=0,"",IF(X1096&gt;=100%,"CUMPLE","NO CUMPLE"))</f>
        <v>CUMPLE</v>
      </c>
      <c r="Y1097" s="273" t="str">
        <f t="shared" si="314"/>
        <v>CUMPLE</v>
      </c>
      <c r="Z1097" s="635"/>
      <c r="AA1097" s="637"/>
      <c r="AB1097" s="635"/>
      <c r="AC1097" s="295"/>
      <c r="AF1097" s="516"/>
      <c r="AG1097" s="518"/>
    </row>
    <row r="1098" spans="2:33" s="274" customFormat="1" ht="75" customHeight="1" x14ac:dyDescent="0.25">
      <c r="B1098" s="285" t="s">
        <v>715</v>
      </c>
      <c r="C1098" s="296">
        <v>199</v>
      </c>
      <c r="D1098" s="287" t="s">
        <v>1022</v>
      </c>
      <c r="E1098" s="288" t="s">
        <v>1585</v>
      </c>
      <c r="F1098" s="288" t="s">
        <v>1586</v>
      </c>
      <c r="G1098" s="651" t="s">
        <v>1587</v>
      </c>
      <c r="H1098" s="652"/>
      <c r="I1098" s="289" t="s">
        <v>730</v>
      </c>
      <c r="J1098" s="290">
        <v>1</v>
      </c>
      <c r="K1098" s="290" t="s">
        <v>1581</v>
      </c>
      <c r="L1098" s="291">
        <v>41464</v>
      </c>
      <c r="M1098" s="291">
        <v>42043</v>
      </c>
      <c r="N1098" s="292">
        <v>1323818680</v>
      </c>
      <c r="O1098" s="293">
        <v>2054.502</v>
      </c>
      <c r="P1098" s="289">
        <v>811015</v>
      </c>
      <c r="Q1098" s="273" t="str">
        <f t="shared" si="315"/>
        <v>CUMPLE</v>
      </c>
      <c r="R1098" s="273" t="s">
        <v>656</v>
      </c>
      <c r="S1098" s="273" t="s">
        <v>656</v>
      </c>
      <c r="T1098" s="273" t="s">
        <v>656</v>
      </c>
      <c r="U1098" s="332">
        <f t="shared" si="312"/>
        <v>2054.5024908822843</v>
      </c>
      <c r="V1098" s="284" t="s">
        <v>634</v>
      </c>
      <c r="W1098" s="332">
        <f t="shared" si="313"/>
        <v>2054.502</v>
      </c>
      <c r="X1098" s="635"/>
      <c r="Y1098" s="273" t="str">
        <f t="shared" si="314"/>
        <v>CUMPLE</v>
      </c>
      <c r="Z1098" s="635"/>
      <c r="AA1098" s="637"/>
      <c r="AB1098" s="635"/>
      <c r="AC1098" s="309"/>
      <c r="AF1098" s="516"/>
      <c r="AG1098" s="518"/>
    </row>
    <row r="1099" spans="2:33" s="274" customFormat="1" ht="63.75" customHeight="1" x14ac:dyDescent="0.25">
      <c r="B1099" s="285" t="s">
        <v>716</v>
      </c>
      <c r="C1099" s="296">
        <v>298</v>
      </c>
      <c r="D1099" s="287" t="s">
        <v>1022</v>
      </c>
      <c r="E1099" s="288" t="s">
        <v>1588</v>
      </c>
      <c r="F1099" s="288" t="s">
        <v>1589</v>
      </c>
      <c r="G1099" s="651" t="s">
        <v>1590</v>
      </c>
      <c r="H1099" s="652"/>
      <c r="I1099" s="289" t="s">
        <v>713</v>
      </c>
      <c r="J1099" s="290">
        <v>0.5</v>
      </c>
      <c r="K1099" s="290" t="s">
        <v>1581</v>
      </c>
      <c r="L1099" s="291">
        <v>42713</v>
      </c>
      <c r="M1099" s="291">
        <v>42961</v>
      </c>
      <c r="N1099" s="292">
        <v>111929816</v>
      </c>
      <c r="O1099" s="293">
        <v>151.72</v>
      </c>
      <c r="P1099" s="289">
        <v>811015</v>
      </c>
      <c r="Q1099" s="273" t="str">
        <f t="shared" si="315"/>
        <v>CUMPLE</v>
      </c>
      <c r="R1099" s="273" t="s">
        <v>656</v>
      </c>
      <c r="S1099" s="273" t="s">
        <v>656</v>
      </c>
      <c r="T1099" s="273" t="s">
        <v>656</v>
      </c>
      <c r="U1099" s="332">
        <f t="shared" si="312"/>
        <v>75.862299499672645</v>
      </c>
      <c r="V1099" s="284" t="s">
        <v>634</v>
      </c>
      <c r="W1099" s="332">
        <f t="shared" si="313"/>
        <v>75.86</v>
      </c>
      <c r="X1099" s="635"/>
      <c r="Y1099" s="273" t="str">
        <f t="shared" si="314"/>
        <v>CUMPLE</v>
      </c>
      <c r="Z1099" s="635"/>
      <c r="AA1099" s="637"/>
      <c r="AB1099" s="635"/>
      <c r="AC1099" s="309"/>
      <c r="AF1099" s="516"/>
      <c r="AG1099" s="518"/>
    </row>
    <row r="1100" spans="2:33" s="274" customFormat="1" ht="54.75" customHeight="1" x14ac:dyDescent="0.25">
      <c r="B1100" s="285" t="s">
        <v>717</v>
      </c>
      <c r="C1100" s="296">
        <v>137</v>
      </c>
      <c r="D1100" s="347" t="s">
        <v>1022</v>
      </c>
      <c r="E1100" s="377" t="s">
        <v>789</v>
      </c>
      <c r="F1100" s="377" t="s">
        <v>1591</v>
      </c>
      <c r="G1100" s="655" t="s">
        <v>1592</v>
      </c>
      <c r="H1100" s="656"/>
      <c r="I1100" s="289" t="s">
        <v>713</v>
      </c>
      <c r="J1100" s="298">
        <v>0.3</v>
      </c>
      <c r="K1100" s="298" t="s">
        <v>1593</v>
      </c>
      <c r="L1100" s="373">
        <v>44091</v>
      </c>
      <c r="M1100" s="373">
        <v>44302</v>
      </c>
      <c r="N1100" s="292">
        <v>750338237</v>
      </c>
      <c r="O1100" s="293">
        <v>755.94</v>
      </c>
      <c r="P1100" s="289">
        <v>801016</v>
      </c>
      <c r="Q1100" s="273" t="str">
        <f t="shared" si="315"/>
        <v>CUMPLE</v>
      </c>
      <c r="R1100" s="273" t="s">
        <v>656</v>
      </c>
      <c r="S1100" s="273" t="s">
        <v>656</v>
      </c>
      <c r="T1100" s="284"/>
      <c r="U1100" s="332">
        <f t="shared" si="312"/>
        <v>247.7655797412512</v>
      </c>
      <c r="V1100" s="284" t="s">
        <v>634</v>
      </c>
      <c r="W1100" s="332">
        <f t="shared" si="313"/>
        <v>226.78200000000001</v>
      </c>
      <c r="X1100" s="635"/>
      <c r="Y1100" s="335" t="str">
        <f t="shared" si="314"/>
        <v>CUMPLE</v>
      </c>
      <c r="Z1100" s="635"/>
      <c r="AA1100" s="637"/>
      <c r="AB1100" s="635"/>
      <c r="AC1100" s="309"/>
      <c r="AF1100" s="516"/>
      <c r="AG1100" s="518"/>
    </row>
    <row r="1101" spans="2:33" s="274" customFormat="1" ht="69.75" customHeight="1" x14ac:dyDescent="0.2">
      <c r="B1101" s="285" t="s">
        <v>718</v>
      </c>
      <c r="C1101" s="296"/>
      <c r="D1101" s="296"/>
      <c r="E1101" s="284"/>
      <c r="F1101" s="284"/>
      <c r="G1101" s="638"/>
      <c r="H1101" s="639"/>
      <c r="I1101" s="289"/>
      <c r="J1101" s="298"/>
      <c r="K1101" s="298"/>
      <c r="L1101" s="289"/>
      <c r="M1101" s="289"/>
      <c r="N1101" s="299"/>
      <c r="O1101" s="297"/>
      <c r="P1101" s="297"/>
      <c r="Q1101" s="273"/>
      <c r="R1101" s="284"/>
      <c r="S1101" s="284"/>
      <c r="T1101" s="284"/>
      <c r="U1101" s="332" t="str">
        <f t="shared" si="312"/>
        <v/>
      </c>
      <c r="V1101" s="284"/>
      <c r="W1101" s="332" t="str">
        <f t="shared" si="313"/>
        <v xml:space="preserve"> </v>
      </c>
      <c r="X1101" s="636"/>
      <c r="Y1101" s="335" t="str">
        <f t="shared" si="314"/>
        <v/>
      </c>
      <c r="Z1101" s="636"/>
      <c r="AA1101" s="637"/>
      <c r="AB1101" s="636"/>
      <c r="AC1101" s="309"/>
    </row>
    <row r="1102" spans="2:33" s="274" customFormat="1" ht="15.75" x14ac:dyDescent="0.2">
      <c r="B1102" s="300"/>
      <c r="C1102" s="301"/>
      <c r="D1102" s="301"/>
      <c r="E1102" s="301"/>
      <c r="F1102" s="301"/>
      <c r="G1102" s="301"/>
      <c r="H1102" s="301"/>
      <c r="I1102" s="301"/>
      <c r="J1102" s="302"/>
      <c r="K1102" s="302"/>
      <c r="L1102" s="302"/>
      <c r="M1102" s="302"/>
      <c r="N1102" s="301"/>
      <c r="O1102" s="301"/>
      <c r="P1102" s="301"/>
      <c r="Q1102" s="302"/>
      <c r="R1102" s="302"/>
      <c r="S1102" s="303"/>
      <c r="T1102" s="303" t="s">
        <v>719</v>
      </c>
      <c r="U1102" s="333">
        <f>SUM(U1096:U1101)</f>
        <v>4410.0944653674205</v>
      </c>
      <c r="V1102" s="303">
        <f>COUNTIF(V1096:V1101,"SI")</f>
        <v>5</v>
      </c>
      <c r="W1102" s="333">
        <f>SUM(W1096:W1101)</f>
        <v>4389.1040000000003</v>
      </c>
      <c r="X1102" s="310">
        <f>W1102/V1102</f>
        <v>877.82080000000008</v>
      </c>
      <c r="Y1102" s="301"/>
      <c r="Z1102" s="301"/>
      <c r="AA1102" s="301"/>
      <c r="AB1102" s="301"/>
      <c r="AC1102" s="304"/>
    </row>
    <row r="1103" spans="2:33" ht="16.5" x14ac:dyDescent="0.3">
      <c r="Q1103" s="69"/>
      <c r="U1103" s="331"/>
      <c r="V1103" s="327"/>
      <c r="W1103" s="331"/>
    </row>
    <row r="1104" spans="2:33" x14ac:dyDescent="0.2">
      <c r="Q1104" s="69"/>
    </row>
    <row r="1105" spans="2:33" s="274" customFormat="1" ht="21" customHeight="1" x14ac:dyDescent="0.25">
      <c r="B1105" s="449">
        <v>84</v>
      </c>
      <c r="C1105" s="640" t="str">
        <f>VLOOKUP(B1105,'INFO. PROP'!$A$9:$D$105,2,FALSE)</f>
        <v>CONSORCIO INTERVIAL AB 004</v>
      </c>
      <c r="D1105" s="640"/>
      <c r="E1105" s="640"/>
      <c r="F1105" s="640"/>
      <c r="G1105" s="640"/>
      <c r="H1105" s="641" t="s">
        <v>8</v>
      </c>
      <c r="I1105" s="641"/>
      <c r="J1105" s="642"/>
      <c r="K1105" s="423" t="str">
        <f>VLOOKUP(B1105,'INFO. PROP'!$A$9:$E$105,4,FALSE)</f>
        <v>(INTERESTUDIOS 
INGENIERIA S.A.S 40% - GUSTAVO PÉREZ MARIÑO 60% -  0%- 0%)</v>
      </c>
      <c r="L1105" s="426"/>
      <c r="M1105" s="426"/>
      <c r="N1105" s="426"/>
      <c r="O1105" s="426"/>
      <c r="P1105" s="426"/>
      <c r="Q1105" s="426"/>
      <c r="R1105" s="426"/>
      <c r="S1105" s="426"/>
      <c r="T1105" s="426"/>
      <c r="U1105" s="431"/>
      <c r="V1105" s="452" t="s">
        <v>673</v>
      </c>
      <c r="W1105" s="431">
        <f>AVERAGE(W1109:W1114)</f>
        <v>1095.0651500000001</v>
      </c>
      <c r="X1105" s="618" t="s">
        <v>674</v>
      </c>
      <c r="Y1105" s="619"/>
      <c r="Z1105" s="311" t="s">
        <v>656</v>
      </c>
      <c r="AA1105" s="312" t="s">
        <v>627</v>
      </c>
      <c r="AB1105" s="311" t="s">
        <v>656</v>
      </c>
      <c r="AC1105" s="275"/>
      <c r="AF1105" s="516"/>
      <c r="AG1105" s="517"/>
    </row>
    <row r="1106" spans="2:33" s="274" customFormat="1" ht="15" x14ac:dyDescent="0.25">
      <c r="B1106" s="643"/>
      <c r="C1106" s="644"/>
      <c r="D1106" s="644"/>
      <c r="E1106" s="644"/>
      <c r="F1106" s="306"/>
      <c r="G1106" s="307"/>
      <c r="H1106" s="307"/>
      <c r="I1106" s="307"/>
      <c r="J1106" s="308"/>
      <c r="K1106" s="308"/>
      <c r="L1106" s="308"/>
      <c r="M1106" s="308"/>
      <c r="N1106" s="307"/>
      <c r="O1106" s="307"/>
      <c r="P1106" s="307"/>
      <c r="Q1106" s="308"/>
      <c r="R1106" s="308"/>
      <c r="S1106" s="308"/>
      <c r="T1106" s="308"/>
      <c r="U1106" s="308"/>
      <c r="V1106" s="308"/>
      <c r="W1106" s="308"/>
      <c r="X1106" s="308"/>
      <c r="Y1106" s="307"/>
      <c r="Z1106" s="307"/>
      <c r="AA1106" s="307"/>
      <c r="AB1106" s="307"/>
      <c r="AC1106" s="276"/>
      <c r="AF1106" s="516"/>
      <c r="AG1106" s="517"/>
    </row>
    <row r="1107" spans="2:33" s="274" customFormat="1" ht="45" customHeight="1" x14ac:dyDescent="0.25">
      <c r="B1107" s="645" t="s">
        <v>675</v>
      </c>
      <c r="C1107" s="629" t="s">
        <v>676</v>
      </c>
      <c r="D1107" s="629" t="s">
        <v>677</v>
      </c>
      <c r="E1107" s="629" t="s">
        <v>678</v>
      </c>
      <c r="F1107" s="630" t="s">
        <v>675</v>
      </c>
      <c r="G1107" s="646"/>
      <c r="H1107" s="631"/>
      <c r="I1107" s="647" t="s">
        <v>679</v>
      </c>
      <c r="J1107" s="648"/>
      <c r="K1107" s="620" t="s">
        <v>680</v>
      </c>
      <c r="L1107" s="620" t="s">
        <v>681</v>
      </c>
      <c r="M1107" s="620" t="s">
        <v>682</v>
      </c>
      <c r="N1107" s="620" t="s">
        <v>683</v>
      </c>
      <c r="O1107" s="620" t="s">
        <v>684</v>
      </c>
      <c r="P1107" s="620" t="s">
        <v>685</v>
      </c>
      <c r="Q1107" s="281" t="s">
        <v>686</v>
      </c>
      <c r="R1107" s="279" t="s">
        <v>687</v>
      </c>
      <c r="S1107" s="649" t="s">
        <v>688</v>
      </c>
      <c r="T1107" s="649"/>
      <c r="U1107" s="620" t="s">
        <v>689</v>
      </c>
      <c r="V1107" s="620" t="s">
        <v>690</v>
      </c>
      <c r="W1107" s="647" t="s">
        <v>691</v>
      </c>
      <c r="X1107" s="648"/>
      <c r="Y1107" s="281" t="s">
        <v>692</v>
      </c>
      <c r="Z1107" s="281" t="s">
        <v>693</v>
      </c>
      <c r="AA1107" s="629" t="s">
        <v>694</v>
      </c>
      <c r="AB1107" s="629"/>
      <c r="AC1107" s="622" t="s">
        <v>23</v>
      </c>
      <c r="AF1107" s="516"/>
      <c r="AG1107" s="517"/>
    </row>
    <row r="1108" spans="2:33" s="274" customFormat="1" ht="75" customHeight="1" x14ac:dyDescent="0.25">
      <c r="B1108" s="645"/>
      <c r="C1108" s="629"/>
      <c r="D1108" s="629"/>
      <c r="E1108" s="629"/>
      <c r="F1108" s="282" t="s">
        <v>5</v>
      </c>
      <c r="G1108" s="630" t="s">
        <v>695</v>
      </c>
      <c r="H1108" s="631"/>
      <c r="I1108" s="278" t="s">
        <v>696</v>
      </c>
      <c r="J1108" s="280" t="s">
        <v>697</v>
      </c>
      <c r="K1108" s="621"/>
      <c r="L1108" s="621"/>
      <c r="M1108" s="621"/>
      <c r="N1108" s="621"/>
      <c r="O1108" s="621"/>
      <c r="P1108" s="621"/>
      <c r="Q1108" s="277" t="s">
        <v>698</v>
      </c>
      <c r="R1108" s="277" t="s">
        <v>699</v>
      </c>
      <c r="S1108" s="283" t="s">
        <v>700</v>
      </c>
      <c r="T1108" s="283" t="s">
        <v>701</v>
      </c>
      <c r="U1108" s="621"/>
      <c r="V1108" s="621"/>
      <c r="W1108" s="502" t="s">
        <v>702</v>
      </c>
      <c r="X1108" s="284" t="s">
        <v>703</v>
      </c>
      <c r="Y1108" s="277" t="s">
        <v>704</v>
      </c>
      <c r="Z1108" s="281" t="s">
        <v>705</v>
      </c>
      <c r="AA1108" s="277" t="s">
        <v>706</v>
      </c>
      <c r="AB1108" s="277" t="s">
        <v>707</v>
      </c>
      <c r="AC1108" s="622"/>
      <c r="AF1108" s="516"/>
      <c r="AG1108" s="517"/>
    </row>
    <row r="1109" spans="2:33" s="274" customFormat="1" ht="83.25" customHeight="1" x14ac:dyDescent="0.25">
      <c r="B1109" s="285" t="s">
        <v>708</v>
      </c>
      <c r="C1109" s="286">
        <v>4</v>
      </c>
      <c r="D1109" s="287" t="s">
        <v>1022</v>
      </c>
      <c r="E1109" s="288" t="s">
        <v>789</v>
      </c>
      <c r="F1109" s="288" t="s">
        <v>1594</v>
      </c>
      <c r="G1109" s="651" t="s">
        <v>1595</v>
      </c>
      <c r="H1109" s="652"/>
      <c r="I1109" s="289" t="s">
        <v>713</v>
      </c>
      <c r="J1109" s="290">
        <v>0.75</v>
      </c>
      <c r="K1109" s="290" t="s">
        <v>530</v>
      </c>
      <c r="L1109" s="291">
        <v>38664</v>
      </c>
      <c r="M1109" s="291">
        <v>39624</v>
      </c>
      <c r="N1109" s="292">
        <v>1379543727.3199999</v>
      </c>
      <c r="O1109" s="293">
        <v>2989.26</v>
      </c>
      <c r="P1109" s="289">
        <v>811015</v>
      </c>
      <c r="Q1109" s="273" t="str">
        <f>IF(OR(P1109=$C$2,P1109=$C$3,P1109=$C$4),"CUMPLE","NO CUMPLE")</f>
        <v>CUMPLE</v>
      </c>
      <c r="R1109" s="273" t="s">
        <v>656</v>
      </c>
      <c r="S1109" s="273" t="s">
        <v>656</v>
      </c>
      <c r="T1109" s="273"/>
      <c r="U1109" s="332">
        <f t="shared" ref="U1109:U1114" si="316">IF(V1109="SI",IF(M1109="","",($J1109*$N1109)/(VLOOKUP(YEAR(M1109),$AF$1:$AG$34,2,))),"")</f>
        <v>2241.9453856771397</v>
      </c>
      <c r="V1109" s="284" t="s">
        <v>634</v>
      </c>
      <c r="W1109" s="332">
        <f t="shared" ref="W1109:W1114" si="317">IF(V1109="si",(J1109*O1109),(" "))</f>
        <v>2241.9450000000002</v>
      </c>
      <c r="X1109" s="448">
        <f>W1115/$G$11</f>
        <v>4.10621911882743</v>
      </c>
      <c r="Y1109" s="273" t="str">
        <f t="shared" ref="Y1109:Y1114" si="318">IF(M1109="","",IF(M1109&lt;$G$13,"CUMPLE","NO CUMPLE"))</f>
        <v>CUMPLE</v>
      </c>
      <c r="Z1109" s="634" t="s">
        <v>656</v>
      </c>
      <c r="AA1109" s="637" t="s">
        <v>634</v>
      </c>
      <c r="AB1109" s="634" t="str">
        <f>IF(AA1109="si","CUMPLE","NO CUMPLE")</f>
        <v>CUMPLE</v>
      </c>
      <c r="AC1109" s="294"/>
      <c r="AF1109" s="516"/>
      <c r="AG1109" s="517"/>
    </row>
    <row r="1110" spans="2:33" s="274" customFormat="1" ht="90.75" customHeight="1" x14ac:dyDescent="0.25">
      <c r="B1110" s="285" t="s">
        <v>714</v>
      </c>
      <c r="C1110" s="286">
        <v>12</v>
      </c>
      <c r="D1110" s="287" t="s">
        <v>1022</v>
      </c>
      <c r="E1110" s="288" t="s">
        <v>848</v>
      </c>
      <c r="F1110" s="288" t="s">
        <v>1596</v>
      </c>
      <c r="G1110" s="651" t="s">
        <v>1597</v>
      </c>
      <c r="H1110" s="652"/>
      <c r="I1110" s="289" t="s">
        <v>713</v>
      </c>
      <c r="J1110" s="290">
        <v>0.33300000000000002</v>
      </c>
      <c r="K1110" s="290" t="s">
        <v>530</v>
      </c>
      <c r="L1110" s="291">
        <v>35977</v>
      </c>
      <c r="M1110" s="291">
        <v>36739</v>
      </c>
      <c r="N1110" s="292">
        <v>694116103</v>
      </c>
      <c r="O1110" s="293">
        <v>2668.65</v>
      </c>
      <c r="P1110" s="289">
        <v>811015</v>
      </c>
      <c r="Q1110" s="273" t="str">
        <f t="shared" ref="Q1110:Q1111" si="319">IF(OR(P1110=$C$2,P1110=$C$3,P1110=$C$4),"CUMPLE","NO CUMPLE")</f>
        <v>CUMPLE</v>
      </c>
      <c r="R1110" s="273" t="s">
        <v>656</v>
      </c>
      <c r="S1110" s="273"/>
      <c r="T1110" s="273"/>
      <c r="U1110" s="332">
        <f t="shared" si="316"/>
        <v>888.66075470588248</v>
      </c>
      <c r="V1110" s="284" t="s">
        <v>634</v>
      </c>
      <c r="W1110" s="332">
        <f t="shared" si="317"/>
        <v>888.66045000000008</v>
      </c>
      <c r="X1110" s="634" t="str">
        <f>IF(W1115=0,"",IF(X1109&gt;=100%,"CUMPLE","NO CUMPLE"))</f>
        <v>CUMPLE</v>
      </c>
      <c r="Y1110" s="273" t="str">
        <f t="shared" si="318"/>
        <v>CUMPLE</v>
      </c>
      <c r="Z1110" s="635"/>
      <c r="AA1110" s="637"/>
      <c r="AB1110" s="635"/>
      <c r="AC1110" s="295"/>
      <c r="AF1110" s="516"/>
      <c r="AG1110" s="518"/>
    </row>
    <row r="1111" spans="2:33" s="274" customFormat="1" ht="75" customHeight="1" x14ac:dyDescent="0.25">
      <c r="B1111" s="285" t="s">
        <v>715</v>
      </c>
      <c r="C1111" s="296">
        <v>4</v>
      </c>
      <c r="D1111" s="287" t="s">
        <v>1022</v>
      </c>
      <c r="E1111" s="288" t="s">
        <v>848</v>
      </c>
      <c r="F1111" s="288" t="s">
        <v>1598</v>
      </c>
      <c r="G1111" s="651" t="s">
        <v>1599</v>
      </c>
      <c r="H1111" s="652"/>
      <c r="I1111" s="289" t="s">
        <v>730</v>
      </c>
      <c r="J1111" s="290">
        <v>1</v>
      </c>
      <c r="K1111" s="290" t="s">
        <v>1600</v>
      </c>
      <c r="L1111" s="291">
        <v>37194</v>
      </c>
      <c r="M1111" s="291">
        <v>37345</v>
      </c>
      <c r="N1111" s="292">
        <v>47800000</v>
      </c>
      <c r="O1111" s="293">
        <v>154.59</v>
      </c>
      <c r="P1111" s="289">
        <v>811015</v>
      </c>
      <c r="Q1111" s="273" t="str">
        <f t="shared" si="319"/>
        <v>CUMPLE</v>
      </c>
      <c r="R1111" s="273" t="s">
        <v>656</v>
      </c>
      <c r="S1111" s="273" t="s">
        <v>656</v>
      </c>
      <c r="T1111" s="273" t="s">
        <v>656</v>
      </c>
      <c r="U1111" s="332">
        <f t="shared" si="316"/>
        <v>154.6925566343042</v>
      </c>
      <c r="V1111" s="284" t="s">
        <v>634</v>
      </c>
      <c r="W1111" s="332">
        <f t="shared" si="317"/>
        <v>154.59</v>
      </c>
      <c r="X1111" s="635"/>
      <c r="Y1111" s="273" t="str">
        <f t="shared" si="318"/>
        <v>CUMPLE</v>
      </c>
      <c r="Z1111" s="635"/>
      <c r="AA1111" s="637"/>
      <c r="AB1111" s="635"/>
      <c r="AC1111" s="309"/>
      <c r="AF1111" s="516"/>
      <c r="AG1111" s="518"/>
    </row>
    <row r="1112" spans="2:33" s="274" customFormat="1" ht="63.75" customHeight="1" x14ac:dyDescent="0.25">
      <c r="B1112" s="285" t="s">
        <v>716</v>
      </c>
      <c r="C1112" s="296"/>
      <c r="D1112" s="287"/>
      <c r="E1112" s="288"/>
      <c r="F1112" s="288"/>
      <c r="G1112" s="651"/>
      <c r="H1112" s="652"/>
      <c r="I1112" s="289"/>
      <c r="J1112" s="290"/>
      <c r="K1112" s="290"/>
      <c r="L1112" s="291"/>
      <c r="M1112" s="291"/>
      <c r="N1112" s="292"/>
      <c r="O1112" s="293"/>
      <c r="P1112" s="289"/>
      <c r="Q1112" s="273"/>
      <c r="R1112" s="273"/>
      <c r="S1112" s="273"/>
      <c r="T1112" s="273"/>
      <c r="U1112" s="332" t="str">
        <f t="shared" si="316"/>
        <v/>
      </c>
      <c r="V1112" s="284"/>
      <c r="W1112" s="332" t="str">
        <f t="shared" si="317"/>
        <v xml:space="preserve"> </v>
      </c>
      <c r="X1112" s="635"/>
      <c r="Y1112" s="273" t="str">
        <f t="shared" si="318"/>
        <v/>
      </c>
      <c r="Z1112" s="635"/>
      <c r="AA1112" s="637"/>
      <c r="AB1112" s="635"/>
      <c r="AC1112" s="309"/>
      <c r="AF1112" s="516"/>
      <c r="AG1112" s="518"/>
    </row>
    <row r="1113" spans="2:33" s="274" customFormat="1" ht="54.75" customHeight="1" x14ac:dyDescent="0.25">
      <c r="B1113" s="285" t="s">
        <v>717</v>
      </c>
      <c r="C1113" s="296"/>
      <c r="D1113" s="296"/>
      <c r="E1113" s="284"/>
      <c r="F1113" s="284"/>
      <c r="G1113" s="638"/>
      <c r="H1113" s="639"/>
      <c r="I1113" s="289"/>
      <c r="J1113" s="298"/>
      <c r="K1113" s="298"/>
      <c r="L1113" s="289"/>
      <c r="M1113" s="289"/>
      <c r="N1113" s="299"/>
      <c r="O1113" s="297"/>
      <c r="P1113" s="297"/>
      <c r="Q1113" s="273"/>
      <c r="R1113" s="284"/>
      <c r="S1113" s="284"/>
      <c r="T1113" s="284"/>
      <c r="U1113" s="332" t="str">
        <f t="shared" si="316"/>
        <v/>
      </c>
      <c r="V1113" s="284"/>
      <c r="W1113" s="332" t="str">
        <f t="shared" si="317"/>
        <v xml:space="preserve"> </v>
      </c>
      <c r="X1113" s="635"/>
      <c r="Y1113" s="335" t="str">
        <f t="shared" si="318"/>
        <v/>
      </c>
      <c r="Z1113" s="635"/>
      <c r="AA1113" s="637"/>
      <c r="AB1113" s="635"/>
      <c r="AC1113" s="309"/>
      <c r="AF1113" s="516"/>
      <c r="AG1113" s="518"/>
    </row>
    <row r="1114" spans="2:33" s="274" customFormat="1" ht="69.75" customHeight="1" x14ac:dyDescent="0.2">
      <c r="B1114" s="285" t="s">
        <v>718</v>
      </c>
      <c r="C1114" s="296"/>
      <c r="D1114" s="296"/>
      <c r="E1114" s="284"/>
      <c r="F1114" s="284"/>
      <c r="G1114" s="638"/>
      <c r="H1114" s="639"/>
      <c r="I1114" s="289"/>
      <c r="J1114" s="298"/>
      <c r="K1114" s="298"/>
      <c r="L1114" s="289"/>
      <c r="M1114" s="289"/>
      <c r="N1114" s="299"/>
      <c r="O1114" s="297"/>
      <c r="P1114" s="297"/>
      <c r="Q1114" s="273"/>
      <c r="R1114" s="284"/>
      <c r="S1114" s="284"/>
      <c r="T1114" s="284"/>
      <c r="U1114" s="332" t="str">
        <f t="shared" si="316"/>
        <v/>
      </c>
      <c r="V1114" s="284"/>
      <c r="W1114" s="332" t="str">
        <f t="shared" si="317"/>
        <v xml:space="preserve"> </v>
      </c>
      <c r="X1114" s="636"/>
      <c r="Y1114" s="335" t="str">
        <f t="shared" si="318"/>
        <v/>
      </c>
      <c r="Z1114" s="636"/>
      <c r="AA1114" s="637"/>
      <c r="AB1114" s="636"/>
      <c r="AC1114" s="309"/>
    </row>
    <row r="1115" spans="2:33" s="274" customFormat="1" ht="15.75" x14ac:dyDescent="0.2">
      <c r="B1115" s="300"/>
      <c r="C1115" s="301"/>
      <c r="D1115" s="301"/>
      <c r="E1115" s="301"/>
      <c r="F1115" s="301"/>
      <c r="G1115" s="301"/>
      <c r="H1115" s="301"/>
      <c r="I1115" s="301"/>
      <c r="J1115" s="302"/>
      <c r="K1115" s="302"/>
      <c r="L1115" s="302"/>
      <c r="M1115" s="302"/>
      <c r="N1115" s="301"/>
      <c r="O1115" s="301"/>
      <c r="P1115" s="301"/>
      <c r="Q1115" s="302"/>
      <c r="R1115" s="302"/>
      <c r="S1115" s="303"/>
      <c r="T1115" s="303" t="s">
        <v>719</v>
      </c>
      <c r="U1115" s="333">
        <f>SUM(U1109:U1114)</f>
        <v>3285.2986970173265</v>
      </c>
      <c r="V1115" s="303">
        <f>COUNTIF(V1109:V1114,"SI")</f>
        <v>3</v>
      </c>
      <c r="W1115" s="333">
        <f>SUM(W1109:W1114)</f>
        <v>3285.1954500000002</v>
      </c>
      <c r="X1115" s="310">
        <f>W1115/V1115</f>
        <v>1095.0651500000001</v>
      </c>
      <c r="Y1115" s="301"/>
      <c r="Z1115" s="301"/>
      <c r="AA1115" s="301"/>
      <c r="AB1115" s="301"/>
      <c r="AC1115" s="304"/>
    </row>
    <row r="1116" spans="2:33" x14ac:dyDescent="0.2">
      <c r="Q1116" s="69"/>
    </row>
    <row r="1117" spans="2:33" x14ac:dyDescent="0.2">
      <c r="Q1117" s="69"/>
    </row>
    <row r="1118" spans="2:33" s="274" customFormat="1" ht="21" customHeight="1" x14ac:dyDescent="0.25">
      <c r="B1118" s="449">
        <v>85</v>
      </c>
      <c r="C1118" s="640" t="str">
        <f>VLOOKUP(B1118,'INFO. PROP'!$A$9:$D$105,2,FALSE)</f>
        <v>CONSORCIO MALLA VIAL BOSA 22</v>
      </c>
      <c r="D1118" s="640"/>
      <c r="E1118" s="640"/>
      <c r="F1118" s="640"/>
      <c r="G1118" s="640"/>
      <c r="H1118" s="641" t="s">
        <v>8</v>
      </c>
      <c r="I1118" s="641"/>
      <c r="J1118" s="642"/>
      <c r="K1118" s="423" t="str">
        <f>VLOOKUP(B1118,'INFO. PROP'!$A$9:$E$105,4,FALSE)</f>
        <v>(DRC ASOCIADOS S.A.S 5% - S&amp;C INGENIERIA S.A.S 95% -  0%- 0%)</v>
      </c>
      <c r="L1118" s="426"/>
      <c r="M1118" s="426"/>
      <c r="N1118" s="426"/>
      <c r="O1118" s="426"/>
      <c r="P1118" s="426"/>
      <c r="Q1118" s="426"/>
      <c r="R1118" s="426"/>
      <c r="S1118" s="426"/>
      <c r="T1118" s="426"/>
      <c r="U1118" s="431"/>
      <c r="V1118" s="452" t="s">
        <v>673</v>
      </c>
      <c r="W1118" s="431">
        <f>AVERAGE(W1122:W1127)</f>
        <v>1538.865</v>
      </c>
      <c r="X1118" s="618" t="s">
        <v>674</v>
      </c>
      <c r="Y1118" s="619"/>
      <c r="Z1118" s="311" t="s">
        <v>656</v>
      </c>
      <c r="AA1118" s="312" t="s">
        <v>627</v>
      </c>
      <c r="AB1118" s="311" t="s">
        <v>656</v>
      </c>
      <c r="AC1118" s="275"/>
      <c r="AF1118" s="516"/>
      <c r="AG1118" s="517"/>
    </row>
    <row r="1119" spans="2:33" s="274" customFormat="1" ht="15" x14ac:dyDescent="0.25">
      <c r="B1119" s="643"/>
      <c r="C1119" s="644"/>
      <c r="D1119" s="644"/>
      <c r="E1119" s="644"/>
      <c r="F1119" s="306"/>
      <c r="G1119" s="307"/>
      <c r="H1119" s="307"/>
      <c r="I1119" s="307"/>
      <c r="J1119" s="308"/>
      <c r="K1119" s="308"/>
      <c r="L1119" s="308"/>
      <c r="M1119" s="308"/>
      <c r="N1119" s="307"/>
      <c r="O1119" s="307"/>
      <c r="P1119" s="307"/>
      <c r="Q1119" s="308"/>
      <c r="R1119" s="308"/>
      <c r="S1119" s="308"/>
      <c r="T1119" s="308"/>
      <c r="U1119" s="308"/>
      <c r="V1119" s="308"/>
      <c r="W1119" s="308"/>
      <c r="X1119" s="308"/>
      <c r="Y1119" s="307"/>
      <c r="Z1119" s="307"/>
      <c r="AA1119" s="307"/>
      <c r="AB1119" s="307"/>
      <c r="AC1119" s="276"/>
      <c r="AF1119" s="516"/>
      <c r="AG1119" s="517"/>
    </row>
    <row r="1120" spans="2:33" s="274" customFormat="1" ht="45" customHeight="1" x14ac:dyDescent="0.25">
      <c r="B1120" s="645" t="s">
        <v>675</v>
      </c>
      <c r="C1120" s="629" t="s">
        <v>676</v>
      </c>
      <c r="D1120" s="629" t="s">
        <v>677</v>
      </c>
      <c r="E1120" s="629" t="s">
        <v>678</v>
      </c>
      <c r="F1120" s="630" t="s">
        <v>675</v>
      </c>
      <c r="G1120" s="646"/>
      <c r="H1120" s="631"/>
      <c r="I1120" s="647" t="s">
        <v>679</v>
      </c>
      <c r="J1120" s="648"/>
      <c r="K1120" s="620" t="s">
        <v>680</v>
      </c>
      <c r="L1120" s="620" t="s">
        <v>681</v>
      </c>
      <c r="M1120" s="620" t="s">
        <v>682</v>
      </c>
      <c r="N1120" s="620" t="s">
        <v>683</v>
      </c>
      <c r="O1120" s="620" t="s">
        <v>684</v>
      </c>
      <c r="P1120" s="620" t="s">
        <v>685</v>
      </c>
      <c r="Q1120" s="281" t="s">
        <v>686</v>
      </c>
      <c r="R1120" s="279" t="s">
        <v>687</v>
      </c>
      <c r="S1120" s="649" t="s">
        <v>688</v>
      </c>
      <c r="T1120" s="649"/>
      <c r="U1120" s="620" t="s">
        <v>689</v>
      </c>
      <c r="V1120" s="620" t="s">
        <v>690</v>
      </c>
      <c r="W1120" s="647" t="s">
        <v>691</v>
      </c>
      <c r="X1120" s="648"/>
      <c r="Y1120" s="281" t="s">
        <v>692</v>
      </c>
      <c r="Z1120" s="281" t="s">
        <v>693</v>
      </c>
      <c r="AA1120" s="629" t="s">
        <v>694</v>
      </c>
      <c r="AB1120" s="629"/>
      <c r="AC1120" s="622" t="s">
        <v>23</v>
      </c>
      <c r="AF1120" s="516"/>
      <c r="AG1120" s="517"/>
    </row>
    <row r="1121" spans="2:33" s="274" customFormat="1" ht="75" customHeight="1" x14ac:dyDescent="0.25">
      <c r="B1121" s="645"/>
      <c r="C1121" s="629"/>
      <c r="D1121" s="629"/>
      <c r="E1121" s="629"/>
      <c r="F1121" s="282" t="s">
        <v>5</v>
      </c>
      <c r="G1121" s="630" t="s">
        <v>695</v>
      </c>
      <c r="H1121" s="631"/>
      <c r="I1121" s="278" t="s">
        <v>696</v>
      </c>
      <c r="J1121" s="280" t="s">
        <v>697</v>
      </c>
      <c r="K1121" s="621"/>
      <c r="L1121" s="621"/>
      <c r="M1121" s="621"/>
      <c r="N1121" s="621"/>
      <c r="O1121" s="621"/>
      <c r="P1121" s="621"/>
      <c r="Q1121" s="277" t="s">
        <v>698</v>
      </c>
      <c r="R1121" s="277" t="s">
        <v>699</v>
      </c>
      <c r="S1121" s="283" t="s">
        <v>700</v>
      </c>
      <c r="T1121" s="283" t="s">
        <v>701</v>
      </c>
      <c r="U1121" s="621"/>
      <c r="V1121" s="621"/>
      <c r="W1121" s="502" t="s">
        <v>702</v>
      </c>
      <c r="X1121" s="284" t="s">
        <v>703</v>
      </c>
      <c r="Y1121" s="277" t="s">
        <v>704</v>
      </c>
      <c r="Z1121" s="281" t="s">
        <v>705</v>
      </c>
      <c r="AA1121" s="277" t="s">
        <v>706</v>
      </c>
      <c r="AB1121" s="277" t="s">
        <v>707</v>
      </c>
      <c r="AC1121" s="622"/>
      <c r="AF1121" s="516"/>
      <c r="AG1121" s="517"/>
    </row>
    <row r="1122" spans="2:33" s="274" customFormat="1" ht="83.25" customHeight="1" x14ac:dyDescent="0.25">
      <c r="B1122" s="285" t="s">
        <v>708</v>
      </c>
      <c r="C1122" s="286">
        <v>77</v>
      </c>
      <c r="D1122" s="287" t="s">
        <v>1022</v>
      </c>
      <c r="E1122" s="288" t="s">
        <v>1098</v>
      </c>
      <c r="F1122" s="288" t="s">
        <v>1601</v>
      </c>
      <c r="G1122" s="651" t="s">
        <v>1602</v>
      </c>
      <c r="H1122" s="652"/>
      <c r="I1122" s="289" t="s">
        <v>713</v>
      </c>
      <c r="J1122" s="290">
        <v>0.3</v>
      </c>
      <c r="K1122" s="290" t="s">
        <v>1603</v>
      </c>
      <c r="L1122" s="291">
        <v>42063</v>
      </c>
      <c r="M1122" s="291">
        <v>42720</v>
      </c>
      <c r="N1122" s="292">
        <v>3536591760</v>
      </c>
      <c r="O1122" s="293">
        <v>5129.55</v>
      </c>
      <c r="P1122" s="289">
        <v>811015</v>
      </c>
      <c r="Q1122" s="273" t="str">
        <f>IF(OR(P1122=$C$2,P1122=$C$3,P1122=$C$4),"CUMPLE","NO CUMPLE")</f>
        <v>CUMPLE</v>
      </c>
      <c r="R1122" s="273" t="s">
        <v>656</v>
      </c>
      <c r="S1122" s="273" t="s">
        <v>656</v>
      </c>
      <c r="T1122" s="273" t="s">
        <v>656</v>
      </c>
      <c r="U1122" s="332">
        <f t="shared" ref="U1122:U1127" si="320">IF(V1122="SI",IF(M1122="","",($J1122*$N1122)/(VLOOKUP(YEAR(M1122),$AF$1:$AG$34,2,))),"")</f>
        <v>1538.8640708965777</v>
      </c>
      <c r="V1122" s="284" t="s">
        <v>634</v>
      </c>
      <c r="W1122" s="332">
        <f t="shared" ref="W1122:W1127" si="321">IF(V1122="si",(J1122*O1122),(" "))</f>
        <v>1538.865</v>
      </c>
      <c r="X1122" s="448">
        <f>W1128/$G$11</f>
        <v>1.9234523426283123</v>
      </c>
      <c r="Y1122" s="273" t="str">
        <f t="shared" ref="Y1122:Y1127" si="322">IF(M1122="","",IF(M1122&lt;$G$13,"CUMPLE","NO CUMPLE"))</f>
        <v>CUMPLE</v>
      </c>
      <c r="Z1122" s="634" t="s">
        <v>656</v>
      </c>
      <c r="AA1122" s="637" t="s">
        <v>634</v>
      </c>
      <c r="AB1122" s="634" t="str">
        <f>IF(AA1122="si","CUMPLE","NO CUMPLE")</f>
        <v>CUMPLE</v>
      </c>
      <c r="AC1122" s="294"/>
      <c r="AF1122" s="516"/>
      <c r="AG1122" s="517"/>
    </row>
    <row r="1123" spans="2:33" s="274" customFormat="1" ht="90.75" customHeight="1" x14ac:dyDescent="0.25">
      <c r="B1123" s="285" t="s">
        <v>714</v>
      </c>
      <c r="C1123" s="286"/>
      <c r="D1123" s="287"/>
      <c r="E1123" s="288"/>
      <c r="F1123" s="288"/>
      <c r="G1123" s="651"/>
      <c r="H1123" s="652"/>
      <c r="I1123" s="289"/>
      <c r="J1123" s="290"/>
      <c r="K1123" s="290"/>
      <c r="L1123" s="291"/>
      <c r="M1123" s="291"/>
      <c r="N1123" s="292"/>
      <c r="O1123" s="293"/>
      <c r="P1123" s="289"/>
      <c r="Q1123" s="273"/>
      <c r="R1123" s="273"/>
      <c r="S1123" s="273"/>
      <c r="T1123" s="273"/>
      <c r="U1123" s="332" t="str">
        <f t="shared" si="320"/>
        <v/>
      </c>
      <c r="V1123" s="284"/>
      <c r="W1123" s="332" t="str">
        <f t="shared" si="321"/>
        <v xml:space="preserve"> </v>
      </c>
      <c r="X1123" s="634" t="str">
        <f>IF(W1128=0,"",IF(X1122&gt;=100%,"CUMPLE","NO CUMPLE"))</f>
        <v>CUMPLE</v>
      </c>
      <c r="Y1123" s="273" t="str">
        <f t="shared" si="322"/>
        <v/>
      </c>
      <c r="Z1123" s="635"/>
      <c r="AA1123" s="637"/>
      <c r="AB1123" s="635"/>
      <c r="AC1123" s="295"/>
      <c r="AF1123" s="516"/>
      <c r="AG1123" s="518"/>
    </row>
    <row r="1124" spans="2:33" s="274" customFormat="1" ht="75" customHeight="1" x14ac:dyDescent="0.25">
      <c r="B1124" s="285" t="s">
        <v>715</v>
      </c>
      <c r="C1124" s="296"/>
      <c r="D1124" s="287"/>
      <c r="E1124" s="288"/>
      <c r="F1124" s="288"/>
      <c r="G1124" s="651"/>
      <c r="H1124" s="652"/>
      <c r="I1124" s="289"/>
      <c r="J1124" s="290"/>
      <c r="K1124" s="290"/>
      <c r="L1124" s="291"/>
      <c r="M1124" s="291"/>
      <c r="N1124" s="292"/>
      <c r="O1124" s="293"/>
      <c r="P1124" s="289"/>
      <c r="Q1124" s="273"/>
      <c r="R1124" s="273"/>
      <c r="S1124" s="273"/>
      <c r="T1124" s="273"/>
      <c r="U1124" s="332" t="str">
        <f t="shared" si="320"/>
        <v/>
      </c>
      <c r="V1124" s="284"/>
      <c r="W1124" s="332" t="str">
        <f t="shared" si="321"/>
        <v xml:space="preserve"> </v>
      </c>
      <c r="X1124" s="635"/>
      <c r="Y1124" s="273" t="str">
        <f t="shared" si="322"/>
        <v/>
      </c>
      <c r="Z1124" s="635"/>
      <c r="AA1124" s="637"/>
      <c r="AB1124" s="635"/>
      <c r="AC1124" s="309"/>
      <c r="AF1124" s="516"/>
      <c r="AG1124" s="518"/>
    </row>
    <row r="1125" spans="2:33" s="274" customFormat="1" ht="63.75" customHeight="1" x14ac:dyDescent="0.25">
      <c r="B1125" s="285" t="s">
        <v>716</v>
      </c>
      <c r="C1125" s="296"/>
      <c r="D1125" s="287"/>
      <c r="E1125" s="288"/>
      <c r="F1125" s="288"/>
      <c r="G1125" s="651"/>
      <c r="H1125" s="652"/>
      <c r="I1125" s="289"/>
      <c r="J1125" s="290"/>
      <c r="K1125" s="290"/>
      <c r="L1125" s="291"/>
      <c r="M1125" s="291"/>
      <c r="N1125" s="292"/>
      <c r="O1125" s="293"/>
      <c r="P1125" s="289"/>
      <c r="Q1125" s="273"/>
      <c r="R1125" s="273"/>
      <c r="S1125" s="273"/>
      <c r="T1125" s="273"/>
      <c r="U1125" s="332" t="str">
        <f t="shared" si="320"/>
        <v/>
      </c>
      <c r="V1125" s="284"/>
      <c r="W1125" s="332" t="str">
        <f t="shared" si="321"/>
        <v xml:space="preserve"> </v>
      </c>
      <c r="X1125" s="635"/>
      <c r="Y1125" s="273" t="str">
        <f t="shared" si="322"/>
        <v/>
      </c>
      <c r="Z1125" s="635"/>
      <c r="AA1125" s="637"/>
      <c r="AB1125" s="635"/>
      <c r="AC1125" s="309"/>
      <c r="AF1125" s="516"/>
      <c r="AG1125" s="518"/>
    </row>
    <row r="1126" spans="2:33" s="274" customFormat="1" ht="54.75" customHeight="1" x14ac:dyDescent="0.25">
      <c r="B1126" s="285" t="s">
        <v>717</v>
      </c>
      <c r="C1126" s="296"/>
      <c r="D1126" s="296"/>
      <c r="E1126" s="284"/>
      <c r="F1126" s="284"/>
      <c r="G1126" s="638"/>
      <c r="H1126" s="639"/>
      <c r="I1126" s="289"/>
      <c r="J1126" s="298"/>
      <c r="K1126" s="298"/>
      <c r="L1126" s="289"/>
      <c r="M1126" s="289"/>
      <c r="N1126" s="299"/>
      <c r="O1126" s="297"/>
      <c r="P1126" s="297"/>
      <c r="Q1126" s="273"/>
      <c r="R1126" s="284"/>
      <c r="S1126" s="284"/>
      <c r="T1126" s="284"/>
      <c r="U1126" s="332" t="str">
        <f t="shared" si="320"/>
        <v/>
      </c>
      <c r="V1126" s="284"/>
      <c r="W1126" s="332" t="str">
        <f t="shared" si="321"/>
        <v xml:space="preserve"> </v>
      </c>
      <c r="X1126" s="635"/>
      <c r="Y1126" s="335" t="str">
        <f t="shared" si="322"/>
        <v/>
      </c>
      <c r="Z1126" s="635"/>
      <c r="AA1126" s="637"/>
      <c r="AB1126" s="635"/>
      <c r="AC1126" s="309"/>
      <c r="AF1126" s="516"/>
      <c r="AG1126" s="518"/>
    </row>
    <row r="1127" spans="2:33" s="274" customFormat="1" ht="69.75" customHeight="1" x14ac:dyDescent="0.2">
      <c r="B1127" s="285" t="s">
        <v>718</v>
      </c>
      <c r="C1127" s="296"/>
      <c r="D1127" s="296"/>
      <c r="E1127" s="284"/>
      <c r="F1127" s="284"/>
      <c r="G1127" s="638"/>
      <c r="H1127" s="639"/>
      <c r="I1127" s="289"/>
      <c r="J1127" s="298"/>
      <c r="K1127" s="298"/>
      <c r="L1127" s="289"/>
      <c r="M1127" s="289"/>
      <c r="N1127" s="299"/>
      <c r="O1127" s="297"/>
      <c r="P1127" s="297"/>
      <c r="Q1127" s="273"/>
      <c r="R1127" s="284"/>
      <c r="S1127" s="284"/>
      <c r="T1127" s="284"/>
      <c r="U1127" s="332" t="str">
        <f t="shared" si="320"/>
        <v/>
      </c>
      <c r="V1127" s="284"/>
      <c r="W1127" s="332" t="str">
        <f t="shared" si="321"/>
        <v xml:space="preserve"> </v>
      </c>
      <c r="X1127" s="636"/>
      <c r="Y1127" s="335" t="str">
        <f t="shared" si="322"/>
        <v/>
      </c>
      <c r="Z1127" s="636"/>
      <c r="AA1127" s="637"/>
      <c r="AB1127" s="636"/>
      <c r="AC1127" s="309"/>
    </row>
    <row r="1128" spans="2:33" s="274" customFormat="1" ht="15.75" x14ac:dyDescent="0.2">
      <c r="B1128" s="300"/>
      <c r="C1128" s="301"/>
      <c r="D1128" s="301"/>
      <c r="E1128" s="301"/>
      <c r="F1128" s="301"/>
      <c r="G1128" s="301"/>
      <c r="H1128" s="301"/>
      <c r="I1128" s="301"/>
      <c r="J1128" s="302"/>
      <c r="K1128" s="302"/>
      <c r="L1128" s="302"/>
      <c r="M1128" s="302"/>
      <c r="N1128" s="301"/>
      <c r="O1128" s="301"/>
      <c r="P1128" s="301"/>
      <c r="Q1128" s="302"/>
      <c r="R1128" s="302"/>
      <c r="S1128" s="303"/>
      <c r="T1128" s="303" t="s">
        <v>719</v>
      </c>
      <c r="U1128" s="333">
        <f>SUM(U1122:U1127)</f>
        <v>1538.8640708965777</v>
      </c>
      <c r="V1128" s="303">
        <f>COUNTIF(V1122:V1127,"SI")</f>
        <v>1</v>
      </c>
      <c r="W1128" s="333">
        <f>SUM(W1122:W1127)</f>
        <v>1538.865</v>
      </c>
      <c r="X1128" s="310">
        <f>W1128/V1128</f>
        <v>1538.865</v>
      </c>
      <c r="Y1128" s="301"/>
      <c r="Z1128" s="301"/>
      <c r="AA1128" s="301"/>
      <c r="AB1128" s="301"/>
      <c r="AC1128" s="304"/>
    </row>
    <row r="1129" spans="2:33" ht="16.5" x14ac:dyDescent="0.3">
      <c r="Q1129" s="69"/>
      <c r="U1129" s="331"/>
      <c r="V1129" s="327"/>
      <c r="W1129" s="331"/>
    </row>
    <row r="1130" spans="2:33" x14ac:dyDescent="0.2">
      <c r="Q1130" s="69"/>
    </row>
    <row r="1131" spans="2:33" s="274" customFormat="1" ht="21" customHeight="1" x14ac:dyDescent="0.25">
      <c r="B1131" s="449">
        <v>86</v>
      </c>
      <c r="C1131" s="640" t="str">
        <f>VLOOKUP(B1131,'INFO. PROP'!$A$9:$D$105,2,FALSE)</f>
        <v>TERRA INGENIEROS CIVILES SAS</v>
      </c>
      <c r="D1131" s="640"/>
      <c r="E1131" s="640"/>
      <c r="F1131" s="640"/>
      <c r="G1131" s="640"/>
      <c r="H1131" s="641" t="s">
        <v>8</v>
      </c>
      <c r="I1131" s="641"/>
      <c r="J1131" s="642"/>
      <c r="K1131" s="423" t="str">
        <f>VLOOKUP(B1131,'INFO. PROP'!$A$9:$E$105,4,FALSE)</f>
        <v>( TERRA INGENIEROS CIVILES S.A.S 100% -  0% -  0%- 0%)</v>
      </c>
      <c r="L1131" s="426"/>
      <c r="M1131" s="426"/>
      <c r="N1131" s="426"/>
      <c r="O1131" s="426"/>
      <c r="P1131" s="426"/>
      <c r="Q1131" s="426"/>
      <c r="R1131" s="426"/>
      <c r="S1131" s="426"/>
      <c r="T1131" s="426"/>
      <c r="U1131" s="431"/>
      <c r="V1131" s="452" t="s">
        <v>673</v>
      </c>
      <c r="W1131" s="431">
        <f>AVERAGE(W1135:W1140)</f>
        <v>1082.7599999999998</v>
      </c>
      <c r="X1131" s="618" t="s">
        <v>674</v>
      </c>
      <c r="Y1131" s="619"/>
      <c r="Z1131" s="311" t="s">
        <v>656</v>
      </c>
      <c r="AA1131" s="312" t="s">
        <v>627</v>
      </c>
      <c r="AB1131" s="311" t="s">
        <v>656</v>
      </c>
      <c r="AC1131" s="275"/>
      <c r="AF1131" s="516"/>
      <c r="AG1131" s="517"/>
    </row>
    <row r="1132" spans="2:33" s="274" customFormat="1" ht="15" x14ac:dyDescent="0.25">
      <c r="B1132" s="643"/>
      <c r="C1132" s="644"/>
      <c r="D1132" s="644"/>
      <c r="E1132" s="644"/>
      <c r="F1132" s="306"/>
      <c r="G1132" s="307"/>
      <c r="H1132" s="307"/>
      <c r="I1132" s="307"/>
      <c r="J1132" s="308"/>
      <c r="K1132" s="308"/>
      <c r="L1132" s="308"/>
      <c r="M1132" s="308"/>
      <c r="N1132" s="307"/>
      <c r="O1132" s="307"/>
      <c r="P1132" s="307"/>
      <c r="Q1132" s="308"/>
      <c r="R1132" s="308"/>
      <c r="S1132" s="308"/>
      <c r="T1132" s="308"/>
      <c r="U1132" s="308"/>
      <c r="V1132" s="308"/>
      <c r="W1132" s="308"/>
      <c r="X1132" s="308"/>
      <c r="Y1132" s="307"/>
      <c r="Z1132" s="307"/>
      <c r="AA1132" s="307"/>
      <c r="AB1132" s="307"/>
      <c r="AC1132" s="276"/>
      <c r="AF1132" s="516"/>
      <c r="AG1132" s="517"/>
    </row>
    <row r="1133" spans="2:33" s="274" customFormat="1" ht="45" customHeight="1" x14ac:dyDescent="0.25">
      <c r="B1133" s="645" t="s">
        <v>675</v>
      </c>
      <c r="C1133" s="629" t="s">
        <v>676</v>
      </c>
      <c r="D1133" s="629" t="s">
        <v>677</v>
      </c>
      <c r="E1133" s="629" t="s">
        <v>678</v>
      </c>
      <c r="F1133" s="630" t="s">
        <v>675</v>
      </c>
      <c r="G1133" s="646"/>
      <c r="H1133" s="631"/>
      <c r="I1133" s="647" t="s">
        <v>679</v>
      </c>
      <c r="J1133" s="648"/>
      <c r="K1133" s="620" t="s">
        <v>680</v>
      </c>
      <c r="L1133" s="620" t="s">
        <v>681</v>
      </c>
      <c r="M1133" s="620" t="s">
        <v>682</v>
      </c>
      <c r="N1133" s="620" t="s">
        <v>683</v>
      </c>
      <c r="O1133" s="620" t="s">
        <v>684</v>
      </c>
      <c r="P1133" s="620" t="s">
        <v>685</v>
      </c>
      <c r="Q1133" s="281" t="s">
        <v>686</v>
      </c>
      <c r="R1133" s="279" t="s">
        <v>687</v>
      </c>
      <c r="S1133" s="649" t="s">
        <v>688</v>
      </c>
      <c r="T1133" s="649"/>
      <c r="U1133" s="620" t="s">
        <v>689</v>
      </c>
      <c r="V1133" s="620" t="s">
        <v>690</v>
      </c>
      <c r="W1133" s="647" t="s">
        <v>691</v>
      </c>
      <c r="X1133" s="648"/>
      <c r="Y1133" s="281" t="s">
        <v>692</v>
      </c>
      <c r="Z1133" s="281" t="s">
        <v>693</v>
      </c>
      <c r="AA1133" s="629" t="s">
        <v>694</v>
      </c>
      <c r="AB1133" s="629"/>
      <c r="AC1133" s="622" t="s">
        <v>23</v>
      </c>
      <c r="AF1133" s="516"/>
      <c r="AG1133" s="517"/>
    </row>
    <row r="1134" spans="2:33" s="274" customFormat="1" ht="75" customHeight="1" x14ac:dyDescent="0.25">
      <c r="B1134" s="645"/>
      <c r="C1134" s="629"/>
      <c r="D1134" s="629"/>
      <c r="E1134" s="629"/>
      <c r="F1134" s="282" t="s">
        <v>5</v>
      </c>
      <c r="G1134" s="630" t="s">
        <v>695</v>
      </c>
      <c r="H1134" s="631"/>
      <c r="I1134" s="278" t="s">
        <v>696</v>
      </c>
      <c r="J1134" s="280" t="s">
        <v>697</v>
      </c>
      <c r="K1134" s="621"/>
      <c r="L1134" s="621"/>
      <c r="M1134" s="621"/>
      <c r="N1134" s="621"/>
      <c r="O1134" s="621"/>
      <c r="P1134" s="621"/>
      <c r="Q1134" s="277" t="s">
        <v>698</v>
      </c>
      <c r="R1134" s="277" t="s">
        <v>699</v>
      </c>
      <c r="S1134" s="283" t="s">
        <v>700</v>
      </c>
      <c r="T1134" s="283" t="s">
        <v>701</v>
      </c>
      <c r="U1134" s="621"/>
      <c r="V1134" s="621"/>
      <c r="W1134" s="502" t="s">
        <v>702</v>
      </c>
      <c r="X1134" s="284" t="s">
        <v>703</v>
      </c>
      <c r="Y1134" s="277" t="s">
        <v>704</v>
      </c>
      <c r="Z1134" s="281" t="s">
        <v>705</v>
      </c>
      <c r="AA1134" s="277" t="s">
        <v>706</v>
      </c>
      <c r="AB1134" s="277" t="s">
        <v>707</v>
      </c>
      <c r="AC1134" s="622"/>
      <c r="AF1134" s="516"/>
      <c r="AG1134" s="517"/>
    </row>
    <row r="1135" spans="2:33" s="274" customFormat="1" ht="83.25" customHeight="1" x14ac:dyDescent="0.25">
      <c r="B1135" s="285" t="s">
        <v>708</v>
      </c>
      <c r="C1135" s="286">
        <v>5</v>
      </c>
      <c r="D1135" s="287" t="s">
        <v>1022</v>
      </c>
      <c r="E1135" s="288" t="s">
        <v>848</v>
      </c>
      <c r="F1135" s="288" t="s">
        <v>1604</v>
      </c>
      <c r="G1135" s="651" t="s">
        <v>1605</v>
      </c>
      <c r="H1135" s="652"/>
      <c r="I1135" s="289" t="s">
        <v>730</v>
      </c>
      <c r="J1135" s="290">
        <v>1</v>
      </c>
      <c r="K1135" s="290" t="s">
        <v>1606</v>
      </c>
      <c r="L1135" s="291">
        <v>36139</v>
      </c>
      <c r="M1135" s="291">
        <v>36239</v>
      </c>
      <c r="N1135" s="292">
        <v>58990640</v>
      </c>
      <c r="O1135" s="293">
        <v>249.47</v>
      </c>
      <c r="P1135" s="289">
        <v>811015</v>
      </c>
      <c r="Q1135" s="273" t="str">
        <f>IF(OR(P1135=$C$2,P1135=$C$3,P1135=$C$4),"CUMPLE","NO CUMPLE")</f>
        <v>CUMPLE</v>
      </c>
      <c r="R1135" s="386" t="s">
        <v>656</v>
      </c>
      <c r="S1135" s="273"/>
      <c r="T1135" s="273"/>
      <c r="U1135" s="332">
        <f t="shared" ref="U1135:U1140" si="323">IF(V1135="SI",IF(M1135="","",($J1135*$N1135)/(VLOOKUP(YEAR(M1135),$AF$1:$AG$34,2,))),"")</f>
        <v>249.49728892986744</v>
      </c>
      <c r="V1135" s="284" t="s">
        <v>634</v>
      </c>
      <c r="W1135" s="332">
        <f t="shared" ref="W1135:W1140" si="324">IF(V1135="si",(J1135*O1135),(" "))</f>
        <v>249.47</v>
      </c>
      <c r="X1135" s="448">
        <f>W1141/$G$11</f>
        <v>5.413437198205771</v>
      </c>
      <c r="Y1135" s="273" t="str">
        <f t="shared" ref="Y1135:Y1140" si="325">IF(M1135="","",IF(M1135&lt;$G$13,"CUMPLE","NO CUMPLE"))</f>
        <v>CUMPLE</v>
      </c>
      <c r="Z1135" s="634" t="s">
        <v>656</v>
      </c>
      <c r="AA1135" s="637" t="s">
        <v>634</v>
      </c>
      <c r="AB1135" s="634" t="str">
        <f>IF(AA1135="si","CUMPLE","NO CUMPLE")</f>
        <v>CUMPLE</v>
      </c>
      <c r="AC1135" s="294"/>
      <c r="AF1135" s="516"/>
      <c r="AG1135" s="517"/>
    </row>
    <row r="1136" spans="2:33" s="274" customFormat="1" ht="119.25" customHeight="1" x14ac:dyDescent="0.25">
      <c r="B1136" s="285" t="s">
        <v>714</v>
      </c>
      <c r="C1136" s="286">
        <v>14</v>
      </c>
      <c r="D1136" s="287" t="s">
        <v>1022</v>
      </c>
      <c r="E1136" s="288" t="s">
        <v>789</v>
      </c>
      <c r="F1136" s="288" t="s">
        <v>1607</v>
      </c>
      <c r="G1136" s="651" t="s">
        <v>1608</v>
      </c>
      <c r="H1136" s="652"/>
      <c r="I1136" s="289" t="s">
        <v>892</v>
      </c>
      <c r="J1136" s="290">
        <v>0.5</v>
      </c>
      <c r="K1136" s="290" t="s">
        <v>1606</v>
      </c>
      <c r="L1136" s="291">
        <v>35011</v>
      </c>
      <c r="M1136" s="291">
        <v>35812</v>
      </c>
      <c r="N1136" s="292">
        <v>1120974000.74</v>
      </c>
      <c r="O1136" s="293">
        <v>5625.7</v>
      </c>
      <c r="P1136" s="289">
        <v>811015</v>
      </c>
      <c r="Q1136" s="273" t="str">
        <f t="shared" ref="Q1136:Q1138" si="326">IF(OR(P1136=$C$2,P1136=$C$3,P1136=$C$4),"CUMPLE","NO CUMPLE")</f>
        <v>CUMPLE</v>
      </c>
      <c r="R1136" s="273" t="s">
        <v>656</v>
      </c>
      <c r="S1136" s="273" t="s">
        <v>656</v>
      </c>
      <c r="T1136" s="273"/>
      <c r="U1136" s="332">
        <f t="shared" si="323"/>
        <v>2749.8442309333986</v>
      </c>
      <c r="V1136" s="284" t="s">
        <v>634</v>
      </c>
      <c r="W1136" s="332">
        <f t="shared" si="324"/>
        <v>2812.85</v>
      </c>
      <c r="X1136" s="634" t="str">
        <f>IF(W1141=0,"",IF(X1135&gt;=100%,"CUMPLE","NO CUMPLE"))</f>
        <v>CUMPLE</v>
      </c>
      <c r="Y1136" s="273" t="str">
        <f t="shared" si="325"/>
        <v>CUMPLE</v>
      </c>
      <c r="Z1136" s="635"/>
      <c r="AA1136" s="637"/>
      <c r="AB1136" s="635"/>
      <c r="AC1136" s="295"/>
      <c r="AF1136" s="516"/>
      <c r="AG1136" s="518"/>
    </row>
    <row r="1137" spans="2:33" s="274" customFormat="1" ht="75" customHeight="1" x14ac:dyDescent="0.25">
      <c r="B1137" s="285" t="s">
        <v>715</v>
      </c>
      <c r="C1137" s="296">
        <v>27</v>
      </c>
      <c r="D1137" s="287" t="s">
        <v>1022</v>
      </c>
      <c r="E1137" s="288" t="s">
        <v>848</v>
      </c>
      <c r="F1137" s="288" t="s">
        <v>1609</v>
      </c>
      <c r="G1137" s="651" t="s">
        <v>1610</v>
      </c>
      <c r="H1137" s="652"/>
      <c r="I1137" s="289" t="s">
        <v>730</v>
      </c>
      <c r="J1137" s="290">
        <v>1</v>
      </c>
      <c r="K1137" s="290" t="s">
        <v>1606</v>
      </c>
      <c r="L1137" s="291">
        <v>35534</v>
      </c>
      <c r="M1137" s="291">
        <v>35859</v>
      </c>
      <c r="N1137" s="292">
        <v>109971348</v>
      </c>
      <c r="O1137" s="293">
        <v>539.53</v>
      </c>
      <c r="P1137" s="289">
        <v>811015</v>
      </c>
      <c r="Q1137" s="273" t="str">
        <f t="shared" si="326"/>
        <v>CUMPLE</v>
      </c>
      <c r="R1137" s="273" t="s">
        <v>656</v>
      </c>
      <c r="S1137" s="273" t="s">
        <v>656</v>
      </c>
      <c r="T1137" s="273" t="s">
        <v>656</v>
      </c>
      <c r="U1137" s="332">
        <f t="shared" si="323"/>
        <v>539.53807432846804</v>
      </c>
      <c r="V1137" s="284" t="s">
        <v>634</v>
      </c>
      <c r="W1137" s="332">
        <f t="shared" si="324"/>
        <v>539.53</v>
      </c>
      <c r="X1137" s="635"/>
      <c r="Y1137" s="273" t="str">
        <f t="shared" si="325"/>
        <v>CUMPLE</v>
      </c>
      <c r="Z1137" s="635"/>
      <c r="AA1137" s="637"/>
      <c r="AB1137" s="635"/>
      <c r="AC1137" s="309"/>
      <c r="AF1137" s="516"/>
      <c r="AG1137" s="518"/>
    </row>
    <row r="1138" spans="2:33" s="274" customFormat="1" ht="63.75" customHeight="1" x14ac:dyDescent="0.25">
      <c r="B1138" s="285" t="s">
        <v>716</v>
      </c>
      <c r="C1138" s="296">
        <v>36</v>
      </c>
      <c r="D1138" s="287" t="s">
        <v>1022</v>
      </c>
      <c r="E1138" s="288" t="s">
        <v>789</v>
      </c>
      <c r="F1138" s="288" t="s">
        <v>1611</v>
      </c>
      <c r="G1138" s="651" t="s">
        <v>1612</v>
      </c>
      <c r="H1138" s="652"/>
      <c r="I1138" s="289" t="s">
        <v>730</v>
      </c>
      <c r="J1138" s="290">
        <v>1</v>
      </c>
      <c r="K1138" s="290" t="s">
        <v>1606</v>
      </c>
      <c r="L1138" s="291">
        <v>35244</v>
      </c>
      <c r="M1138" s="291">
        <v>35489</v>
      </c>
      <c r="N1138" s="292">
        <v>125425000</v>
      </c>
      <c r="O1138" s="293">
        <v>729.19</v>
      </c>
      <c r="P1138" s="289">
        <v>811022</v>
      </c>
      <c r="Q1138" s="273" t="str">
        <f t="shared" si="326"/>
        <v>CUMPLE</v>
      </c>
      <c r="R1138" s="273" t="s">
        <v>656</v>
      </c>
      <c r="S1138" s="273" t="s">
        <v>656</v>
      </c>
      <c r="T1138" s="273"/>
      <c r="U1138" s="332">
        <f t="shared" si="323"/>
        <v>729.19391878143074</v>
      </c>
      <c r="V1138" s="284" t="s">
        <v>634</v>
      </c>
      <c r="W1138" s="332">
        <f t="shared" si="324"/>
        <v>729.19</v>
      </c>
      <c r="X1138" s="635"/>
      <c r="Y1138" s="273" t="str">
        <f t="shared" si="325"/>
        <v>CUMPLE</v>
      </c>
      <c r="Z1138" s="635"/>
      <c r="AA1138" s="637"/>
      <c r="AB1138" s="635"/>
      <c r="AC1138" s="309"/>
      <c r="AF1138" s="516"/>
      <c r="AG1138" s="518"/>
    </row>
    <row r="1139" spans="2:33" s="274" customFormat="1" ht="54.75" customHeight="1" x14ac:dyDescent="0.25">
      <c r="B1139" s="285" t="s">
        <v>717</v>
      </c>
      <c r="C1139" s="296"/>
      <c r="D1139" s="296"/>
      <c r="E1139" s="284"/>
      <c r="F1139" s="284"/>
      <c r="G1139" s="638"/>
      <c r="H1139" s="639"/>
      <c r="I1139" s="289"/>
      <c r="J1139" s="298"/>
      <c r="K1139" s="298"/>
      <c r="L1139" s="289"/>
      <c r="M1139" s="289"/>
      <c r="N1139" s="299"/>
      <c r="O1139" s="297"/>
      <c r="P1139" s="297"/>
      <c r="Q1139" s="273"/>
      <c r="R1139" s="284"/>
      <c r="S1139" s="284"/>
      <c r="T1139" s="284"/>
      <c r="U1139" s="332" t="str">
        <f t="shared" si="323"/>
        <v/>
      </c>
      <c r="V1139" s="284"/>
      <c r="W1139" s="332" t="str">
        <f t="shared" si="324"/>
        <v xml:space="preserve"> </v>
      </c>
      <c r="X1139" s="635"/>
      <c r="Y1139" s="335" t="str">
        <f t="shared" si="325"/>
        <v/>
      </c>
      <c r="Z1139" s="635"/>
      <c r="AA1139" s="637"/>
      <c r="AB1139" s="635"/>
      <c r="AC1139" s="309"/>
      <c r="AF1139" s="516"/>
      <c r="AG1139" s="518"/>
    </row>
    <row r="1140" spans="2:33" s="274" customFormat="1" ht="69.75" customHeight="1" x14ac:dyDescent="0.2">
      <c r="B1140" s="285" t="s">
        <v>718</v>
      </c>
      <c r="C1140" s="296"/>
      <c r="D1140" s="296"/>
      <c r="E1140" s="284"/>
      <c r="F1140" s="284"/>
      <c r="G1140" s="638"/>
      <c r="H1140" s="639"/>
      <c r="I1140" s="289"/>
      <c r="J1140" s="298"/>
      <c r="K1140" s="298"/>
      <c r="L1140" s="289"/>
      <c r="M1140" s="289"/>
      <c r="N1140" s="299"/>
      <c r="O1140" s="297"/>
      <c r="P1140" s="297"/>
      <c r="Q1140" s="273"/>
      <c r="R1140" s="284"/>
      <c r="S1140" s="284"/>
      <c r="T1140" s="284"/>
      <c r="U1140" s="332" t="str">
        <f t="shared" si="323"/>
        <v/>
      </c>
      <c r="V1140" s="284"/>
      <c r="W1140" s="332" t="str">
        <f t="shared" si="324"/>
        <v xml:space="preserve"> </v>
      </c>
      <c r="X1140" s="636"/>
      <c r="Y1140" s="335" t="str">
        <f t="shared" si="325"/>
        <v/>
      </c>
      <c r="Z1140" s="636"/>
      <c r="AA1140" s="637"/>
      <c r="AB1140" s="636"/>
      <c r="AC1140" s="309"/>
    </row>
    <row r="1141" spans="2:33" s="274" customFormat="1" ht="15.75" x14ac:dyDescent="0.2">
      <c r="B1141" s="300"/>
      <c r="C1141" s="301"/>
      <c r="D1141" s="301"/>
      <c r="E1141" s="301"/>
      <c r="F1141" s="301"/>
      <c r="G1141" s="301"/>
      <c r="H1141" s="301"/>
      <c r="I1141" s="301"/>
      <c r="J1141" s="302"/>
      <c r="K1141" s="302"/>
      <c r="L1141" s="302"/>
      <c r="M1141" s="302"/>
      <c r="N1141" s="301"/>
      <c r="O1141" s="301"/>
      <c r="P1141" s="301"/>
      <c r="Q1141" s="302"/>
      <c r="R1141" s="302"/>
      <c r="S1141" s="303"/>
      <c r="T1141" s="303" t="s">
        <v>719</v>
      </c>
      <c r="U1141" s="333">
        <f>SUM(U1135:U1140)</f>
        <v>4268.0735129731647</v>
      </c>
      <c r="V1141" s="303">
        <f>COUNTIF(V1135:V1140,"SI")</f>
        <v>4</v>
      </c>
      <c r="W1141" s="333">
        <f>SUM(W1135:W1140)</f>
        <v>4331.0399999999991</v>
      </c>
      <c r="X1141" s="310">
        <f>W1141/V1141</f>
        <v>1082.7599999999998</v>
      </c>
      <c r="Y1141" s="301"/>
      <c r="Z1141" s="301"/>
      <c r="AA1141" s="301"/>
      <c r="AB1141" s="301"/>
      <c r="AC1141" s="304"/>
    </row>
    <row r="1142" spans="2:33" x14ac:dyDescent="0.2">
      <c r="Q1142" s="69"/>
    </row>
    <row r="1143" spans="2:33" x14ac:dyDescent="0.2">
      <c r="Q1143" s="69"/>
    </row>
    <row r="1144" spans="2:33" s="274" customFormat="1" ht="21" customHeight="1" x14ac:dyDescent="0.25">
      <c r="B1144" s="449">
        <v>87</v>
      </c>
      <c r="C1144" s="640" t="str">
        <f>VLOOKUP(B1144,'INFO. PROP'!$A$9:$D$105,2,FALSE)</f>
        <v>CONSORCIO INTERVENTORIA BOSA</v>
      </c>
      <c r="D1144" s="640"/>
      <c r="E1144" s="640"/>
      <c r="F1144" s="640"/>
      <c r="G1144" s="640"/>
      <c r="H1144" s="641" t="s">
        <v>8</v>
      </c>
      <c r="I1144" s="641"/>
      <c r="J1144" s="642"/>
      <c r="K1144" s="423" t="str">
        <f>VLOOKUP(B1144,'INFO. PROP'!$A$9:$E$105,4,FALSE)</f>
        <v>(GPR INGENIERIA DE PROYECTOS DE 
INFRAESTRUCTURA S.A.S._x000D_ 5% - INFRAESTRUCTURAS E INGENIERIA GLOBAL S.A.S. 95% -  0%- 0%)</v>
      </c>
      <c r="L1144" s="426"/>
      <c r="M1144" s="426"/>
      <c r="N1144" s="426"/>
      <c r="O1144" s="426"/>
      <c r="P1144" s="426"/>
      <c r="Q1144" s="426"/>
      <c r="R1144" s="426"/>
      <c r="S1144" s="426"/>
      <c r="T1144" s="426"/>
      <c r="U1144" s="431"/>
      <c r="V1144" s="452" t="s">
        <v>673</v>
      </c>
      <c r="W1144" s="431">
        <f>AVERAGE(W1148:W1153)</f>
        <v>1877.5440000000001</v>
      </c>
      <c r="X1144" s="618" t="s">
        <v>674</v>
      </c>
      <c r="Y1144" s="619"/>
      <c r="Z1144" s="311" t="s">
        <v>656</v>
      </c>
      <c r="AA1144" s="312" t="s">
        <v>627</v>
      </c>
      <c r="AB1144" s="311" t="s">
        <v>656</v>
      </c>
      <c r="AC1144" s="275"/>
      <c r="AF1144" s="516"/>
      <c r="AG1144" s="517"/>
    </row>
    <row r="1145" spans="2:33" s="274" customFormat="1" ht="15" x14ac:dyDescent="0.25">
      <c r="B1145" s="643"/>
      <c r="C1145" s="644"/>
      <c r="D1145" s="644"/>
      <c r="E1145" s="644"/>
      <c r="F1145" s="306"/>
      <c r="G1145" s="307"/>
      <c r="H1145" s="307"/>
      <c r="I1145" s="307"/>
      <c r="J1145" s="308"/>
      <c r="K1145" s="308"/>
      <c r="L1145" s="308"/>
      <c r="M1145" s="308"/>
      <c r="N1145" s="307"/>
      <c r="O1145" s="307"/>
      <c r="P1145" s="307"/>
      <c r="Q1145" s="308"/>
      <c r="R1145" s="308"/>
      <c r="S1145" s="308"/>
      <c r="T1145" s="308"/>
      <c r="U1145" s="308"/>
      <c r="V1145" s="308"/>
      <c r="W1145" s="308"/>
      <c r="X1145" s="308"/>
      <c r="Y1145" s="307"/>
      <c r="Z1145" s="307"/>
      <c r="AA1145" s="307"/>
      <c r="AB1145" s="307"/>
      <c r="AC1145" s="276"/>
      <c r="AF1145" s="516"/>
      <c r="AG1145" s="517"/>
    </row>
    <row r="1146" spans="2:33" s="274" customFormat="1" ht="45" customHeight="1" x14ac:dyDescent="0.25">
      <c r="B1146" s="645" t="s">
        <v>675</v>
      </c>
      <c r="C1146" s="629" t="s">
        <v>676</v>
      </c>
      <c r="D1146" s="629" t="s">
        <v>677</v>
      </c>
      <c r="E1146" s="629" t="s">
        <v>678</v>
      </c>
      <c r="F1146" s="630" t="s">
        <v>675</v>
      </c>
      <c r="G1146" s="646"/>
      <c r="H1146" s="631"/>
      <c r="I1146" s="647" t="s">
        <v>679</v>
      </c>
      <c r="J1146" s="648"/>
      <c r="K1146" s="620" t="s">
        <v>680</v>
      </c>
      <c r="L1146" s="620" t="s">
        <v>681</v>
      </c>
      <c r="M1146" s="620" t="s">
        <v>682</v>
      </c>
      <c r="N1146" s="620" t="s">
        <v>683</v>
      </c>
      <c r="O1146" s="620" t="s">
        <v>684</v>
      </c>
      <c r="P1146" s="620" t="s">
        <v>685</v>
      </c>
      <c r="Q1146" s="281" t="s">
        <v>686</v>
      </c>
      <c r="R1146" s="279" t="s">
        <v>687</v>
      </c>
      <c r="S1146" s="649" t="s">
        <v>688</v>
      </c>
      <c r="T1146" s="649"/>
      <c r="U1146" s="620" t="s">
        <v>689</v>
      </c>
      <c r="V1146" s="620" t="s">
        <v>690</v>
      </c>
      <c r="W1146" s="647" t="s">
        <v>691</v>
      </c>
      <c r="X1146" s="648"/>
      <c r="Y1146" s="281" t="s">
        <v>692</v>
      </c>
      <c r="Z1146" s="281" t="s">
        <v>693</v>
      </c>
      <c r="AA1146" s="629" t="s">
        <v>694</v>
      </c>
      <c r="AB1146" s="629"/>
      <c r="AC1146" s="622" t="s">
        <v>23</v>
      </c>
      <c r="AF1146" s="516"/>
      <c r="AG1146" s="517"/>
    </row>
    <row r="1147" spans="2:33" s="274" customFormat="1" ht="75" customHeight="1" x14ac:dyDescent="0.25">
      <c r="B1147" s="645"/>
      <c r="C1147" s="629"/>
      <c r="D1147" s="629"/>
      <c r="E1147" s="629"/>
      <c r="F1147" s="282" t="s">
        <v>5</v>
      </c>
      <c r="G1147" s="630" t="s">
        <v>695</v>
      </c>
      <c r="H1147" s="631"/>
      <c r="I1147" s="278" t="s">
        <v>696</v>
      </c>
      <c r="J1147" s="280" t="s">
        <v>697</v>
      </c>
      <c r="K1147" s="621"/>
      <c r="L1147" s="621"/>
      <c r="M1147" s="621"/>
      <c r="N1147" s="621"/>
      <c r="O1147" s="621"/>
      <c r="P1147" s="621"/>
      <c r="Q1147" s="277" t="s">
        <v>698</v>
      </c>
      <c r="R1147" s="277" t="s">
        <v>699</v>
      </c>
      <c r="S1147" s="283" t="s">
        <v>700</v>
      </c>
      <c r="T1147" s="283" t="s">
        <v>701</v>
      </c>
      <c r="U1147" s="621"/>
      <c r="V1147" s="621"/>
      <c r="W1147" s="502" t="s">
        <v>702</v>
      </c>
      <c r="X1147" s="284" t="s">
        <v>703</v>
      </c>
      <c r="Y1147" s="277" t="s">
        <v>704</v>
      </c>
      <c r="Z1147" s="281" t="s">
        <v>705</v>
      </c>
      <c r="AA1147" s="277" t="s">
        <v>706</v>
      </c>
      <c r="AB1147" s="277" t="s">
        <v>707</v>
      </c>
      <c r="AC1147" s="622"/>
      <c r="AF1147" s="516"/>
      <c r="AG1147" s="517"/>
    </row>
    <row r="1148" spans="2:33" s="274" customFormat="1" ht="83.25" customHeight="1" x14ac:dyDescent="0.25">
      <c r="B1148" s="285" t="s">
        <v>708</v>
      </c>
      <c r="C1148" s="286">
        <v>8</v>
      </c>
      <c r="D1148" s="287" t="s">
        <v>1022</v>
      </c>
      <c r="E1148" s="288" t="s">
        <v>1491</v>
      </c>
      <c r="F1148" s="288">
        <v>2150831</v>
      </c>
      <c r="G1148" s="651" t="s">
        <v>1613</v>
      </c>
      <c r="H1148" s="652"/>
      <c r="I1148" s="289" t="s">
        <v>713</v>
      </c>
      <c r="J1148" s="290">
        <v>0.24</v>
      </c>
      <c r="K1148" s="290" t="s">
        <v>1614</v>
      </c>
      <c r="L1148" s="291">
        <v>42081</v>
      </c>
      <c r="M1148" s="291">
        <v>42280</v>
      </c>
      <c r="N1148" s="292">
        <v>4913894961</v>
      </c>
      <c r="O1148" s="293">
        <v>7823.1</v>
      </c>
      <c r="P1148" s="289">
        <v>801016</v>
      </c>
      <c r="Q1148" s="273" t="str">
        <f>IF(OR(P1148=$C$2,P1148=$C$3,P1148=$C$4),"CUMPLE","NO CUMPLE")</f>
        <v>CUMPLE</v>
      </c>
      <c r="R1148" s="273" t="s">
        <v>656</v>
      </c>
      <c r="S1148" s="273" t="s">
        <v>656</v>
      </c>
      <c r="T1148" s="273" t="s">
        <v>656</v>
      </c>
      <c r="U1148" s="332">
        <f t="shared" ref="U1148:U1153" si="327">IF(V1148="SI",IF(M1148="","",($J1148*$N1148)/(VLOOKUP(YEAR(M1148),$AF$1:$AG$34,2,))),"")</f>
        <v>1830.270490633972</v>
      </c>
      <c r="V1148" s="284" t="s">
        <v>634</v>
      </c>
      <c r="W1148" s="332">
        <f t="shared" ref="W1148:W1153" si="328">IF(V1148="si",(J1148*O1148),(" "))</f>
        <v>1877.5440000000001</v>
      </c>
      <c r="X1148" s="448">
        <f>W1154/$G$11</f>
        <v>2.3467727222256225</v>
      </c>
      <c r="Y1148" s="273" t="str">
        <f t="shared" ref="Y1148:Y1153" si="329">IF(M1148="","",IF(M1148&lt;$G$13,"CUMPLE","NO CUMPLE"))</f>
        <v>CUMPLE</v>
      </c>
      <c r="Z1148" s="634" t="s">
        <v>656</v>
      </c>
      <c r="AA1148" s="637" t="s">
        <v>634</v>
      </c>
      <c r="AB1148" s="634" t="str">
        <f>IF(AA1148="si","CUMPLE","NO CUMPLE")</f>
        <v>CUMPLE</v>
      </c>
      <c r="AC1148" s="294"/>
      <c r="AF1148" s="516"/>
      <c r="AG1148" s="517"/>
    </row>
    <row r="1149" spans="2:33" s="274" customFormat="1" ht="90.75" customHeight="1" x14ac:dyDescent="0.25">
      <c r="B1149" s="285" t="s">
        <v>714</v>
      </c>
      <c r="C1149" s="286"/>
      <c r="D1149" s="287"/>
      <c r="E1149" s="288"/>
      <c r="F1149" s="288"/>
      <c r="G1149" s="651"/>
      <c r="H1149" s="652"/>
      <c r="I1149" s="289"/>
      <c r="J1149" s="290"/>
      <c r="K1149" s="290"/>
      <c r="L1149" s="291"/>
      <c r="M1149" s="291"/>
      <c r="N1149" s="292"/>
      <c r="O1149" s="293"/>
      <c r="P1149" s="289"/>
      <c r="Q1149" s="273"/>
      <c r="R1149" s="273"/>
      <c r="S1149" s="273"/>
      <c r="T1149" s="273"/>
      <c r="U1149" s="332" t="str">
        <f t="shared" si="327"/>
        <v/>
      </c>
      <c r="V1149" s="284"/>
      <c r="W1149" s="332" t="str">
        <f t="shared" si="328"/>
        <v xml:space="preserve"> </v>
      </c>
      <c r="X1149" s="634" t="str">
        <f>IF(W1154=0,"",IF(X1148&gt;=100%,"CUMPLE","NO CUMPLE"))</f>
        <v>CUMPLE</v>
      </c>
      <c r="Y1149" s="273" t="str">
        <f t="shared" si="329"/>
        <v/>
      </c>
      <c r="Z1149" s="635"/>
      <c r="AA1149" s="637"/>
      <c r="AB1149" s="635"/>
      <c r="AC1149" s="295"/>
      <c r="AF1149" s="516"/>
      <c r="AG1149" s="518"/>
    </row>
    <row r="1150" spans="2:33" s="274" customFormat="1" ht="75" customHeight="1" x14ac:dyDescent="0.25">
      <c r="B1150" s="285" t="s">
        <v>715</v>
      </c>
      <c r="C1150" s="296"/>
      <c r="D1150" s="287"/>
      <c r="E1150" s="288"/>
      <c r="F1150" s="288"/>
      <c r="G1150" s="651"/>
      <c r="H1150" s="652"/>
      <c r="I1150" s="289"/>
      <c r="J1150" s="290"/>
      <c r="K1150" s="290"/>
      <c r="L1150" s="291"/>
      <c r="M1150" s="291"/>
      <c r="N1150" s="292"/>
      <c r="O1150" s="293"/>
      <c r="P1150" s="289"/>
      <c r="Q1150" s="273"/>
      <c r="R1150" s="273"/>
      <c r="S1150" s="273"/>
      <c r="T1150" s="273"/>
      <c r="U1150" s="332" t="str">
        <f t="shared" si="327"/>
        <v/>
      </c>
      <c r="V1150" s="284"/>
      <c r="W1150" s="332" t="str">
        <f t="shared" si="328"/>
        <v xml:space="preserve"> </v>
      </c>
      <c r="X1150" s="635"/>
      <c r="Y1150" s="273" t="str">
        <f t="shared" si="329"/>
        <v/>
      </c>
      <c r="Z1150" s="635"/>
      <c r="AA1150" s="637"/>
      <c r="AB1150" s="635"/>
      <c r="AC1150" s="309"/>
      <c r="AF1150" s="516"/>
      <c r="AG1150" s="518"/>
    </row>
    <row r="1151" spans="2:33" s="274" customFormat="1" ht="63.75" customHeight="1" x14ac:dyDescent="0.25">
      <c r="B1151" s="285" t="s">
        <v>716</v>
      </c>
      <c r="C1151" s="296"/>
      <c r="D1151" s="287"/>
      <c r="E1151" s="288"/>
      <c r="F1151" s="288"/>
      <c r="G1151" s="651"/>
      <c r="H1151" s="652"/>
      <c r="I1151" s="289"/>
      <c r="J1151" s="290"/>
      <c r="K1151" s="290"/>
      <c r="L1151" s="291"/>
      <c r="M1151" s="291"/>
      <c r="N1151" s="292"/>
      <c r="O1151" s="293"/>
      <c r="P1151" s="289"/>
      <c r="Q1151" s="273"/>
      <c r="R1151" s="273"/>
      <c r="S1151" s="273"/>
      <c r="T1151" s="273"/>
      <c r="U1151" s="332" t="str">
        <f t="shared" si="327"/>
        <v/>
      </c>
      <c r="V1151" s="284"/>
      <c r="W1151" s="332" t="str">
        <f t="shared" si="328"/>
        <v xml:space="preserve"> </v>
      </c>
      <c r="X1151" s="635"/>
      <c r="Y1151" s="273" t="str">
        <f t="shared" si="329"/>
        <v/>
      </c>
      <c r="Z1151" s="635"/>
      <c r="AA1151" s="637"/>
      <c r="AB1151" s="635"/>
      <c r="AC1151" s="309"/>
      <c r="AF1151" s="516"/>
      <c r="AG1151" s="518"/>
    </row>
    <row r="1152" spans="2:33" s="274" customFormat="1" ht="54.75" customHeight="1" x14ac:dyDescent="0.25">
      <c r="B1152" s="285" t="s">
        <v>717</v>
      </c>
      <c r="C1152" s="296"/>
      <c r="D1152" s="296"/>
      <c r="E1152" s="284"/>
      <c r="F1152" s="284"/>
      <c r="G1152" s="638"/>
      <c r="H1152" s="639"/>
      <c r="I1152" s="289"/>
      <c r="J1152" s="298"/>
      <c r="K1152" s="298"/>
      <c r="L1152" s="289"/>
      <c r="M1152" s="289"/>
      <c r="N1152" s="299"/>
      <c r="O1152" s="297"/>
      <c r="P1152" s="297"/>
      <c r="Q1152" s="273"/>
      <c r="R1152" s="284"/>
      <c r="S1152" s="284"/>
      <c r="T1152" s="284"/>
      <c r="U1152" s="332" t="str">
        <f t="shared" si="327"/>
        <v/>
      </c>
      <c r="V1152" s="284"/>
      <c r="W1152" s="332" t="str">
        <f t="shared" si="328"/>
        <v xml:space="preserve"> </v>
      </c>
      <c r="X1152" s="635"/>
      <c r="Y1152" s="335" t="str">
        <f t="shared" si="329"/>
        <v/>
      </c>
      <c r="Z1152" s="635"/>
      <c r="AA1152" s="637"/>
      <c r="AB1152" s="635"/>
      <c r="AC1152" s="309"/>
      <c r="AF1152" s="516"/>
      <c r="AG1152" s="518"/>
    </row>
    <row r="1153" spans="2:33" s="274" customFormat="1" ht="69.75" customHeight="1" x14ac:dyDescent="0.2">
      <c r="B1153" s="285" t="s">
        <v>718</v>
      </c>
      <c r="C1153" s="296"/>
      <c r="D1153" s="296"/>
      <c r="E1153" s="284"/>
      <c r="F1153" s="284"/>
      <c r="G1153" s="638"/>
      <c r="H1153" s="639"/>
      <c r="I1153" s="289"/>
      <c r="J1153" s="298"/>
      <c r="K1153" s="298"/>
      <c r="L1153" s="289"/>
      <c r="M1153" s="289"/>
      <c r="N1153" s="299"/>
      <c r="O1153" s="297"/>
      <c r="P1153" s="297"/>
      <c r="Q1153" s="273"/>
      <c r="R1153" s="284"/>
      <c r="S1153" s="284"/>
      <c r="T1153" s="284"/>
      <c r="U1153" s="332" t="str">
        <f t="shared" si="327"/>
        <v/>
      </c>
      <c r="V1153" s="284"/>
      <c r="W1153" s="332" t="str">
        <f t="shared" si="328"/>
        <v xml:space="preserve"> </v>
      </c>
      <c r="X1153" s="636"/>
      <c r="Y1153" s="335" t="str">
        <f t="shared" si="329"/>
        <v/>
      </c>
      <c r="Z1153" s="636"/>
      <c r="AA1153" s="637"/>
      <c r="AB1153" s="636"/>
      <c r="AC1153" s="309"/>
    </row>
    <row r="1154" spans="2:33" s="274" customFormat="1" ht="15.75" x14ac:dyDescent="0.2">
      <c r="B1154" s="300"/>
      <c r="C1154" s="301"/>
      <c r="D1154" s="301"/>
      <c r="E1154" s="301"/>
      <c r="F1154" s="301"/>
      <c r="G1154" s="301"/>
      <c r="H1154" s="301"/>
      <c r="I1154" s="301"/>
      <c r="J1154" s="302"/>
      <c r="K1154" s="302"/>
      <c r="L1154" s="302"/>
      <c r="M1154" s="302"/>
      <c r="N1154" s="301"/>
      <c r="O1154" s="301"/>
      <c r="P1154" s="301"/>
      <c r="Q1154" s="302"/>
      <c r="R1154" s="302"/>
      <c r="S1154" s="303"/>
      <c r="T1154" s="303" t="s">
        <v>719</v>
      </c>
      <c r="U1154" s="333">
        <f>SUM(U1148:U1153)</f>
        <v>1830.270490633972</v>
      </c>
      <c r="V1154" s="303">
        <f>COUNTIF(V1148:V1153,"SI")</f>
        <v>1</v>
      </c>
      <c r="W1154" s="333">
        <f>SUM(W1148:W1153)</f>
        <v>1877.5440000000001</v>
      </c>
      <c r="X1154" s="310">
        <f>W1154/V1154</f>
        <v>1877.5440000000001</v>
      </c>
      <c r="Y1154" s="301"/>
      <c r="Z1154" s="301"/>
      <c r="AA1154" s="301"/>
      <c r="AB1154" s="301"/>
      <c r="AC1154" s="304"/>
    </row>
    <row r="1155" spans="2:33" ht="16.5" x14ac:dyDescent="0.3">
      <c r="Q1155" s="69"/>
      <c r="U1155" s="331"/>
      <c r="V1155" s="327"/>
      <c r="W1155" s="331"/>
    </row>
    <row r="1156" spans="2:33" x14ac:dyDescent="0.2">
      <c r="Q1156" s="69"/>
    </row>
    <row r="1157" spans="2:33" s="274" customFormat="1" ht="21" customHeight="1" x14ac:dyDescent="0.25">
      <c r="B1157" s="449">
        <v>88</v>
      </c>
      <c r="C1157" s="640" t="str">
        <f>VLOOKUP(B1157,'INFO. PROP'!$A$9:$D$105,2,FALSE)</f>
        <v>CONSORCIO VIAS URBANAS PCC</v>
      </c>
      <c r="D1157" s="640"/>
      <c r="E1157" s="640"/>
      <c r="F1157" s="640"/>
      <c r="G1157" s="640"/>
      <c r="H1157" s="641" t="s">
        <v>8</v>
      </c>
      <c r="I1157" s="641"/>
      <c r="J1157" s="642"/>
      <c r="K1157" s="423" t="str">
        <f>VLOOKUP(B1157,'INFO. PROP'!$A$9:$E$105,4,FALSE)</f>
        <v>(PEDRO JOSÉ CORREDOR BECERRA 50% - JORGE WILLAN CORZO GARCIA 20% - GERMAN ALONSO PUENTES GORDO  30%- 0%)</v>
      </c>
      <c r="L1157" s="426"/>
      <c r="M1157" s="426"/>
      <c r="N1157" s="426"/>
      <c r="O1157" s="426"/>
      <c r="P1157" s="426"/>
      <c r="Q1157" s="426"/>
      <c r="R1157" s="426"/>
      <c r="S1157" s="426"/>
      <c r="T1157" s="426"/>
      <c r="U1157" s="431"/>
      <c r="V1157" s="452" t="s">
        <v>673</v>
      </c>
      <c r="W1157" s="431">
        <f>AVERAGE(W1161:W1166)</f>
        <v>1079.8315</v>
      </c>
      <c r="X1157" s="618" t="s">
        <v>674</v>
      </c>
      <c r="Y1157" s="619"/>
      <c r="Z1157" s="311" t="s">
        <v>656</v>
      </c>
      <c r="AA1157" s="312" t="s">
        <v>627</v>
      </c>
      <c r="AB1157" s="311" t="s">
        <v>656</v>
      </c>
      <c r="AC1157" s="275"/>
      <c r="AF1157" s="516"/>
      <c r="AG1157" s="517"/>
    </row>
    <row r="1158" spans="2:33" s="274" customFormat="1" ht="15" x14ac:dyDescent="0.25">
      <c r="B1158" s="643"/>
      <c r="C1158" s="644"/>
      <c r="D1158" s="644"/>
      <c r="E1158" s="644"/>
      <c r="F1158" s="306"/>
      <c r="G1158" s="307"/>
      <c r="H1158" s="307"/>
      <c r="I1158" s="307"/>
      <c r="J1158" s="308"/>
      <c r="K1158" s="308"/>
      <c r="L1158" s="308"/>
      <c r="M1158" s="308"/>
      <c r="N1158" s="307"/>
      <c r="O1158" s="307"/>
      <c r="P1158" s="307"/>
      <c r="Q1158" s="308"/>
      <c r="R1158" s="308"/>
      <c r="S1158" s="308"/>
      <c r="T1158" s="308"/>
      <c r="U1158" s="308"/>
      <c r="V1158" s="308"/>
      <c r="W1158" s="308"/>
      <c r="X1158" s="308"/>
      <c r="Y1158" s="307"/>
      <c r="Z1158" s="307"/>
      <c r="AA1158" s="307"/>
      <c r="AB1158" s="307"/>
      <c r="AC1158" s="276"/>
      <c r="AF1158" s="516"/>
      <c r="AG1158" s="517"/>
    </row>
    <row r="1159" spans="2:33" s="274" customFormat="1" ht="45" customHeight="1" x14ac:dyDescent="0.25">
      <c r="B1159" s="645" t="s">
        <v>675</v>
      </c>
      <c r="C1159" s="629" t="s">
        <v>676</v>
      </c>
      <c r="D1159" s="629" t="s">
        <v>677</v>
      </c>
      <c r="E1159" s="629" t="s">
        <v>678</v>
      </c>
      <c r="F1159" s="630" t="s">
        <v>675</v>
      </c>
      <c r="G1159" s="646"/>
      <c r="H1159" s="631"/>
      <c r="I1159" s="647" t="s">
        <v>679</v>
      </c>
      <c r="J1159" s="648"/>
      <c r="K1159" s="620" t="s">
        <v>680</v>
      </c>
      <c r="L1159" s="620" t="s">
        <v>681</v>
      </c>
      <c r="M1159" s="620" t="s">
        <v>682</v>
      </c>
      <c r="N1159" s="620" t="s">
        <v>683</v>
      </c>
      <c r="O1159" s="620" t="s">
        <v>684</v>
      </c>
      <c r="P1159" s="620" t="s">
        <v>685</v>
      </c>
      <c r="Q1159" s="281" t="s">
        <v>686</v>
      </c>
      <c r="R1159" s="279" t="s">
        <v>687</v>
      </c>
      <c r="S1159" s="649" t="s">
        <v>688</v>
      </c>
      <c r="T1159" s="649"/>
      <c r="U1159" s="620" t="s">
        <v>689</v>
      </c>
      <c r="V1159" s="620" t="s">
        <v>690</v>
      </c>
      <c r="W1159" s="647" t="s">
        <v>691</v>
      </c>
      <c r="X1159" s="648"/>
      <c r="Y1159" s="281" t="s">
        <v>692</v>
      </c>
      <c r="Z1159" s="281" t="s">
        <v>693</v>
      </c>
      <c r="AA1159" s="629" t="s">
        <v>694</v>
      </c>
      <c r="AB1159" s="629"/>
      <c r="AC1159" s="622" t="s">
        <v>23</v>
      </c>
      <c r="AF1159" s="516"/>
      <c r="AG1159" s="517"/>
    </row>
    <row r="1160" spans="2:33" s="274" customFormat="1" ht="75" customHeight="1" x14ac:dyDescent="0.25">
      <c r="B1160" s="645"/>
      <c r="C1160" s="629"/>
      <c r="D1160" s="629"/>
      <c r="E1160" s="629"/>
      <c r="F1160" s="282" t="s">
        <v>5</v>
      </c>
      <c r="G1160" s="630" t="s">
        <v>695</v>
      </c>
      <c r="H1160" s="631"/>
      <c r="I1160" s="278" t="s">
        <v>696</v>
      </c>
      <c r="J1160" s="280" t="s">
        <v>697</v>
      </c>
      <c r="K1160" s="621"/>
      <c r="L1160" s="621"/>
      <c r="M1160" s="621"/>
      <c r="N1160" s="621"/>
      <c r="O1160" s="621"/>
      <c r="P1160" s="621"/>
      <c r="Q1160" s="277" t="s">
        <v>698</v>
      </c>
      <c r="R1160" s="277" t="s">
        <v>699</v>
      </c>
      <c r="S1160" s="283" t="s">
        <v>700</v>
      </c>
      <c r="T1160" s="283" t="s">
        <v>701</v>
      </c>
      <c r="U1160" s="621"/>
      <c r="V1160" s="621"/>
      <c r="W1160" s="502" t="s">
        <v>702</v>
      </c>
      <c r="X1160" s="284" t="s">
        <v>703</v>
      </c>
      <c r="Y1160" s="277" t="s">
        <v>704</v>
      </c>
      <c r="Z1160" s="281" t="s">
        <v>705</v>
      </c>
      <c r="AA1160" s="277" t="s">
        <v>706</v>
      </c>
      <c r="AB1160" s="277" t="s">
        <v>707</v>
      </c>
      <c r="AC1160" s="622"/>
      <c r="AF1160" s="516"/>
      <c r="AG1160" s="517"/>
    </row>
    <row r="1161" spans="2:33" s="274" customFormat="1" ht="83.25" customHeight="1" x14ac:dyDescent="0.25">
      <c r="B1161" s="285" t="s">
        <v>708</v>
      </c>
      <c r="C1161" s="286">
        <v>44</v>
      </c>
      <c r="D1161" s="287" t="s">
        <v>1022</v>
      </c>
      <c r="E1161" s="377" t="s">
        <v>1615</v>
      </c>
      <c r="F1161" s="288" t="s">
        <v>1616</v>
      </c>
      <c r="G1161" s="651" t="s">
        <v>1617</v>
      </c>
      <c r="H1161" s="652"/>
      <c r="I1161" s="289" t="s">
        <v>892</v>
      </c>
      <c r="J1161" s="290">
        <v>0.4</v>
      </c>
      <c r="K1161" s="290" t="s">
        <v>1618</v>
      </c>
      <c r="L1161" s="291">
        <v>38810</v>
      </c>
      <c r="M1161" s="291">
        <v>39664</v>
      </c>
      <c r="N1161" s="292">
        <v>723003406</v>
      </c>
      <c r="O1161" s="293">
        <v>1566.63</v>
      </c>
      <c r="P1161" s="289">
        <v>811015</v>
      </c>
      <c r="Q1161" s="273" t="str">
        <f>IF(OR(P1161=$C$2,P1161=$C$3,P1161=$C$4),"CUMPLE","NO CUMPLE")</f>
        <v>CUMPLE</v>
      </c>
      <c r="R1161" s="273" t="s">
        <v>656</v>
      </c>
      <c r="S1161" s="273" t="s">
        <v>656</v>
      </c>
      <c r="T1161" s="273"/>
      <c r="U1161" s="332">
        <f t="shared" ref="U1161:U1166" si="330">IF(V1161="SI",IF(M1161="","",($J1161*$N1161)/(VLOOKUP(YEAR(M1161),$AF$1:$AG$34,2,))),"")</f>
        <v>626.65517313109433</v>
      </c>
      <c r="V1161" s="284" t="s">
        <v>634</v>
      </c>
      <c r="W1161" s="332">
        <f t="shared" ref="W1161:W1166" si="331">IF(V1161="si",(J1161*O1161),(" "))</f>
        <v>626.65200000000004</v>
      </c>
      <c r="X1161" s="448">
        <f>W1167/$G$11</f>
        <v>5.3987956794620571</v>
      </c>
      <c r="Y1161" s="273" t="str">
        <f t="shared" ref="Y1161:Y1166" si="332">IF(M1161="","",IF(M1161&lt;$G$13,"CUMPLE","NO CUMPLE"))</f>
        <v>CUMPLE</v>
      </c>
      <c r="Z1161" s="634" t="s">
        <v>656</v>
      </c>
      <c r="AA1161" s="637" t="s">
        <v>634</v>
      </c>
      <c r="AB1161" s="634" t="str">
        <f>IF(AA1161="si","CUMPLE","NO CUMPLE")</f>
        <v>CUMPLE</v>
      </c>
      <c r="AC1161" s="294"/>
      <c r="AF1161" s="516"/>
      <c r="AG1161" s="517"/>
    </row>
    <row r="1162" spans="2:33" s="274" customFormat="1" ht="90.75" customHeight="1" x14ac:dyDescent="0.25">
      <c r="B1162" s="285" t="s">
        <v>714</v>
      </c>
      <c r="C1162" s="288" t="s">
        <v>1619</v>
      </c>
      <c r="D1162" s="287" t="s">
        <v>1022</v>
      </c>
      <c r="E1162" s="377" t="s">
        <v>789</v>
      </c>
      <c r="F1162" s="288" t="s">
        <v>1620</v>
      </c>
      <c r="G1162" s="651" t="s">
        <v>1621</v>
      </c>
      <c r="H1162" s="652"/>
      <c r="I1162" s="289" t="s">
        <v>713</v>
      </c>
      <c r="J1162" s="290">
        <v>0.8</v>
      </c>
      <c r="K1162" s="290" t="s">
        <v>1622</v>
      </c>
      <c r="L1162" s="291">
        <v>43791</v>
      </c>
      <c r="M1162" s="291">
        <v>44269</v>
      </c>
      <c r="N1162" s="292">
        <v>2180077867</v>
      </c>
      <c r="O1162" s="293">
        <v>2399.5700000000002</v>
      </c>
      <c r="P1162" s="289">
        <v>811015</v>
      </c>
      <c r="Q1162" s="273" t="str">
        <f t="shared" ref="Q1162:Q1164" si="333">IF(OR(P1162=$C$2,P1162=$C$3,P1162=$C$4),"CUMPLE","NO CUMPLE")</f>
        <v>CUMPLE</v>
      </c>
      <c r="R1162" s="273" t="s">
        <v>656</v>
      </c>
      <c r="S1162" s="273" t="s">
        <v>656</v>
      </c>
      <c r="T1162" s="273"/>
      <c r="U1162" s="332">
        <f t="shared" si="330"/>
        <v>1919.6614005543047</v>
      </c>
      <c r="V1162" s="284" t="s">
        <v>634</v>
      </c>
      <c r="W1162" s="332">
        <f t="shared" si="331"/>
        <v>1919.6560000000002</v>
      </c>
      <c r="X1162" s="634" t="str">
        <f>IF(W1167=0,"",IF(X1161&gt;=100%,"CUMPLE","NO CUMPLE"))</f>
        <v>CUMPLE</v>
      </c>
      <c r="Y1162" s="273" t="str">
        <f t="shared" si="332"/>
        <v>CUMPLE</v>
      </c>
      <c r="Z1162" s="635"/>
      <c r="AA1162" s="637"/>
      <c r="AB1162" s="635"/>
      <c r="AC1162" s="294"/>
      <c r="AF1162" s="516"/>
      <c r="AG1162" s="518"/>
    </row>
    <row r="1163" spans="2:33" s="274" customFormat="1" ht="75" customHeight="1" x14ac:dyDescent="0.25">
      <c r="B1163" s="285" t="s">
        <v>715</v>
      </c>
      <c r="C1163" s="296">
        <v>2</v>
      </c>
      <c r="D1163" s="287" t="s">
        <v>1022</v>
      </c>
      <c r="E1163" s="377" t="s">
        <v>1623</v>
      </c>
      <c r="F1163" s="288" t="s">
        <v>1624</v>
      </c>
      <c r="G1163" s="651" t="s">
        <v>1625</v>
      </c>
      <c r="H1163" s="652"/>
      <c r="I1163" s="289" t="s">
        <v>713</v>
      </c>
      <c r="J1163" s="290">
        <v>0.9</v>
      </c>
      <c r="K1163" s="290" t="s">
        <v>1626</v>
      </c>
      <c r="L1163" s="291">
        <v>40239</v>
      </c>
      <c r="M1163" s="291">
        <v>40771</v>
      </c>
      <c r="N1163" s="292">
        <v>5306750959</v>
      </c>
      <c r="O1163" s="293">
        <v>743.31</v>
      </c>
      <c r="P1163" s="289">
        <v>801016</v>
      </c>
      <c r="Q1163" s="273" t="str">
        <f t="shared" si="333"/>
        <v>CUMPLE</v>
      </c>
      <c r="R1163" s="273" t="s">
        <v>656</v>
      </c>
      <c r="S1163" s="273" t="s">
        <v>656</v>
      </c>
      <c r="T1163" s="273" t="s">
        <v>656</v>
      </c>
      <c r="U1163" s="332">
        <f t="shared" si="330"/>
        <v>8917.2439564973865</v>
      </c>
      <c r="V1163" s="284" t="s">
        <v>634</v>
      </c>
      <c r="W1163" s="332">
        <f t="shared" si="331"/>
        <v>668.97899999999993</v>
      </c>
      <c r="X1163" s="635"/>
      <c r="Y1163" s="273" t="str">
        <f t="shared" si="332"/>
        <v>CUMPLE</v>
      </c>
      <c r="Z1163" s="635"/>
      <c r="AA1163" s="637"/>
      <c r="AB1163" s="635"/>
      <c r="AC1163" s="294"/>
      <c r="AF1163" s="516"/>
      <c r="AG1163" s="518"/>
    </row>
    <row r="1164" spans="2:33" s="274" customFormat="1" ht="141" customHeight="1" x14ac:dyDescent="0.25">
      <c r="B1164" s="285" t="s">
        <v>716</v>
      </c>
      <c r="C1164" s="287" t="s">
        <v>1627</v>
      </c>
      <c r="D1164" s="287" t="s">
        <v>1022</v>
      </c>
      <c r="E1164" s="416" t="s">
        <v>789</v>
      </c>
      <c r="F1164" s="288" t="s">
        <v>1628</v>
      </c>
      <c r="G1164" s="651" t="s">
        <v>1629</v>
      </c>
      <c r="H1164" s="652"/>
      <c r="I1164" s="289" t="s">
        <v>713</v>
      </c>
      <c r="J1164" s="290">
        <v>0.9</v>
      </c>
      <c r="K1164" s="290" t="s">
        <v>1630</v>
      </c>
      <c r="L1164" s="291">
        <v>43284</v>
      </c>
      <c r="M1164" s="291">
        <v>43672</v>
      </c>
      <c r="N1164" s="292">
        <v>1015864444</v>
      </c>
      <c r="O1164" s="293">
        <v>1226.71</v>
      </c>
      <c r="P1164" s="289">
        <v>801016</v>
      </c>
      <c r="Q1164" s="273" t="str">
        <f t="shared" si="333"/>
        <v>CUMPLE</v>
      </c>
      <c r="R1164" s="273" t="s">
        <v>656</v>
      </c>
      <c r="S1164" s="273" t="s">
        <v>656</v>
      </c>
      <c r="T1164" s="273"/>
      <c r="U1164" s="332">
        <f t="shared" si="330"/>
        <v>1104.0458095242695</v>
      </c>
      <c r="V1164" s="284" t="s">
        <v>634</v>
      </c>
      <c r="W1164" s="332">
        <f t="shared" si="331"/>
        <v>1104.039</v>
      </c>
      <c r="X1164" s="635"/>
      <c r="Y1164" s="273" t="str">
        <f t="shared" si="332"/>
        <v>CUMPLE</v>
      </c>
      <c r="Z1164" s="635"/>
      <c r="AA1164" s="637"/>
      <c r="AB1164" s="635"/>
      <c r="AC1164" s="294"/>
      <c r="AF1164" s="516"/>
      <c r="AG1164" s="518"/>
    </row>
    <row r="1165" spans="2:33" s="274" customFormat="1" ht="54.75" customHeight="1" x14ac:dyDescent="0.25">
      <c r="B1165" s="285" t="s">
        <v>717</v>
      </c>
      <c r="C1165" s="296"/>
      <c r="D1165" s="296"/>
      <c r="F1165" s="284"/>
      <c r="G1165" s="638"/>
      <c r="H1165" s="639"/>
      <c r="I1165" s="289"/>
      <c r="J1165" s="298"/>
      <c r="K1165" s="298"/>
      <c r="L1165" s="289"/>
      <c r="M1165" s="289"/>
      <c r="N1165" s="299"/>
      <c r="O1165" s="297"/>
      <c r="P1165" s="297"/>
      <c r="Q1165" s="273"/>
      <c r="R1165" s="284"/>
      <c r="S1165" s="284"/>
      <c r="T1165" s="284"/>
      <c r="U1165" s="332" t="str">
        <f t="shared" si="330"/>
        <v/>
      </c>
      <c r="V1165" s="284"/>
      <c r="W1165" s="332" t="str">
        <f t="shared" si="331"/>
        <v xml:space="preserve"> </v>
      </c>
      <c r="X1165" s="635"/>
      <c r="Y1165" s="335" t="str">
        <f t="shared" si="332"/>
        <v/>
      </c>
      <c r="Z1165" s="635"/>
      <c r="AA1165" s="637"/>
      <c r="AB1165" s="635"/>
      <c r="AC1165" s="309"/>
      <c r="AF1165" s="516"/>
      <c r="AG1165" s="518"/>
    </row>
    <row r="1166" spans="2:33" s="274" customFormat="1" ht="69.75" customHeight="1" x14ac:dyDescent="0.2">
      <c r="B1166" s="285" t="s">
        <v>718</v>
      </c>
      <c r="C1166" s="296"/>
      <c r="D1166" s="296"/>
      <c r="E1166" s="416"/>
      <c r="F1166" s="284"/>
      <c r="G1166" s="638"/>
      <c r="H1166" s="639"/>
      <c r="I1166" s="289"/>
      <c r="J1166" s="298"/>
      <c r="K1166" s="298"/>
      <c r="L1166" s="289"/>
      <c r="M1166" s="289"/>
      <c r="N1166" s="299"/>
      <c r="O1166" s="297"/>
      <c r="P1166" s="297"/>
      <c r="Q1166" s="273"/>
      <c r="R1166" s="284"/>
      <c r="S1166" s="284"/>
      <c r="T1166" s="284"/>
      <c r="U1166" s="332" t="str">
        <f t="shared" si="330"/>
        <v/>
      </c>
      <c r="V1166" s="284"/>
      <c r="W1166" s="332" t="str">
        <f t="shared" si="331"/>
        <v xml:space="preserve"> </v>
      </c>
      <c r="X1166" s="636"/>
      <c r="Y1166" s="335" t="str">
        <f t="shared" si="332"/>
        <v/>
      </c>
      <c r="Z1166" s="636"/>
      <c r="AA1166" s="637"/>
      <c r="AB1166" s="636"/>
      <c r="AC1166" s="309"/>
    </row>
    <row r="1167" spans="2:33" s="274" customFormat="1" ht="15.75" x14ac:dyDescent="0.2">
      <c r="B1167" s="300"/>
      <c r="C1167" s="301"/>
      <c r="D1167" s="301"/>
      <c r="E1167" s="415"/>
      <c r="F1167" s="301"/>
      <c r="G1167" s="301"/>
      <c r="H1167" s="301"/>
      <c r="I1167" s="301"/>
      <c r="J1167" s="302"/>
      <c r="K1167" s="302"/>
      <c r="L1167" s="302"/>
      <c r="M1167" s="302"/>
      <c r="N1167" s="301"/>
      <c r="O1167" s="301"/>
      <c r="P1167" s="301"/>
      <c r="Q1167" s="302"/>
      <c r="R1167" s="302"/>
      <c r="S1167" s="303"/>
      <c r="T1167" s="303" t="s">
        <v>719</v>
      </c>
      <c r="U1167" s="333">
        <f>SUM(U1161:U1166)</f>
        <v>12567.606339707056</v>
      </c>
      <c r="V1167" s="303">
        <f>COUNTIF(V1161:V1166,"SI")</f>
        <v>4</v>
      </c>
      <c r="W1167" s="333">
        <f>SUM(W1161:W1166)</f>
        <v>4319.326</v>
      </c>
      <c r="X1167" s="310">
        <f>W1167/V1167</f>
        <v>1079.8315</v>
      </c>
      <c r="Y1167" s="301"/>
      <c r="Z1167" s="301"/>
      <c r="AA1167" s="301"/>
      <c r="AB1167" s="301"/>
      <c r="AC1167" s="304"/>
    </row>
    <row r="1168" spans="2:33" x14ac:dyDescent="0.2">
      <c r="Q1168" s="69"/>
    </row>
    <row r="1169" spans="2:33" x14ac:dyDescent="0.2">
      <c r="Q1169" s="69"/>
    </row>
    <row r="1170" spans="2:33" s="274" customFormat="1" ht="21" customHeight="1" x14ac:dyDescent="0.25">
      <c r="B1170" s="449">
        <v>89</v>
      </c>
      <c r="C1170" s="640" t="str">
        <f>VLOOKUP(B1170,'INFO. PROP'!$A$9:$D$105,2,FALSE)</f>
        <v>CONSORCIO CONEXION VIAL BOSA</v>
      </c>
      <c r="D1170" s="640"/>
      <c r="E1170" s="640"/>
      <c r="F1170" s="640"/>
      <c r="G1170" s="640"/>
      <c r="H1170" s="641" t="s">
        <v>8</v>
      </c>
      <c r="I1170" s="641"/>
      <c r="J1170" s="642"/>
      <c r="K1170" s="423" t="str">
        <f>VLOOKUP(B1170,'INFO. PROP'!$A$9:$E$105,4,FALSE)</f>
        <v>(2C INGENIEROS S.A. 60% - 2CC INGENIEROS S.A.S. 40% -  0%- 0%)</v>
      </c>
      <c r="L1170" s="426"/>
      <c r="M1170" s="426"/>
      <c r="N1170" s="426"/>
      <c r="O1170" s="426"/>
      <c r="P1170" s="426"/>
      <c r="Q1170" s="426"/>
      <c r="R1170" s="426"/>
      <c r="S1170" s="426"/>
      <c r="T1170" s="426"/>
      <c r="U1170" s="431"/>
      <c r="V1170" s="452" t="s">
        <v>673</v>
      </c>
      <c r="W1170" s="431">
        <f>AVERAGE(W1174:W1179)</f>
        <v>1058.7253333333333</v>
      </c>
      <c r="X1170" s="618" t="s">
        <v>674</v>
      </c>
      <c r="Y1170" s="619"/>
      <c r="Z1170" s="311" t="s">
        <v>656</v>
      </c>
      <c r="AA1170" s="312" t="s">
        <v>627</v>
      </c>
      <c r="AB1170" s="311" t="s">
        <v>656</v>
      </c>
      <c r="AC1170" s="275"/>
      <c r="AF1170" s="516"/>
      <c r="AG1170" s="517"/>
    </row>
    <row r="1171" spans="2:33" s="274" customFormat="1" ht="15" x14ac:dyDescent="0.25">
      <c r="B1171" s="643"/>
      <c r="C1171" s="644"/>
      <c r="D1171" s="644"/>
      <c r="E1171" s="644"/>
      <c r="F1171" s="306"/>
      <c r="G1171" s="307"/>
      <c r="H1171" s="307"/>
      <c r="I1171" s="307"/>
      <c r="J1171" s="308"/>
      <c r="K1171" s="308"/>
      <c r="L1171" s="308"/>
      <c r="M1171" s="308"/>
      <c r="N1171" s="307"/>
      <c r="O1171" s="307"/>
      <c r="P1171" s="307"/>
      <c r="Q1171" s="308"/>
      <c r="R1171" s="308"/>
      <c r="S1171" s="308"/>
      <c r="T1171" s="308"/>
      <c r="U1171" s="308"/>
      <c r="V1171" s="308"/>
      <c r="W1171" s="308"/>
      <c r="X1171" s="308"/>
      <c r="Y1171" s="307"/>
      <c r="Z1171" s="307"/>
      <c r="AA1171" s="307"/>
      <c r="AB1171" s="307"/>
      <c r="AC1171" s="276"/>
      <c r="AF1171" s="516"/>
      <c r="AG1171" s="517"/>
    </row>
    <row r="1172" spans="2:33" s="274" customFormat="1" ht="45" customHeight="1" x14ac:dyDescent="0.25">
      <c r="B1172" s="645" t="s">
        <v>675</v>
      </c>
      <c r="C1172" s="629" t="s">
        <v>676</v>
      </c>
      <c r="D1172" s="629" t="s">
        <v>677</v>
      </c>
      <c r="E1172" s="629" t="s">
        <v>678</v>
      </c>
      <c r="F1172" s="630" t="s">
        <v>675</v>
      </c>
      <c r="G1172" s="646"/>
      <c r="H1172" s="631"/>
      <c r="I1172" s="647" t="s">
        <v>679</v>
      </c>
      <c r="J1172" s="648"/>
      <c r="K1172" s="620" t="s">
        <v>680</v>
      </c>
      <c r="L1172" s="620" t="s">
        <v>681</v>
      </c>
      <c r="M1172" s="620" t="s">
        <v>682</v>
      </c>
      <c r="N1172" s="620" t="s">
        <v>683</v>
      </c>
      <c r="O1172" s="620" t="s">
        <v>684</v>
      </c>
      <c r="P1172" s="620" t="s">
        <v>685</v>
      </c>
      <c r="Q1172" s="281" t="s">
        <v>686</v>
      </c>
      <c r="R1172" s="279" t="s">
        <v>687</v>
      </c>
      <c r="S1172" s="649" t="s">
        <v>688</v>
      </c>
      <c r="T1172" s="649"/>
      <c r="U1172" s="620" t="s">
        <v>689</v>
      </c>
      <c r="V1172" s="620" t="s">
        <v>690</v>
      </c>
      <c r="W1172" s="647" t="s">
        <v>691</v>
      </c>
      <c r="X1172" s="648"/>
      <c r="Y1172" s="281" t="s">
        <v>692</v>
      </c>
      <c r="Z1172" s="281" t="s">
        <v>693</v>
      </c>
      <c r="AA1172" s="629" t="s">
        <v>694</v>
      </c>
      <c r="AB1172" s="629"/>
      <c r="AC1172" s="622" t="s">
        <v>23</v>
      </c>
      <c r="AF1172" s="516"/>
      <c r="AG1172" s="517"/>
    </row>
    <row r="1173" spans="2:33" s="274" customFormat="1" ht="75" customHeight="1" x14ac:dyDescent="0.25">
      <c r="B1173" s="645"/>
      <c r="C1173" s="629"/>
      <c r="D1173" s="629"/>
      <c r="E1173" s="629"/>
      <c r="F1173" s="282" t="s">
        <v>5</v>
      </c>
      <c r="G1173" s="630" t="s">
        <v>695</v>
      </c>
      <c r="H1173" s="631"/>
      <c r="I1173" s="278" t="s">
        <v>696</v>
      </c>
      <c r="J1173" s="280" t="s">
        <v>697</v>
      </c>
      <c r="K1173" s="621"/>
      <c r="L1173" s="621"/>
      <c r="M1173" s="621"/>
      <c r="N1173" s="621"/>
      <c r="O1173" s="621"/>
      <c r="P1173" s="621"/>
      <c r="Q1173" s="277" t="s">
        <v>698</v>
      </c>
      <c r="R1173" s="277" t="s">
        <v>699</v>
      </c>
      <c r="S1173" s="283" t="s">
        <v>700</v>
      </c>
      <c r="T1173" s="283" t="s">
        <v>701</v>
      </c>
      <c r="U1173" s="621"/>
      <c r="V1173" s="621"/>
      <c r="W1173" s="502" t="s">
        <v>702</v>
      </c>
      <c r="X1173" s="284" t="s">
        <v>703</v>
      </c>
      <c r="Y1173" s="277" t="s">
        <v>704</v>
      </c>
      <c r="Z1173" s="281" t="s">
        <v>705</v>
      </c>
      <c r="AA1173" s="277" t="s">
        <v>706</v>
      </c>
      <c r="AB1173" s="277" t="s">
        <v>707</v>
      </c>
      <c r="AC1173" s="622"/>
      <c r="AF1173" s="516"/>
      <c r="AG1173" s="517"/>
    </row>
    <row r="1174" spans="2:33" s="274" customFormat="1" ht="185.25" customHeight="1" x14ac:dyDescent="0.25">
      <c r="B1174" s="285" t="s">
        <v>708</v>
      </c>
      <c r="C1174" s="288" t="s">
        <v>1631</v>
      </c>
      <c r="D1174" s="287" t="s">
        <v>1022</v>
      </c>
      <c r="E1174" s="288" t="s">
        <v>1632</v>
      </c>
      <c r="F1174" s="288" t="s">
        <v>1633</v>
      </c>
      <c r="G1174" s="651" t="s">
        <v>1634</v>
      </c>
      <c r="H1174" s="652"/>
      <c r="I1174" s="289" t="s">
        <v>730</v>
      </c>
      <c r="J1174" s="290">
        <v>0.6</v>
      </c>
      <c r="K1174" s="290" t="s">
        <v>1635</v>
      </c>
      <c r="L1174" s="291">
        <v>40514</v>
      </c>
      <c r="M1174" s="291">
        <v>41294</v>
      </c>
      <c r="N1174" s="292">
        <v>2464529620</v>
      </c>
      <c r="O1174" s="293">
        <v>4180.71</v>
      </c>
      <c r="P1174" s="289">
        <v>801016</v>
      </c>
      <c r="Q1174" s="273" t="str">
        <f>IF(OR(P1174=$C$2,P1174=$C$3,P1174=$C$4),"CUMPLE","NO CUMPLE")</f>
        <v>CUMPLE</v>
      </c>
      <c r="R1174" s="273" t="s">
        <v>656</v>
      </c>
      <c r="S1174" s="273" t="s">
        <v>656</v>
      </c>
      <c r="T1174" s="273"/>
      <c r="U1174" s="332">
        <f t="shared" ref="U1174:U1179" si="334">IF(V1174="SI",IF(M1174="","",($J1174*$N1174)/(VLOOKUP(YEAR(M1174),$AF$1:$AG$34,2,))),"")</f>
        <v>2508.4270941475829</v>
      </c>
      <c r="V1174" s="284" t="s">
        <v>634</v>
      </c>
      <c r="W1174" s="332">
        <f t="shared" ref="W1174:W1179" si="335">IF(V1174="si",(J1174*O1174),(" "))</f>
        <v>2508.4259999999999</v>
      </c>
      <c r="X1174" s="448">
        <f>W1180/$G$11</f>
        <v>3.969953938649474</v>
      </c>
      <c r="Y1174" s="273" t="str">
        <f t="shared" ref="Y1174:Y1179" si="336">IF(M1174="","",IF(M1174&lt;$G$13,"CUMPLE","NO CUMPLE"))</f>
        <v>CUMPLE</v>
      </c>
      <c r="Z1174" s="634" t="s">
        <v>656</v>
      </c>
      <c r="AA1174" s="637" t="s">
        <v>634</v>
      </c>
      <c r="AB1174" s="634" t="str">
        <f>IF(AA1174="si","CUMPLE","NO CUMPLE")</f>
        <v>CUMPLE</v>
      </c>
      <c r="AC1174" s="295"/>
      <c r="AF1174" s="516"/>
      <c r="AG1174" s="517"/>
    </row>
    <row r="1175" spans="2:33" s="274" customFormat="1" ht="90.75" customHeight="1" x14ac:dyDescent="0.25">
      <c r="B1175" s="285" t="s">
        <v>714</v>
      </c>
      <c r="C1175" s="288" t="s">
        <v>1636</v>
      </c>
      <c r="D1175" s="287" t="s">
        <v>1022</v>
      </c>
      <c r="E1175" s="288" t="s">
        <v>1637</v>
      </c>
      <c r="F1175" s="288" t="s">
        <v>1638</v>
      </c>
      <c r="G1175" s="651" t="s">
        <v>1639</v>
      </c>
      <c r="H1175" s="652"/>
      <c r="I1175" s="289" t="s">
        <v>730</v>
      </c>
      <c r="J1175" s="290">
        <v>1</v>
      </c>
      <c r="K1175" s="290" t="s">
        <v>1640</v>
      </c>
      <c r="L1175" s="291">
        <v>39808</v>
      </c>
      <c r="M1175" s="291">
        <v>40238</v>
      </c>
      <c r="N1175" s="292">
        <v>249179723</v>
      </c>
      <c r="O1175" s="293">
        <v>483.78</v>
      </c>
      <c r="P1175" s="289">
        <v>811015</v>
      </c>
      <c r="Q1175" s="273" t="str">
        <f t="shared" ref="Q1175:Q1176" si="337">IF(OR(P1175=$C$2,P1175=$C$3,P1175=$C$4),"CUMPLE","NO CUMPLE")</f>
        <v>CUMPLE</v>
      </c>
      <c r="R1175" s="273" t="s">
        <v>656</v>
      </c>
      <c r="S1175" s="273" t="s">
        <v>656</v>
      </c>
      <c r="T1175" s="386" t="s">
        <v>656</v>
      </c>
      <c r="U1175" s="332">
        <f t="shared" si="334"/>
        <v>483.84412233009709</v>
      </c>
      <c r="V1175" s="284" t="s">
        <v>634</v>
      </c>
      <c r="W1175" s="332">
        <f t="shared" si="335"/>
        <v>483.78</v>
      </c>
      <c r="X1175" s="634" t="str">
        <f>IF(W1180=0,"",IF(X1174&gt;=100%,"CUMPLE","NO CUMPLE"))</f>
        <v>CUMPLE</v>
      </c>
      <c r="Y1175" s="273" t="str">
        <f t="shared" si="336"/>
        <v>CUMPLE</v>
      </c>
      <c r="Z1175" s="635"/>
      <c r="AA1175" s="637"/>
      <c r="AB1175" s="635"/>
      <c r="AC1175" s="295"/>
      <c r="AF1175" s="516"/>
      <c r="AG1175" s="518"/>
    </row>
    <row r="1176" spans="2:33" s="274" customFormat="1" ht="75" customHeight="1" x14ac:dyDescent="0.25">
      <c r="B1176" s="285" t="s">
        <v>715</v>
      </c>
      <c r="C1176" s="288" t="s">
        <v>1641</v>
      </c>
      <c r="D1176" s="287" t="s">
        <v>1022</v>
      </c>
      <c r="E1176" s="288" t="s">
        <v>1642</v>
      </c>
      <c r="F1176" s="288">
        <v>1348</v>
      </c>
      <c r="G1176" s="651" t="s">
        <v>1643</v>
      </c>
      <c r="H1176" s="652"/>
      <c r="I1176" s="289" t="s">
        <v>730</v>
      </c>
      <c r="J1176" s="290">
        <v>1</v>
      </c>
      <c r="K1176" s="290" t="s">
        <v>1640</v>
      </c>
      <c r="L1176" s="291">
        <v>41491</v>
      </c>
      <c r="M1176" s="291">
        <v>41893</v>
      </c>
      <c r="N1176" s="292">
        <v>113328567</v>
      </c>
      <c r="O1176" s="293">
        <v>183.97</v>
      </c>
      <c r="P1176" s="289">
        <v>811022</v>
      </c>
      <c r="Q1176" s="273" t="str">
        <f t="shared" si="337"/>
        <v>CUMPLE</v>
      </c>
      <c r="R1176" s="273" t="s">
        <v>656</v>
      </c>
      <c r="S1176" s="273" t="s">
        <v>656</v>
      </c>
      <c r="T1176" s="273"/>
      <c r="U1176" s="332">
        <f t="shared" si="334"/>
        <v>183.97494642857143</v>
      </c>
      <c r="V1176" s="284" t="s">
        <v>634</v>
      </c>
      <c r="W1176" s="332">
        <f t="shared" si="335"/>
        <v>183.97</v>
      </c>
      <c r="X1176" s="635"/>
      <c r="Y1176" s="273" t="str">
        <f t="shared" si="336"/>
        <v>CUMPLE</v>
      </c>
      <c r="Z1176" s="635"/>
      <c r="AA1176" s="637"/>
      <c r="AB1176" s="635"/>
      <c r="AC1176" s="295"/>
      <c r="AF1176" s="516"/>
      <c r="AG1176" s="518"/>
    </row>
    <row r="1177" spans="2:33" s="274" customFormat="1" ht="63.75" customHeight="1" x14ac:dyDescent="0.25">
      <c r="B1177" s="285" t="s">
        <v>716</v>
      </c>
      <c r="C1177" s="296"/>
      <c r="D1177" s="287"/>
      <c r="E1177" s="288"/>
      <c r="F1177" s="288"/>
      <c r="G1177" s="651"/>
      <c r="H1177" s="652"/>
      <c r="I1177" s="289"/>
      <c r="J1177" s="290"/>
      <c r="K1177" s="290"/>
      <c r="L1177" s="291"/>
      <c r="M1177" s="291"/>
      <c r="N1177" s="292"/>
      <c r="O1177" s="293"/>
      <c r="P1177" s="289"/>
      <c r="Q1177" s="273"/>
      <c r="R1177" s="273"/>
      <c r="S1177" s="273"/>
      <c r="T1177" s="273"/>
      <c r="U1177" s="332" t="str">
        <f t="shared" si="334"/>
        <v/>
      </c>
      <c r="V1177" s="284"/>
      <c r="W1177" s="332" t="str">
        <f t="shared" si="335"/>
        <v xml:space="preserve"> </v>
      </c>
      <c r="X1177" s="635"/>
      <c r="Y1177" s="273" t="str">
        <f t="shared" si="336"/>
        <v/>
      </c>
      <c r="Z1177" s="635"/>
      <c r="AA1177" s="637"/>
      <c r="AB1177" s="635"/>
      <c r="AC1177" s="309"/>
      <c r="AF1177" s="516"/>
      <c r="AG1177" s="518"/>
    </row>
    <row r="1178" spans="2:33" s="274" customFormat="1" ht="54.75" customHeight="1" x14ac:dyDescent="0.25">
      <c r="B1178" s="285" t="s">
        <v>717</v>
      </c>
      <c r="C1178" s="296"/>
      <c r="D1178" s="296"/>
      <c r="E1178" s="284"/>
      <c r="F1178" s="284"/>
      <c r="G1178" s="638"/>
      <c r="H1178" s="639"/>
      <c r="I1178" s="289"/>
      <c r="J1178" s="298"/>
      <c r="K1178" s="298"/>
      <c r="L1178" s="289"/>
      <c r="M1178" s="289"/>
      <c r="N1178" s="299"/>
      <c r="O1178" s="297"/>
      <c r="P1178" s="297"/>
      <c r="Q1178" s="273"/>
      <c r="R1178" s="284"/>
      <c r="S1178" s="284"/>
      <c r="T1178" s="284"/>
      <c r="U1178" s="332" t="str">
        <f t="shared" si="334"/>
        <v/>
      </c>
      <c r="V1178" s="284"/>
      <c r="W1178" s="332" t="str">
        <f t="shared" si="335"/>
        <v xml:space="preserve"> </v>
      </c>
      <c r="X1178" s="635"/>
      <c r="Y1178" s="335" t="str">
        <f t="shared" si="336"/>
        <v/>
      </c>
      <c r="Z1178" s="635"/>
      <c r="AA1178" s="637"/>
      <c r="AB1178" s="635"/>
      <c r="AC1178" s="309"/>
      <c r="AF1178" s="516"/>
      <c r="AG1178" s="518"/>
    </row>
    <row r="1179" spans="2:33" s="274" customFormat="1" ht="69.75" customHeight="1" x14ac:dyDescent="0.2">
      <c r="B1179" s="285" t="s">
        <v>718</v>
      </c>
      <c r="C1179" s="296"/>
      <c r="D1179" s="296"/>
      <c r="E1179" s="284"/>
      <c r="F1179" s="284"/>
      <c r="G1179" s="638"/>
      <c r="H1179" s="639"/>
      <c r="I1179" s="289"/>
      <c r="J1179" s="298"/>
      <c r="K1179" s="298"/>
      <c r="L1179" s="289"/>
      <c r="M1179" s="289"/>
      <c r="N1179" s="299"/>
      <c r="O1179" s="297"/>
      <c r="P1179" s="297"/>
      <c r="Q1179" s="273"/>
      <c r="R1179" s="284"/>
      <c r="S1179" s="284"/>
      <c r="T1179" s="284"/>
      <c r="U1179" s="332" t="str">
        <f t="shared" si="334"/>
        <v/>
      </c>
      <c r="V1179" s="284"/>
      <c r="W1179" s="332" t="str">
        <f t="shared" si="335"/>
        <v xml:space="preserve"> </v>
      </c>
      <c r="X1179" s="636"/>
      <c r="Y1179" s="335" t="str">
        <f t="shared" si="336"/>
        <v/>
      </c>
      <c r="Z1179" s="636"/>
      <c r="AA1179" s="637"/>
      <c r="AB1179" s="636"/>
      <c r="AC1179" s="309"/>
    </row>
    <row r="1180" spans="2:33" s="274" customFormat="1" ht="15.75" x14ac:dyDescent="0.2">
      <c r="B1180" s="300"/>
      <c r="C1180" s="301"/>
      <c r="D1180" s="301"/>
      <c r="E1180" s="301"/>
      <c r="F1180" s="301"/>
      <c r="G1180" s="301"/>
      <c r="H1180" s="301"/>
      <c r="I1180" s="301"/>
      <c r="J1180" s="302"/>
      <c r="K1180" s="302"/>
      <c r="L1180" s="302"/>
      <c r="M1180" s="302"/>
      <c r="N1180" s="301"/>
      <c r="O1180" s="301"/>
      <c r="P1180" s="301"/>
      <c r="Q1180" s="302"/>
      <c r="R1180" s="302"/>
      <c r="S1180" s="303"/>
      <c r="T1180" s="303" t="s">
        <v>719</v>
      </c>
      <c r="U1180" s="333">
        <f>SUM(U1174:U1179)</f>
        <v>3176.2461629062514</v>
      </c>
      <c r="V1180" s="303">
        <f>COUNTIF(V1174:V1179,"SI")</f>
        <v>3</v>
      </c>
      <c r="W1180" s="333">
        <f>SUM(W1174:W1179)</f>
        <v>3176.1759999999999</v>
      </c>
      <c r="X1180" s="310">
        <f>W1180/V1180</f>
        <v>1058.7253333333333</v>
      </c>
      <c r="Y1180" s="301"/>
      <c r="Z1180" s="301"/>
      <c r="AA1180" s="301"/>
      <c r="AB1180" s="301"/>
      <c r="AC1180" s="304"/>
    </row>
    <row r="1181" spans="2:33" ht="16.5" x14ac:dyDescent="0.3">
      <c r="Q1181" s="69"/>
      <c r="U1181" s="331"/>
      <c r="V1181" s="327"/>
      <c r="W1181" s="331"/>
    </row>
    <row r="1182" spans="2:33" x14ac:dyDescent="0.2">
      <c r="Q1182" s="69"/>
    </row>
    <row r="1183" spans="2:33" s="274" customFormat="1" ht="21" customHeight="1" x14ac:dyDescent="0.25">
      <c r="B1183" s="449">
        <v>90</v>
      </c>
      <c r="C1183" s="640" t="str">
        <f>VLOOKUP(B1183,'INFO. PROP'!$A$9:$D$105,2,FALSE)</f>
        <v>CONSORCIO INT. GQQI</v>
      </c>
      <c r="D1183" s="640"/>
      <c r="E1183" s="640"/>
      <c r="F1183" s="640"/>
      <c r="G1183" s="640"/>
      <c r="H1183" s="641" t="s">
        <v>8</v>
      </c>
      <c r="I1183" s="641"/>
      <c r="J1183" s="642"/>
      <c r="K1183" s="423" t="str">
        <f>VLOOKUP(B1183,'INFO. PROP'!$A$9:$E$105,4,FALSE)</f>
        <v>(GRUPO QUIMBAYA 
INGENIEROS S.A.S_x000D_ 50% - GRUPO QUIMBAYA S.A.S 50% -  0%- 0%)</v>
      </c>
      <c r="L1183" s="426"/>
      <c r="M1183" s="426"/>
      <c r="N1183" s="426"/>
      <c r="O1183" s="426"/>
      <c r="P1183" s="426"/>
      <c r="Q1183" s="426"/>
      <c r="R1183" s="426"/>
      <c r="S1183" s="426"/>
      <c r="T1183" s="426"/>
      <c r="U1183" s="431"/>
      <c r="V1183" s="452" t="s">
        <v>673</v>
      </c>
      <c r="W1183" s="431">
        <f>AVERAGE(W1187:W1192)</f>
        <v>961.45166666666671</v>
      </c>
      <c r="X1183" s="618" t="s">
        <v>674</v>
      </c>
      <c r="Y1183" s="619"/>
      <c r="Z1183" s="311" t="s">
        <v>656</v>
      </c>
      <c r="AA1183" s="312" t="s">
        <v>627</v>
      </c>
      <c r="AB1183" s="311" t="s">
        <v>656</v>
      </c>
      <c r="AC1183" s="275"/>
      <c r="AF1183" s="516"/>
      <c r="AG1183" s="517"/>
    </row>
    <row r="1184" spans="2:33" s="274" customFormat="1" ht="15" x14ac:dyDescent="0.25">
      <c r="B1184" s="643"/>
      <c r="C1184" s="644"/>
      <c r="D1184" s="644"/>
      <c r="E1184" s="644"/>
      <c r="F1184" s="306"/>
      <c r="G1184" s="307"/>
      <c r="H1184" s="307"/>
      <c r="I1184" s="307"/>
      <c r="J1184" s="308"/>
      <c r="K1184" s="308"/>
      <c r="L1184" s="308"/>
      <c r="M1184" s="308"/>
      <c r="N1184" s="307"/>
      <c r="O1184" s="307"/>
      <c r="P1184" s="307"/>
      <c r="Q1184" s="308"/>
      <c r="R1184" s="308"/>
      <c r="S1184" s="308"/>
      <c r="T1184" s="308"/>
      <c r="U1184" s="308"/>
      <c r="V1184" s="308"/>
      <c r="W1184" s="308"/>
      <c r="X1184" s="308"/>
      <c r="Y1184" s="307"/>
      <c r="Z1184" s="307"/>
      <c r="AA1184" s="307"/>
      <c r="AB1184" s="307"/>
      <c r="AC1184" s="276"/>
      <c r="AF1184" s="516"/>
      <c r="AG1184" s="517"/>
    </row>
    <row r="1185" spans="2:33" s="274" customFormat="1" ht="45" customHeight="1" x14ac:dyDescent="0.25">
      <c r="B1185" s="645" t="s">
        <v>675</v>
      </c>
      <c r="C1185" s="629" t="s">
        <v>676</v>
      </c>
      <c r="D1185" s="629" t="s">
        <v>677</v>
      </c>
      <c r="E1185" s="629" t="s">
        <v>678</v>
      </c>
      <c r="F1185" s="630" t="s">
        <v>675</v>
      </c>
      <c r="G1185" s="646"/>
      <c r="H1185" s="631"/>
      <c r="I1185" s="647" t="s">
        <v>679</v>
      </c>
      <c r="J1185" s="648"/>
      <c r="K1185" s="620" t="s">
        <v>680</v>
      </c>
      <c r="L1185" s="620" t="s">
        <v>681</v>
      </c>
      <c r="M1185" s="620" t="s">
        <v>682</v>
      </c>
      <c r="N1185" s="620" t="s">
        <v>683</v>
      </c>
      <c r="O1185" s="620" t="s">
        <v>684</v>
      </c>
      <c r="P1185" s="620" t="s">
        <v>685</v>
      </c>
      <c r="Q1185" s="281" t="s">
        <v>686</v>
      </c>
      <c r="R1185" s="279" t="s">
        <v>687</v>
      </c>
      <c r="S1185" s="649" t="s">
        <v>688</v>
      </c>
      <c r="T1185" s="649"/>
      <c r="U1185" s="620" t="s">
        <v>689</v>
      </c>
      <c r="V1185" s="620" t="s">
        <v>690</v>
      </c>
      <c r="W1185" s="647" t="s">
        <v>691</v>
      </c>
      <c r="X1185" s="648"/>
      <c r="Y1185" s="281" t="s">
        <v>692</v>
      </c>
      <c r="Z1185" s="281" t="s">
        <v>693</v>
      </c>
      <c r="AA1185" s="629" t="s">
        <v>694</v>
      </c>
      <c r="AB1185" s="629"/>
      <c r="AC1185" s="622" t="s">
        <v>23</v>
      </c>
      <c r="AF1185" s="516"/>
      <c r="AG1185" s="517"/>
    </row>
    <row r="1186" spans="2:33" s="274" customFormat="1" ht="75" customHeight="1" x14ac:dyDescent="0.25">
      <c r="B1186" s="645"/>
      <c r="C1186" s="629"/>
      <c r="D1186" s="629"/>
      <c r="E1186" s="629"/>
      <c r="F1186" s="282" t="s">
        <v>5</v>
      </c>
      <c r="G1186" s="630" t="s">
        <v>695</v>
      </c>
      <c r="H1186" s="631"/>
      <c r="I1186" s="278" t="s">
        <v>696</v>
      </c>
      <c r="J1186" s="280" t="s">
        <v>697</v>
      </c>
      <c r="K1186" s="621"/>
      <c r="L1186" s="621"/>
      <c r="M1186" s="621"/>
      <c r="N1186" s="621"/>
      <c r="O1186" s="621"/>
      <c r="P1186" s="621"/>
      <c r="Q1186" s="277" t="s">
        <v>698</v>
      </c>
      <c r="R1186" s="277" t="s">
        <v>699</v>
      </c>
      <c r="S1186" s="283" t="s">
        <v>700</v>
      </c>
      <c r="T1186" s="283" t="s">
        <v>701</v>
      </c>
      <c r="U1186" s="621"/>
      <c r="V1186" s="621"/>
      <c r="W1186" s="502" t="s">
        <v>702</v>
      </c>
      <c r="X1186" s="284" t="s">
        <v>703</v>
      </c>
      <c r="Y1186" s="277" t="s">
        <v>704</v>
      </c>
      <c r="Z1186" s="281" t="s">
        <v>705</v>
      </c>
      <c r="AA1186" s="277" t="s">
        <v>706</v>
      </c>
      <c r="AB1186" s="277" t="s">
        <v>707</v>
      </c>
      <c r="AC1186" s="622"/>
      <c r="AF1186" s="516"/>
      <c r="AG1186" s="517"/>
    </row>
    <row r="1187" spans="2:33" s="274" customFormat="1" ht="83.25" customHeight="1" x14ac:dyDescent="0.25">
      <c r="B1187" s="285" t="s">
        <v>708</v>
      </c>
      <c r="C1187" s="286" t="s">
        <v>1644</v>
      </c>
      <c r="D1187" s="287" t="s">
        <v>1022</v>
      </c>
      <c r="E1187" s="288" t="s">
        <v>1645</v>
      </c>
      <c r="F1187" s="288" t="s">
        <v>1646</v>
      </c>
      <c r="G1187" s="651" t="s">
        <v>1647</v>
      </c>
      <c r="H1187" s="652"/>
      <c r="I1187" s="289" t="s">
        <v>1383</v>
      </c>
      <c r="J1187" s="290">
        <v>1</v>
      </c>
      <c r="K1187" s="290" t="s">
        <v>1648</v>
      </c>
      <c r="L1187" s="291">
        <v>40438</v>
      </c>
      <c r="M1187" s="291">
        <v>40819</v>
      </c>
      <c r="N1187" s="292">
        <v>573700008</v>
      </c>
      <c r="O1187" s="293">
        <v>1071.1300000000001</v>
      </c>
      <c r="P1187" s="289">
        <v>801016</v>
      </c>
      <c r="Q1187" s="273" t="str">
        <f>IF(OR(P1187=$C$2,P1187=$C$3,P1187=$C$4),"CUMPLE","NO CUMPLE")</f>
        <v>CUMPLE</v>
      </c>
      <c r="R1187" s="273" t="s">
        <v>656</v>
      </c>
      <c r="S1187" s="273" t="s">
        <v>656</v>
      </c>
      <c r="T1187" s="273"/>
      <c r="U1187" s="332">
        <f t="shared" ref="U1187:U1192" si="338">IF(V1187="SI",IF(M1187="","",($J1187*$N1187)/(VLOOKUP(YEAR(M1187),$AF$1:$AG$34,2,))),"")</f>
        <v>1071.1351904406274</v>
      </c>
      <c r="V1187" s="284" t="s">
        <v>634</v>
      </c>
      <c r="W1187" s="332">
        <f t="shared" ref="W1187:W1192" si="339">IF(V1187="si",(J1187*O1187),(" "))</f>
        <v>1071.1300000000001</v>
      </c>
      <c r="X1187" s="448">
        <f>W1193/$G$11</f>
        <v>3.6052021338594913</v>
      </c>
      <c r="Y1187" s="273" t="str">
        <f t="shared" ref="Y1187:Y1192" si="340">IF(M1187="","",IF(M1187&lt;$G$13,"CUMPLE","NO CUMPLE"))</f>
        <v>CUMPLE</v>
      </c>
      <c r="Z1187" s="634" t="s">
        <v>656</v>
      </c>
      <c r="AA1187" s="637" t="s">
        <v>634</v>
      </c>
      <c r="AB1187" s="634" t="str">
        <f>IF(AA1187="si","CUMPLE","NO CUMPLE")</f>
        <v>CUMPLE</v>
      </c>
      <c r="AC1187" s="294"/>
      <c r="AF1187" s="516"/>
      <c r="AG1187" s="517"/>
    </row>
    <row r="1188" spans="2:33" s="274" customFormat="1" ht="90.75" customHeight="1" x14ac:dyDescent="0.25">
      <c r="B1188" s="285" t="s">
        <v>714</v>
      </c>
      <c r="C1188" s="286" t="s">
        <v>1649</v>
      </c>
      <c r="D1188" s="287" t="s">
        <v>1022</v>
      </c>
      <c r="E1188" s="288" t="s">
        <v>1650</v>
      </c>
      <c r="F1188" s="288" t="s">
        <v>1651</v>
      </c>
      <c r="G1188" s="651" t="s">
        <v>1652</v>
      </c>
      <c r="H1188" s="652"/>
      <c r="I1188" s="289" t="s">
        <v>713</v>
      </c>
      <c r="J1188" s="290">
        <v>0.5</v>
      </c>
      <c r="K1188" s="290" t="s">
        <v>1648</v>
      </c>
      <c r="L1188" s="291">
        <v>35591</v>
      </c>
      <c r="M1188" s="291">
        <v>35795</v>
      </c>
      <c r="N1188" s="292">
        <v>302527839.32999998</v>
      </c>
      <c r="O1188" s="293">
        <v>1758.83</v>
      </c>
      <c r="P1188" s="289">
        <v>801016</v>
      </c>
      <c r="Q1188" s="273" t="str">
        <f t="shared" ref="Q1188:Q1189" si="341">IF(OR(P1188=$C$2,P1188=$C$3,P1188=$C$4),"CUMPLE","NO CUMPLE")</f>
        <v>CUMPLE</v>
      </c>
      <c r="R1188" s="273" t="s">
        <v>656</v>
      </c>
      <c r="S1188" s="273" t="s">
        <v>656</v>
      </c>
      <c r="T1188" s="273" t="s">
        <v>656</v>
      </c>
      <c r="U1188" s="332">
        <f t="shared" si="338"/>
        <v>879.41582898752938</v>
      </c>
      <c r="V1188" s="284" t="s">
        <v>634</v>
      </c>
      <c r="W1188" s="332">
        <f t="shared" si="339"/>
        <v>879.41499999999996</v>
      </c>
      <c r="X1188" s="634" t="str">
        <f>IF(W1193=0,"",IF(X1187&gt;=100%,"CUMPLE","NO CUMPLE"))</f>
        <v>CUMPLE</v>
      </c>
      <c r="Y1188" s="273" t="str">
        <f t="shared" si="340"/>
        <v>CUMPLE</v>
      </c>
      <c r="Z1188" s="635"/>
      <c r="AA1188" s="637"/>
      <c r="AB1188" s="635"/>
      <c r="AC1188" s="295"/>
      <c r="AF1188" s="516"/>
      <c r="AG1188" s="518"/>
    </row>
    <row r="1189" spans="2:33" s="274" customFormat="1" ht="75" customHeight="1" x14ac:dyDescent="0.25">
      <c r="B1189" s="285" t="s">
        <v>715</v>
      </c>
      <c r="C1189" s="296">
        <v>102</v>
      </c>
      <c r="D1189" s="287" t="s">
        <v>1022</v>
      </c>
      <c r="E1189" s="288" t="s">
        <v>1653</v>
      </c>
      <c r="F1189" s="288" t="s">
        <v>1654</v>
      </c>
      <c r="G1189" s="651" t="s">
        <v>1655</v>
      </c>
      <c r="H1189" s="652"/>
      <c r="I1189" s="289" t="s">
        <v>730</v>
      </c>
      <c r="J1189" s="290">
        <v>1</v>
      </c>
      <c r="K1189" s="290" t="s">
        <v>1656</v>
      </c>
      <c r="L1189" s="291">
        <v>37512</v>
      </c>
      <c r="M1189" s="291">
        <v>38092</v>
      </c>
      <c r="N1189" s="292">
        <v>334303956</v>
      </c>
      <c r="O1189" s="293">
        <v>933.81</v>
      </c>
      <c r="P1189" s="289">
        <v>811015</v>
      </c>
      <c r="Q1189" s="273" t="str">
        <f t="shared" si="341"/>
        <v>CUMPLE</v>
      </c>
      <c r="R1189" s="273" t="s">
        <v>656</v>
      </c>
      <c r="S1189" s="273" t="s">
        <v>656</v>
      </c>
      <c r="T1189" s="273"/>
      <c r="U1189" s="332">
        <f t="shared" si="338"/>
        <v>933.80993296089389</v>
      </c>
      <c r="V1189" s="284" t="s">
        <v>634</v>
      </c>
      <c r="W1189" s="332">
        <f t="shared" si="339"/>
        <v>933.81</v>
      </c>
      <c r="X1189" s="635"/>
      <c r="Y1189" s="273" t="str">
        <f t="shared" si="340"/>
        <v>CUMPLE</v>
      </c>
      <c r="Z1189" s="635"/>
      <c r="AA1189" s="637"/>
      <c r="AB1189" s="635"/>
      <c r="AC1189" s="309"/>
      <c r="AF1189" s="516"/>
      <c r="AG1189" s="518"/>
    </row>
    <row r="1190" spans="2:33" s="274" customFormat="1" ht="63.75" customHeight="1" x14ac:dyDescent="0.25">
      <c r="B1190" s="285" t="s">
        <v>716</v>
      </c>
      <c r="C1190" s="296"/>
      <c r="D1190" s="287"/>
      <c r="E1190" s="288"/>
      <c r="F1190" s="288"/>
      <c r="G1190" s="651"/>
      <c r="H1190" s="652"/>
      <c r="I1190" s="289"/>
      <c r="J1190" s="290"/>
      <c r="K1190" s="290"/>
      <c r="L1190" s="291"/>
      <c r="M1190" s="291"/>
      <c r="N1190" s="292"/>
      <c r="O1190" s="293"/>
      <c r="P1190" s="289"/>
      <c r="Q1190" s="273"/>
      <c r="R1190" s="273"/>
      <c r="S1190" s="273"/>
      <c r="T1190" s="273"/>
      <c r="U1190" s="332" t="str">
        <f t="shared" si="338"/>
        <v/>
      </c>
      <c r="V1190" s="284"/>
      <c r="W1190" s="332" t="str">
        <f t="shared" si="339"/>
        <v xml:space="preserve"> </v>
      </c>
      <c r="X1190" s="635"/>
      <c r="Y1190" s="273" t="str">
        <f t="shared" si="340"/>
        <v/>
      </c>
      <c r="Z1190" s="635"/>
      <c r="AA1190" s="637"/>
      <c r="AB1190" s="635"/>
      <c r="AC1190" s="309"/>
      <c r="AF1190" s="516"/>
      <c r="AG1190" s="518"/>
    </row>
    <row r="1191" spans="2:33" s="274" customFormat="1" ht="54.75" customHeight="1" x14ac:dyDescent="0.25">
      <c r="B1191" s="285" t="s">
        <v>717</v>
      </c>
      <c r="C1191" s="296"/>
      <c r="D1191" s="296"/>
      <c r="E1191" s="284"/>
      <c r="F1191" s="284"/>
      <c r="G1191" s="638"/>
      <c r="H1191" s="639"/>
      <c r="I1191" s="289"/>
      <c r="J1191" s="298"/>
      <c r="K1191" s="298"/>
      <c r="L1191" s="289"/>
      <c r="M1191" s="289"/>
      <c r="N1191" s="299"/>
      <c r="O1191" s="297"/>
      <c r="P1191" s="297"/>
      <c r="Q1191" s="273"/>
      <c r="R1191" s="284"/>
      <c r="S1191" s="284"/>
      <c r="T1191" s="284"/>
      <c r="U1191" s="332" t="str">
        <f t="shared" si="338"/>
        <v/>
      </c>
      <c r="V1191" s="284"/>
      <c r="W1191" s="332" t="str">
        <f t="shared" si="339"/>
        <v xml:space="preserve"> </v>
      </c>
      <c r="X1191" s="635"/>
      <c r="Y1191" s="335" t="str">
        <f t="shared" si="340"/>
        <v/>
      </c>
      <c r="Z1191" s="635"/>
      <c r="AA1191" s="637"/>
      <c r="AB1191" s="635"/>
      <c r="AC1191" s="309"/>
      <c r="AF1191" s="516"/>
      <c r="AG1191" s="518"/>
    </row>
    <row r="1192" spans="2:33" s="274" customFormat="1" ht="69.75" customHeight="1" x14ac:dyDescent="0.2">
      <c r="B1192" s="285" t="s">
        <v>718</v>
      </c>
      <c r="C1192" s="296"/>
      <c r="D1192" s="296"/>
      <c r="E1192" s="284"/>
      <c r="F1192" s="284"/>
      <c r="G1192" s="638"/>
      <c r="H1192" s="639"/>
      <c r="I1192" s="289"/>
      <c r="J1192" s="298"/>
      <c r="K1192" s="298"/>
      <c r="L1192" s="289"/>
      <c r="M1192" s="289"/>
      <c r="N1192" s="299"/>
      <c r="O1192" s="297"/>
      <c r="P1192" s="297"/>
      <c r="Q1192" s="273"/>
      <c r="R1192" s="284"/>
      <c r="S1192" s="284"/>
      <c r="T1192" s="284"/>
      <c r="U1192" s="332" t="str">
        <f t="shared" si="338"/>
        <v/>
      </c>
      <c r="V1192" s="284"/>
      <c r="W1192" s="332" t="str">
        <f t="shared" si="339"/>
        <v xml:space="preserve"> </v>
      </c>
      <c r="X1192" s="636"/>
      <c r="Y1192" s="335" t="str">
        <f t="shared" si="340"/>
        <v/>
      </c>
      <c r="Z1192" s="636"/>
      <c r="AA1192" s="637"/>
      <c r="AB1192" s="636"/>
      <c r="AC1192" s="309"/>
    </row>
    <row r="1193" spans="2:33" s="274" customFormat="1" ht="15.75" x14ac:dyDescent="0.2">
      <c r="B1193" s="300"/>
      <c r="C1193" s="301"/>
      <c r="D1193" s="301"/>
      <c r="E1193" s="301"/>
      <c r="F1193" s="301"/>
      <c r="G1193" s="301"/>
      <c r="H1193" s="301"/>
      <c r="I1193" s="301"/>
      <c r="J1193" s="302"/>
      <c r="K1193" s="302"/>
      <c r="L1193" s="302"/>
      <c r="M1193" s="302"/>
      <c r="N1193" s="301"/>
      <c r="O1193" s="301"/>
      <c r="P1193" s="301"/>
      <c r="Q1193" s="302"/>
      <c r="R1193" s="302"/>
      <c r="S1193" s="303"/>
      <c r="T1193" s="303" t="s">
        <v>719</v>
      </c>
      <c r="U1193" s="333">
        <f>SUM(U1187:U1192)</f>
        <v>2884.3609523890509</v>
      </c>
      <c r="V1193" s="303">
        <f>COUNTIF(V1187:V1192,"SI")</f>
        <v>3</v>
      </c>
      <c r="W1193" s="333">
        <f>SUM(W1187:W1192)</f>
        <v>2884.355</v>
      </c>
      <c r="X1193" s="310">
        <f>W1193/V1193</f>
        <v>961.45166666666671</v>
      </c>
      <c r="Y1193" s="301"/>
      <c r="Z1193" s="301"/>
      <c r="AA1193" s="301"/>
      <c r="AB1193" s="301"/>
      <c r="AC1193" s="304"/>
    </row>
    <row r="1194" spans="2:33" x14ac:dyDescent="0.2">
      <c r="Q1194" s="69"/>
    </row>
    <row r="1195" spans="2:33" x14ac:dyDescent="0.2">
      <c r="Q1195" s="69"/>
    </row>
    <row r="1196" spans="2:33" s="274" customFormat="1" ht="21" customHeight="1" x14ac:dyDescent="0.25">
      <c r="B1196" s="449">
        <v>91</v>
      </c>
      <c r="C1196" s="640" t="str">
        <f>VLOOKUP(B1196,'INFO. PROP'!$A$9:$D$105,2,FALSE)</f>
        <v>DAM SOLUCIONES E INGENIERIA SAS</v>
      </c>
      <c r="D1196" s="640"/>
      <c r="E1196" s="640"/>
      <c r="F1196" s="640"/>
      <c r="G1196" s="640"/>
      <c r="H1196" s="641" t="s">
        <v>8</v>
      </c>
      <c r="I1196" s="641"/>
      <c r="J1196" s="642"/>
      <c r="K1196" s="423" t="str">
        <f>VLOOKUP(B1196,'INFO. PROP'!$A$9:$E$105,4,FALSE)</f>
        <v>(DAM SOLUCIONES E INGENIERIA S.A.S 100% -  0% -  0%- 0%)</v>
      </c>
      <c r="L1196" s="426"/>
      <c r="M1196" s="426"/>
      <c r="N1196" s="426"/>
      <c r="O1196" s="426"/>
      <c r="P1196" s="426"/>
      <c r="Q1196" s="426"/>
      <c r="R1196" s="426"/>
      <c r="S1196" s="426"/>
      <c r="T1196" s="426"/>
      <c r="U1196" s="431"/>
      <c r="V1196" s="452" t="s">
        <v>673</v>
      </c>
      <c r="W1196" s="431">
        <f>AVERAGE(W1200:W1205)</f>
        <v>739.19049999999993</v>
      </c>
      <c r="X1196" s="618" t="s">
        <v>674</v>
      </c>
      <c r="Y1196" s="619"/>
      <c r="Z1196" s="311" t="s">
        <v>656</v>
      </c>
      <c r="AA1196" s="312" t="s">
        <v>627</v>
      </c>
      <c r="AB1196" s="311" t="s">
        <v>656</v>
      </c>
      <c r="AC1196" s="275"/>
      <c r="AF1196" s="516"/>
      <c r="AG1196" s="517"/>
    </row>
    <row r="1197" spans="2:33" s="274" customFormat="1" ht="15" x14ac:dyDescent="0.25">
      <c r="B1197" s="643"/>
      <c r="C1197" s="644"/>
      <c r="D1197" s="644"/>
      <c r="E1197" s="644"/>
      <c r="F1197" s="306"/>
      <c r="G1197" s="307"/>
      <c r="H1197" s="307"/>
      <c r="I1197" s="307"/>
      <c r="J1197" s="308"/>
      <c r="K1197" s="308"/>
      <c r="L1197" s="308"/>
      <c r="M1197" s="308"/>
      <c r="N1197" s="307"/>
      <c r="O1197" s="307"/>
      <c r="P1197" s="307"/>
      <c r="Q1197" s="308"/>
      <c r="R1197" s="308"/>
      <c r="S1197" s="308"/>
      <c r="T1197" s="308"/>
      <c r="U1197" s="308"/>
      <c r="V1197" s="308"/>
      <c r="W1197" s="308"/>
      <c r="X1197" s="308"/>
      <c r="Y1197" s="307"/>
      <c r="Z1197" s="307"/>
      <c r="AA1197" s="307"/>
      <c r="AB1197" s="307"/>
      <c r="AC1197" s="276"/>
      <c r="AF1197" s="516"/>
      <c r="AG1197" s="517"/>
    </row>
    <row r="1198" spans="2:33" s="274" customFormat="1" ht="45" customHeight="1" x14ac:dyDescent="0.25">
      <c r="B1198" s="645" t="s">
        <v>675</v>
      </c>
      <c r="C1198" s="629" t="s">
        <v>676</v>
      </c>
      <c r="D1198" s="629" t="s">
        <v>677</v>
      </c>
      <c r="E1198" s="629" t="s">
        <v>678</v>
      </c>
      <c r="F1198" s="630" t="s">
        <v>675</v>
      </c>
      <c r="G1198" s="646"/>
      <c r="H1198" s="631"/>
      <c r="I1198" s="647" t="s">
        <v>679</v>
      </c>
      <c r="J1198" s="648"/>
      <c r="K1198" s="620" t="s">
        <v>680</v>
      </c>
      <c r="L1198" s="620" t="s">
        <v>681</v>
      </c>
      <c r="M1198" s="620" t="s">
        <v>682</v>
      </c>
      <c r="N1198" s="620" t="s">
        <v>683</v>
      </c>
      <c r="O1198" s="620" t="s">
        <v>684</v>
      </c>
      <c r="P1198" s="620" t="s">
        <v>685</v>
      </c>
      <c r="Q1198" s="281" t="s">
        <v>686</v>
      </c>
      <c r="R1198" s="279" t="s">
        <v>687</v>
      </c>
      <c r="S1198" s="649" t="s">
        <v>688</v>
      </c>
      <c r="T1198" s="649"/>
      <c r="U1198" s="620" t="s">
        <v>689</v>
      </c>
      <c r="V1198" s="620" t="s">
        <v>690</v>
      </c>
      <c r="W1198" s="647" t="s">
        <v>691</v>
      </c>
      <c r="X1198" s="648"/>
      <c r="Y1198" s="281" t="s">
        <v>692</v>
      </c>
      <c r="Z1198" s="281" t="s">
        <v>693</v>
      </c>
      <c r="AA1198" s="629" t="s">
        <v>694</v>
      </c>
      <c r="AB1198" s="629"/>
      <c r="AC1198" s="622" t="s">
        <v>23</v>
      </c>
      <c r="AF1198" s="516"/>
      <c r="AG1198" s="517"/>
    </row>
    <row r="1199" spans="2:33" s="274" customFormat="1" ht="75" customHeight="1" x14ac:dyDescent="0.25">
      <c r="B1199" s="645"/>
      <c r="C1199" s="629"/>
      <c r="D1199" s="629"/>
      <c r="E1199" s="629"/>
      <c r="F1199" s="282" t="s">
        <v>5</v>
      </c>
      <c r="G1199" s="630" t="s">
        <v>695</v>
      </c>
      <c r="H1199" s="631"/>
      <c r="I1199" s="278" t="s">
        <v>696</v>
      </c>
      <c r="J1199" s="280" t="s">
        <v>697</v>
      </c>
      <c r="K1199" s="621"/>
      <c r="L1199" s="621"/>
      <c r="M1199" s="621"/>
      <c r="N1199" s="621"/>
      <c r="O1199" s="621"/>
      <c r="P1199" s="621"/>
      <c r="Q1199" s="277" t="s">
        <v>698</v>
      </c>
      <c r="R1199" s="277" t="s">
        <v>699</v>
      </c>
      <c r="S1199" s="283" t="s">
        <v>700</v>
      </c>
      <c r="T1199" s="283" t="s">
        <v>701</v>
      </c>
      <c r="U1199" s="621"/>
      <c r="V1199" s="621"/>
      <c r="W1199" s="502" t="s">
        <v>702</v>
      </c>
      <c r="X1199" s="284" t="s">
        <v>703</v>
      </c>
      <c r="Y1199" s="277" t="s">
        <v>704</v>
      </c>
      <c r="Z1199" s="281" t="s">
        <v>705</v>
      </c>
      <c r="AA1199" s="277" t="s">
        <v>706</v>
      </c>
      <c r="AB1199" s="277" t="s">
        <v>707</v>
      </c>
      <c r="AC1199" s="622"/>
      <c r="AF1199" s="516"/>
      <c r="AG1199" s="517"/>
    </row>
    <row r="1200" spans="2:33" s="274" customFormat="1" ht="83.25" customHeight="1" x14ac:dyDescent="0.25">
      <c r="B1200" s="285" t="s">
        <v>708</v>
      </c>
      <c r="C1200" s="286">
        <v>33</v>
      </c>
      <c r="D1200" s="287" t="s">
        <v>1657</v>
      </c>
      <c r="E1200" s="288" t="s">
        <v>1658</v>
      </c>
      <c r="F1200" s="288" t="s">
        <v>1659</v>
      </c>
      <c r="G1200" s="651" t="s">
        <v>1660</v>
      </c>
      <c r="H1200" s="652"/>
      <c r="I1200" s="289" t="s">
        <v>722</v>
      </c>
      <c r="J1200" s="290">
        <v>0.5</v>
      </c>
      <c r="K1200" s="290" t="s">
        <v>1661</v>
      </c>
      <c r="L1200" s="291">
        <v>44053</v>
      </c>
      <c r="M1200" s="291">
        <v>44315</v>
      </c>
      <c r="N1200" s="292">
        <v>1199760000</v>
      </c>
      <c r="O1200" s="293">
        <v>1320.55</v>
      </c>
      <c r="P1200" s="289">
        <v>801016</v>
      </c>
      <c r="Q1200" s="273" t="str">
        <f>IF(OR(P1200=$C$2,P1200=$C$3,P1200=$C$4),"CUMPLE","NO CUMPLE")</f>
        <v>CUMPLE</v>
      </c>
      <c r="R1200" s="273" t="s">
        <v>656</v>
      </c>
      <c r="S1200" s="273" t="s">
        <v>656</v>
      </c>
      <c r="T1200" s="273" t="s">
        <v>656</v>
      </c>
      <c r="U1200" s="332">
        <f>IF(V1200="SI",IF(M1200="","",($J1200*$N1200)/(VLOOKUP(YEAR(M1200),$AF$1:$AG$34,2,))),"")</f>
        <v>660.27829693371461</v>
      </c>
      <c r="V1200" s="284" t="s">
        <v>634</v>
      </c>
      <c r="W1200" s="513">
        <f t="shared" ref="W1200:W1205" si="342">IF(V1200="si",(J1200*O1200),(" "))</f>
        <v>660.27499999999998</v>
      </c>
      <c r="X1200" s="448">
        <f>W1206/$G$11</f>
        <v>1.847852409241348</v>
      </c>
      <c r="Y1200" s="273" t="str">
        <f t="shared" ref="Y1200:Y1205" si="343">IF(M1200="","",IF(M1200&lt;$G$13,"CUMPLE","NO CUMPLE"))</f>
        <v>CUMPLE</v>
      </c>
      <c r="Z1200" s="634" t="s">
        <v>635</v>
      </c>
      <c r="AA1200" s="637" t="s">
        <v>634</v>
      </c>
      <c r="AB1200" s="634" t="str">
        <f>IF(AA1200="si","CUMPLE","NO CUMPLE")</f>
        <v>CUMPLE</v>
      </c>
      <c r="AC1200" s="294"/>
      <c r="AF1200" s="516"/>
      <c r="AG1200" s="517"/>
    </row>
    <row r="1201" spans="2:33" s="274" customFormat="1" ht="90.75" customHeight="1" x14ac:dyDescent="0.25">
      <c r="B1201" s="285" t="s">
        <v>714</v>
      </c>
      <c r="C1201" s="286">
        <v>34</v>
      </c>
      <c r="D1201" s="287" t="s">
        <v>1657</v>
      </c>
      <c r="E1201" s="288" t="s">
        <v>1662</v>
      </c>
      <c r="F1201" s="288" t="s">
        <v>1663</v>
      </c>
      <c r="G1201" s="651" t="s">
        <v>1664</v>
      </c>
      <c r="H1201" s="652"/>
      <c r="I1201" s="289" t="s">
        <v>722</v>
      </c>
      <c r="J1201" s="290">
        <v>0.6</v>
      </c>
      <c r="K1201" s="290" t="s">
        <v>1661</v>
      </c>
      <c r="L1201" s="291">
        <v>43808</v>
      </c>
      <c r="M1201" s="291">
        <v>44522</v>
      </c>
      <c r="N1201" s="292">
        <v>1238788951</v>
      </c>
      <c r="O1201" s="293">
        <v>1363.51</v>
      </c>
      <c r="P1201" s="289">
        <v>811015</v>
      </c>
      <c r="Q1201" s="273" t="str">
        <f t="shared" ref="Q1201" si="344">IF(OR(P1201=$C$2,P1201=$C$3,P1201=$C$4),"CUMPLE","NO CUMPLE")</f>
        <v>CUMPLE</v>
      </c>
      <c r="R1201" s="273" t="s">
        <v>656</v>
      </c>
      <c r="S1201" s="273" t="s">
        <v>656</v>
      </c>
      <c r="T1201" s="273"/>
      <c r="U1201" s="513">
        <f>IF(V1201="SI",IF(M1201="","",($J1201*$N1201)/(VLOOKUP(YEAR(M1201),$AF$1:$AG$34,2,))),"")</f>
        <v>818.10908064271143</v>
      </c>
      <c r="V1201" s="284" t="s">
        <v>634</v>
      </c>
      <c r="W1201" s="513">
        <f t="shared" si="342"/>
        <v>818.10599999999999</v>
      </c>
      <c r="X1201" s="634" t="str">
        <f>IF(W1206=0,"",IF(X1200&gt;=100%,"CUMPLE","NO CUMPLE"))</f>
        <v>CUMPLE</v>
      </c>
      <c r="Y1201" s="273" t="str">
        <f t="shared" si="343"/>
        <v>CUMPLE</v>
      </c>
      <c r="Z1201" s="635"/>
      <c r="AA1201" s="637"/>
      <c r="AB1201" s="635"/>
      <c r="AC1201" s="295"/>
      <c r="AF1201" s="516"/>
      <c r="AG1201" s="518"/>
    </row>
    <row r="1202" spans="2:33" s="274" customFormat="1" ht="75" customHeight="1" x14ac:dyDescent="0.25">
      <c r="B1202" s="285" t="s">
        <v>715</v>
      </c>
      <c r="C1202" s="296"/>
      <c r="D1202" s="287"/>
      <c r="E1202" s="288"/>
      <c r="F1202" s="288"/>
      <c r="G1202" s="651"/>
      <c r="H1202" s="652"/>
      <c r="I1202" s="289"/>
      <c r="J1202" s="290"/>
      <c r="K1202" s="290"/>
      <c r="L1202" s="291"/>
      <c r="M1202" s="291"/>
      <c r="N1202" s="292"/>
      <c r="O1202" s="293"/>
      <c r="P1202" s="289"/>
      <c r="Q1202" s="273"/>
      <c r="R1202" s="273"/>
      <c r="S1202" s="273"/>
      <c r="T1202" s="273"/>
      <c r="U1202" s="332" t="str">
        <f>IF(T1202="SI",IF(K1202="","",($J1202*$N1202)/(VLOOKUP(YEAR(K1202),$AF$1:$AG$34,2,))),"")</f>
        <v/>
      </c>
      <c r="V1202" s="284"/>
      <c r="W1202" s="332" t="str">
        <f t="shared" si="342"/>
        <v xml:space="preserve"> </v>
      </c>
      <c r="X1202" s="635"/>
      <c r="Y1202" s="273" t="str">
        <f t="shared" si="343"/>
        <v/>
      </c>
      <c r="Z1202" s="635"/>
      <c r="AA1202" s="637"/>
      <c r="AB1202" s="635"/>
      <c r="AC1202" s="309"/>
      <c r="AF1202" s="516"/>
      <c r="AG1202" s="518"/>
    </row>
    <row r="1203" spans="2:33" s="274" customFormat="1" ht="63.75" customHeight="1" x14ac:dyDescent="0.25">
      <c r="B1203" s="285" t="s">
        <v>716</v>
      </c>
      <c r="C1203" s="296"/>
      <c r="D1203" s="287"/>
      <c r="E1203" s="288"/>
      <c r="F1203" s="288"/>
      <c r="G1203" s="651"/>
      <c r="H1203" s="652"/>
      <c r="I1203" s="289"/>
      <c r="J1203" s="290"/>
      <c r="K1203" s="290"/>
      <c r="L1203" s="291"/>
      <c r="M1203" s="291"/>
      <c r="N1203" s="292"/>
      <c r="O1203" s="293"/>
      <c r="P1203" s="289"/>
      <c r="Q1203" s="273"/>
      <c r="R1203" s="273"/>
      <c r="S1203" s="273"/>
      <c r="T1203" s="273"/>
      <c r="U1203" s="332" t="str">
        <f>IF(T1203="SI",IF(K1203="","",($J1203*$N1203)/(VLOOKUP(YEAR(K1203),$AF$1:$AG$34,2,))),"")</f>
        <v/>
      </c>
      <c r="V1203" s="284"/>
      <c r="W1203" s="332" t="str">
        <f t="shared" si="342"/>
        <v xml:space="preserve"> </v>
      </c>
      <c r="X1203" s="635"/>
      <c r="Y1203" s="273" t="str">
        <f t="shared" si="343"/>
        <v/>
      </c>
      <c r="Z1203" s="635"/>
      <c r="AA1203" s="637"/>
      <c r="AB1203" s="635"/>
      <c r="AC1203" s="309"/>
      <c r="AF1203" s="516"/>
      <c r="AG1203" s="518"/>
    </row>
    <row r="1204" spans="2:33" s="274" customFormat="1" ht="54.75" customHeight="1" x14ac:dyDescent="0.25">
      <c r="B1204" s="285" t="s">
        <v>717</v>
      </c>
      <c r="C1204" s="296"/>
      <c r="D1204" s="296"/>
      <c r="E1204" s="284"/>
      <c r="F1204" s="284"/>
      <c r="G1204" s="638"/>
      <c r="H1204" s="639"/>
      <c r="I1204" s="289"/>
      <c r="J1204" s="298"/>
      <c r="K1204" s="298"/>
      <c r="L1204" s="289"/>
      <c r="M1204" s="289"/>
      <c r="N1204" s="299"/>
      <c r="O1204" s="297"/>
      <c r="P1204" s="297"/>
      <c r="Q1204" s="273"/>
      <c r="R1204" s="284"/>
      <c r="S1204" s="284"/>
      <c r="T1204" s="284"/>
      <c r="U1204" s="332" t="str">
        <f>IF(T1204="SI",IF(K1204="","",($J1204*$N1204)/(VLOOKUP(YEAR(K1204),$AF$1:$AG$34,2,))),"")</f>
        <v/>
      </c>
      <c r="V1204" s="284"/>
      <c r="W1204" s="332" t="str">
        <f t="shared" si="342"/>
        <v xml:space="preserve"> </v>
      </c>
      <c r="X1204" s="635"/>
      <c r="Y1204" s="335" t="str">
        <f t="shared" si="343"/>
        <v/>
      </c>
      <c r="Z1204" s="635"/>
      <c r="AA1204" s="637"/>
      <c r="AB1204" s="635"/>
      <c r="AC1204" s="309"/>
      <c r="AF1204" s="516"/>
      <c r="AG1204" s="518"/>
    </row>
    <row r="1205" spans="2:33" s="274" customFormat="1" ht="69.75" customHeight="1" x14ac:dyDescent="0.2">
      <c r="B1205" s="285" t="s">
        <v>718</v>
      </c>
      <c r="C1205" s="296"/>
      <c r="D1205" s="296"/>
      <c r="E1205" s="284"/>
      <c r="F1205" s="284"/>
      <c r="G1205" s="638"/>
      <c r="H1205" s="639"/>
      <c r="I1205" s="289"/>
      <c r="J1205" s="298"/>
      <c r="K1205" s="298"/>
      <c r="L1205" s="289"/>
      <c r="M1205" s="289"/>
      <c r="N1205" s="299"/>
      <c r="O1205" s="297"/>
      <c r="P1205" s="297"/>
      <c r="Q1205" s="273"/>
      <c r="R1205" s="284"/>
      <c r="S1205" s="284"/>
      <c r="T1205" s="284"/>
      <c r="U1205" s="332" t="str">
        <f>IF(T1205="SI",IF(K1205="","",($J1205*$N1205)/(VLOOKUP(YEAR(K1205),$AF$1:$AG$34,2,))),"")</f>
        <v/>
      </c>
      <c r="V1205" s="284"/>
      <c r="W1205" s="332" t="str">
        <f t="shared" si="342"/>
        <v xml:space="preserve"> </v>
      </c>
      <c r="X1205" s="636"/>
      <c r="Y1205" s="335" t="str">
        <f t="shared" si="343"/>
        <v/>
      </c>
      <c r="Z1205" s="636"/>
      <c r="AA1205" s="637"/>
      <c r="AB1205" s="636"/>
      <c r="AC1205" s="309"/>
    </row>
    <row r="1206" spans="2:33" s="274" customFormat="1" ht="15.75" x14ac:dyDescent="0.2">
      <c r="B1206" s="300"/>
      <c r="C1206" s="301"/>
      <c r="D1206" s="301"/>
      <c r="E1206" s="301"/>
      <c r="F1206" s="301"/>
      <c r="G1206" s="301"/>
      <c r="H1206" s="301"/>
      <c r="I1206" s="301"/>
      <c r="J1206" s="302"/>
      <c r="K1206" s="302"/>
      <c r="L1206" s="302"/>
      <c r="M1206" s="302"/>
      <c r="N1206" s="301"/>
      <c r="O1206" s="301"/>
      <c r="P1206" s="301"/>
      <c r="Q1206" s="302"/>
      <c r="R1206" s="302"/>
      <c r="S1206" s="303"/>
      <c r="T1206" s="303" t="s">
        <v>719</v>
      </c>
      <c r="U1206" s="333">
        <f>SUM(U1200:U1205)</f>
        <v>1478.3873775764259</v>
      </c>
      <c r="V1206" s="303">
        <f>COUNTIF(V1200:V1205,"SI")</f>
        <v>2</v>
      </c>
      <c r="W1206" s="333">
        <f>SUM(W1200:W1205)</f>
        <v>1478.3809999999999</v>
      </c>
      <c r="X1206" s="310">
        <f>W1206/V1206</f>
        <v>739.19049999999993</v>
      </c>
      <c r="Y1206" s="301"/>
      <c r="Z1206" s="301"/>
      <c r="AA1206" s="301"/>
      <c r="AB1206" s="301"/>
      <c r="AC1206" s="304"/>
    </row>
    <row r="1207" spans="2:33" ht="16.5" x14ac:dyDescent="0.3">
      <c r="Q1207" s="69"/>
      <c r="U1207" s="331"/>
      <c r="V1207" s="327"/>
      <c r="W1207" s="331"/>
    </row>
    <row r="1208" spans="2:33" x14ac:dyDescent="0.2">
      <c r="Q1208" s="69"/>
    </row>
    <row r="1209" spans="2:33" s="274" customFormat="1" ht="21" customHeight="1" x14ac:dyDescent="0.25">
      <c r="B1209" s="449">
        <v>92</v>
      </c>
      <c r="C1209" s="640" t="str">
        <f>VLOOKUP(B1209,'INFO. PROP'!$A$9:$D$105,2,FALSE)</f>
        <v>DPC INGENIEROS SAS</v>
      </c>
      <c r="D1209" s="640"/>
      <c r="E1209" s="640"/>
      <c r="F1209" s="640"/>
      <c r="G1209" s="640"/>
      <c r="H1209" s="641" t="s">
        <v>8</v>
      </c>
      <c r="I1209" s="641"/>
      <c r="J1209" s="642"/>
      <c r="K1209" s="423" t="str">
        <f>VLOOKUP(B1209,'INFO. PROP'!$A$9:$E$105,4,FALSE)</f>
        <v>(DPC INGENIEROS
SAS 100% -  0% -  0%- 0%)</v>
      </c>
      <c r="L1209" s="426"/>
      <c r="M1209" s="426"/>
      <c r="N1209" s="426"/>
      <c r="O1209" s="426"/>
      <c r="P1209" s="426"/>
      <c r="Q1209" s="426"/>
      <c r="R1209" s="426"/>
      <c r="S1209" s="426"/>
      <c r="T1209" s="426"/>
      <c r="U1209" s="431"/>
      <c r="V1209" s="452" t="s">
        <v>673</v>
      </c>
      <c r="W1209" s="431">
        <f>AVERAGE(W1213:W1218)</f>
        <v>172.30360000000002</v>
      </c>
      <c r="X1209" s="618" t="s">
        <v>674</v>
      </c>
      <c r="Y1209" s="619"/>
      <c r="Z1209" s="311" t="s">
        <v>656</v>
      </c>
      <c r="AA1209" s="312" t="s">
        <v>627</v>
      </c>
      <c r="AB1209" s="311" t="s">
        <v>656</v>
      </c>
      <c r="AC1209" s="275"/>
      <c r="AF1209" s="516"/>
      <c r="AG1209" s="517"/>
    </row>
    <row r="1210" spans="2:33" s="274" customFormat="1" ht="15" x14ac:dyDescent="0.25">
      <c r="B1210" s="643"/>
      <c r="C1210" s="644"/>
      <c r="D1210" s="644"/>
      <c r="E1210" s="644"/>
      <c r="F1210" s="306"/>
      <c r="G1210" s="307"/>
      <c r="H1210" s="307"/>
      <c r="I1210" s="307"/>
      <c r="J1210" s="308"/>
      <c r="K1210" s="308"/>
      <c r="L1210" s="308"/>
      <c r="M1210" s="308"/>
      <c r="N1210" s="307"/>
      <c r="O1210" s="307"/>
      <c r="P1210" s="307"/>
      <c r="Q1210" s="308"/>
      <c r="R1210" s="308"/>
      <c r="S1210" s="308"/>
      <c r="T1210" s="308"/>
      <c r="U1210" s="308"/>
      <c r="V1210" s="308"/>
      <c r="W1210" s="308"/>
      <c r="X1210" s="308"/>
      <c r="Y1210" s="307"/>
      <c r="Z1210" s="307"/>
      <c r="AA1210" s="307"/>
      <c r="AB1210" s="307"/>
      <c r="AC1210" s="276"/>
      <c r="AF1210" s="516"/>
      <c r="AG1210" s="517"/>
    </row>
    <row r="1211" spans="2:33" s="274" customFormat="1" ht="45" customHeight="1" x14ac:dyDescent="0.25">
      <c r="B1211" s="645" t="s">
        <v>675</v>
      </c>
      <c r="C1211" s="629" t="s">
        <v>676</v>
      </c>
      <c r="D1211" s="629" t="s">
        <v>677</v>
      </c>
      <c r="E1211" s="629" t="s">
        <v>678</v>
      </c>
      <c r="F1211" s="630" t="s">
        <v>675</v>
      </c>
      <c r="G1211" s="646"/>
      <c r="H1211" s="631"/>
      <c r="I1211" s="647" t="s">
        <v>679</v>
      </c>
      <c r="J1211" s="648"/>
      <c r="K1211" s="620" t="s">
        <v>680</v>
      </c>
      <c r="L1211" s="620" t="s">
        <v>681</v>
      </c>
      <c r="M1211" s="620" t="s">
        <v>682</v>
      </c>
      <c r="N1211" s="620" t="s">
        <v>683</v>
      </c>
      <c r="O1211" s="620" t="s">
        <v>684</v>
      </c>
      <c r="P1211" s="620" t="s">
        <v>685</v>
      </c>
      <c r="Q1211" s="281" t="s">
        <v>686</v>
      </c>
      <c r="R1211" s="279" t="s">
        <v>687</v>
      </c>
      <c r="S1211" s="649" t="s">
        <v>688</v>
      </c>
      <c r="T1211" s="649"/>
      <c r="U1211" s="620" t="s">
        <v>689</v>
      </c>
      <c r="V1211" s="620" t="s">
        <v>690</v>
      </c>
      <c r="W1211" s="647" t="s">
        <v>691</v>
      </c>
      <c r="X1211" s="648"/>
      <c r="Y1211" s="281" t="s">
        <v>692</v>
      </c>
      <c r="Z1211" s="281" t="s">
        <v>693</v>
      </c>
      <c r="AA1211" s="629" t="s">
        <v>694</v>
      </c>
      <c r="AB1211" s="629"/>
      <c r="AC1211" s="622" t="s">
        <v>23</v>
      </c>
      <c r="AF1211" s="516"/>
      <c r="AG1211" s="517"/>
    </row>
    <row r="1212" spans="2:33" s="274" customFormat="1" ht="75" customHeight="1" x14ac:dyDescent="0.25">
      <c r="B1212" s="645"/>
      <c r="C1212" s="629"/>
      <c r="D1212" s="629"/>
      <c r="E1212" s="629"/>
      <c r="F1212" s="282" t="s">
        <v>5</v>
      </c>
      <c r="G1212" s="630" t="s">
        <v>695</v>
      </c>
      <c r="H1212" s="631"/>
      <c r="I1212" s="278" t="s">
        <v>696</v>
      </c>
      <c r="J1212" s="280" t="s">
        <v>697</v>
      </c>
      <c r="K1212" s="621"/>
      <c r="L1212" s="621"/>
      <c r="M1212" s="621"/>
      <c r="N1212" s="621"/>
      <c r="O1212" s="621"/>
      <c r="P1212" s="621"/>
      <c r="Q1212" s="277" t="s">
        <v>698</v>
      </c>
      <c r="R1212" s="277" t="s">
        <v>699</v>
      </c>
      <c r="S1212" s="283" t="s">
        <v>700</v>
      </c>
      <c r="T1212" s="283" t="s">
        <v>701</v>
      </c>
      <c r="U1212" s="621"/>
      <c r="V1212" s="621"/>
      <c r="W1212" s="502" t="s">
        <v>702</v>
      </c>
      <c r="X1212" s="284" t="s">
        <v>703</v>
      </c>
      <c r="Y1212" s="277" t="s">
        <v>704</v>
      </c>
      <c r="Z1212" s="281" t="s">
        <v>705</v>
      </c>
      <c r="AA1212" s="277" t="s">
        <v>706</v>
      </c>
      <c r="AB1212" s="277" t="s">
        <v>707</v>
      </c>
      <c r="AC1212" s="622"/>
      <c r="AF1212" s="516"/>
      <c r="AG1212" s="517"/>
    </row>
    <row r="1213" spans="2:33" s="274" customFormat="1" ht="83.25" customHeight="1" x14ac:dyDescent="0.25">
      <c r="B1213" s="285" t="s">
        <v>708</v>
      </c>
      <c r="C1213" s="286">
        <v>38</v>
      </c>
      <c r="D1213" s="287" t="s">
        <v>1665</v>
      </c>
      <c r="E1213" s="288" t="s">
        <v>869</v>
      </c>
      <c r="F1213" s="288" t="s">
        <v>1666</v>
      </c>
      <c r="G1213" s="651" t="s">
        <v>1667</v>
      </c>
      <c r="H1213" s="652"/>
      <c r="I1213" s="289" t="s">
        <v>892</v>
      </c>
      <c r="J1213" s="290">
        <v>0.4</v>
      </c>
      <c r="K1213" s="290" t="s">
        <v>583</v>
      </c>
      <c r="L1213" s="291">
        <v>37992</v>
      </c>
      <c r="M1213" s="291">
        <v>38213</v>
      </c>
      <c r="N1213" s="292">
        <v>61136640</v>
      </c>
      <c r="O1213" s="293">
        <v>170.77</v>
      </c>
      <c r="P1213" s="289">
        <v>801016</v>
      </c>
      <c r="Q1213" s="273" t="str">
        <f>IF(OR(P1213=$C$2,P1213=$C$3,P1213=$C$4),"CUMPLE","NO CUMPLE")</f>
        <v>CUMPLE</v>
      </c>
      <c r="R1213" s="273" t="s">
        <v>656</v>
      </c>
      <c r="S1213" s="273" t="s">
        <v>656</v>
      </c>
      <c r="T1213" s="273"/>
      <c r="U1213" s="332">
        <f t="shared" ref="U1213:U1218" si="345">IF(V1213="SI",IF(M1213="","",($J1213*$N1213)/(VLOOKUP(YEAR(M1213),$AF$1:$AG$34,2,))),"")</f>
        <v>68.309094972067044</v>
      </c>
      <c r="V1213" s="284" t="s">
        <v>634</v>
      </c>
      <c r="W1213" s="332">
        <f t="shared" ref="W1213:W1218" si="346">IF(V1213="si",(J1213*O1213),(" "))</f>
        <v>68.308000000000007</v>
      </c>
      <c r="X1213" s="448">
        <f>W1219/$G$11</f>
        <v>1.0768253325122468</v>
      </c>
      <c r="Y1213" s="273" t="str">
        <f t="shared" ref="Y1213:Y1218" si="347">IF(M1213="","",IF(M1213&lt;$G$13,"CUMPLE","NO CUMPLE"))</f>
        <v>CUMPLE</v>
      </c>
      <c r="Z1213" s="634" t="s">
        <v>635</v>
      </c>
      <c r="AA1213" s="637" t="s">
        <v>634</v>
      </c>
      <c r="AB1213" s="634" t="str">
        <f>IF(AA1213="si","CUMPLE","NO CUMPLE")</f>
        <v>CUMPLE</v>
      </c>
      <c r="AC1213" s="294"/>
      <c r="AF1213" s="516"/>
      <c r="AG1213" s="517"/>
    </row>
    <row r="1214" spans="2:33" s="274" customFormat="1" ht="90.75" customHeight="1" x14ac:dyDescent="0.25">
      <c r="B1214" s="285" t="s">
        <v>714</v>
      </c>
      <c r="C1214" s="286">
        <v>47</v>
      </c>
      <c r="D1214" s="287" t="s">
        <v>1665</v>
      </c>
      <c r="E1214" s="288" t="s">
        <v>789</v>
      </c>
      <c r="F1214" s="288" t="s">
        <v>1668</v>
      </c>
      <c r="G1214" s="651" t="s">
        <v>1669</v>
      </c>
      <c r="H1214" s="652"/>
      <c r="I1214" s="289" t="s">
        <v>892</v>
      </c>
      <c r="J1214" s="290">
        <v>0.4</v>
      </c>
      <c r="K1214" s="290" t="s">
        <v>583</v>
      </c>
      <c r="L1214" s="291">
        <v>39023</v>
      </c>
      <c r="M1214" s="291">
        <v>39204</v>
      </c>
      <c r="N1214" s="292">
        <v>163329944</v>
      </c>
      <c r="O1214" s="293">
        <v>376.6</v>
      </c>
      <c r="P1214" s="289">
        <v>811015</v>
      </c>
      <c r="Q1214" s="273" t="str">
        <f t="shared" ref="Q1214:Q1218" si="348">IF(OR(P1214=$C$2,P1214=$C$3,P1214=$C$4),"CUMPLE","NO CUMPLE")</f>
        <v>CUMPLE</v>
      </c>
      <c r="R1214" s="273" t="s">
        <v>656</v>
      </c>
      <c r="S1214" s="273"/>
      <c r="T1214" s="273"/>
      <c r="U1214" s="332">
        <f t="shared" si="345"/>
        <v>150.63863869033895</v>
      </c>
      <c r="V1214" s="284" t="s">
        <v>634</v>
      </c>
      <c r="W1214" s="332">
        <f t="shared" si="346"/>
        <v>150.64000000000001</v>
      </c>
      <c r="X1214" s="634" t="str">
        <f>IF(W1219=0,"",IF(X1213&gt;=100%,"CUMPLE","NO CUMPLE"))</f>
        <v>CUMPLE</v>
      </c>
      <c r="Y1214" s="273" t="str">
        <f t="shared" si="347"/>
        <v>CUMPLE</v>
      </c>
      <c r="Z1214" s="635"/>
      <c r="AA1214" s="637"/>
      <c r="AB1214" s="635"/>
      <c r="AC1214" s="719" t="s">
        <v>1670</v>
      </c>
      <c r="AF1214" s="516"/>
      <c r="AG1214" s="518"/>
    </row>
    <row r="1215" spans="2:33" s="274" customFormat="1" ht="75" customHeight="1" x14ac:dyDescent="0.25">
      <c r="B1215" s="285" t="s">
        <v>715</v>
      </c>
      <c r="C1215" s="296">
        <v>88</v>
      </c>
      <c r="D1215" s="287" t="s">
        <v>1665</v>
      </c>
      <c r="E1215" s="288" t="s">
        <v>1491</v>
      </c>
      <c r="F1215" s="288">
        <v>2013955</v>
      </c>
      <c r="G1215" s="651" t="s">
        <v>1671</v>
      </c>
      <c r="H1215" s="652"/>
      <c r="I1215" s="289" t="s">
        <v>713</v>
      </c>
      <c r="J1215" s="290">
        <v>0.15</v>
      </c>
      <c r="K1215" s="290" t="s">
        <v>583</v>
      </c>
      <c r="L1215" s="291">
        <v>41459</v>
      </c>
      <c r="M1215" s="291">
        <v>42580</v>
      </c>
      <c r="N1215" s="292">
        <v>20177918491.599998</v>
      </c>
      <c r="O1215" s="293">
        <v>29266.48</v>
      </c>
      <c r="P1215" s="289">
        <v>801016</v>
      </c>
      <c r="Q1215" s="273" t="str">
        <f t="shared" si="348"/>
        <v>CUMPLE</v>
      </c>
      <c r="R1215" s="273"/>
      <c r="S1215" s="273"/>
      <c r="T1215" s="273"/>
      <c r="U1215" s="332" t="str">
        <f t="shared" si="345"/>
        <v/>
      </c>
      <c r="V1215" s="284" t="s">
        <v>658</v>
      </c>
      <c r="W1215" s="332" t="str">
        <f t="shared" si="346"/>
        <v xml:space="preserve"> </v>
      </c>
      <c r="X1215" s="635"/>
      <c r="Y1215" s="273" t="str">
        <f t="shared" si="347"/>
        <v>CUMPLE</v>
      </c>
      <c r="Z1215" s="635"/>
      <c r="AA1215" s="637"/>
      <c r="AB1215" s="635"/>
      <c r="AC1215" s="720"/>
      <c r="AD1215" s="722"/>
      <c r="AE1215" s="723"/>
      <c r="AF1215" s="516"/>
      <c r="AG1215" s="518"/>
    </row>
    <row r="1216" spans="2:33" s="274" customFormat="1" ht="63.75" customHeight="1" x14ac:dyDescent="0.25">
      <c r="B1216" s="285" t="s">
        <v>716</v>
      </c>
      <c r="C1216" s="296">
        <v>90</v>
      </c>
      <c r="D1216" s="287" t="s">
        <v>1665</v>
      </c>
      <c r="E1216" s="288" t="s">
        <v>869</v>
      </c>
      <c r="F1216" s="288" t="s">
        <v>1672</v>
      </c>
      <c r="G1216" s="651" t="s">
        <v>1673</v>
      </c>
      <c r="H1216" s="652"/>
      <c r="I1216" s="289" t="s">
        <v>713</v>
      </c>
      <c r="J1216" s="290">
        <v>0.5</v>
      </c>
      <c r="K1216" s="290" t="s">
        <v>583</v>
      </c>
      <c r="L1216" s="291">
        <v>42307</v>
      </c>
      <c r="M1216" s="291">
        <v>42636</v>
      </c>
      <c r="N1216" s="292">
        <v>196908873</v>
      </c>
      <c r="O1216" s="293">
        <v>285.60000000000002</v>
      </c>
      <c r="P1216" s="289">
        <v>811022</v>
      </c>
      <c r="Q1216" s="273" t="str">
        <f t="shared" si="348"/>
        <v>CUMPLE</v>
      </c>
      <c r="R1216" s="273" t="s">
        <v>656</v>
      </c>
      <c r="S1216" s="273" t="s">
        <v>656</v>
      </c>
      <c r="T1216" s="273"/>
      <c r="U1216" s="332">
        <f t="shared" si="345"/>
        <v>142.80038073550847</v>
      </c>
      <c r="V1216" s="284" t="s">
        <v>634</v>
      </c>
      <c r="W1216" s="332">
        <f t="shared" si="346"/>
        <v>142.80000000000001</v>
      </c>
      <c r="X1216" s="635"/>
      <c r="Y1216" s="273" t="str">
        <f t="shared" si="347"/>
        <v>CUMPLE</v>
      </c>
      <c r="Z1216" s="635"/>
      <c r="AA1216" s="637"/>
      <c r="AB1216" s="635"/>
      <c r="AC1216" s="720"/>
      <c r="AF1216" s="516"/>
      <c r="AG1216" s="518"/>
    </row>
    <row r="1217" spans="2:33" s="274" customFormat="1" ht="54.75" customHeight="1" x14ac:dyDescent="0.25">
      <c r="B1217" s="285" t="s">
        <v>717</v>
      </c>
      <c r="C1217" s="296">
        <v>142</v>
      </c>
      <c r="D1217" s="287" t="s">
        <v>1665</v>
      </c>
      <c r="E1217" s="288" t="s">
        <v>789</v>
      </c>
      <c r="F1217" s="288" t="s">
        <v>1674</v>
      </c>
      <c r="G1217" s="651" t="s">
        <v>1675</v>
      </c>
      <c r="H1217" s="652"/>
      <c r="I1217" s="289" t="s">
        <v>713</v>
      </c>
      <c r="J1217" s="298">
        <v>0.25</v>
      </c>
      <c r="K1217" s="290" t="s">
        <v>583</v>
      </c>
      <c r="L1217" s="291">
        <v>43056</v>
      </c>
      <c r="M1217" s="291">
        <v>43460</v>
      </c>
      <c r="N1217" s="292">
        <v>930184325</v>
      </c>
      <c r="O1217" s="293">
        <v>1190.6400000000001</v>
      </c>
      <c r="P1217" s="289">
        <v>801016</v>
      </c>
      <c r="Q1217" s="273" t="str">
        <f t="shared" si="348"/>
        <v>CUMPLE</v>
      </c>
      <c r="R1217" s="273" t="s">
        <v>656</v>
      </c>
      <c r="S1217" s="273" t="s">
        <v>656</v>
      </c>
      <c r="T1217" s="273" t="s">
        <v>656</v>
      </c>
      <c r="U1217" s="332">
        <f t="shared" si="345"/>
        <v>297.66203205920829</v>
      </c>
      <c r="V1217" s="284" t="s">
        <v>634</v>
      </c>
      <c r="W1217" s="332">
        <f t="shared" si="346"/>
        <v>297.66000000000003</v>
      </c>
      <c r="X1217" s="635"/>
      <c r="Y1217" s="335" t="str">
        <f t="shared" si="347"/>
        <v>CUMPLE</v>
      </c>
      <c r="Z1217" s="635"/>
      <c r="AA1217" s="637"/>
      <c r="AB1217" s="635"/>
      <c r="AC1217" s="721"/>
      <c r="AF1217" s="516"/>
      <c r="AG1217" s="518"/>
    </row>
    <row r="1218" spans="2:33" s="274" customFormat="1" ht="69.75" customHeight="1" x14ac:dyDescent="0.2">
      <c r="B1218" s="285" t="s">
        <v>718</v>
      </c>
      <c r="C1218" s="296">
        <v>153</v>
      </c>
      <c r="D1218" s="287" t="s">
        <v>1665</v>
      </c>
      <c r="E1218" s="288" t="s">
        <v>869</v>
      </c>
      <c r="F1218" s="288" t="s">
        <v>1676</v>
      </c>
      <c r="G1218" s="651" t="s">
        <v>1677</v>
      </c>
      <c r="H1218" s="652"/>
      <c r="I1218" s="289" t="s">
        <v>713</v>
      </c>
      <c r="J1218" s="290">
        <v>0.5</v>
      </c>
      <c r="K1218" s="290" t="s">
        <v>583</v>
      </c>
      <c r="L1218" s="291">
        <v>43486</v>
      </c>
      <c r="M1218" s="291">
        <v>43820</v>
      </c>
      <c r="N1218" s="292">
        <v>334745862</v>
      </c>
      <c r="O1218" s="293">
        <v>404.22</v>
      </c>
      <c r="P1218" s="289">
        <v>811015</v>
      </c>
      <c r="Q1218" s="273" t="str">
        <f t="shared" si="348"/>
        <v>CUMPLE</v>
      </c>
      <c r="R1218" s="273" t="s">
        <v>656</v>
      </c>
      <c r="S1218" s="273" t="s">
        <v>656</v>
      </c>
      <c r="T1218" s="284"/>
      <c r="U1218" s="332">
        <f t="shared" si="345"/>
        <v>202.11290567988058</v>
      </c>
      <c r="V1218" s="284" t="s">
        <v>634</v>
      </c>
      <c r="W1218" s="332">
        <f t="shared" si="346"/>
        <v>202.11</v>
      </c>
      <c r="X1218" s="636"/>
      <c r="Y1218" s="335" t="str">
        <f t="shared" si="347"/>
        <v>CUMPLE</v>
      </c>
      <c r="Z1218" s="636"/>
      <c r="AA1218" s="637"/>
      <c r="AB1218" s="636"/>
      <c r="AC1218" s="295"/>
    </row>
    <row r="1219" spans="2:33" s="274" customFormat="1" ht="15.75" x14ac:dyDescent="0.2">
      <c r="B1219" s="300"/>
      <c r="C1219" s="301"/>
      <c r="D1219" s="301"/>
      <c r="E1219" s="301"/>
      <c r="F1219" s="301"/>
      <c r="G1219" s="301"/>
      <c r="H1219" s="301"/>
      <c r="I1219" s="301"/>
      <c r="J1219" s="302"/>
      <c r="K1219" s="302"/>
      <c r="L1219" s="302"/>
      <c r="M1219" s="302"/>
      <c r="N1219" s="301"/>
      <c r="O1219" s="301"/>
      <c r="P1219" s="301"/>
      <c r="Q1219" s="302"/>
      <c r="R1219" s="302"/>
      <c r="S1219" s="303"/>
      <c r="T1219" s="303" t="s">
        <v>719</v>
      </c>
      <c r="U1219" s="333">
        <f>SUM(U1213:U1218)</f>
        <v>861.52305213700333</v>
      </c>
      <c r="V1219" s="303">
        <f>COUNTIF(V1213:V1218,"SI")</f>
        <v>5</v>
      </c>
      <c r="W1219" s="333">
        <f>SUM(W1213:W1218)</f>
        <v>861.51800000000014</v>
      </c>
      <c r="X1219" s="310">
        <f>W1219/V1219</f>
        <v>172.30360000000002</v>
      </c>
      <c r="Y1219" s="301"/>
      <c r="Z1219" s="301"/>
      <c r="AA1219" s="301"/>
      <c r="AB1219" s="301"/>
      <c r="AC1219" s="304"/>
    </row>
    <row r="1220" spans="2:33" x14ac:dyDescent="0.2">
      <c r="Q1220" s="69"/>
    </row>
    <row r="1221" spans="2:33" x14ac:dyDescent="0.2">
      <c r="Q1221" s="69"/>
    </row>
    <row r="1222" spans="2:33" s="274" customFormat="1" ht="21" customHeight="1" x14ac:dyDescent="0.25">
      <c r="B1222" s="449">
        <v>93</v>
      </c>
      <c r="C1222" s="640" t="str">
        <f>VLOOKUP(B1222,'INFO. PROP'!$A$9:$D$105,2,FALSE)</f>
        <v>CONSORCIO INTERBOSA</v>
      </c>
      <c r="D1222" s="640"/>
      <c r="E1222" s="640"/>
      <c r="F1222" s="640"/>
      <c r="G1222" s="640"/>
      <c r="H1222" s="641" t="s">
        <v>8</v>
      </c>
      <c r="I1222" s="641"/>
      <c r="J1222" s="642"/>
      <c r="K1222" s="423" t="str">
        <f>VLOOKUP(B1222,'INFO. PROP'!$A$9:$E$105,4,FALSE)</f>
        <v>(ECOVIAS S.A.S 95% - TRANSVIAS SAS TRANSPORTES Y VIAS 5% -  0%- 0%)</v>
      </c>
      <c r="L1222" s="426"/>
      <c r="M1222" s="426"/>
      <c r="N1222" s="426"/>
      <c r="O1222" s="426"/>
      <c r="P1222" s="426"/>
      <c r="Q1222" s="426"/>
      <c r="R1222" s="426"/>
      <c r="S1222" s="426"/>
      <c r="T1222" s="426"/>
      <c r="U1222" s="431"/>
      <c r="V1222" s="452" t="s">
        <v>673</v>
      </c>
      <c r="W1222" s="431">
        <f>AVERAGE(W1226:W1231)</f>
        <v>1039.7795000000001</v>
      </c>
      <c r="X1222" s="618" t="s">
        <v>674</v>
      </c>
      <c r="Y1222" s="619"/>
      <c r="Z1222" s="311" t="s">
        <v>656</v>
      </c>
      <c r="AA1222" s="312" t="s">
        <v>627</v>
      </c>
      <c r="AB1222" s="311" t="s">
        <v>656</v>
      </c>
      <c r="AC1222" s="275"/>
      <c r="AF1222" s="516"/>
      <c r="AG1222" s="517"/>
    </row>
    <row r="1223" spans="2:33" s="274" customFormat="1" ht="15" x14ac:dyDescent="0.25">
      <c r="B1223" s="643"/>
      <c r="C1223" s="644"/>
      <c r="D1223" s="644"/>
      <c r="E1223" s="644"/>
      <c r="F1223" s="306"/>
      <c r="G1223" s="307"/>
      <c r="H1223" s="307"/>
      <c r="I1223" s="307"/>
      <c r="J1223" s="308"/>
      <c r="K1223" s="308"/>
      <c r="L1223" s="308"/>
      <c r="M1223" s="308"/>
      <c r="N1223" s="307"/>
      <c r="O1223" s="307"/>
      <c r="P1223" s="307"/>
      <c r="Q1223" s="308"/>
      <c r="R1223" s="308"/>
      <c r="S1223" s="308"/>
      <c r="T1223" s="308"/>
      <c r="U1223" s="308"/>
      <c r="V1223" s="308"/>
      <c r="W1223" s="308"/>
      <c r="X1223" s="308"/>
      <c r="Y1223" s="307"/>
      <c r="Z1223" s="307"/>
      <c r="AA1223" s="307"/>
      <c r="AB1223" s="307"/>
      <c r="AC1223" s="276"/>
      <c r="AF1223" s="516"/>
      <c r="AG1223" s="517"/>
    </row>
    <row r="1224" spans="2:33" s="274" customFormat="1" ht="45" customHeight="1" x14ac:dyDescent="0.25">
      <c r="B1224" s="645" t="s">
        <v>675</v>
      </c>
      <c r="C1224" s="629" t="s">
        <v>676</v>
      </c>
      <c r="D1224" s="629" t="s">
        <v>677</v>
      </c>
      <c r="E1224" s="629" t="s">
        <v>678</v>
      </c>
      <c r="F1224" s="630" t="s">
        <v>675</v>
      </c>
      <c r="G1224" s="646"/>
      <c r="H1224" s="631"/>
      <c r="I1224" s="647" t="s">
        <v>679</v>
      </c>
      <c r="J1224" s="648"/>
      <c r="K1224" s="620" t="s">
        <v>680</v>
      </c>
      <c r="L1224" s="620" t="s">
        <v>681</v>
      </c>
      <c r="M1224" s="620" t="s">
        <v>682</v>
      </c>
      <c r="N1224" s="620" t="s">
        <v>683</v>
      </c>
      <c r="O1224" s="620" t="s">
        <v>684</v>
      </c>
      <c r="P1224" s="620" t="s">
        <v>685</v>
      </c>
      <c r="Q1224" s="281" t="s">
        <v>686</v>
      </c>
      <c r="R1224" s="279" t="s">
        <v>687</v>
      </c>
      <c r="S1224" s="649" t="s">
        <v>688</v>
      </c>
      <c r="T1224" s="649"/>
      <c r="U1224" s="620" t="s">
        <v>689</v>
      </c>
      <c r="V1224" s="620" t="s">
        <v>690</v>
      </c>
      <c r="W1224" s="647" t="s">
        <v>691</v>
      </c>
      <c r="X1224" s="648"/>
      <c r="Y1224" s="281" t="s">
        <v>692</v>
      </c>
      <c r="Z1224" s="281" t="s">
        <v>693</v>
      </c>
      <c r="AA1224" s="629" t="s">
        <v>694</v>
      </c>
      <c r="AB1224" s="629"/>
      <c r="AC1224" s="622" t="s">
        <v>23</v>
      </c>
      <c r="AF1224" s="516"/>
      <c r="AG1224" s="517"/>
    </row>
    <row r="1225" spans="2:33" s="274" customFormat="1" ht="75" customHeight="1" x14ac:dyDescent="0.25">
      <c r="B1225" s="645"/>
      <c r="C1225" s="629"/>
      <c r="D1225" s="629"/>
      <c r="E1225" s="629"/>
      <c r="F1225" s="282" t="s">
        <v>5</v>
      </c>
      <c r="G1225" s="630" t="s">
        <v>695</v>
      </c>
      <c r="H1225" s="631"/>
      <c r="I1225" s="278" t="s">
        <v>696</v>
      </c>
      <c r="J1225" s="280" t="s">
        <v>697</v>
      </c>
      <c r="K1225" s="621"/>
      <c r="L1225" s="621"/>
      <c r="M1225" s="621"/>
      <c r="N1225" s="621"/>
      <c r="O1225" s="621"/>
      <c r="P1225" s="621"/>
      <c r="Q1225" s="277" t="s">
        <v>698</v>
      </c>
      <c r="R1225" s="277" t="s">
        <v>699</v>
      </c>
      <c r="S1225" s="283" t="s">
        <v>700</v>
      </c>
      <c r="T1225" s="283" t="s">
        <v>701</v>
      </c>
      <c r="U1225" s="621"/>
      <c r="V1225" s="621"/>
      <c r="W1225" s="502" t="s">
        <v>702</v>
      </c>
      <c r="X1225" s="284" t="s">
        <v>703</v>
      </c>
      <c r="Y1225" s="277" t="s">
        <v>704</v>
      </c>
      <c r="Z1225" s="281" t="s">
        <v>705</v>
      </c>
      <c r="AA1225" s="277" t="s">
        <v>706</v>
      </c>
      <c r="AB1225" s="277" t="s">
        <v>707</v>
      </c>
      <c r="AC1225" s="622"/>
      <c r="AF1225" s="516"/>
      <c r="AG1225" s="517"/>
    </row>
    <row r="1226" spans="2:33" s="274" customFormat="1" ht="83.25" customHeight="1" x14ac:dyDescent="0.25">
      <c r="B1226" s="285" t="s">
        <v>708</v>
      </c>
      <c r="C1226" s="286">
        <v>30</v>
      </c>
      <c r="D1226" s="287" t="s">
        <v>1678</v>
      </c>
      <c r="E1226" s="288" t="s">
        <v>1679</v>
      </c>
      <c r="F1226" s="288" t="s">
        <v>1680</v>
      </c>
      <c r="G1226" s="651" t="s">
        <v>1681</v>
      </c>
      <c r="H1226" s="652"/>
      <c r="I1226" s="289" t="s">
        <v>713</v>
      </c>
      <c r="J1226" s="290">
        <v>0.5</v>
      </c>
      <c r="K1226" s="290" t="s">
        <v>1682</v>
      </c>
      <c r="L1226" s="291">
        <v>38581</v>
      </c>
      <c r="M1226" s="291">
        <v>38986</v>
      </c>
      <c r="N1226" s="292">
        <v>732582617</v>
      </c>
      <c r="O1226" s="293">
        <v>1795.54</v>
      </c>
      <c r="P1226" s="289">
        <v>801016</v>
      </c>
      <c r="Q1226" s="273" t="str">
        <f>IF(OR(P1226=$C$2,P1226=$C$3,P1226=$C$4),"CUMPLE","NO CUMPLE")</f>
        <v>CUMPLE</v>
      </c>
      <c r="R1226" s="273" t="s">
        <v>656</v>
      </c>
      <c r="S1226" s="273" t="s">
        <v>656</v>
      </c>
      <c r="T1226" s="273" t="s">
        <v>656</v>
      </c>
      <c r="U1226" s="332">
        <f t="shared" ref="U1226:U1231" si="349">IF(V1226="SI",IF(M1226="","",($J1226*$N1226)/(VLOOKUP(YEAR(M1226),$AF$1:$AG$34,2,))),"")</f>
        <v>897.77281495098043</v>
      </c>
      <c r="V1226" s="284" t="s">
        <v>634</v>
      </c>
      <c r="W1226" s="332">
        <f t="shared" ref="W1226:W1231" si="350">IF(V1226="si",(J1226*O1226),(" "))</f>
        <v>897.77</v>
      </c>
      <c r="X1226" s="448">
        <f>W1232/$G$11</f>
        <v>5.1985490997375221</v>
      </c>
      <c r="Y1226" s="273" t="str">
        <f t="shared" ref="Y1226:Y1231" si="351">IF(M1226="","",IF(M1226&lt;$G$13,"CUMPLE","NO CUMPLE"))</f>
        <v>CUMPLE</v>
      </c>
      <c r="Z1226" s="634" t="s">
        <v>656</v>
      </c>
      <c r="AA1226" s="637" t="s">
        <v>634</v>
      </c>
      <c r="AB1226" s="634" t="str">
        <f>IF(AA1226="si","CUMPLE","NO CUMPLE")</f>
        <v>CUMPLE</v>
      </c>
      <c r="AC1226" s="294"/>
      <c r="AF1226" s="516"/>
      <c r="AG1226" s="517"/>
    </row>
    <row r="1227" spans="2:33" s="274" customFormat="1" ht="90.75" customHeight="1" x14ac:dyDescent="0.25">
      <c r="B1227" s="285" t="s">
        <v>714</v>
      </c>
      <c r="C1227" s="286">
        <v>201</v>
      </c>
      <c r="D1227" s="287" t="s">
        <v>1678</v>
      </c>
      <c r="E1227" s="288" t="s">
        <v>1683</v>
      </c>
      <c r="F1227" s="288" t="s">
        <v>1684</v>
      </c>
      <c r="G1227" s="651" t="s">
        <v>1685</v>
      </c>
      <c r="H1227" s="652"/>
      <c r="I1227" s="289" t="s">
        <v>911</v>
      </c>
      <c r="J1227" s="290">
        <v>1</v>
      </c>
      <c r="K1227" s="290" t="s">
        <v>1682</v>
      </c>
      <c r="L1227" s="291">
        <v>42720</v>
      </c>
      <c r="M1227" s="291">
        <v>43250</v>
      </c>
      <c r="N1227" s="292">
        <v>632095600</v>
      </c>
      <c r="O1227" s="293">
        <v>809.09</v>
      </c>
      <c r="P1227" s="289">
        <v>811022</v>
      </c>
      <c r="Q1227" s="273" t="str">
        <f t="shared" ref="Q1227:Q1229" si="352">IF(OR(P1227=$C$2,P1227=$C$3,P1227=$C$4),"CUMPLE","NO CUMPLE")</f>
        <v>CUMPLE</v>
      </c>
      <c r="R1227" s="273" t="s">
        <v>656</v>
      </c>
      <c r="S1227" s="273" t="s">
        <v>656</v>
      </c>
      <c r="T1227" s="273" t="s">
        <v>656</v>
      </c>
      <c r="U1227" s="332">
        <f t="shared" si="349"/>
        <v>809.09065308828758</v>
      </c>
      <c r="V1227" s="284" t="s">
        <v>634</v>
      </c>
      <c r="W1227" s="332">
        <f t="shared" si="350"/>
        <v>809.09</v>
      </c>
      <c r="X1227" s="634" t="str">
        <f>IF(W1232=0,"",IF(X1226&gt;=100%,"CUMPLE","NO CUMPLE"))</f>
        <v>CUMPLE</v>
      </c>
      <c r="Y1227" s="273" t="str">
        <f t="shared" si="351"/>
        <v>CUMPLE</v>
      </c>
      <c r="Z1227" s="635"/>
      <c r="AA1227" s="637"/>
      <c r="AB1227" s="635"/>
      <c r="AC1227" s="295"/>
      <c r="AF1227" s="516"/>
      <c r="AG1227" s="518"/>
    </row>
    <row r="1228" spans="2:33" s="274" customFormat="1" ht="75" customHeight="1" x14ac:dyDescent="0.25">
      <c r="B1228" s="285" t="s">
        <v>715</v>
      </c>
      <c r="C1228" s="296">
        <v>9</v>
      </c>
      <c r="D1228" s="287" t="s">
        <v>1678</v>
      </c>
      <c r="E1228" s="288" t="s">
        <v>1686</v>
      </c>
      <c r="F1228" s="288" t="s">
        <v>1687</v>
      </c>
      <c r="G1228" s="651" t="s">
        <v>1688</v>
      </c>
      <c r="H1228" s="652"/>
      <c r="I1228" s="289" t="s">
        <v>911</v>
      </c>
      <c r="J1228" s="290">
        <v>1</v>
      </c>
      <c r="K1228" s="290" t="s">
        <v>1682</v>
      </c>
      <c r="L1228" s="291">
        <v>40988</v>
      </c>
      <c r="M1228" s="291">
        <v>41422</v>
      </c>
      <c r="N1228" s="292">
        <v>720082812</v>
      </c>
      <c r="O1228" s="293">
        <v>1221.51</v>
      </c>
      <c r="P1228" s="289">
        <v>811015</v>
      </c>
      <c r="Q1228" s="273" t="str">
        <f t="shared" si="352"/>
        <v>CUMPLE</v>
      </c>
      <c r="R1228" s="273" t="s">
        <v>656</v>
      </c>
      <c r="S1228" s="273" t="s">
        <v>656</v>
      </c>
      <c r="T1228" s="273"/>
      <c r="U1228" s="332">
        <f t="shared" si="349"/>
        <v>1221.5145241730279</v>
      </c>
      <c r="V1228" s="284" t="s">
        <v>634</v>
      </c>
      <c r="W1228" s="332">
        <f t="shared" si="350"/>
        <v>1221.51</v>
      </c>
      <c r="X1228" s="635"/>
      <c r="Y1228" s="273" t="str">
        <f t="shared" si="351"/>
        <v>CUMPLE</v>
      </c>
      <c r="Z1228" s="635"/>
      <c r="AA1228" s="637"/>
      <c r="AB1228" s="635"/>
      <c r="AC1228" s="309"/>
      <c r="AF1228" s="516"/>
      <c r="AG1228" s="518"/>
    </row>
    <row r="1229" spans="2:33" s="274" customFormat="1" ht="76.5" customHeight="1" x14ac:dyDescent="0.25">
      <c r="B1229" s="285" t="s">
        <v>716</v>
      </c>
      <c r="C1229" s="296">
        <v>19</v>
      </c>
      <c r="D1229" s="287" t="s">
        <v>1678</v>
      </c>
      <c r="E1229" s="288" t="s">
        <v>1689</v>
      </c>
      <c r="F1229" s="288" t="s">
        <v>1690</v>
      </c>
      <c r="G1229" s="651" t="s">
        <v>1691</v>
      </c>
      <c r="H1229" s="652"/>
      <c r="I1229" s="289" t="s">
        <v>713</v>
      </c>
      <c r="J1229" s="290">
        <v>0.4</v>
      </c>
      <c r="K1229" s="290" t="s">
        <v>1682</v>
      </c>
      <c r="L1229" s="291">
        <v>40051</v>
      </c>
      <c r="M1229" s="291">
        <v>40569</v>
      </c>
      <c r="N1229" s="292">
        <v>1647979408</v>
      </c>
      <c r="O1229" s="293">
        <v>3076.87</v>
      </c>
      <c r="P1229" s="289">
        <v>801016</v>
      </c>
      <c r="Q1229" s="273" t="str">
        <f t="shared" si="352"/>
        <v>CUMPLE</v>
      </c>
      <c r="R1229" s="273" t="s">
        <v>656</v>
      </c>
      <c r="S1229" s="273" t="s">
        <v>656</v>
      </c>
      <c r="T1229" s="273"/>
      <c r="U1229" s="332">
        <f t="shared" si="349"/>
        <v>1230.7538521284541</v>
      </c>
      <c r="V1229" s="284" t="s">
        <v>634</v>
      </c>
      <c r="W1229" s="332">
        <f t="shared" si="350"/>
        <v>1230.748</v>
      </c>
      <c r="X1229" s="635"/>
      <c r="Y1229" s="273" t="str">
        <f t="shared" si="351"/>
        <v>CUMPLE</v>
      </c>
      <c r="Z1229" s="635"/>
      <c r="AA1229" s="637"/>
      <c r="AB1229" s="635"/>
      <c r="AC1229" s="309"/>
      <c r="AF1229" s="516"/>
      <c r="AG1229" s="518"/>
    </row>
    <row r="1230" spans="2:33" s="274" customFormat="1" ht="54.75" customHeight="1" x14ac:dyDescent="0.25">
      <c r="B1230" s="285" t="s">
        <v>717</v>
      </c>
      <c r="C1230" s="296"/>
      <c r="D1230" s="296"/>
      <c r="E1230" s="284"/>
      <c r="F1230" s="284"/>
      <c r="G1230" s="638"/>
      <c r="H1230" s="639"/>
      <c r="I1230" s="289"/>
      <c r="J1230" s="298"/>
      <c r="K1230" s="298"/>
      <c r="L1230" s="289"/>
      <c r="M1230" s="289"/>
      <c r="N1230" s="299"/>
      <c r="O1230" s="297"/>
      <c r="P1230" s="297"/>
      <c r="Q1230" s="273"/>
      <c r="R1230" s="284"/>
      <c r="S1230" s="284"/>
      <c r="T1230" s="284"/>
      <c r="U1230" s="332" t="str">
        <f t="shared" si="349"/>
        <v/>
      </c>
      <c r="V1230" s="284"/>
      <c r="W1230" s="332" t="str">
        <f t="shared" si="350"/>
        <v xml:space="preserve"> </v>
      </c>
      <c r="X1230" s="635"/>
      <c r="Y1230" s="335" t="str">
        <f t="shared" si="351"/>
        <v/>
      </c>
      <c r="Z1230" s="635"/>
      <c r="AA1230" s="637"/>
      <c r="AB1230" s="635"/>
      <c r="AC1230" s="309"/>
      <c r="AF1230" s="516"/>
      <c r="AG1230" s="518"/>
    </row>
    <row r="1231" spans="2:33" s="274" customFormat="1" ht="69.75" customHeight="1" x14ac:dyDescent="0.2">
      <c r="B1231" s="285" t="s">
        <v>718</v>
      </c>
      <c r="C1231" s="296"/>
      <c r="D1231" s="296"/>
      <c r="E1231" s="284"/>
      <c r="F1231" s="284"/>
      <c r="G1231" s="638"/>
      <c r="H1231" s="639"/>
      <c r="I1231" s="289"/>
      <c r="J1231" s="298"/>
      <c r="K1231" s="298"/>
      <c r="L1231" s="289"/>
      <c r="M1231" s="289"/>
      <c r="N1231" s="299"/>
      <c r="O1231" s="297"/>
      <c r="P1231" s="297"/>
      <c r="Q1231" s="273"/>
      <c r="R1231" s="284"/>
      <c r="S1231" s="284"/>
      <c r="T1231" s="284"/>
      <c r="U1231" s="332" t="str">
        <f t="shared" si="349"/>
        <v/>
      </c>
      <c r="V1231" s="284"/>
      <c r="W1231" s="332" t="str">
        <f t="shared" si="350"/>
        <v xml:space="preserve"> </v>
      </c>
      <c r="X1231" s="636"/>
      <c r="Y1231" s="335" t="str">
        <f t="shared" si="351"/>
        <v/>
      </c>
      <c r="Z1231" s="636"/>
      <c r="AA1231" s="637"/>
      <c r="AB1231" s="636"/>
      <c r="AC1231" s="309"/>
    </row>
    <row r="1232" spans="2:33" s="274" customFormat="1" ht="15.75" x14ac:dyDescent="0.2">
      <c r="B1232" s="300"/>
      <c r="C1232" s="301"/>
      <c r="D1232" s="301"/>
      <c r="E1232" s="301"/>
      <c r="F1232" s="301"/>
      <c r="G1232" s="301"/>
      <c r="H1232" s="301"/>
      <c r="I1232" s="301"/>
      <c r="J1232" s="302"/>
      <c r="K1232" s="302"/>
      <c r="L1232" s="302"/>
      <c r="M1232" s="302"/>
      <c r="N1232" s="301"/>
      <c r="O1232" s="301"/>
      <c r="P1232" s="301"/>
      <c r="Q1232" s="302"/>
      <c r="R1232" s="302"/>
      <c r="S1232" s="303"/>
      <c r="T1232" s="303" t="s">
        <v>719</v>
      </c>
      <c r="U1232" s="333">
        <f>SUM(U1226:U1231)</f>
        <v>4159.1318443407499</v>
      </c>
      <c r="V1232" s="303">
        <f>COUNTIF(V1226:V1231,"SI")</f>
        <v>4</v>
      </c>
      <c r="W1232" s="333">
        <f>SUM(W1226:W1231)</f>
        <v>4159.1180000000004</v>
      </c>
      <c r="X1232" s="310">
        <f>W1232/V1232</f>
        <v>1039.7795000000001</v>
      </c>
      <c r="Y1232" s="301"/>
      <c r="Z1232" s="301"/>
      <c r="AA1232" s="301"/>
      <c r="AB1232" s="301"/>
      <c r="AC1232" s="304"/>
    </row>
    <row r="1233" spans="2:33" ht="16.5" x14ac:dyDescent="0.3">
      <c r="Q1233" s="69"/>
      <c r="U1233" s="331"/>
      <c r="V1233" s="327"/>
      <c r="W1233" s="331"/>
    </row>
    <row r="1234" spans="2:33" x14ac:dyDescent="0.2">
      <c r="Q1234" s="69"/>
    </row>
    <row r="1235" spans="2:33" s="274" customFormat="1" ht="21" customHeight="1" x14ac:dyDescent="0.25">
      <c r="B1235" s="449">
        <v>94</v>
      </c>
      <c r="C1235" s="640" t="str">
        <f>VLOOKUP(B1235,'INFO. PROP'!$A$9:$D$105,2,FALSE)</f>
        <v>CELQO S.A.S.</v>
      </c>
      <c r="D1235" s="640"/>
      <c r="E1235" s="640"/>
      <c r="F1235" s="640"/>
      <c r="G1235" s="640"/>
      <c r="H1235" s="641" t="s">
        <v>8</v>
      </c>
      <c r="I1235" s="641"/>
      <c r="J1235" s="642"/>
      <c r="K1235" s="423" t="str">
        <f>VLOOKUP(B1235,'INFO. PROP'!$A$9:$E$105,4,FALSE)</f>
        <v>(CELQO S.A.S 100% -  0% -  0%- 0%)</v>
      </c>
      <c r="L1235" s="426"/>
      <c r="M1235" s="426"/>
      <c r="N1235" s="426"/>
      <c r="O1235" s="426"/>
      <c r="P1235" s="426"/>
      <c r="Q1235" s="426"/>
      <c r="R1235" s="426"/>
      <c r="S1235" s="426"/>
      <c r="T1235" s="426"/>
      <c r="U1235" s="431"/>
      <c r="V1235" s="452" t="s">
        <v>673</v>
      </c>
      <c r="W1235" s="431">
        <f>AVERAGE(W1239:W1244)</f>
        <v>1434.8038333333334</v>
      </c>
      <c r="X1235" s="618" t="s">
        <v>674</v>
      </c>
      <c r="Y1235" s="619"/>
      <c r="Z1235" s="311" t="s">
        <v>656</v>
      </c>
      <c r="AA1235" s="312" t="s">
        <v>627</v>
      </c>
      <c r="AB1235" s="311" t="s">
        <v>656</v>
      </c>
      <c r="AC1235" s="275"/>
      <c r="AF1235" s="516"/>
      <c r="AG1235" s="517"/>
    </row>
    <row r="1236" spans="2:33" s="274" customFormat="1" ht="15" x14ac:dyDescent="0.25">
      <c r="B1236" s="643"/>
      <c r="C1236" s="644"/>
      <c r="D1236" s="644"/>
      <c r="E1236" s="644"/>
      <c r="F1236" s="306"/>
      <c r="G1236" s="307"/>
      <c r="H1236" s="307"/>
      <c r="I1236" s="307"/>
      <c r="J1236" s="308"/>
      <c r="K1236" s="308"/>
      <c r="L1236" s="308"/>
      <c r="M1236" s="308"/>
      <c r="N1236" s="307"/>
      <c r="O1236" s="307"/>
      <c r="P1236" s="307"/>
      <c r="Q1236" s="308"/>
      <c r="R1236" s="308"/>
      <c r="S1236" s="308"/>
      <c r="T1236" s="308"/>
      <c r="U1236" s="308"/>
      <c r="V1236" s="308"/>
      <c r="W1236" s="308"/>
      <c r="X1236" s="308"/>
      <c r="Y1236" s="307"/>
      <c r="Z1236" s="307"/>
      <c r="AA1236" s="307"/>
      <c r="AB1236" s="307"/>
      <c r="AC1236" s="276"/>
      <c r="AF1236" s="516"/>
      <c r="AG1236" s="517"/>
    </row>
    <row r="1237" spans="2:33" s="274" customFormat="1" ht="45" customHeight="1" x14ac:dyDescent="0.25">
      <c r="B1237" s="645" t="s">
        <v>675</v>
      </c>
      <c r="C1237" s="629" t="s">
        <v>676</v>
      </c>
      <c r="D1237" s="629" t="s">
        <v>677</v>
      </c>
      <c r="E1237" s="629" t="s">
        <v>678</v>
      </c>
      <c r="F1237" s="630" t="s">
        <v>675</v>
      </c>
      <c r="G1237" s="646"/>
      <c r="H1237" s="631"/>
      <c r="I1237" s="647" t="s">
        <v>679</v>
      </c>
      <c r="J1237" s="648"/>
      <c r="K1237" s="620" t="s">
        <v>680</v>
      </c>
      <c r="L1237" s="620" t="s">
        <v>681</v>
      </c>
      <c r="M1237" s="620" t="s">
        <v>682</v>
      </c>
      <c r="N1237" s="620" t="s">
        <v>683</v>
      </c>
      <c r="O1237" s="620" t="s">
        <v>684</v>
      </c>
      <c r="P1237" s="620" t="s">
        <v>685</v>
      </c>
      <c r="Q1237" s="281" t="s">
        <v>686</v>
      </c>
      <c r="R1237" s="279" t="s">
        <v>687</v>
      </c>
      <c r="S1237" s="649" t="s">
        <v>688</v>
      </c>
      <c r="T1237" s="649"/>
      <c r="U1237" s="620" t="s">
        <v>689</v>
      </c>
      <c r="V1237" s="620" t="s">
        <v>690</v>
      </c>
      <c r="W1237" s="647" t="s">
        <v>691</v>
      </c>
      <c r="X1237" s="648"/>
      <c r="Y1237" s="281" t="s">
        <v>692</v>
      </c>
      <c r="Z1237" s="281" t="s">
        <v>693</v>
      </c>
      <c r="AA1237" s="629" t="s">
        <v>694</v>
      </c>
      <c r="AB1237" s="629"/>
      <c r="AC1237" s="622" t="s">
        <v>23</v>
      </c>
      <c r="AF1237" s="516"/>
      <c r="AG1237" s="517"/>
    </row>
    <row r="1238" spans="2:33" s="274" customFormat="1" ht="75" customHeight="1" x14ac:dyDescent="0.25">
      <c r="B1238" s="645"/>
      <c r="C1238" s="629"/>
      <c r="D1238" s="629"/>
      <c r="E1238" s="629"/>
      <c r="F1238" s="282" t="s">
        <v>5</v>
      </c>
      <c r="G1238" s="630" t="s">
        <v>695</v>
      </c>
      <c r="H1238" s="631"/>
      <c r="I1238" s="278" t="s">
        <v>696</v>
      </c>
      <c r="J1238" s="280" t="s">
        <v>697</v>
      </c>
      <c r="K1238" s="621"/>
      <c r="L1238" s="621"/>
      <c r="M1238" s="621"/>
      <c r="N1238" s="621"/>
      <c r="O1238" s="621"/>
      <c r="P1238" s="621"/>
      <c r="Q1238" s="277" t="s">
        <v>698</v>
      </c>
      <c r="R1238" s="277" t="s">
        <v>699</v>
      </c>
      <c r="S1238" s="283" t="s">
        <v>700</v>
      </c>
      <c r="T1238" s="283" t="s">
        <v>701</v>
      </c>
      <c r="U1238" s="621"/>
      <c r="V1238" s="621"/>
      <c r="W1238" s="502" t="s">
        <v>702</v>
      </c>
      <c r="X1238" s="284" t="s">
        <v>703</v>
      </c>
      <c r="Y1238" s="277" t="s">
        <v>704</v>
      </c>
      <c r="Z1238" s="281" t="s">
        <v>705</v>
      </c>
      <c r="AA1238" s="277" t="s">
        <v>706</v>
      </c>
      <c r="AB1238" s="277" t="s">
        <v>707</v>
      </c>
      <c r="AC1238" s="622"/>
      <c r="AF1238" s="516"/>
      <c r="AG1238" s="517"/>
    </row>
    <row r="1239" spans="2:33" s="274" customFormat="1" ht="83.25" customHeight="1" x14ac:dyDescent="0.25">
      <c r="B1239" s="285" t="s">
        <v>708</v>
      </c>
      <c r="C1239" s="286">
        <v>3</v>
      </c>
      <c r="D1239" s="287" t="s">
        <v>1692</v>
      </c>
      <c r="E1239" s="288" t="s">
        <v>1693</v>
      </c>
      <c r="F1239" s="288" t="s">
        <v>1694</v>
      </c>
      <c r="G1239" s="651" t="s">
        <v>1695</v>
      </c>
      <c r="H1239" s="652"/>
      <c r="I1239" s="289" t="s">
        <v>713</v>
      </c>
      <c r="J1239" s="290">
        <v>0.95</v>
      </c>
      <c r="K1239" s="290" t="s">
        <v>597</v>
      </c>
      <c r="L1239" s="291">
        <v>39909</v>
      </c>
      <c r="M1239" s="291">
        <v>40364</v>
      </c>
      <c r="N1239" s="292">
        <v>422858781</v>
      </c>
      <c r="O1239" s="293">
        <v>821.09</v>
      </c>
      <c r="P1239" s="289">
        <v>801016</v>
      </c>
      <c r="Q1239" s="273" t="str">
        <f>IF(OR(P1239=$C$2,P1239=$C$3,P1239=$C$4),"CUMPLE","NO CUMPLE")</f>
        <v>CUMPLE</v>
      </c>
      <c r="R1239" s="273" t="s">
        <v>656</v>
      </c>
      <c r="S1239" s="273" t="s">
        <v>656</v>
      </c>
      <c r="T1239" s="273"/>
      <c r="U1239" s="332">
        <f t="shared" ref="U1239:U1244" si="353">IF(V1239="SI",IF(M1239="","",($J1239*$N1239)/(VLOOKUP(YEAR(M1239),$AF$1:$AG$34,2,))),"")</f>
        <v>780.03076106796118</v>
      </c>
      <c r="V1239" s="284" t="s">
        <v>634</v>
      </c>
      <c r="W1239" s="332">
        <f t="shared" ref="W1239:W1244" si="354">IF(V1239="si",(J1239*O1239),(" "))</f>
        <v>780.03549999999996</v>
      </c>
      <c r="X1239" s="448">
        <f>W1245/$G$11</f>
        <v>5.3801538038172607</v>
      </c>
      <c r="Y1239" s="273" t="str">
        <f t="shared" ref="Y1239:Y1244" si="355">IF(M1239="","",IF(M1239&lt;$G$13,"CUMPLE","NO CUMPLE"))</f>
        <v>CUMPLE</v>
      </c>
      <c r="Z1239" s="634" t="s">
        <v>656</v>
      </c>
      <c r="AA1239" s="637" t="s">
        <v>634</v>
      </c>
      <c r="AB1239" s="634" t="str">
        <f>IF(AA1239="si","CUMPLE","NO CUMPLE")</f>
        <v>CUMPLE</v>
      </c>
      <c r="AC1239" s="294"/>
      <c r="AF1239" s="516"/>
      <c r="AG1239" s="517"/>
    </row>
    <row r="1240" spans="2:33" s="274" customFormat="1" ht="90.75" customHeight="1" x14ac:dyDescent="0.25">
      <c r="B1240" s="285" t="s">
        <v>714</v>
      </c>
      <c r="C1240" s="286">
        <v>5</v>
      </c>
      <c r="D1240" s="287" t="s">
        <v>1692</v>
      </c>
      <c r="E1240" s="288" t="s">
        <v>1026</v>
      </c>
      <c r="F1240" s="288" t="s">
        <v>1696</v>
      </c>
      <c r="G1240" s="651" t="s">
        <v>1697</v>
      </c>
      <c r="H1240" s="652"/>
      <c r="I1240" s="289" t="s">
        <v>713</v>
      </c>
      <c r="J1240" s="290">
        <v>0.75</v>
      </c>
      <c r="K1240" s="290" t="s">
        <v>597</v>
      </c>
      <c r="L1240" s="291">
        <v>38684</v>
      </c>
      <c r="M1240" s="291">
        <v>39690</v>
      </c>
      <c r="N1240" s="292">
        <v>1688370055.5</v>
      </c>
      <c r="O1240" s="293">
        <v>3658.44</v>
      </c>
      <c r="P1240" s="289">
        <v>811015</v>
      </c>
      <c r="Q1240" s="273" t="str">
        <f t="shared" ref="Q1240:Q1241" si="356">IF(OR(P1240=$C$2,P1240=$C$3,P1240=$C$4),"CUMPLE","NO CUMPLE")</f>
        <v>CUMPLE</v>
      </c>
      <c r="R1240" s="273" t="s">
        <v>656</v>
      </c>
      <c r="S1240" s="273" t="s">
        <v>656</v>
      </c>
      <c r="T1240" s="273"/>
      <c r="U1240" s="332">
        <f t="shared" si="353"/>
        <v>2743.8299926868904</v>
      </c>
      <c r="V1240" s="284" t="s">
        <v>634</v>
      </c>
      <c r="W1240" s="332">
        <f t="shared" si="354"/>
        <v>2743.83</v>
      </c>
      <c r="X1240" s="634" t="str">
        <f>IF(W1245=0,"",IF(X1239&gt;=100%,"CUMPLE","NO CUMPLE"))</f>
        <v>CUMPLE</v>
      </c>
      <c r="Y1240" s="273" t="str">
        <f t="shared" si="355"/>
        <v>CUMPLE</v>
      </c>
      <c r="Z1240" s="635"/>
      <c r="AA1240" s="637"/>
      <c r="AB1240" s="635"/>
      <c r="AC1240" s="295"/>
      <c r="AF1240" s="516"/>
      <c r="AG1240" s="518"/>
    </row>
    <row r="1241" spans="2:33" s="274" customFormat="1" ht="75" customHeight="1" x14ac:dyDescent="0.25">
      <c r="B1241" s="285" t="s">
        <v>715</v>
      </c>
      <c r="C1241" s="296">
        <v>7</v>
      </c>
      <c r="D1241" s="287" t="s">
        <v>1692</v>
      </c>
      <c r="E1241" s="288" t="s">
        <v>1023</v>
      </c>
      <c r="F1241" s="288" t="s">
        <v>1698</v>
      </c>
      <c r="G1241" s="651" t="s">
        <v>1699</v>
      </c>
      <c r="H1241" s="652"/>
      <c r="I1241" s="289" t="s">
        <v>713</v>
      </c>
      <c r="J1241" s="290">
        <v>0.6</v>
      </c>
      <c r="K1241" s="290" t="s">
        <v>597</v>
      </c>
      <c r="L1241" s="291">
        <v>38439</v>
      </c>
      <c r="M1241" s="291">
        <v>39110</v>
      </c>
      <c r="N1241" s="292">
        <v>564203066</v>
      </c>
      <c r="O1241" s="293">
        <v>1300.9100000000001</v>
      </c>
      <c r="P1241" s="289">
        <v>801016</v>
      </c>
      <c r="Q1241" s="273" t="str">
        <f t="shared" si="356"/>
        <v>CUMPLE</v>
      </c>
      <c r="R1241" s="273" t="s">
        <v>656</v>
      </c>
      <c r="S1241" s="273" t="s">
        <v>656</v>
      </c>
      <c r="T1241" s="273" t="s">
        <v>656</v>
      </c>
      <c r="U1241" s="332">
        <f t="shared" si="353"/>
        <v>780.54378510491119</v>
      </c>
      <c r="V1241" s="284" t="s">
        <v>634</v>
      </c>
      <c r="W1241" s="332">
        <f t="shared" si="354"/>
        <v>780.54600000000005</v>
      </c>
      <c r="X1241" s="635"/>
      <c r="Y1241" s="273" t="str">
        <f t="shared" si="355"/>
        <v>CUMPLE</v>
      </c>
      <c r="Z1241" s="635"/>
      <c r="AA1241" s="637"/>
      <c r="AB1241" s="635"/>
      <c r="AC1241" s="309"/>
      <c r="AF1241" s="516"/>
      <c r="AG1241" s="518"/>
    </row>
    <row r="1242" spans="2:33" s="274" customFormat="1" ht="63.75" customHeight="1" x14ac:dyDescent="0.25">
      <c r="B1242" s="285" t="s">
        <v>716</v>
      </c>
      <c r="C1242" s="296"/>
      <c r="D1242" s="287"/>
      <c r="E1242" s="288"/>
      <c r="F1242" s="288"/>
      <c r="G1242" s="651"/>
      <c r="H1242" s="652"/>
      <c r="I1242" s="289"/>
      <c r="J1242" s="290"/>
      <c r="K1242" s="290"/>
      <c r="L1242" s="291"/>
      <c r="M1242" s="291"/>
      <c r="N1242" s="292"/>
      <c r="O1242" s="293"/>
      <c r="P1242" s="289"/>
      <c r="Q1242" s="273"/>
      <c r="R1242" s="273"/>
      <c r="S1242" s="273"/>
      <c r="T1242" s="273"/>
      <c r="U1242" s="332" t="str">
        <f t="shared" si="353"/>
        <v/>
      </c>
      <c r="V1242" s="284"/>
      <c r="W1242" s="332" t="str">
        <f t="shared" si="354"/>
        <v xml:space="preserve"> </v>
      </c>
      <c r="X1242" s="635"/>
      <c r="Y1242" s="273" t="str">
        <f t="shared" si="355"/>
        <v/>
      </c>
      <c r="Z1242" s="635"/>
      <c r="AA1242" s="637"/>
      <c r="AB1242" s="635"/>
      <c r="AC1242" s="309"/>
      <c r="AF1242" s="516"/>
      <c r="AG1242" s="518"/>
    </row>
    <row r="1243" spans="2:33" s="274" customFormat="1" ht="54.75" customHeight="1" x14ac:dyDescent="0.25">
      <c r="B1243" s="285" t="s">
        <v>717</v>
      </c>
      <c r="C1243" s="296"/>
      <c r="D1243" s="296"/>
      <c r="E1243" s="284"/>
      <c r="F1243" s="284"/>
      <c r="G1243" s="638"/>
      <c r="H1243" s="639"/>
      <c r="I1243" s="289"/>
      <c r="J1243" s="298"/>
      <c r="K1243" s="298"/>
      <c r="L1243" s="289"/>
      <c r="M1243" s="289"/>
      <c r="N1243" s="299"/>
      <c r="O1243" s="297"/>
      <c r="P1243" s="297"/>
      <c r="Q1243" s="273"/>
      <c r="R1243" s="284"/>
      <c r="S1243" s="284"/>
      <c r="T1243" s="284"/>
      <c r="U1243" s="332" t="str">
        <f t="shared" si="353"/>
        <v/>
      </c>
      <c r="V1243" s="284"/>
      <c r="W1243" s="332" t="str">
        <f t="shared" si="354"/>
        <v xml:space="preserve"> </v>
      </c>
      <c r="X1243" s="635"/>
      <c r="Y1243" s="335" t="str">
        <f t="shared" si="355"/>
        <v/>
      </c>
      <c r="Z1243" s="635"/>
      <c r="AA1243" s="637"/>
      <c r="AB1243" s="635"/>
      <c r="AC1243" s="309"/>
      <c r="AF1243" s="516"/>
      <c r="AG1243" s="518"/>
    </row>
    <row r="1244" spans="2:33" s="274" customFormat="1" ht="69.75" customHeight="1" x14ac:dyDescent="0.2">
      <c r="B1244" s="285" t="s">
        <v>718</v>
      </c>
      <c r="C1244" s="296"/>
      <c r="D1244" s="296"/>
      <c r="E1244" s="284"/>
      <c r="F1244" s="284"/>
      <c r="G1244" s="638"/>
      <c r="H1244" s="639"/>
      <c r="I1244" s="289"/>
      <c r="J1244" s="298"/>
      <c r="K1244" s="298"/>
      <c r="L1244" s="289"/>
      <c r="M1244" s="289"/>
      <c r="N1244" s="299"/>
      <c r="O1244" s="297"/>
      <c r="P1244" s="297"/>
      <c r="Q1244" s="273"/>
      <c r="R1244" s="284"/>
      <c r="S1244" s="284"/>
      <c r="T1244" s="284"/>
      <c r="U1244" s="332" t="str">
        <f t="shared" si="353"/>
        <v/>
      </c>
      <c r="V1244" s="284"/>
      <c r="W1244" s="332" t="str">
        <f t="shared" si="354"/>
        <v xml:space="preserve"> </v>
      </c>
      <c r="X1244" s="636"/>
      <c r="Y1244" s="335" t="str">
        <f t="shared" si="355"/>
        <v/>
      </c>
      <c r="Z1244" s="636"/>
      <c r="AA1244" s="637"/>
      <c r="AB1244" s="636"/>
      <c r="AC1244" s="309"/>
    </row>
    <row r="1245" spans="2:33" s="274" customFormat="1" ht="15.75" x14ac:dyDescent="0.2">
      <c r="B1245" s="300"/>
      <c r="C1245" s="301"/>
      <c r="D1245" s="301"/>
      <c r="E1245" s="301"/>
      <c r="F1245" s="301"/>
      <c r="G1245" s="301"/>
      <c r="H1245" s="301"/>
      <c r="I1245" s="301"/>
      <c r="J1245" s="302"/>
      <c r="K1245" s="302"/>
      <c r="L1245" s="302"/>
      <c r="M1245" s="302"/>
      <c r="N1245" s="301"/>
      <c r="O1245" s="301"/>
      <c r="P1245" s="301"/>
      <c r="Q1245" s="302"/>
      <c r="R1245" s="302"/>
      <c r="S1245" s="303"/>
      <c r="T1245" s="303" t="s">
        <v>719</v>
      </c>
      <c r="U1245" s="333">
        <f>SUM(U1239:U1244)</f>
        <v>4304.4045388597624</v>
      </c>
      <c r="V1245" s="303">
        <f>COUNTIF(V1239:V1244,"SI")</f>
        <v>3</v>
      </c>
      <c r="W1245" s="333">
        <f>SUM(W1239:W1244)</f>
        <v>4304.4115000000002</v>
      </c>
      <c r="X1245" s="310">
        <f>W1245/V1245</f>
        <v>1434.8038333333334</v>
      </c>
      <c r="Y1245" s="301"/>
      <c r="Z1245" s="301"/>
      <c r="AA1245" s="301"/>
      <c r="AB1245" s="301"/>
      <c r="AC1245" s="304"/>
    </row>
    <row r="1246" spans="2:33" x14ac:dyDescent="0.2">
      <c r="Q1246" s="69"/>
    </row>
    <row r="1247" spans="2:33" x14ac:dyDescent="0.2">
      <c r="Q1247" s="69"/>
    </row>
    <row r="1248" spans="2:33" s="274" customFormat="1" ht="21" customHeight="1" x14ac:dyDescent="0.25">
      <c r="B1248" s="449">
        <v>95</v>
      </c>
      <c r="C1248" s="640" t="str">
        <f>VLOOKUP(B1248,'INFO. PROP'!$A$9:$D$105,2,FALSE)</f>
        <v>CIVILE AMC-INTERVENTORÍAS</v>
      </c>
      <c r="D1248" s="640"/>
      <c r="E1248" s="640"/>
      <c r="F1248" s="640"/>
      <c r="G1248" s="640"/>
      <c r="H1248" s="641" t="s">
        <v>8</v>
      </c>
      <c r="I1248" s="641"/>
      <c r="J1248" s="642"/>
      <c r="K1248" s="423" t="str">
        <f>VLOOKUP(B1248,'INFO. PROP'!$A$9:$E$105,4,FALSE)</f>
        <v>(CIVILE SAS 80% - ARNOLD MURCIA CHARRY 20% -  0%- 0%)</v>
      </c>
      <c r="L1248" s="426"/>
      <c r="M1248" s="426"/>
      <c r="N1248" s="426"/>
      <c r="O1248" s="426"/>
      <c r="P1248" s="426"/>
      <c r="Q1248" s="426"/>
      <c r="R1248" s="426"/>
      <c r="S1248" s="426"/>
      <c r="T1248" s="426"/>
      <c r="U1248" s="431"/>
      <c r="V1248" s="452" t="s">
        <v>673</v>
      </c>
      <c r="W1248" s="431">
        <f>AVERAGE(W1252:W1257)</f>
        <v>836.04020000000003</v>
      </c>
      <c r="X1248" s="618" t="s">
        <v>674</v>
      </c>
      <c r="Y1248" s="619"/>
      <c r="Z1248" s="311" t="s">
        <v>656</v>
      </c>
      <c r="AA1248" s="312" t="s">
        <v>627</v>
      </c>
      <c r="AB1248" s="311" t="s">
        <v>656</v>
      </c>
      <c r="AC1248" s="275"/>
      <c r="AF1248" s="516"/>
      <c r="AG1248" s="517"/>
    </row>
    <row r="1249" spans="2:33" s="274" customFormat="1" ht="15" x14ac:dyDescent="0.25">
      <c r="B1249" s="643"/>
      <c r="C1249" s="644"/>
      <c r="D1249" s="644"/>
      <c r="E1249" s="644"/>
      <c r="F1249" s="306"/>
      <c r="G1249" s="307"/>
      <c r="H1249" s="307"/>
      <c r="I1249" s="307"/>
      <c r="J1249" s="308"/>
      <c r="K1249" s="308"/>
      <c r="L1249" s="308"/>
      <c r="M1249" s="308"/>
      <c r="N1249" s="307"/>
      <c r="O1249" s="307"/>
      <c r="P1249" s="307"/>
      <c r="Q1249" s="308"/>
      <c r="R1249" s="308"/>
      <c r="S1249" s="308"/>
      <c r="T1249" s="308"/>
      <c r="U1249" s="308"/>
      <c r="V1249" s="308"/>
      <c r="W1249" s="308"/>
      <c r="X1249" s="308"/>
      <c r="Y1249" s="307"/>
      <c r="Z1249" s="307"/>
      <c r="AA1249" s="307"/>
      <c r="AB1249" s="307"/>
      <c r="AC1249" s="276"/>
      <c r="AF1249" s="516"/>
      <c r="AG1249" s="517"/>
    </row>
    <row r="1250" spans="2:33" s="274" customFormat="1" ht="45" customHeight="1" x14ac:dyDescent="0.25">
      <c r="B1250" s="645" t="s">
        <v>675</v>
      </c>
      <c r="C1250" s="629" t="s">
        <v>676</v>
      </c>
      <c r="D1250" s="629" t="s">
        <v>677</v>
      </c>
      <c r="E1250" s="629" t="s">
        <v>678</v>
      </c>
      <c r="F1250" s="630" t="s">
        <v>675</v>
      </c>
      <c r="G1250" s="646"/>
      <c r="H1250" s="631"/>
      <c r="I1250" s="647" t="s">
        <v>679</v>
      </c>
      <c r="J1250" s="648"/>
      <c r="K1250" s="620" t="s">
        <v>680</v>
      </c>
      <c r="L1250" s="620" t="s">
        <v>681</v>
      </c>
      <c r="M1250" s="620" t="s">
        <v>682</v>
      </c>
      <c r="N1250" s="620" t="s">
        <v>683</v>
      </c>
      <c r="O1250" s="620" t="s">
        <v>684</v>
      </c>
      <c r="P1250" s="620" t="s">
        <v>685</v>
      </c>
      <c r="Q1250" s="281" t="s">
        <v>686</v>
      </c>
      <c r="R1250" s="279" t="s">
        <v>687</v>
      </c>
      <c r="S1250" s="649" t="s">
        <v>688</v>
      </c>
      <c r="T1250" s="649"/>
      <c r="U1250" s="620" t="s">
        <v>689</v>
      </c>
      <c r="V1250" s="620" t="s">
        <v>690</v>
      </c>
      <c r="W1250" s="647" t="s">
        <v>691</v>
      </c>
      <c r="X1250" s="648"/>
      <c r="Y1250" s="281" t="s">
        <v>692</v>
      </c>
      <c r="Z1250" s="281" t="s">
        <v>693</v>
      </c>
      <c r="AA1250" s="629" t="s">
        <v>694</v>
      </c>
      <c r="AB1250" s="629"/>
      <c r="AC1250" s="622" t="s">
        <v>23</v>
      </c>
      <c r="AF1250" s="516"/>
      <c r="AG1250" s="517"/>
    </row>
    <row r="1251" spans="2:33" s="274" customFormat="1" ht="75" customHeight="1" x14ac:dyDescent="0.25">
      <c r="B1251" s="645"/>
      <c r="C1251" s="629"/>
      <c r="D1251" s="629"/>
      <c r="E1251" s="629"/>
      <c r="F1251" s="282" t="s">
        <v>5</v>
      </c>
      <c r="G1251" s="630" t="s">
        <v>695</v>
      </c>
      <c r="H1251" s="631"/>
      <c r="I1251" s="278" t="s">
        <v>696</v>
      </c>
      <c r="J1251" s="280" t="s">
        <v>697</v>
      </c>
      <c r="K1251" s="621"/>
      <c r="L1251" s="621"/>
      <c r="M1251" s="621"/>
      <c r="N1251" s="621"/>
      <c r="O1251" s="621"/>
      <c r="P1251" s="621"/>
      <c r="Q1251" s="277" t="s">
        <v>698</v>
      </c>
      <c r="R1251" s="277" t="s">
        <v>699</v>
      </c>
      <c r="S1251" s="283" t="s">
        <v>700</v>
      </c>
      <c r="T1251" s="283" t="s">
        <v>701</v>
      </c>
      <c r="U1251" s="621"/>
      <c r="V1251" s="621"/>
      <c r="W1251" s="502" t="s">
        <v>702</v>
      </c>
      <c r="X1251" s="284" t="s">
        <v>703</v>
      </c>
      <c r="Y1251" s="277" t="s">
        <v>704</v>
      </c>
      <c r="Z1251" s="281" t="s">
        <v>705</v>
      </c>
      <c r="AA1251" s="277" t="s">
        <v>706</v>
      </c>
      <c r="AB1251" s="277" t="s">
        <v>707</v>
      </c>
      <c r="AC1251" s="622"/>
      <c r="AF1251" s="516"/>
      <c r="AG1251" s="517"/>
    </row>
    <row r="1252" spans="2:33" s="274" customFormat="1" ht="94.5" customHeight="1" x14ac:dyDescent="0.25">
      <c r="B1252" s="285" t="s">
        <v>708</v>
      </c>
      <c r="C1252" s="286">
        <v>56</v>
      </c>
      <c r="D1252" s="287" t="s">
        <v>1700</v>
      </c>
      <c r="E1252" s="288" t="s">
        <v>848</v>
      </c>
      <c r="F1252" s="288" t="s">
        <v>1701</v>
      </c>
      <c r="G1252" s="651" t="s">
        <v>1702</v>
      </c>
      <c r="H1252" s="652"/>
      <c r="I1252" s="289" t="s">
        <v>713</v>
      </c>
      <c r="J1252" s="290">
        <v>0.5</v>
      </c>
      <c r="K1252" s="290" t="s">
        <v>602</v>
      </c>
      <c r="L1252" s="291">
        <v>41346</v>
      </c>
      <c r="M1252" s="291">
        <v>41682</v>
      </c>
      <c r="N1252" s="292">
        <v>838477566</v>
      </c>
      <c r="O1252" s="293">
        <v>1361.16</v>
      </c>
      <c r="P1252" s="289">
        <v>801016</v>
      </c>
      <c r="Q1252" s="273" t="str">
        <f>IF(OR(P1252=$C$2,P1252=$C$3,P1252=$C$4),"CUMPLE","NO CUMPLE")</f>
        <v>CUMPLE</v>
      </c>
      <c r="R1252" s="273" t="s">
        <v>656</v>
      </c>
      <c r="S1252" s="273" t="s">
        <v>656</v>
      </c>
      <c r="T1252" s="273" t="s">
        <v>656</v>
      </c>
      <c r="U1252" s="332">
        <f t="shared" ref="U1252:U1257" si="357">IF(V1252="SI",IF(M1252="","",($J1252*$N1252)/(VLOOKUP(YEAR(M1252),$AF$1:$AG$34,2,))),"")</f>
        <v>680.58243993506494</v>
      </c>
      <c r="V1252" s="284" t="s">
        <v>634</v>
      </c>
      <c r="W1252" s="332">
        <f t="shared" ref="W1252:W1257" si="358">IF(V1252="si",(J1252*O1252),(" "))</f>
        <v>680.58</v>
      </c>
      <c r="X1252" s="448">
        <f>W1258/$G$11</f>
        <v>5.224901083660499</v>
      </c>
      <c r="Y1252" s="273" t="str">
        <f t="shared" ref="Y1252:Y1257" si="359">IF(M1252="","",IF(M1252&lt;$G$13,"CUMPLE","NO CUMPLE"))</f>
        <v>CUMPLE</v>
      </c>
      <c r="Z1252" s="634" t="s">
        <v>656</v>
      </c>
      <c r="AA1252" s="637" t="s">
        <v>634</v>
      </c>
      <c r="AB1252" s="634" t="str">
        <f>IF(AA1252="si","CUMPLE","NO CUMPLE")</f>
        <v>CUMPLE</v>
      </c>
      <c r="AC1252" s="294"/>
      <c r="AF1252" s="516"/>
      <c r="AG1252" s="517"/>
    </row>
    <row r="1253" spans="2:33" s="274" customFormat="1" ht="90.75" customHeight="1" x14ac:dyDescent="0.25">
      <c r="B1253" s="285" t="s">
        <v>714</v>
      </c>
      <c r="C1253" s="286">
        <v>83</v>
      </c>
      <c r="D1253" s="287" t="s">
        <v>1700</v>
      </c>
      <c r="E1253" s="288" t="s">
        <v>848</v>
      </c>
      <c r="F1253" s="288" t="s">
        <v>1703</v>
      </c>
      <c r="G1253" s="651" t="s">
        <v>1704</v>
      </c>
      <c r="H1253" s="652"/>
      <c r="I1253" s="289" t="s">
        <v>730</v>
      </c>
      <c r="J1253" s="290">
        <v>1</v>
      </c>
      <c r="K1253" s="290" t="s">
        <v>602</v>
      </c>
      <c r="L1253" s="291">
        <v>41988</v>
      </c>
      <c r="M1253" s="291">
        <v>42821</v>
      </c>
      <c r="N1253" s="292">
        <v>1407049854</v>
      </c>
      <c r="O1253" s="293">
        <v>1907.3</v>
      </c>
      <c r="P1253" s="289">
        <v>811022</v>
      </c>
      <c r="Q1253" s="273" t="str">
        <f t="shared" ref="Q1253:Q1256" si="360">IF(OR(P1253=$C$2,P1253=$C$3,P1253=$C$4),"CUMPLE","NO CUMPLE")</f>
        <v>CUMPLE</v>
      </c>
      <c r="R1253" s="273" t="s">
        <v>656</v>
      </c>
      <c r="S1253" s="273" t="s">
        <v>656</v>
      </c>
      <c r="T1253" s="273" t="s">
        <v>656</v>
      </c>
      <c r="U1253" s="332">
        <f t="shared" si="357"/>
        <v>1907.3030091484945</v>
      </c>
      <c r="V1253" s="284" t="s">
        <v>634</v>
      </c>
      <c r="W1253" s="332">
        <f t="shared" si="358"/>
        <v>1907.3</v>
      </c>
      <c r="X1253" s="634" t="str">
        <f>IF(W1258=0,"",IF(X1252&gt;=100%,"CUMPLE","NO CUMPLE"))</f>
        <v>CUMPLE</v>
      </c>
      <c r="Y1253" s="273" t="str">
        <f t="shared" si="359"/>
        <v>CUMPLE</v>
      </c>
      <c r="Z1253" s="635"/>
      <c r="AA1253" s="637"/>
      <c r="AB1253" s="635"/>
      <c r="AC1253" s="295"/>
      <c r="AF1253" s="516"/>
      <c r="AG1253" s="518"/>
    </row>
    <row r="1254" spans="2:33" s="274" customFormat="1" ht="75" customHeight="1" x14ac:dyDescent="0.25">
      <c r="B1254" s="285" t="s">
        <v>715</v>
      </c>
      <c r="C1254" s="296">
        <v>84</v>
      </c>
      <c r="D1254" s="287" t="s">
        <v>1700</v>
      </c>
      <c r="E1254" s="288" t="s">
        <v>1705</v>
      </c>
      <c r="F1254" s="288" t="s">
        <v>1706</v>
      </c>
      <c r="G1254" s="651" t="s">
        <v>1707</v>
      </c>
      <c r="H1254" s="652"/>
      <c r="I1254" s="289" t="s">
        <v>730</v>
      </c>
      <c r="J1254" s="290">
        <v>1</v>
      </c>
      <c r="K1254" s="290" t="s">
        <v>602</v>
      </c>
      <c r="L1254" s="291">
        <v>42389</v>
      </c>
      <c r="M1254" s="291">
        <v>42890</v>
      </c>
      <c r="N1254" s="292">
        <v>616166194</v>
      </c>
      <c r="O1254" s="293">
        <v>835.23</v>
      </c>
      <c r="P1254" s="289">
        <v>811015</v>
      </c>
      <c r="Q1254" s="273" t="str">
        <f t="shared" si="360"/>
        <v>CUMPLE</v>
      </c>
      <c r="R1254" s="273" t="s">
        <v>656</v>
      </c>
      <c r="S1254" s="273" t="s">
        <v>656</v>
      </c>
      <c r="T1254" s="273" t="s">
        <v>656</v>
      </c>
      <c r="U1254" s="332">
        <f t="shared" si="357"/>
        <v>835.23382814819229</v>
      </c>
      <c r="V1254" s="284" t="s">
        <v>634</v>
      </c>
      <c r="W1254" s="332">
        <f t="shared" si="358"/>
        <v>835.23</v>
      </c>
      <c r="X1254" s="635"/>
      <c r="Y1254" s="273" t="str">
        <f t="shared" si="359"/>
        <v>CUMPLE</v>
      </c>
      <c r="Z1254" s="635"/>
      <c r="AA1254" s="637"/>
      <c r="AB1254" s="635"/>
      <c r="AC1254" s="309"/>
      <c r="AF1254" s="516"/>
      <c r="AG1254" s="518"/>
    </row>
    <row r="1255" spans="2:33" s="274" customFormat="1" ht="108" customHeight="1" x14ac:dyDescent="0.25">
      <c r="B1255" s="285" t="s">
        <v>716</v>
      </c>
      <c r="C1255" s="296">
        <v>96</v>
      </c>
      <c r="D1255" s="287" t="s">
        <v>1700</v>
      </c>
      <c r="E1255" s="288" t="s">
        <v>1708</v>
      </c>
      <c r="F1255" s="288" t="s">
        <v>1709</v>
      </c>
      <c r="G1255" s="651" t="s">
        <v>1710</v>
      </c>
      <c r="H1255" s="652"/>
      <c r="I1255" s="289" t="s">
        <v>730</v>
      </c>
      <c r="J1255" s="290">
        <v>1</v>
      </c>
      <c r="K1255" s="290" t="s">
        <v>602</v>
      </c>
      <c r="L1255" s="291">
        <v>43157</v>
      </c>
      <c r="M1255" s="291">
        <v>43787</v>
      </c>
      <c r="N1255" s="292">
        <v>584161676</v>
      </c>
      <c r="O1255" s="293">
        <v>663.14</v>
      </c>
      <c r="P1255" s="289">
        <v>801016</v>
      </c>
      <c r="Q1255" s="273" t="str">
        <f t="shared" si="360"/>
        <v>CUMPLE</v>
      </c>
      <c r="R1255" s="273" t="s">
        <v>656</v>
      </c>
      <c r="S1255" s="273" t="s">
        <v>656</v>
      </c>
      <c r="T1255" s="273" t="s">
        <v>656</v>
      </c>
      <c r="U1255" s="332">
        <f t="shared" si="357"/>
        <v>705.41044491351454</v>
      </c>
      <c r="V1255" s="284" t="s">
        <v>634</v>
      </c>
      <c r="W1255" s="332">
        <f t="shared" si="358"/>
        <v>663.14</v>
      </c>
      <c r="X1255" s="635"/>
      <c r="Y1255" s="273" t="str">
        <f t="shared" si="359"/>
        <v>CUMPLE</v>
      </c>
      <c r="Z1255" s="635"/>
      <c r="AA1255" s="637"/>
      <c r="AB1255" s="635"/>
      <c r="AC1255" s="309"/>
      <c r="AF1255" s="516"/>
      <c r="AG1255" s="518"/>
    </row>
    <row r="1256" spans="2:33" s="274" customFormat="1" ht="51" customHeight="1" x14ac:dyDescent="0.25">
      <c r="B1256" s="285" t="s">
        <v>717</v>
      </c>
      <c r="C1256" s="296">
        <v>106</v>
      </c>
      <c r="D1256" s="287" t="s">
        <v>1700</v>
      </c>
      <c r="E1256" s="288" t="s">
        <v>1711</v>
      </c>
      <c r="F1256" s="288" t="s">
        <v>1712</v>
      </c>
      <c r="G1256" s="653" t="s">
        <v>1713</v>
      </c>
      <c r="H1256" s="654"/>
      <c r="I1256" s="289" t="s">
        <v>713</v>
      </c>
      <c r="J1256" s="298">
        <v>0.9</v>
      </c>
      <c r="K1256" s="298" t="s">
        <v>1714</v>
      </c>
      <c r="L1256" s="291">
        <v>42895</v>
      </c>
      <c r="M1256" s="291">
        <v>43434</v>
      </c>
      <c r="N1256" s="292">
        <v>81560696</v>
      </c>
      <c r="O1256" s="293">
        <v>104.39</v>
      </c>
      <c r="P1256" s="289">
        <v>801016</v>
      </c>
      <c r="Q1256" s="273" t="str">
        <f t="shared" si="360"/>
        <v>CUMPLE</v>
      </c>
      <c r="R1256" s="273" t="s">
        <v>656</v>
      </c>
      <c r="S1256" s="284"/>
      <c r="T1256" s="284"/>
      <c r="U1256" s="332">
        <f t="shared" si="357"/>
        <v>93.958883930971467</v>
      </c>
      <c r="V1256" s="284" t="s">
        <v>634</v>
      </c>
      <c r="W1256" s="332">
        <f t="shared" si="358"/>
        <v>93.951000000000008</v>
      </c>
      <c r="X1256" s="635"/>
      <c r="Y1256" s="335" t="str">
        <f t="shared" si="359"/>
        <v>CUMPLE</v>
      </c>
      <c r="Z1256" s="635"/>
      <c r="AA1256" s="637"/>
      <c r="AB1256" s="635"/>
      <c r="AC1256" s="309"/>
      <c r="AF1256" s="516"/>
      <c r="AG1256" s="518"/>
    </row>
    <row r="1257" spans="2:33" s="274" customFormat="1" ht="69.75" customHeight="1" x14ac:dyDescent="0.2">
      <c r="B1257" s="285" t="s">
        <v>718</v>
      </c>
      <c r="C1257" s="296"/>
      <c r="D1257" s="296"/>
      <c r="E1257" s="284"/>
      <c r="F1257" s="284"/>
      <c r="G1257" s="638"/>
      <c r="H1257" s="639"/>
      <c r="I1257" s="289"/>
      <c r="J1257" s="298"/>
      <c r="K1257" s="298"/>
      <c r="L1257" s="289"/>
      <c r="M1257" s="289"/>
      <c r="N1257" s="299"/>
      <c r="O1257" s="297"/>
      <c r="P1257" s="297"/>
      <c r="Q1257" s="273"/>
      <c r="R1257" s="284"/>
      <c r="S1257" s="284"/>
      <c r="T1257" s="284"/>
      <c r="U1257" s="332" t="str">
        <f t="shared" si="357"/>
        <v/>
      </c>
      <c r="V1257" s="284"/>
      <c r="W1257" s="332" t="str">
        <f t="shared" si="358"/>
        <v xml:space="preserve"> </v>
      </c>
      <c r="X1257" s="636"/>
      <c r="Y1257" s="335" t="str">
        <f t="shared" si="359"/>
        <v/>
      </c>
      <c r="Z1257" s="636"/>
      <c r="AA1257" s="637"/>
      <c r="AB1257" s="636"/>
      <c r="AC1257" s="309"/>
    </row>
    <row r="1258" spans="2:33" s="274" customFormat="1" ht="15.75" x14ac:dyDescent="0.2">
      <c r="B1258" s="300"/>
      <c r="C1258" s="301"/>
      <c r="D1258" s="301"/>
      <c r="E1258" s="301"/>
      <c r="F1258" s="301"/>
      <c r="G1258" s="301"/>
      <c r="H1258" s="301"/>
      <c r="I1258" s="301"/>
      <c r="J1258" s="302"/>
      <c r="K1258" s="302"/>
      <c r="L1258" s="302"/>
      <c r="M1258" s="302"/>
      <c r="N1258" s="301"/>
      <c r="O1258" s="301"/>
      <c r="P1258" s="301"/>
      <c r="Q1258" s="302"/>
      <c r="R1258" s="302"/>
      <c r="S1258" s="303"/>
      <c r="T1258" s="303" t="s">
        <v>719</v>
      </c>
      <c r="U1258" s="333">
        <f>SUM(U1252:U1257)</f>
        <v>4222.4886060762383</v>
      </c>
      <c r="V1258" s="303">
        <f>COUNTIF(V1252:V1257,"SI")</f>
        <v>5</v>
      </c>
      <c r="W1258" s="333">
        <f>SUM(W1252:W1257)</f>
        <v>4180.201</v>
      </c>
      <c r="X1258" s="310">
        <f>W1258/V1258</f>
        <v>836.04020000000003</v>
      </c>
      <c r="Y1258" s="301"/>
      <c r="Z1258" s="301"/>
      <c r="AA1258" s="301"/>
      <c r="AB1258" s="301"/>
      <c r="AC1258" s="304"/>
    </row>
    <row r="1259" spans="2:33" ht="16.5" x14ac:dyDescent="0.3">
      <c r="Q1259" s="69"/>
      <c r="U1259" s="331"/>
      <c r="V1259" s="327"/>
      <c r="W1259" s="331"/>
    </row>
    <row r="1260" spans="2:33" x14ac:dyDescent="0.2">
      <c r="Q1260" s="69"/>
    </row>
    <row r="1261" spans="2:33" s="274" customFormat="1" ht="21" customHeight="1" x14ac:dyDescent="0.25">
      <c r="B1261" s="449">
        <v>96</v>
      </c>
      <c r="C1261" s="640" t="str">
        <f>VLOOKUP(B1261,'INFO. PROP'!$A$9:$D$105,2,FALSE)</f>
        <v>INTERSA S.A.</v>
      </c>
      <c r="D1261" s="640"/>
      <c r="E1261" s="640"/>
      <c r="F1261" s="640"/>
      <c r="G1261" s="640"/>
      <c r="H1261" s="641" t="s">
        <v>8</v>
      </c>
      <c r="I1261" s="641"/>
      <c r="J1261" s="642"/>
      <c r="K1261" s="423" t="str">
        <f>VLOOKUP(B1261,'INFO. PROP'!$A$9:$E$105,4,FALSE)</f>
        <v>(INTERSA S.A. 100% -  0% -  0%- 0%)</v>
      </c>
      <c r="L1261" s="426"/>
      <c r="M1261" s="426"/>
      <c r="N1261" s="426"/>
      <c r="O1261" s="426"/>
      <c r="P1261" s="426"/>
      <c r="Q1261" s="426"/>
      <c r="R1261" s="426"/>
      <c r="S1261" s="426"/>
      <c r="T1261" s="426"/>
      <c r="U1261" s="431"/>
      <c r="V1261" s="452" t="s">
        <v>673</v>
      </c>
      <c r="W1261" s="431">
        <f>AVERAGE(W1265:W1270)</f>
        <v>1128.3244500000001</v>
      </c>
      <c r="X1261" s="618" t="s">
        <v>674</v>
      </c>
      <c r="Y1261" s="619"/>
      <c r="Z1261" s="311" t="s">
        <v>656</v>
      </c>
      <c r="AA1261" s="312" t="s">
        <v>627</v>
      </c>
      <c r="AB1261" s="311" t="s">
        <v>656</v>
      </c>
      <c r="AC1261" s="275"/>
      <c r="AF1261" s="516"/>
      <c r="AG1261" s="517"/>
    </row>
    <row r="1262" spans="2:33" s="274" customFormat="1" ht="15" x14ac:dyDescent="0.25">
      <c r="B1262" s="643"/>
      <c r="C1262" s="644"/>
      <c r="D1262" s="644"/>
      <c r="E1262" s="644"/>
      <c r="F1262" s="306"/>
      <c r="G1262" s="307"/>
      <c r="H1262" s="307"/>
      <c r="I1262" s="307"/>
      <c r="J1262" s="308"/>
      <c r="K1262" s="308"/>
      <c r="L1262" s="308"/>
      <c r="M1262" s="308"/>
      <c r="N1262" s="307"/>
      <c r="O1262" s="307"/>
      <c r="P1262" s="307"/>
      <c r="Q1262" s="308"/>
      <c r="R1262" s="308"/>
      <c r="S1262" s="308"/>
      <c r="T1262" s="308"/>
      <c r="U1262" s="308"/>
      <c r="V1262" s="308"/>
      <c r="W1262" s="308"/>
      <c r="X1262" s="308"/>
      <c r="Y1262" s="307"/>
      <c r="Z1262" s="307"/>
      <c r="AA1262" s="307"/>
      <c r="AB1262" s="307"/>
      <c r="AC1262" s="276"/>
      <c r="AF1262" s="516"/>
      <c r="AG1262" s="517"/>
    </row>
    <row r="1263" spans="2:33" s="274" customFormat="1" ht="45" customHeight="1" x14ac:dyDescent="0.25">
      <c r="B1263" s="645" t="s">
        <v>675</v>
      </c>
      <c r="C1263" s="629" t="s">
        <v>676</v>
      </c>
      <c r="D1263" s="629" t="s">
        <v>677</v>
      </c>
      <c r="E1263" s="629" t="s">
        <v>678</v>
      </c>
      <c r="F1263" s="630" t="s">
        <v>675</v>
      </c>
      <c r="G1263" s="646"/>
      <c r="H1263" s="631"/>
      <c r="I1263" s="647" t="s">
        <v>679</v>
      </c>
      <c r="J1263" s="648"/>
      <c r="K1263" s="620" t="s">
        <v>680</v>
      </c>
      <c r="L1263" s="620" t="s">
        <v>681</v>
      </c>
      <c r="M1263" s="620" t="s">
        <v>682</v>
      </c>
      <c r="N1263" s="620" t="s">
        <v>683</v>
      </c>
      <c r="O1263" s="620" t="s">
        <v>684</v>
      </c>
      <c r="P1263" s="620" t="s">
        <v>685</v>
      </c>
      <c r="Q1263" s="281" t="s">
        <v>686</v>
      </c>
      <c r="R1263" s="279" t="s">
        <v>687</v>
      </c>
      <c r="S1263" s="649" t="s">
        <v>688</v>
      </c>
      <c r="T1263" s="650"/>
      <c r="U1263" s="620" t="s">
        <v>689</v>
      </c>
      <c r="V1263" s="620" t="s">
        <v>690</v>
      </c>
      <c r="W1263" s="647" t="s">
        <v>691</v>
      </c>
      <c r="X1263" s="648"/>
      <c r="Y1263" s="281" t="s">
        <v>692</v>
      </c>
      <c r="Z1263" s="281" t="s">
        <v>693</v>
      </c>
      <c r="AA1263" s="629" t="s">
        <v>694</v>
      </c>
      <c r="AB1263" s="629"/>
      <c r="AC1263" s="622" t="s">
        <v>23</v>
      </c>
      <c r="AF1263" s="516"/>
      <c r="AG1263" s="517"/>
    </row>
    <row r="1264" spans="2:33" s="274" customFormat="1" ht="75" customHeight="1" x14ac:dyDescent="0.25">
      <c r="B1264" s="645"/>
      <c r="C1264" s="629"/>
      <c r="D1264" s="629"/>
      <c r="E1264" s="629"/>
      <c r="F1264" s="282" t="s">
        <v>5</v>
      </c>
      <c r="G1264" s="630" t="s">
        <v>695</v>
      </c>
      <c r="H1264" s="631"/>
      <c r="I1264" s="278" t="s">
        <v>696</v>
      </c>
      <c r="J1264" s="280" t="s">
        <v>697</v>
      </c>
      <c r="K1264" s="621"/>
      <c r="L1264" s="621"/>
      <c r="M1264" s="621"/>
      <c r="N1264" s="621"/>
      <c r="O1264" s="621"/>
      <c r="P1264" s="621"/>
      <c r="Q1264" s="277" t="s">
        <v>698</v>
      </c>
      <c r="R1264" s="277" t="s">
        <v>699</v>
      </c>
      <c r="S1264" s="283" t="s">
        <v>700</v>
      </c>
      <c r="T1264" s="429" t="s">
        <v>701</v>
      </c>
      <c r="U1264" s="621"/>
      <c r="V1264" s="621"/>
      <c r="W1264" s="502" t="s">
        <v>702</v>
      </c>
      <c r="X1264" s="284" t="s">
        <v>703</v>
      </c>
      <c r="Y1264" s="277" t="s">
        <v>704</v>
      </c>
      <c r="Z1264" s="281" t="s">
        <v>705</v>
      </c>
      <c r="AA1264" s="277" t="s">
        <v>706</v>
      </c>
      <c r="AB1264" s="277" t="s">
        <v>707</v>
      </c>
      <c r="AC1264" s="622"/>
      <c r="AF1264" s="516"/>
      <c r="AG1264" s="517"/>
    </row>
    <row r="1265" spans="2:33" s="274" customFormat="1" ht="83.25" customHeight="1" x14ac:dyDescent="0.25">
      <c r="B1265" s="285" t="s">
        <v>708</v>
      </c>
      <c r="C1265" s="286">
        <v>17</v>
      </c>
      <c r="D1265" s="287" t="s">
        <v>1700</v>
      </c>
      <c r="E1265" s="288" t="s">
        <v>848</v>
      </c>
      <c r="F1265" s="288" t="s">
        <v>1715</v>
      </c>
      <c r="G1265" s="632" t="s">
        <v>1716</v>
      </c>
      <c r="H1265" s="633"/>
      <c r="I1265" s="289" t="s">
        <v>713</v>
      </c>
      <c r="J1265" s="290">
        <v>0.33</v>
      </c>
      <c r="K1265" s="290" t="s">
        <v>1717</v>
      </c>
      <c r="L1265" s="291">
        <v>38572</v>
      </c>
      <c r="M1265" s="291">
        <v>39716</v>
      </c>
      <c r="N1265" s="292">
        <v>830051178</v>
      </c>
      <c r="O1265" s="293">
        <v>1708.66</v>
      </c>
      <c r="P1265" s="289">
        <v>811022</v>
      </c>
      <c r="Q1265" s="273" t="str">
        <f>IF(OR(P1265=$C$2,P1265=$C$3,P1265=$C$4),"CUMPLE","NO CUMPLE")</f>
        <v>CUMPLE</v>
      </c>
      <c r="R1265" s="273" t="s">
        <v>656</v>
      </c>
      <c r="S1265" s="273" t="s">
        <v>656</v>
      </c>
      <c r="T1265" s="273" t="s">
        <v>656</v>
      </c>
      <c r="U1265" s="332">
        <f t="shared" ref="U1265:U1270" si="361">IF(V1265="SI",IF(M1265="","",($J1265*$N1265)/(VLOOKUP(YEAR(M1265),$AF$1:$AG$34,2,))),"")</f>
        <v>593.53605360780068</v>
      </c>
      <c r="V1265" s="284" t="s">
        <v>634</v>
      </c>
      <c r="W1265" s="332">
        <f t="shared" ref="W1265:W1270" si="362">IF(V1265="si",(J1265*O1265),(" "))</f>
        <v>563.8578</v>
      </c>
      <c r="X1265" s="448">
        <f>W1271/$G$11</f>
        <v>5.6412441808665532</v>
      </c>
      <c r="Y1265" s="273" t="str">
        <f t="shared" ref="Y1265:Y1270" si="363">IF(M1265="","",IF(M1265&lt;$G$13,"CUMPLE","NO CUMPLE"))</f>
        <v>CUMPLE</v>
      </c>
      <c r="Z1265" s="634" t="s">
        <v>656</v>
      </c>
      <c r="AA1265" s="637" t="s">
        <v>634</v>
      </c>
      <c r="AB1265" s="634" t="str">
        <f>IF(AA1265="si","CUMPLE","NO CUMPLE")</f>
        <v>CUMPLE</v>
      </c>
      <c r="AC1265" s="294"/>
      <c r="AF1265" s="516"/>
      <c r="AG1265" s="517"/>
    </row>
    <row r="1266" spans="2:33" s="274" customFormat="1" ht="90.75" customHeight="1" x14ac:dyDescent="0.25">
      <c r="B1266" s="285" t="s">
        <v>714</v>
      </c>
      <c r="C1266" s="286">
        <v>19</v>
      </c>
      <c r="D1266" s="287" t="s">
        <v>1700</v>
      </c>
      <c r="E1266" s="288" t="s">
        <v>848</v>
      </c>
      <c r="F1266" s="288" t="s">
        <v>1718</v>
      </c>
      <c r="G1266" s="632" t="s">
        <v>1719</v>
      </c>
      <c r="H1266" s="633"/>
      <c r="I1266" s="289" t="s">
        <v>730</v>
      </c>
      <c r="J1266" s="290">
        <v>1</v>
      </c>
      <c r="K1266" s="290" t="s">
        <v>1717</v>
      </c>
      <c r="L1266" s="291">
        <v>39007</v>
      </c>
      <c r="M1266" s="291">
        <v>39464</v>
      </c>
      <c r="N1266" s="292">
        <v>684110552</v>
      </c>
      <c r="O1266" s="293">
        <v>1327.09</v>
      </c>
      <c r="P1266" s="289">
        <v>801016</v>
      </c>
      <c r="Q1266" s="273" t="str">
        <f t="shared" ref="Q1266:Q1268" si="364">IF(OR(P1266=$C$2,P1266=$C$3,P1266=$C$4),"CUMPLE","NO CUMPLE")</f>
        <v>CUMPLE</v>
      </c>
      <c r="R1266" s="273" t="s">
        <v>656</v>
      </c>
      <c r="S1266" s="273" t="s">
        <v>656</v>
      </c>
      <c r="T1266" s="273" t="s">
        <v>656</v>
      </c>
      <c r="U1266" s="332">
        <f t="shared" si="361"/>
        <v>1482.3630595882989</v>
      </c>
      <c r="V1266" s="284" t="s">
        <v>634</v>
      </c>
      <c r="W1266" s="332">
        <f t="shared" si="362"/>
        <v>1327.09</v>
      </c>
      <c r="X1266" s="634" t="str">
        <f>IF(W1271=0,"",IF(X1265&gt;=100%,"CUMPLE","NO CUMPLE"))</f>
        <v>CUMPLE</v>
      </c>
      <c r="Y1266" s="273" t="str">
        <f t="shared" si="363"/>
        <v>CUMPLE</v>
      </c>
      <c r="Z1266" s="635"/>
      <c r="AA1266" s="637"/>
      <c r="AB1266" s="635"/>
      <c r="AC1266" s="295"/>
      <c r="AF1266" s="516"/>
      <c r="AG1266" s="518"/>
    </row>
    <row r="1267" spans="2:33" s="274" customFormat="1" ht="92.25" customHeight="1" x14ac:dyDescent="0.25">
      <c r="B1267" s="285" t="s">
        <v>715</v>
      </c>
      <c r="C1267" s="296">
        <v>16</v>
      </c>
      <c r="D1267" s="287" t="s">
        <v>1700</v>
      </c>
      <c r="E1267" s="288" t="s">
        <v>1720</v>
      </c>
      <c r="F1267" s="288" t="s">
        <v>1721</v>
      </c>
      <c r="G1267" s="632" t="s">
        <v>1722</v>
      </c>
      <c r="H1267" s="633"/>
      <c r="I1267" s="289" t="s">
        <v>713</v>
      </c>
      <c r="J1267" s="290">
        <v>0.5</v>
      </c>
      <c r="K1267" s="290" t="s">
        <v>1717</v>
      </c>
      <c r="L1267" s="291">
        <v>39451</v>
      </c>
      <c r="M1267" s="291">
        <v>40029</v>
      </c>
      <c r="N1267" s="292">
        <v>1237477922</v>
      </c>
      <c r="O1267" s="293">
        <v>2490.4</v>
      </c>
      <c r="P1267" s="289">
        <v>801016</v>
      </c>
      <c r="Q1267" s="273" t="str">
        <f t="shared" si="364"/>
        <v>CUMPLE</v>
      </c>
      <c r="R1267" s="273" t="s">
        <v>656</v>
      </c>
      <c r="S1267" s="273"/>
      <c r="T1267" s="273"/>
      <c r="U1267" s="332">
        <f t="shared" si="361"/>
        <v>1245.1981505333065</v>
      </c>
      <c r="V1267" s="284" t="s">
        <v>634</v>
      </c>
      <c r="W1267" s="332">
        <f t="shared" si="362"/>
        <v>1245.2</v>
      </c>
      <c r="X1267" s="635"/>
      <c r="Y1267" s="273" t="str">
        <f t="shared" si="363"/>
        <v>CUMPLE</v>
      </c>
      <c r="Z1267" s="635"/>
      <c r="AA1267" s="637"/>
      <c r="AB1267" s="635"/>
      <c r="AC1267" s="309"/>
      <c r="AF1267" s="516"/>
      <c r="AG1267" s="518"/>
    </row>
    <row r="1268" spans="2:33" s="274" customFormat="1" ht="63.75" customHeight="1" x14ac:dyDescent="0.25">
      <c r="B1268" s="285" t="s">
        <v>716</v>
      </c>
      <c r="C1268" s="296">
        <v>20</v>
      </c>
      <c r="D1268" s="287" t="s">
        <v>1700</v>
      </c>
      <c r="E1268" s="288" t="s">
        <v>848</v>
      </c>
      <c r="F1268" s="288" t="s">
        <v>1723</v>
      </c>
      <c r="G1268" s="632" t="s">
        <v>1724</v>
      </c>
      <c r="H1268" s="633"/>
      <c r="I1268" s="289" t="s">
        <v>730</v>
      </c>
      <c r="J1268" s="290">
        <v>1</v>
      </c>
      <c r="K1268" s="290" t="s">
        <v>1717</v>
      </c>
      <c r="L1268" s="291">
        <v>38943</v>
      </c>
      <c r="M1268" s="291">
        <v>39427</v>
      </c>
      <c r="N1268" s="292">
        <v>627308251</v>
      </c>
      <c r="O1268" s="293">
        <v>1377.15</v>
      </c>
      <c r="P1268" s="289">
        <v>801016</v>
      </c>
      <c r="Q1268" s="273" t="str">
        <f t="shared" si="364"/>
        <v>CUMPLE</v>
      </c>
      <c r="R1268" s="273" t="s">
        <v>656</v>
      </c>
      <c r="S1268" s="273" t="s">
        <v>656</v>
      </c>
      <c r="T1268" s="273" t="s">
        <v>656</v>
      </c>
      <c r="U1268" s="332">
        <f t="shared" si="361"/>
        <v>1446.4105395434633</v>
      </c>
      <c r="V1268" s="284" t="s">
        <v>634</v>
      </c>
      <c r="W1268" s="332">
        <f t="shared" si="362"/>
        <v>1377.15</v>
      </c>
      <c r="X1268" s="635"/>
      <c r="Y1268" s="273" t="str">
        <f t="shared" si="363"/>
        <v>CUMPLE</v>
      </c>
      <c r="Z1268" s="635"/>
      <c r="AA1268" s="637"/>
      <c r="AB1268" s="635"/>
      <c r="AC1268" s="309"/>
      <c r="AF1268" s="516"/>
      <c r="AG1268" s="518"/>
    </row>
    <row r="1269" spans="2:33" s="274" customFormat="1" ht="54.75" customHeight="1" x14ac:dyDescent="0.25">
      <c r="B1269" s="285" t="s">
        <v>717</v>
      </c>
      <c r="C1269" s="296"/>
      <c r="D1269" s="296"/>
      <c r="E1269" s="284"/>
      <c r="F1269" s="284"/>
      <c r="G1269" s="638"/>
      <c r="H1269" s="639"/>
      <c r="I1269" s="289"/>
      <c r="J1269" s="298"/>
      <c r="K1269" s="298"/>
      <c r="L1269" s="289"/>
      <c r="M1269" s="289"/>
      <c r="N1269" s="299"/>
      <c r="O1269" s="297"/>
      <c r="P1269" s="297"/>
      <c r="Q1269" s="273"/>
      <c r="R1269" s="284"/>
      <c r="S1269" s="284"/>
      <c r="T1269" s="284"/>
      <c r="U1269" s="332" t="str">
        <f t="shared" si="361"/>
        <v/>
      </c>
      <c r="V1269" s="284"/>
      <c r="W1269" s="332" t="str">
        <f t="shared" si="362"/>
        <v xml:space="preserve"> </v>
      </c>
      <c r="X1269" s="635"/>
      <c r="Y1269" s="335" t="str">
        <f t="shared" si="363"/>
        <v/>
      </c>
      <c r="Z1269" s="635"/>
      <c r="AA1269" s="637"/>
      <c r="AB1269" s="635"/>
      <c r="AC1269" s="309"/>
      <c r="AF1269" s="516"/>
      <c r="AG1269" s="518"/>
    </row>
    <row r="1270" spans="2:33" s="274" customFormat="1" ht="69.75" customHeight="1" x14ac:dyDescent="0.2">
      <c r="B1270" s="285" t="s">
        <v>718</v>
      </c>
      <c r="C1270" s="296"/>
      <c r="D1270" s="296"/>
      <c r="E1270" s="284"/>
      <c r="F1270" s="284"/>
      <c r="G1270" s="638"/>
      <c r="H1270" s="639"/>
      <c r="I1270" s="289"/>
      <c r="J1270" s="298"/>
      <c r="K1270" s="298"/>
      <c r="L1270" s="289"/>
      <c r="M1270" s="289"/>
      <c r="N1270" s="299"/>
      <c r="O1270" s="297"/>
      <c r="P1270" s="297"/>
      <c r="Q1270" s="273"/>
      <c r="R1270" s="284"/>
      <c r="S1270" s="284"/>
      <c r="T1270" s="284"/>
      <c r="U1270" s="332" t="str">
        <f t="shared" si="361"/>
        <v/>
      </c>
      <c r="V1270" s="284"/>
      <c r="W1270" s="332" t="str">
        <f t="shared" si="362"/>
        <v xml:space="preserve"> </v>
      </c>
      <c r="X1270" s="636"/>
      <c r="Y1270" s="335" t="str">
        <f t="shared" si="363"/>
        <v/>
      </c>
      <c r="Z1270" s="636"/>
      <c r="AA1270" s="637"/>
      <c r="AB1270" s="636"/>
      <c r="AC1270" s="309"/>
    </row>
    <row r="1271" spans="2:33" s="274" customFormat="1" ht="15.75" x14ac:dyDescent="0.2">
      <c r="B1271" s="300"/>
      <c r="C1271" s="301"/>
      <c r="D1271" s="301"/>
      <c r="E1271" s="301"/>
      <c r="F1271" s="301"/>
      <c r="G1271" s="301"/>
      <c r="H1271" s="301"/>
      <c r="I1271" s="301"/>
      <c r="J1271" s="302"/>
      <c r="K1271" s="302"/>
      <c r="L1271" s="302"/>
      <c r="M1271" s="302"/>
      <c r="N1271" s="301"/>
      <c r="O1271" s="301"/>
      <c r="P1271" s="301"/>
      <c r="Q1271" s="302"/>
      <c r="R1271" s="302"/>
      <c r="S1271" s="303"/>
      <c r="T1271" s="303" t="s">
        <v>719</v>
      </c>
      <c r="U1271" s="333"/>
      <c r="V1271" s="303">
        <f>COUNTIF(V1265:V1270,"SI")</f>
        <v>4</v>
      </c>
      <c r="W1271" s="333">
        <f>SUM(W1265:W1270)</f>
        <v>4513.2978000000003</v>
      </c>
      <c r="X1271" s="310">
        <f>W1271/V1271</f>
        <v>1128.3244500000001</v>
      </c>
      <c r="Y1271" s="301"/>
      <c r="Z1271" s="301"/>
      <c r="AA1271" s="301"/>
      <c r="AB1271" s="301"/>
      <c r="AC1271" s="304"/>
    </row>
  </sheetData>
  <mergeCells count="3215">
    <mergeCell ref="AC327:AC328"/>
    <mergeCell ref="AA340:AB340"/>
    <mergeCell ref="AC1214:AC1217"/>
    <mergeCell ref="AC485:AC490"/>
    <mergeCell ref="AD1215:AE1215"/>
    <mergeCell ref="U782:U783"/>
    <mergeCell ref="U795:U796"/>
    <mergeCell ref="U808:U809"/>
    <mergeCell ref="U821:U822"/>
    <mergeCell ref="U834:U835"/>
    <mergeCell ref="U847:U848"/>
    <mergeCell ref="U860:U861"/>
    <mergeCell ref="U873:U874"/>
    <mergeCell ref="U886:U887"/>
    <mergeCell ref="U899:U900"/>
    <mergeCell ref="U912:U913"/>
    <mergeCell ref="U925:U926"/>
    <mergeCell ref="U938:U939"/>
    <mergeCell ref="U951:U952"/>
    <mergeCell ref="U964:U965"/>
    <mergeCell ref="U977:U978"/>
    <mergeCell ref="U990:U991"/>
    <mergeCell ref="X1066:Y1066"/>
    <mergeCell ref="X1079:Y1079"/>
    <mergeCell ref="X1092:Y1092"/>
    <mergeCell ref="X1105:Y1105"/>
    <mergeCell ref="X1118:Y1118"/>
    <mergeCell ref="X1131:Y1131"/>
    <mergeCell ref="X1144:Y1144"/>
    <mergeCell ref="X1157:Y1157"/>
    <mergeCell ref="X1170:Y1170"/>
    <mergeCell ref="X1183:Y1183"/>
    <mergeCell ref="X65:Y65"/>
    <mergeCell ref="W119:X119"/>
    <mergeCell ref="AC1020:AC1021"/>
    <mergeCell ref="AA782:AB782"/>
    <mergeCell ref="X884:Y884"/>
    <mergeCell ref="X897:Y897"/>
    <mergeCell ref="X910:Y910"/>
    <mergeCell ref="X923:Y923"/>
    <mergeCell ref="X936:Y936"/>
    <mergeCell ref="X949:Y949"/>
    <mergeCell ref="X962:Y962"/>
    <mergeCell ref="X975:Y975"/>
    <mergeCell ref="X988:Y988"/>
    <mergeCell ref="X1001:Y1001"/>
    <mergeCell ref="X1014:Y1014"/>
    <mergeCell ref="X1027:Y1027"/>
    <mergeCell ref="X260:Y260"/>
    <mergeCell ref="X247:Y247"/>
    <mergeCell ref="X234:Y234"/>
    <mergeCell ref="AC249:AC250"/>
    <mergeCell ref="AA262:AB262"/>
    <mergeCell ref="AC262:AC263"/>
    <mergeCell ref="AC264:AC269"/>
    <mergeCell ref="AA275:AB275"/>
    <mergeCell ref="AC275:AC276"/>
    <mergeCell ref="AA288:AB288"/>
    <mergeCell ref="AC288:AC289"/>
    <mergeCell ref="AA301:AB301"/>
    <mergeCell ref="AC301:AC302"/>
    <mergeCell ref="AA314:AB314"/>
    <mergeCell ref="AC314:AC315"/>
    <mergeCell ref="AA327:AB327"/>
    <mergeCell ref="U405:U406"/>
    <mergeCell ref="U418:U419"/>
    <mergeCell ref="U431:U432"/>
    <mergeCell ref="U444:U445"/>
    <mergeCell ref="U457:U458"/>
    <mergeCell ref="U535:U536"/>
    <mergeCell ref="U80:U81"/>
    <mergeCell ref="U119:U120"/>
    <mergeCell ref="X221:Y221"/>
    <mergeCell ref="X208:Y208"/>
    <mergeCell ref="W860:X860"/>
    <mergeCell ref="W925:X925"/>
    <mergeCell ref="W873:X873"/>
    <mergeCell ref="W938:X938"/>
    <mergeCell ref="X819:Y819"/>
    <mergeCell ref="X1248:Y1248"/>
    <mergeCell ref="W1042:X1042"/>
    <mergeCell ref="W1055:X1055"/>
    <mergeCell ref="W1107:X1107"/>
    <mergeCell ref="W1120:X1120"/>
    <mergeCell ref="W1172:X1172"/>
    <mergeCell ref="W1185:X1185"/>
    <mergeCell ref="W1237:X1237"/>
    <mergeCell ref="X1196:Y1196"/>
    <mergeCell ref="X1209:Y1209"/>
    <mergeCell ref="V886:V887"/>
    <mergeCell ref="W886:X886"/>
    <mergeCell ref="V951:V952"/>
    <mergeCell ref="W951:X951"/>
    <mergeCell ref="X1235:Y1235"/>
    <mergeCell ref="X793:Y793"/>
    <mergeCell ref="H143:J143"/>
    <mergeCell ref="AC132:AC133"/>
    <mergeCell ref="G134:H134"/>
    <mergeCell ref="Z134:Z139"/>
    <mergeCell ref="AA134:AA139"/>
    <mergeCell ref="AB134:AB139"/>
    <mergeCell ref="G135:H135"/>
    <mergeCell ref="X135:X139"/>
    <mergeCell ref="G136:H136"/>
    <mergeCell ref="V158:V159"/>
    <mergeCell ref="W158:X158"/>
    <mergeCell ref="W145:X145"/>
    <mergeCell ref="V821:V822"/>
    <mergeCell ref="W821:X821"/>
    <mergeCell ref="AC615:AC620"/>
    <mergeCell ref="AC381:AC382"/>
    <mergeCell ref="C143:G143"/>
    <mergeCell ref="W132:X132"/>
    <mergeCell ref="AA132:AB132"/>
    <mergeCell ref="B144:E144"/>
    <mergeCell ref="B145:B146"/>
    <mergeCell ref="U132:U133"/>
    <mergeCell ref="U145:U146"/>
    <mergeCell ref="U158:U159"/>
    <mergeCell ref="G137:H137"/>
    <mergeCell ref="G138:H138"/>
    <mergeCell ref="G139:H139"/>
    <mergeCell ref="AA145:AB145"/>
    <mergeCell ref="AC145:AC146"/>
    <mergeCell ref="G146:H146"/>
    <mergeCell ref="G147:H147"/>
    <mergeCell ref="Z147:Z152"/>
    <mergeCell ref="AC368:AC370"/>
    <mergeCell ref="AC394:AC398"/>
    <mergeCell ref="AC420:AC421"/>
    <mergeCell ref="AC433:AC435"/>
    <mergeCell ref="AC472:AC473"/>
    <mergeCell ref="AC524:AC529"/>
    <mergeCell ref="C145:C146"/>
    <mergeCell ref="D145:D146"/>
    <mergeCell ref="E145:E146"/>
    <mergeCell ref="M145:M146"/>
    <mergeCell ref="N145:N146"/>
    <mergeCell ref="W197:X197"/>
    <mergeCell ref="W210:X210"/>
    <mergeCell ref="W262:X262"/>
    <mergeCell ref="X858:Y858"/>
    <mergeCell ref="K858:T858"/>
    <mergeCell ref="G811:H811"/>
    <mergeCell ref="G812:H812"/>
    <mergeCell ref="G813:H813"/>
    <mergeCell ref="G814:H814"/>
    <mergeCell ref="K832:T832"/>
    <mergeCell ref="AA147:AA152"/>
    <mergeCell ref="U275:U276"/>
    <mergeCell ref="U288:U289"/>
    <mergeCell ref="U301:U302"/>
    <mergeCell ref="U314:U315"/>
    <mergeCell ref="U327:U328"/>
    <mergeCell ref="U340:U341"/>
    <mergeCell ref="U353:U354"/>
    <mergeCell ref="U366:U367"/>
    <mergeCell ref="U379:U380"/>
    <mergeCell ref="U392:U393"/>
    <mergeCell ref="H65:J65"/>
    <mergeCell ref="B66:E66"/>
    <mergeCell ref="B67:B68"/>
    <mergeCell ref="C67:C68"/>
    <mergeCell ref="B92:E92"/>
    <mergeCell ref="B93:B94"/>
    <mergeCell ref="C93:C94"/>
    <mergeCell ref="D93:D94"/>
    <mergeCell ref="E93:E94"/>
    <mergeCell ref="P80:P81"/>
    <mergeCell ref="S80:T80"/>
    <mergeCell ref="V80:V81"/>
    <mergeCell ref="W80:X80"/>
    <mergeCell ref="N93:N94"/>
    <mergeCell ref="X143:Y143"/>
    <mergeCell ref="X130:Y130"/>
    <mergeCell ref="X83:X87"/>
    <mergeCell ref="X91:Y91"/>
    <mergeCell ref="W106:X106"/>
    <mergeCell ref="S106:T106"/>
    <mergeCell ref="V106:V107"/>
    <mergeCell ref="P93:P94"/>
    <mergeCell ref="G94:H94"/>
    <mergeCell ref="H91:J91"/>
    <mergeCell ref="S93:T93"/>
    <mergeCell ref="V93:V94"/>
    <mergeCell ref="W93:X93"/>
    <mergeCell ref="G82:H82"/>
    <mergeCell ref="G108:H108"/>
    <mergeCell ref="I132:J132"/>
    <mergeCell ref="K132:K133"/>
    <mergeCell ref="L132:L133"/>
    <mergeCell ref="B53:E53"/>
    <mergeCell ref="B54:B55"/>
    <mergeCell ref="C54:C55"/>
    <mergeCell ref="D54:D55"/>
    <mergeCell ref="B21:B22"/>
    <mergeCell ref="H52:J52"/>
    <mergeCell ref="G69:H69"/>
    <mergeCell ref="G70:H70"/>
    <mergeCell ref="G71:H71"/>
    <mergeCell ref="S67:T67"/>
    <mergeCell ref="V67:V68"/>
    <mergeCell ref="W67:X67"/>
    <mergeCell ref="G68:H68"/>
    <mergeCell ref="G60:H60"/>
    <mergeCell ref="G61:H61"/>
    <mergeCell ref="C65:G65"/>
    <mergeCell ref="X117:Y117"/>
    <mergeCell ref="X52:Y52"/>
    <mergeCell ref="X39:Y39"/>
    <mergeCell ref="X26:Y26"/>
    <mergeCell ref="M54:M55"/>
    <mergeCell ref="N54:N55"/>
    <mergeCell ref="O54:O55"/>
    <mergeCell ref="P54:P55"/>
    <mergeCell ref="S54:T54"/>
    <mergeCell ref="V54:V55"/>
    <mergeCell ref="W54:X54"/>
    <mergeCell ref="X31:X35"/>
    <mergeCell ref="C106:C107"/>
    <mergeCell ref="N106:N107"/>
    <mergeCell ref="O106:O107"/>
    <mergeCell ref="P106:P107"/>
    <mergeCell ref="X57:X61"/>
    <mergeCell ref="D19:P19"/>
    <mergeCell ref="D20:P20"/>
    <mergeCell ref="G73:H73"/>
    <mergeCell ref="D67:D68"/>
    <mergeCell ref="G84:H84"/>
    <mergeCell ref="G85:H85"/>
    <mergeCell ref="G86:H86"/>
    <mergeCell ref="G72:H72"/>
    <mergeCell ref="H78:J78"/>
    <mergeCell ref="F80:H80"/>
    <mergeCell ref="I80:J80"/>
    <mergeCell ref="K80:K81"/>
    <mergeCell ref="L80:L81"/>
    <mergeCell ref="M80:M81"/>
    <mergeCell ref="N80:N81"/>
    <mergeCell ref="O80:O81"/>
    <mergeCell ref="E54:E55"/>
    <mergeCell ref="G43:H43"/>
    <mergeCell ref="G44:H44"/>
    <mergeCell ref="G45:H45"/>
    <mergeCell ref="G46:H46"/>
    <mergeCell ref="G47:H47"/>
    <mergeCell ref="G48:H48"/>
    <mergeCell ref="C52:G52"/>
    <mergeCell ref="G58:H58"/>
    <mergeCell ref="G59:H59"/>
    <mergeCell ref="F67:H67"/>
    <mergeCell ref="I67:J67"/>
    <mergeCell ref="K67:K68"/>
    <mergeCell ref="L67:L68"/>
    <mergeCell ref="M67:M68"/>
    <mergeCell ref="G55:H55"/>
    <mergeCell ref="B18:B20"/>
    <mergeCell ref="C8:E8"/>
    <mergeCell ref="C9:E9"/>
    <mergeCell ref="C10:E10"/>
    <mergeCell ref="C11:E11"/>
    <mergeCell ref="AA28:AB28"/>
    <mergeCell ref="AC28:AC29"/>
    <mergeCell ref="G29:H29"/>
    <mergeCell ref="G30:H30"/>
    <mergeCell ref="Z30:Z35"/>
    <mergeCell ref="B27:E27"/>
    <mergeCell ref="B28:B29"/>
    <mergeCell ref="AA80:AB80"/>
    <mergeCell ref="C78:G78"/>
    <mergeCell ref="B79:E79"/>
    <mergeCell ref="B80:B81"/>
    <mergeCell ref="C80:C81"/>
    <mergeCell ref="D80:D81"/>
    <mergeCell ref="E80:E81"/>
    <mergeCell ref="AC80:AC81"/>
    <mergeCell ref="C28:C29"/>
    <mergeCell ref="D28:D29"/>
    <mergeCell ref="G81:H81"/>
    <mergeCell ref="D22:P22"/>
    <mergeCell ref="AC67:AC68"/>
    <mergeCell ref="AC54:AC55"/>
    <mergeCell ref="G56:H56"/>
    <mergeCell ref="Z56:Z61"/>
    <mergeCell ref="AA56:AA61"/>
    <mergeCell ref="AB56:AB61"/>
    <mergeCell ref="G57:H57"/>
    <mergeCell ref="AA82:AA87"/>
    <mergeCell ref="AB82:AB87"/>
    <mergeCell ref="U93:U94"/>
    <mergeCell ref="Z82:Z87"/>
    <mergeCell ref="G83:H83"/>
    <mergeCell ref="C91:G91"/>
    <mergeCell ref="AA67:AB67"/>
    <mergeCell ref="Z69:Z74"/>
    <mergeCell ref="AA69:AA74"/>
    <mergeCell ref="AB69:AB74"/>
    <mergeCell ref="X70:X74"/>
    <mergeCell ref="G74:H74"/>
    <mergeCell ref="N67:N68"/>
    <mergeCell ref="G87:H87"/>
    <mergeCell ref="AC93:AC94"/>
    <mergeCell ref="AC106:AC107"/>
    <mergeCell ref="G107:H107"/>
    <mergeCell ref="D106:D107"/>
    <mergeCell ref="E106:E107"/>
    <mergeCell ref="AA93:AB93"/>
    <mergeCell ref="F93:H93"/>
    <mergeCell ref="I93:J93"/>
    <mergeCell ref="K93:K94"/>
    <mergeCell ref="L93:L94"/>
    <mergeCell ref="M93:M94"/>
    <mergeCell ref="O93:O94"/>
    <mergeCell ref="O67:O68"/>
    <mergeCell ref="P67:P68"/>
    <mergeCell ref="E67:E68"/>
    <mergeCell ref="X78:Y78"/>
    <mergeCell ref="Z108:Z113"/>
    <mergeCell ref="AA108:AA113"/>
    <mergeCell ref="AB108:AB113"/>
    <mergeCell ref="G109:H109"/>
    <mergeCell ref="X109:X113"/>
    <mergeCell ref="G110:H110"/>
    <mergeCell ref="G111:H111"/>
    <mergeCell ref="G112:H112"/>
    <mergeCell ref="G113:H113"/>
    <mergeCell ref="G96:H96"/>
    <mergeCell ref="X96:X100"/>
    <mergeCell ref="G97:H97"/>
    <mergeCell ref="G98:H98"/>
    <mergeCell ref="G99:H99"/>
    <mergeCell ref="G100:H100"/>
    <mergeCell ref="C104:G104"/>
    <mergeCell ref="H104:J104"/>
    <mergeCell ref="B105:E105"/>
    <mergeCell ref="B106:B107"/>
    <mergeCell ref="AA106:AB106"/>
    <mergeCell ref="U106:U107"/>
    <mergeCell ref="K106:K107"/>
    <mergeCell ref="L106:L107"/>
    <mergeCell ref="AA95:AA100"/>
    <mergeCell ref="G95:H95"/>
    <mergeCell ref="M106:M107"/>
    <mergeCell ref="X104:Y104"/>
    <mergeCell ref="Z95:Z100"/>
    <mergeCell ref="AB95:AB100"/>
    <mergeCell ref="C117:G117"/>
    <mergeCell ref="B118:E118"/>
    <mergeCell ref="B119:B120"/>
    <mergeCell ref="C119:C120"/>
    <mergeCell ref="D119:D120"/>
    <mergeCell ref="E119:E120"/>
    <mergeCell ref="N119:N120"/>
    <mergeCell ref="O119:O120"/>
    <mergeCell ref="P119:P120"/>
    <mergeCell ref="B132:B133"/>
    <mergeCell ref="C132:C133"/>
    <mergeCell ref="D132:D133"/>
    <mergeCell ref="E132:E133"/>
    <mergeCell ref="M132:M133"/>
    <mergeCell ref="H117:J117"/>
    <mergeCell ref="F106:H106"/>
    <mergeCell ref="I106:J106"/>
    <mergeCell ref="G133:H133"/>
    <mergeCell ref="G123:H123"/>
    <mergeCell ref="C130:G130"/>
    <mergeCell ref="B131:E131"/>
    <mergeCell ref="G124:H124"/>
    <mergeCell ref="G125:H125"/>
    <mergeCell ref="G126:H126"/>
    <mergeCell ref="H130:J130"/>
    <mergeCell ref="U54:U55"/>
    <mergeCell ref="U67:U68"/>
    <mergeCell ref="AA54:AB54"/>
    <mergeCell ref="F54:H54"/>
    <mergeCell ref="I54:J54"/>
    <mergeCell ref="K54:K55"/>
    <mergeCell ref="L54:L55"/>
    <mergeCell ref="AF1:AG1"/>
    <mergeCell ref="C39:G39"/>
    <mergeCell ref="H39:J39"/>
    <mergeCell ref="B40:E40"/>
    <mergeCell ref="B41:B42"/>
    <mergeCell ref="C41:C42"/>
    <mergeCell ref="D41:D42"/>
    <mergeCell ref="E41:E42"/>
    <mergeCell ref="F41:H41"/>
    <mergeCell ref="I41:J41"/>
    <mergeCell ref="K41:K42"/>
    <mergeCell ref="L41:L42"/>
    <mergeCell ref="M41:M42"/>
    <mergeCell ref="N41:N42"/>
    <mergeCell ref="O41:O42"/>
    <mergeCell ref="P41:P42"/>
    <mergeCell ref="S41:T41"/>
    <mergeCell ref="V41:V42"/>
    <mergeCell ref="W41:X41"/>
    <mergeCell ref="AA41:AB41"/>
    <mergeCell ref="E28:E29"/>
    <mergeCell ref="F28:H28"/>
    <mergeCell ref="I28:J28"/>
    <mergeCell ref="C26:G26"/>
    <mergeCell ref="H26:J26"/>
    <mergeCell ref="D21:P21"/>
    <mergeCell ref="B2:B5"/>
    <mergeCell ref="D18:P18"/>
    <mergeCell ref="C14:E14"/>
    <mergeCell ref="AB43:AB48"/>
    <mergeCell ref="X44:X48"/>
    <mergeCell ref="AA30:AA35"/>
    <mergeCell ref="AB30:AB35"/>
    <mergeCell ref="G31:H31"/>
    <mergeCell ref="G32:H32"/>
    <mergeCell ref="G33:H33"/>
    <mergeCell ref="G34:H34"/>
    <mergeCell ref="G35:H35"/>
    <mergeCell ref="AC41:AC42"/>
    <mergeCell ref="K28:K29"/>
    <mergeCell ref="L28:L29"/>
    <mergeCell ref="M28:M29"/>
    <mergeCell ref="N28:N29"/>
    <mergeCell ref="O28:O29"/>
    <mergeCell ref="P28:P29"/>
    <mergeCell ref="S28:T28"/>
    <mergeCell ref="V28:V29"/>
    <mergeCell ref="W28:X28"/>
    <mergeCell ref="Z43:Z48"/>
    <mergeCell ref="AA43:AA48"/>
    <mergeCell ref="G42:H42"/>
    <mergeCell ref="U28:U29"/>
    <mergeCell ref="U41:U42"/>
    <mergeCell ref="C12:E12"/>
    <mergeCell ref="C13:E13"/>
    <mergeCell ref="AC119:AC120"/>
    <mergeCell ref="G120:H120"/>
    <mergeCell ref="G121:H121"/>
    <mergeCell ref="Z121:Z126"/>
    <mergeCell ref="AA121:AA126"/>
    <mergeCell ref="AB121:AB126"/>
    <mergeCell ref="G122:H122"/>
    <mergeCell ref="F119:H119"/>
    <mergeCell ref="I119:J119"/>
    <mergeCell ref="K119:K120"/>
    <mergeCell ref="L119:L120"/>
    <mergeCell ref="M119:M120"/>
    <mergeCell ref="S119:T119"/>
    <mergeCell ref="V119:V120"/>
    <mergeCell ref="N132:N133"/>
    <mergeCell ref="O132:O133"/>
    <mergeCell ref="P132:P133"/>
    <mergeCell ref="S132:T132"/>
    <mergeCell ref="V132:V133"/>
    <mergeCell ref="F132:H132"/>
    <mergeCell ref="AA119:AB119"/>
    <mergeCell ref="X122:X126"/>
    <mergeCell ref="AB147:AB152"/>
    <mergeCell ref="G148:H148"/>
    <mergeCell ref="X148:X152"/>
    <mergeCell ref="G149:H149"/>
    <mergeCell ref="G150:H150"/>
    <mergeCell ref="G151:H151"/>
    <mergeCell ref="G152:H152"/>
    <mergeCell ref="AA158:AB158"/>
    <mergeCell ref="AC158:AC159"/>
    <mergeCell ref="G159:H159"/>
    <mergeCell ref="K145:K146"/>
    <mergeCell ref="L145:L146"/>
    <mergeCell ref="X156:Y156"/>
    <mergeCell ref="O145:O146"/>
    <mergeCell ref="P145:P146"/>
    <mergeCell ref="S145:T145"/>
    <mergeCell ref="V145:V146"/>
    <mergeCell ref="AC184:AC185"/>
    <mergeCell ref="S171:T171"/>
    <mergeCell ref="V171:V172"/>
    <mergeCell ref="W171:X171"/>
    <mergeCell ref="F145:H145"/>
    <mergeCell ref="I145:J145"/>
    <mergeCell ref="G160:H160"/>
    <mergeCell ref="Z160:Z165"/>
    <mergeCell ref="AA160:AA165"/>
    <mergeCell ref="AB160:AB165"/>
    <mergeCell ref="G161:H161"/>
    <mergeCell ref="X161:X165"/>
    <mergeCell ref="G162:H162"/>
    <mergeCell ref="G163:H163"/>
    <mergeCell ref="G164:H164"/>
    <mergeCell ref="G165:H165"/>
    <mergeCell ref="C156:G156"/>
    <mergeCell ref="H156:J156"/>
    <mergeCell ref="B157:E157"/>
    <mergeCell ref="B158:B159"/>
    <mergeCell ref="C158:C159"/>
    <mergeCell ref="D158:D159"/>
    <mergeCell ref="E158:E159"/>
    <mergeCell ref="F158:H158"/>
    <mergeCell ref="I158:J158"/>
    <mergeCell ref="K158:K159"/>
    <mergeCell ref="L158:L159"/>
    <mergeCell ref="M158:M159"/>
    <mergeCell ref="N158:N159"/>
    <mergeCell ref="O158:O159"/>
    <mergeCell ref="P158:P159"/>
    <mergeCell ref="S158:T158"/>
    <mergeCell ref="AA171:AB171"/>
    <mergeCell ref="AC171:AC172"/>
    <mergeCell ref="G172:H172"/>
    <mergeCell ref="G173:H173"/>
    <mergeCell ref="Z173:Z178"/>
    <mergeCell ref="AA173:AA178"/>
    <mergeCell ref="AB173:AB178"/>
    <mergeCell ref="G174:H174"/>
    <mergeCell ref="X174:X178"/>
    <mergeCell ref="G175:H175"/>
    <mergeCell ref="G176:H176"/>
    <mergeCell ref="G177:H177"/>
    <mergeCell ref="G178:H178"/>
    <mergeCell ref="C169:G169"/>
    <mergeCell ref="H169:J169"/>
    <mergeCell ref="B170:E170"/>
    <mergeCell ref="B171:B172"/>
    <mergeCell ref="C171:C172"/>
    <mergeCell ref="D171:D172"/>
    <mergeCell ref="E171:E172"/>
    <mergeCell ref="F171:H171"/>
    <mergeCell ref="I171:J171"/>
    <mergeCell ref="K171:K172"/>
    <mergeCell ref="L171:L172"/>
    <mergeCell ref="M171:M172"/>
    <mergeCell ref="N171:N172"/>
    <mergeCell ref="O171:O172"/>
    <mergeCell ref="P171:P172"/>
    <mergeCell ref="X169:Y169"/>
    <mergeCell ref="U171:U172"/>
    <mergeCell ref="G185:H185"/>
    <mergeCell ref="G186:H186"/>
    <mergeCell ref="Z186:Z191"/>
    <mergeCell ref="AA186:AA191"/>
    <mergeCell ref="AB186:AB191"/>
    <mergeCell ref="G187:H187"/>
    <mergeCell ref="X187:X191"/>
    <mergeCell ref="G188:H188"/>
    <mergeCell ref="G189:H189"/>
    <mergeCell ref="G190:H190"/>
    <mergeCell ref="G191:H191"/>
    <mergeCell ref="C182:G182"/>
    <mergeCell ref="H182:J182"/>
    <mergeCell ref="B183:E183"/>
    <mergeCell ref="B184:B185"/>
    <mergeCell ref="C184:C185"/>
    <mergeCell ref="D184:D185"/>
    <mergeCell ref="E184:E185"/>
    <mergeCell ref="F184:H184"/>
    <mergeCell ref="I184:J184"/>
    <mergeCell ref="K184:K185"/>
    <mergeCell ref="L184:L185"/>
    <mergeCell ref="M184:M185"/>
    <mergeCell ref="N184:N185"/>
    <mergeCell ref="O184:O185"/>
    <mergeCell ref="P184:P185"/>
    <mergeCell ref="S184:T184"/>
    <mergeCell ref="V184:V185"/>
    <mergeCell ref="W184:X184"/>
    <mergeCell ref="AA184:AB184"/>
    <mergeCell ref="X182:Y182"/>
    <mergeCell ref="U184:U185"/>
    <mergeCell ref="AA197:AB197"/>
    <mergeCell ref="AC197:AC198"/>
    <mergeCell ref="G198:H198"/>
    <mergeCell ref="G199:H199"/>
    <mergeCell ref="Z199:Z204"/>
    <mergeCell ref="AA199:AA204"/>
    <mergeCell ref="AB199:AB204"/>
    <mergeCell ref="G200:H200"/>
    <mergeCell ref="X200:X204"/>
    <mergeCell ref="G201:H201"/>
    <mergeCell ref="G202:H202"/>
    <mergeCell ref="G203:H203"/>
    <mergeCell ref="G204:H204"/>
    <mergeCell ref="C195:G195"/>
    <mergeCell ref="H195:J195"/>
    <mergeCell ref="B196:E196"/>
    <mergeCell ref="B197:B198"/>
    <mergeCell ref="C197:C198"/>
    <mergeCell ref="D197:D198"/>
    <mergeCell ref="E197:E198"/>
    <mergeCell ref="F197:H197"/>
    <mergeCell ref="I197:J197"/>
    <mergeCell ref="K197:K198"/>
    <mergeCell ref="L197:L198"/>
    <mergeCell ref="M197:M198"/>
    <mergeCell ref="N197:N198"/>
    <mergeCell ref="O197:O198"/>
    <mergeCell ref="P197:P198"/>
    <mergeCell ref="S197:T197"/>
    <mergeCell ref="V197:V198"/>
    <mergeCell ref="X195:Y195"/>
    <mergeCell ref="U197:U198"/>
    <mergeCell ref="AA210:AB210"/>
    <mergeCell ref="AC210:AC211"/>
    <mergeCell ref="G211:H211"/>
    <mergeCell ref="G212:H212"/>
    <mergeCell ref="Z212:Z217"/>
    <mergeCell ref="AA212:AA217"/>
    <mergeCell ref="AB212:AB217"/>
    <mergeCell ref="G213:H213"/>
    <mergeCell ref="X213:X217"/>
    <mergeCell ref="G214:H214"/>
    <mergeCell ref="G215:H215"/>
    <mergeCell ref="G216:H216"/>
    <mergeCell ref="G217:H217"/>
    <mergeCell ref="C208:G208"/>
    <mergeCell ref="H208:J208"/>
    <mergeCell ref="B209:E209"/>
    <mergeCell ref="B210:B211"/>
    <mergeCell ref="C210:C211"/>
    <mergeCell ref="D210:D211"/>
    <mergeCell ref="E210:E211"/>
    <mergeCell ref="F210:H210"/>
    <mergeCell ref="I210:J210"/>
    <mergeCell ref="K210:K211"/>
    <mergeCell ref="L210:L211"/>
    <mergeCell ref="M210:M211"/>
    <mergeCell ref="N210:N211"/>
    <mergeCell ref="O210:O211"/>
    <mergeCell ref="P210:P211"/>
    <mergeCell ref="S210:T210"/>
    <mergeCell ref="V210:V211"/>
    <mergeCell ref="U210:U211"/>
    <mergeCell ref="C221:G221"/>
    <mergeCell ref="H221:J221"/>
    <mergeCell ref="B222:E222"/>
    <mergeCell ref="B223:B224"/>
    <mergeCell ref="C223:C224"/>
    <mergeCell ref="D223:D224"/>
    <mergeCell ref="E223:E224"/>
    <mergeCell ref="F223:H223"/>
    <mergeCell ref="I223:J223"/>
    <mergeCell ref="K223:K224"/>
    <mergeCell ref="L223:L224"/>
    <mergeCell ref="M223:M224"/>
    <mergeCell ref="N223:N224"/>
    <mergeCell ref="O223:O224"/>
    <mergeCell ref="P223:P224"/>
    <mergeCell ref="S223:T223"/>
    <mergeCell ref="V223:V224"/>
    <mergeCell ref="U223:U224"/>
    <mergeCell ref="AA223:AB223"/>
    <mergeCell ref="AC223:AC224"/>
    <mergeCell ref="G224:H224"/>
    <mergeCell ref="G225:H225"/>
    <mergeCell ref="Z225:Z230"/>
    <mergeCell ref="AA225:AA230"/>
    <mergeCell ref="AB225:AB230"/>
    <mergeCell ref="G226:H226"/>
    <mergeCell ref="X226:X230"/>
    <mergeCell ref="G227:H227"/>
    <mergeCell ref="G228:H228"/>
    <mergeCell ref="G229:H229"/>
    <mergeCell ref="G230:H230"/>
    <mergeCell ref="W223:X223"/>
    <mergeCell ref="AA236:AB236"/>
    <mergeCell ref="AC236:AC237"/>
    <mergeCell ref="G237:H237"/>
    <mergeCell ref="G238:H238"/>
    <mergeCell ref="Z238:Z243"/>
    <mergeCell ref="AA238:AA243"/>
    <mergeCell ref="AB238:AB243"/>
    <mergeCell ref="G239:H239"/>
    <mergeCell ref="X239:X243"/>
    <mergeCell ref="G240:H240"/>
    <mergeCell ref="G241:H241"/>
    <mergeCell ref="G242:H242"/>
    <mergeCell ref="G243:H243"/>
    <mergeCell ref="C234:G234"/>
    <mergeCell ref="H234:J234"/>
    <mergeCell ref="B235:E235"/>
    <mergeCell ref="B236:B237"/>
    <mergeCell ref="C236:C237"/>
    <mergeCell ref="D236:D237"/>
    <mergeCell ref="E236:E237"/>
    <mergeCell ref="F236:H236"/>
    <mergeCell ref="I236:J236"/>
    <mergeCell ref="K236:K237"/>
    <mergeCell ref="L236:L237"/>
    <mergeCell ref="M236:M237"/>
    <mergeCell ref="N236:N237"/>
    <mergeCell ref="O236:O237"/>
    <mergeCell ref="P236:P237"/>
    <mergeCell ref="S236:T236"/>
    <mergeCell ref="V236:V237"/>
    <mergeCell ref="W236:X236"/>
    <mergeCell ref="G250:H250"/>
    <mergeCell ref="G251:H251"/>
    <mergeCell ref="Z251:Z256"/>
    <mergeCell ref="U236:U237"/>
    <mergeCell ref="U249:U250"/>
    <mergeCell ref="AA251:AA256"/>
    <mergeCell ref="AB251:AB256"/>
    <mergeCell ref="G252:H252"/>
    <mergeCell ref="X252:X256"/>
    <mergeCell ref="G253:H253"/>
    <mergeCell ref="G254:H254"/>
    <mergeCell ref="G255:H255"/>
    <mergeCell ref="G256:H256"/>
    <mergeCell ref="C247:G247"/>
    <mergeCell ref="H247:J247"/>
    <mergeCell ref="B248:E248"/>
    <mergeCell ref="B249:B250"/>
    <mergeCell ref="C249:C250"/>
    <mergeCell ref="D249:D250"/>
    <mergeCell ref="E249:E250"/>
    <mergeCell ref="F249:H249"/>
    <mergeCell ref="I249:J249"/>
    <mergeCell ref="K249:K250"/>
    <mergeCell ref="L249:L250"/>
    <mergeCell ref="M249:M250"/>
    <mergeCell ref="N249:N250"/>
    <mergeCell ref="O249:O250"/>
    <mergeCell ref="P249:P250"/>
    <mergeCell ref="S249:T249"/>
    <mergeCell ref="V249:V250"/>
    <mergeCell ref="W249:X249"/>
    <mergeCell ref="AA249:AB249"/>
    <mergeCell ref="G263:H263"/>
    <mergeCell ref="G264:H264"/>
    <mergeCell ref="Z264:Z269"/>
    <mergeCell ref="AA264:AA269"/>
    <mergeCell ref="AB264:AB269"/>
    <mergeCell ref="G265:H265"/>
    <mergeCell ref="X265:X269"/>
    <mergeCell ref="G266:H266"/>
    <mergeCell ref="G267:H267"/>
    <mergeCell ref="G268:H268"/>
    <mergeCell ref="G269:H269"/>
    <mergeCell ref="C260:G260"/>
    <mergeCell ref="H260:J260"/>
    <mergeCell ref="B261:E261"/>
    <mergeCell ref="B262:B263"/>
    <mergeCell ref="C262:C263"/>
    <mergeCell ref="D262:D263"/>
    <mergeCell ref="E262:E263"/>
    <mergeCell ref="F262:H262"/>
    <mergeCell ref="I262:J262"/>
    <mergeCell ref="K262:K263"/>
    <mergeCell ref="L262:L263"/>
    <mergeCell ref="M262:M263"/>
    <mergeCell ref="N262:N263"/>
    <mergeCell ref="O262:O263"/>
    <mergeCell ref="P262:P263"/>
    <mergeCell ref="S262:T262"/>
    <mergeCell ref="V262:V263"/>
    <mergeCell ref="U262:U263"/>
    <mergeCell ref="G276:H276"/>
    <mergeCell ref="G277:H277"/>
    <mergeCell ref="Z277:Z282"/>
    <mergeCell ref="AA277:AA282"/>
    <mergeCell ref="AB277:AB282"/>
    <mergeCell ref="G278:H278"/>
    <mergeCell ref="X278:X282"/>
    <mergeCell ref="G279:H279"/>
    <mergeCell ref="G280:H280"/>
    <mergeCell ref="G281:H281"/>
    <mergeCell ref="G282:H282"/>
    <mergeCell ref="C273:G273"/>
    <mergeCell ref="H273:J273"/>
    <mergeCell ref="B274:E274"/>
    <mergeCell ref="B275:B276"/>
    <mergeCell ref="C275:C276"/>
    <mergeCell ref="D275:D276"/>
    <mergeCell ref="E275:E276"/>
    <mergeCell ref="F275:H275"/>
    <mergeCell ref="I275:J275"/>
    <mergeCell ref="K275:K276"/>
    <mergeCell ref="L275:L276"/>
    <mergeCell ref="M275:M276"/>
    <mergeCell ref="N275:N276"/>
    <mergeCell ref="O275:O276"/>
    <mergeCell ref="P275:P276"/>
    <mergeCell ref="S275:T275"/>
    <mergeCell ref="V275:V276"/>
    <mergeCell ref="W275:X275"/>
    <mergeCell ref="X273:Y273"/>
    <mergeCell ref="G289:H289"/>
    <mergeCell ref="G290:H290"/>
    <mergeCell ref="Z290:Z295"/>
    <mergeCell ref="AA290:AA295"/>
    <mergeCell ref="AB290:AB295"/>
    <mergeCell ref="G291:H291"/>
    <mergeCell ref="X291:X295"/>
    <mergeCell ref="G292:H292"/>
    <mergeCell ref="G293:H293"/>
    <mergeCell ref="G294:H294"/>
    <mergeCell ref="G295:H295"/>
    <mergeCell ref="C286:G286"/>
    <mergeCell ref="H286:J286"/>
    <mergeCell ref="B287:E287"/>
    <mergeCell ref="B288:B289"/>
    <mergeCell ref="C288:C289"/>
    <mergeCell ref="D288:D289"/>
    <mergeCell ref="E288:E289"/>
    <mergeCell ref="F288:H288"/>
    <mergeCell ref="I288:J288"/>
    <mergeCell ref="K288:K289"/>
    <mergeCell ref="L288:L289"/>
    <mergeCell ref="M288:M289"/>
    <mergeCell ref="N288:N289"/>
    <mergeCell ref="O288:O289"/>
    <mergeCell ref="P288:P289"/>
    <mergeCell ref="S288:T288"/>
    <mergeCell ref="V288:V289"/>
    <mergeCell ref="W288:X288"/>
    <mergeCell ref="X286:Y286"/>
    <mergeCell ref="G302:H302"/>
    <mergeCell ref="G303:H303"/>
    <mergeCell ref="Z303:Z308"/>
    <mergeCell ref="AA303:AA308"/>
    <mergeCell ref="AB303:AB308"/>
    <mergeCell ref="G304:H304"/>
    <mergeCell ref="X304:X308"/>
    <mergeCell ref="G305:H305"/>
    <mergeCell ref="G306:H306"/>
    <mergeCell ref="G307:H307"/>
    <mergeCell ref="G308:H308"/>
    <mergeCell ref="C299:G299"/>
    <mergeCell ref="H299:J299"/>
    <mergeCell ref="B300:E300"/>
    <mergeCell ref="B301:B302"/>
    <mergeCell ref="C301:C302"/>
    <mergeCell ref="D301:D302"/>
    <mergeCell ref="E301:E302"/>
    <mergeCell ref="F301:H301"/>
    <mergeCell ref="I301:J301"/>
    <mergeCell ref="K301:K302"/>
    <mergeCell ref="L301:L302"/>
    <mergeCell ref="M301:M302"/>
    <mergeCell ref="N301:N302"/>
    <mergeCell ref="O301:O302"/>
    <mergeCell ref="P301:P302"/>
    <mergeCell ref="S301:T301"/>
    <mergeCell ref="V301:V302"/>
    <mergeCell ref="W301:X301"/>
    <mergeCell ref="X299:Y299"/>
    <mergeCell ref="G315:H315"/>
    <mergeCell ref="G316:H316"/>
    <mergeCell ref="Z316:Z321"/>
    <mergeCell ref="AA316:AA321"/>
    <mergeCell ref="AB316:AB321"/>
    <mergeCell ref="G317:H317"/>
    <mergeCell ref="X317:X321"/>
    <mergeCell ref="G318:H318"/>
    <mergeCell ref="G319:H319"/>
    <mergeCell ref="G320:H320"/>
    <mergeCell ref="G321:H321"/>
    <mergeCell ref="C312:G312"/>
    <mergeCell ref="H312:J312"/>
    <mergeCell ref="B313:E313"/>
    <mergeCell ref="B314:B315"/>
    <mergeCell ref="C314:C315"/>
    <mergeCell ref="D314:D315"/>
    <mergeCell ref="E314:E315"/>
    <mergeCell ref="F314:H314"/>
    <mergeCell ref="I314:J314"/>
    <mergeCell ref="K314:K315"/>
    <mergeCell ref="L314:L315"/>
    <mergeCell ref="M314:M315"/>
    <mergeCell ref="N314:N315"/>
    <mergeCell ref="O314:O315"/>
    <mergeCell ref="P314:P315"/>
    <mergeCell ref="S314:T314"/>
    <mergeCell ref="V314:V315"/>
    <mergeCell ref="W314:X314"/>
    <mergeCell ref="X312:Y312"/>
    <mergeCell ref="G328:H328"/>
    <mergeCell ref="G329:H329"/>
    <mergeCell ref="Z329:Z334"/>
    <mergeCell ref="AA329:AA334"/>
    <mergeCell ref="AB329:AB334"/>
    <mergeCell ref="G330:H330"/>
    <mergeCell ref="X330:X334"/>
    <mergeCell ref="G331:H331"/>
    <mergeCell ref="G332:H332"/>
    <mergeCell ref="G333:H333"/>
    <mergeCell ref="G334:H334"/>
    <mergeCell ref="C325:G325"/>
    <mergeCell ref="H325:J325"/>
    <mergeCell ref="B326:E326"/>
    <mergeCell ref="B327:B328"/>
    <mergeCell ref="C327:C328"/>
    <mergeCell ref="D327:D328"/>
    <mergeCell ref="E327:E328"/>
    <mergeCell ref="F327:H327"/>
    <mergeCell ref="I327:J327"/>
    <mergeCell ref="K327:K328"/>
    <mergeCell ref="L327:L328"/>
    <mergeCell ref="M327:M328"/>
    <mergeCell ref="N327:N328"/>
    <mergeCell ref="O327:O328"/>
    <mergeCell ref="P327:P328"/>
    <mergeCell ref="S327:T327"/>
    <mergeCell ref="V327:V328"/>
    <mergeCell ref="W327:X327"/>
    <mergeCell ref="X325:Y325"/>
    <mergeCell ref="AC340:AC341"/>
    <mergeCell ref="G341:H341"/>
    <mergeCell ref="G342:H342"/>
    <mergeCell ref="Z342:Z347"/>
    <mergeCell ref="AA342:AA347"/>
    <mergeCell ref="AB342:AB347"/>
    <mergeCell ref="G343:H343"/>
    <mergeCell ref="X343:X347"/>
    <mergeCell ref="G344:H344"/>
    <mergeCell ref="G345:H345"/>
    <mergeCell ref="G346:H346"/>
    <mergeCell ref="G347:H347"/>
    <mergeCell ref="C338:G338"/>
    <mergeCell ref="H338:J338"/>
    <mergeCell ref="B339:E339"/>
    <mergeCell ref="B340:B341"/>
    <mergeCell ref="C340:C341"/>
    <mergeCell ref="D340:D341"/>
    <mergeCell ref="E340:E341"/>
    <mergeCell ref="F340:H340"/>
    <mergeCell ref="I340:J340"/>
    <mergeCell ref="K340:K341"/>
    <mergeCell ref="L340:L341"/>
    <mergeCell ref="M340:M341"/>
    <mergeCell ref="N340:N341"/>
    <mergeCell ref="O340:O341"/>
    <mergeCell ref="P340:P341"/>
    <mergeCell ref="S340:T340"/>
    <mergeCell ref="V340:V341"/>
    <mergeCell ref="W340:X340"/>
    <mergeCell ref="X338:Y338"/>
    <mergeCell ref="AA353:AB353"/>
    <mergeCell ref="AC353:AC354"/>
    <mergeCell ref="G354:H354"/>
    <mergeCell ref="G355:H355"/>
    <mergeCell ref="Z355:Z360"/>
    <mergeCell ref="AA355:AA360"/>
    <mergeCell ref="AB355:AB360"/>
    <mergeCell ref="G356:H356"/>
    <mergeCell ref="X356:X360"/>
    <mergeCell ref="G357:H357"/>
    <mergeCell ref="G358:H358"/>
    <mergeCell ref="G359:H359"/>
    <mergeCell ref="G360:H360"/>
    <mergeCell ref="C351:G351"/>
    <mergeCell ref="H351:J351"/>
    <mergeCell ref="B352:E352"/>
    <mergeCell ref="B353:B354"/>
    <mergeCell ref="C353:C354"/>
    <mergeCell ref="D353:D354"/>
    <mergeCell ref="E353:E354"/>
    <mergeCell ref="F353:H353"/>
    <mergeCell ref="I353:J353"/>
    <mergeCell ref="K353:K354"/>
    <mergeCell ref="L353:L354"/>
    <mergeCell ref="M353:M354"/>
    <mergeCell ref="N353:N354"/>
    <mergeCell ref="O353:O354"/>
    <mergeCell ref="P353:P354"/>
    <mergeCell ref="S353:T353"/>
    <mergeCell ref="V353:V354"/>
    <mergeCell ref="W353:X353"/>
    <mergeCell ref="X351:Y351"/>
    <mergeCell ref="AA366:AB366"/>
    <mergeCell ref="AC366:AC367"/>
    <mergeCell ref="G367:H367"/>
    <mergeCell ref="G368:H368"/>
    <mergeCell ref="Z368:Z373"/>
    <mergeCell ref="AA368:AA373"/>
    <mergeCell ref="AB368:AB373"/>
    <mergeCell ref="G369:H369"/>
    <mergeCell ref="X369:X373"/>
    <mergeCell ref="G370:H370"/>
    <mergeCell ref="G371:H371"/>
    <mergeCell ref="G372:H372"/>
    <mergeCell ref="G373:H373"/>
    <mergeCell ref="C364:G364"/>
    <mergeCell ref="H364:J364"/>
    <mergeCell ref="B365:E365"/>
    <mergeCell ref="B366:B367"/>
    <mergeCell ref="C366:C367"/>
    <mergeCell ref="D366:D367"/>
    <mergeCell ref="E366:E367"/>
    <mergeCell ref="F366:H366"/>
    <mergeCell ref="I366:J366"/>
    <mergeCell ref="K366:K367"/>
    <mergeCell ref="L366:L367"/>
    <mergeCell ref="M366:M367"/>
    <mergeCell ref="N366:N367"/>
    <mergeCell ref="O366:O367"/>
    <mergeCell ref="P366:P367"/>
    <mergeCell ref="S366:T366"/>
    <mergeCell ref="V366:V367"/>
    <mergeCell ref="W366:X366"/>
    <mergeCell ref="X364:Y364"/>
    <mergeCell ref="AC379:AC380"/>
    <mergeCell ref="G380:H380"/>
    <mergeCell ref="G381:H381"/>
    <mergeCell ref="Z381:Z386"/>
    <mergeCell ref="AA381:AA386"/>
    <mergeCell ref="AB381:AB386"/>
    <mergeCell ref="G382:H382"/>
    <mergeCell ref="X382:X386"/>
    <mergeCell ref="G383:H383"/>
    <mergeCell ref="G384:H384"/>
    <mergeCell ref="G385:H385"/>
    <mergeCell ref="G386:H386"/>
    <mergeCell ref="C377:G377"/>
    <mergeCell ref="H377:J377"/>
    <mergeCell ref="B378:E378"/>
    <mergeCell ref="B379:B380"/>
    <mergeCell ref="C379:C380"/>
    <mergeCell ref="D379:D380"/>
    <mergeCell ref="E379:E380"/>
    <mergeCell ref="F379:H379"/>
    <mergeCell ref="I379:J379"/>
    <mergeCell ref="K379:K380"/>
    <mergeCell ref="L379:L380"/>
    <mergeCell ref="M379:M380"/>
    <mergeCell ref="N379:N380"/>
    <mergeCell ref="O379:O380"/>
    <mergeCell ref="P379:P380"/>
    <mergeCell ref="S379:T379"/>
    <mergeCell ref="V379:V380"/>
    <mergeCell ref="W379:X379"/>
    <mergeCell ref="X377:Y377"/>
    <mergeCell ref="AA379:AB379"/>
    <mergeCell ref="AA392:AB392"/>
    <mergeCell ref="AC392:AC393"/>
    <mergeCell ref="G393:H393"/>
    <mergeCell ref="G394:H394"/>
    <mergeCell ref="Z394:Z399"/>
    <mergeCell ref="AA394:AA399"/>
    <mergeCell ref="AB394:AB399"/>
    <mergeCell ref="G395:H395"/>
    <mergeCell ref="X395:X399"/>
    <mergeCell ref="G396:H396"/>
    <mergeCell ref="G397:H397"/>
    <mergeCell ref="G398:H398"/>
    <mergeCell ref="G399:H399"/>
    <mergeCell ref="C390:G390"/>
    <mergeCell ref="H390:J390"/>
    <mergeCell ref="B391:E391"/>
    <mergeCell ref="B392:B393"/>
    <mergeCell ref="C392:C393"/>
    <mergeCell ref="D392:D393"/>
    <mergeCell ref="E392:E393"/>
    <mergeCell ref="F392:H392"/>
    <mergeCell ref="I392:J392"/>
    <mergeCell ref="K392:K393"/>
    <mergeCell ref="L392:L393"/>
    <mergeCell ref="M392:M393"/>
    <mergeCell ref="N392:N393"/>
    <mergeCell ref="O392:O393"/>
    <mergeCell ref="P392:P393"/>
    <mergeCell ref="S392:T392"/>
    <mergeCell ref="V392:V393"/>
    <mergeCell ref="W392:X392"/>
    <mergeCell ref="AA405:AB405"/>
    <mergeCell ref="AC405:AC406"/>
    <mergeCell ref="G406:H406"/>
    <mergeCell ref="G407:H407"/>
    <mergeCell ref="Z407:Z412"/>
    <mergeCell ref="AA407:AA412"/>
    <mergeCell ref="AB407:AB412"/>
    <mergeCell ref="G408:H408"/>
    <mergeCell ref="X408:X412"/>
    <mergeCell ref="G409:H409"/>
    <mergeCell ref="G410:H410"/>
    <mergeCell ref="G411:H411"/>
    <mergeCell ref="G412:H412"/>
    <mergeCell ref="C403:G403"/>
    <mergeCell ref="H403:J403"/>
    <mergeCell ref="B404:E404"/>
    <mergeCell ref="B405:B406"/>
    <mergeCell ref="C405:C406"/>
    <mergeCell ref="D405:D406"/>
    <mergeCell ref="E405:E406"/>
    <mergeCell ref="F405:H405"/>
    <mergeCell ref="I405:J405"/>
    <mergeCell ref="K405:K406"/>
    <mergeCell ref="L405:L406"/>
    <mergeCell ref="M405:M406"/>
    <mergeCell ref="N405:N406"/>
    <mergeCell ref="O405:O406"/>
    <mergeCell ref="P405:P406"/>
    <mergeCell ref="S405:T405"/>
    <mergeCell ref="V405:V406"/>
    <mergeCell ref="W405:X405"/>
    <mergeCell ref="X403:Y403"/>
    <mergeCell ref="AA418:AB418"/>
    <mergeCell ref="AC418:AC419"/>
    <mergeCell ref="G419:H419"/>
    <mergeCell ref="G420:H420"/>
    <mergeCell ref="Z420:Z425"/>
    <mergeCell ref="AA420:AA425"/>
    <mergeCell ref="AB420:AB425"/>
    <mergeCell ref="G421:H421"/>
    <mergeCell ref="X421:X425"/>
    <mergeCell ref="G422:H422"/>
    <mergeCell ref="G423:H423"/>
    <mergeCell ref="G424:H424"/>
    <mergeCell ref="G425:H425"/>
    <mergeCell ref="C416:G416"/>
    <mergeCell ref="H416:J416"/>
    <mergeCell ref="B417:E417"/>
    <mergeCell ref="B418:B419"/>
    <mergeCell ref="C418:C419"/>
    <mergeCell ref="D418:D419"/>
    <mergeCell ref="E418:E419"/>
    <mergeCell ref="F418:H418"/>
    <mergeCell ref="I418:J418"/>
    <mergeCell ref="K418:K419"/>
    <mergeCell ref="L418:L419"/>
    <mergeCell ref="M418:M419"/>
    <mergeCell ref="N418:N419"/>
    <mergeCell ref="O418:O419"/>
    <mergeCell ref="P418:P419"/>
    <mergeCell ref="S418:T418"/>
    <mergeCell ref="V418:V419"/>
    <mergeCell ref="W418:X418"/>
    <mergeCell ref="X416:Y416"/>
    <mergeCell ref="AA431:AB431"/>
    <mergeCell ref="AC431:AC432"/>
    <mergeCell ref="G432:H432"/>
    <mergeCell ref="G433:H433"/>
    <mergeCell ref="Z433:Z438"/>
    <mergeCell ref="AA433:AA438"/>
    <mergeCell ref="AB433:AB438"/>
    <mergeCell ref="G434:H434"/>
    <mergeCell ref="X434:X438"/>
    <mergeCell ref="G435:H435"/>
    <mergeCell ref="G436:H436"/>
    <mergeCell ref="G437:H437"/>
    <mergeCell ref="G438:H438"/>
    <mergeCell ref="C429:G429"/>
    <mergeCell ref="H429:J429"/>
    <mergeCell ref="B430:E430"/>
    <mergeCell ref="B431:B432"/>
    <mergeCell ref="C431:C432"/>
    <mergeCell ref="D431:D432"/>
    <mergeCell ref="E431:E432"/>
    <mergeCell ref="F431:H431"/>
    <mergeCell ref="I431:J431"/>
    <mergeCell ref="K431:K432"/>
    <mergeCell ref="L431:L432"/>
    <mergeCell ref="M431:M432"/>
    <mergeCell ref="N431:N432"/>
    <mergeCell ref="O431:O432"/>
    <mergeCell ref="P431:P432"/>
    <mergeCell ref="S431:T431"/>
    <mergeCell ref="V431:V432"/>
    <mergeCell ref="W431:X431"/>
    <mergeCell ref="X429:Y429"/>
    <mergeCell ref="AA444:AB444"/>
    <mergeCell ref="AC444:AC445"/>
    <mergeCell ref="G445:H445"/>
    <mergeCell ref="G446:H446"/>
    <mergeCell ref="Z446:Z451"/>
    <mergeCell ref="AA446:AA451"/>
    <mergeCell ref="AB446:AB451"/>
    <mergeCell ref="G447:H447"/>
    <mergeCell ref="X447:X451"/>
    <mergeCell ref="G448:H448"/>
    <mergeCell ref="G449:H449"/>
    <mergeCell ref="G450:H450"/>
    <mergeCell ref="G451:H451"/>
    <mergeCell ref="C442:G442"/>
    <mergeCell ref="H442:J442"/>
    <mergeCell ref="B443:E443"/>
    <mergeCell ref="B444:B445"/>
    <mergeCell ref="C444:C445"/>
    <mergeCell ref="D444:D445"/>
    <mergeCell ref="E444:E445"/>
    <mergeCell ref="F444:H444"/>
    <mergeCell ref="I444:J444"/>
    <mergeCell ref="K444:K445"/>
    <mergeCell ref="L444:L445"/>
    <mergeCell ref="M444:M445"/>
    <mergeCell ref="N444:N445"/>
    <mergeCell ref="O444:O445"/>
    <mergeCell ref="P444:P445"/>
    <mergeCell ref="S444:T444"/>
    <mergeCell ref="V444:V445"/>
    <mergeCell ref="W444:X444"/>
    <mergeCell ref="AA457:AB457"/>
    <mergeCell ref="AC457:AC458"/>
    <mergeCell ref="G458:H458"/>
    <mergeCell ref="G459:H459"/>
    <mergeCell ref="Z459:Z464"/>
    <mergeCell ref="AA459:AA464"/>
    <mergeCell ref="AB459:AB464"/>
    <mergeCell ref="G460:H460"/>
    <mergeCell ref="X460:X464"/>
    <mergeCell ref="G461:H461"/>
    <mergeCell ref="G462:H462"/>
    <mergeCell ref="G463:H463"/>
    <mergeCell ref="G464:H464"/>
    <mergeCell ref="C455:G455"/>
    <mergeCell ref="H455:J455"/>
    <mergeCell ref="B456:E456"/>
    <mergeCell ref="B457:B458"/>
    <mergeCell ref="C457:C458"/>
    <mergeCell ref="D457:D458"/>
    <mergeCell ref="E457:E458"/>
    <mergeCell ref="F457:H457"/>
    <mergeCell ref="I457:J457"/>
    <mergeCell ref="K457:K458"/>
    <mergeCell ref="L457:L458"/>
    <mergeCell ref="M457:M458"/>
    <mergeCell ref="N457:N458"/>
    <mergeCell ref="O457:O458"/>
    <mergeCell ref="P457:P458"/>
    <mergeCell ref="S457:T457"/>
    <mergeCell ref="V457:V458"/>
    <mergeCell ref="W457:X457"/>
    <mergeCell ref="AC459:AC464"/>
    <mergeCell ref="C468:G468"/>
    <mergeCell ref="H468:J468"/>
    <mergeCell ref="B469:E469"/>
    <mergeCell ref="B470:B471"/>
    <mergeCell ref="C470:C471"/>
    <mergeCell ref="D470:D471"/>
    <mergeCell ref="E470:E471"/>
    <mergeCell ref="F470:H470"/>
    <mergeCell ref="I470:J470"/>
    <mergeCell ref="K470:K471"/>
    <mergeCell ref="L470:L471"/>
    <mergeCell ref="M470:M471"/>
    <mergeCell ref="N470:N471"/>
    <mergeCell ref="O470:O471"/>
    <mergeCell ref="P470:P471"/>
    <mergeCell ref="S470:T470"/>
    <mergeCell ref="V470:V471"/>
    <mergeCell ref="U470:U471"/>
    <mergeCell ref="AA470:AB470"/>
    <mergeCell ref="AC470:AC471"/>
    <mergeCell ref="G471:H471"/>
    <mergeCell ref="Z472:Z477"/>
    <mergeCell ref="AA472:AA477"/>
    <mergeCell ref="AB472:AB477"/>
    <mergeCell ref="X473:X477"/>
    <mergeCell ref="G474:H474"/>
    <mergeCell ref="G475:H475"/>
    <mergeCell ref="G476:H476"/>
    <mergeCell ref="G477:H477"/>
    <mergeCell ref="S496:T496"/>
    <mergeCell ref="V496:V497"/>
    <mergeCell ref="W496:X496"/>
    <mergeCell ref="AA483:AB483"/>
    <mergeCell ref="AC483:AC484"/>
    <mergeCell ref="G484:H484"/>
    <mergeCell ref="G485:H485"/>
    <mergeCell ref="Z485:Z490"/>
    <mergeCell ref="AA485:AA490"/>
    <mergeCell ref="AB485:AB490"/>
    <mergeCell ref="G486:H486"/>
    <mergeCell ref="X486:X490"/>
    <mergeCell ref="G487:H487"/>
    <mergeCell ref="G488:H488"/>
    <mergeCell ref="G489:H489"/>
    <mergeCell ref="G490:H490"/>
    <mergeCell ref="C481:G481"/>
    <mergeCell ref="H481:J481"/>
    <mergeCell ref="B482:E482"/>
    <mergeCell ref="W470:X470"/>
    <mergeCell ref="B483:B484"/>
    <mergeCell ref="C483:C484"/>
    <mergeCell ref="D483:D484"/>
    <mergeCell ref="E483:E484"/>
    <mergeCell ref="F483:H483"/>
    <mergeCell ref="I483:J483"/>
    <mergeCell ref="K483:K484"/>
    <mergeCell ref="L483:L484"/>
    <mergeCell ref="M483:M484"/>
    <mergeCell ref="N483:N484"/>
    <mergeCell ref="O483:O484"/>
    <mergeCell ref="V509:V510"/>
    <mergeCell ref="W509:X509"/>
    <mergeCell ref="P483:P484"/>
    <mergeCell ref="S483:T483"/>
    <mergeCell ref="V483:V484"/>
    <mergeCell ref="W483:X483"/>
    <mergeCell ref="AA496:AB496"/>
    <mergeCell ref="AA509:AB509"/>
    <mergeCell ref="U496:U497"/>
    <mergeCell ref="U509:U510"/>
    <mergeCell ref="U483:U484"/>
    <mergeCell ref="AC496:AC497"/>
    <mergeCell ref="G497:H497"/>
    <mergeCell ref="G498:H498"/>
    <mergeCell ref="Z498:Z503"/>
    <mergeCell ref="AA498:AA503"/>
    <mergeCell ref="AB498:AB503"/>
    <mergeCell ref="G499:H499"/>
    <mergeCell ref="X499:X503"/>
    <mergeCell ref="G500:H500"/>
    <mergeCell ref="G501:H501"/>
    <mergeCell ref="G502:H502"/>
    <mergeCell ref="G503:H503"/>
    <mergeCell ref="C494:G494"/>
    <mergeCell ref="H494:J494"/>
    <mergeCell ref="B495:E495"/>
    <mergeCell ref="B496:B497"/>
    <mergeCell ref="C496:C497"/>
    <mergeCell ref="D496:D497"/>
    <mergeCell ref="E496:E497"/>
    <mergeCell ref="F496:H496"/>
    <mergeCell ref="I496:J496"/>
    <mergeCell ref="K496:K497"/>
    <mergeCell ref="L496:L497"/>
    <mergeCell ref="M496:M497"/>
    <mergeCell ref="N496:N497"/>
    <mergeCell ref="O496:O497"/>
    <mergeCell ref="P496:P497"/>
    <mergeCell ref="AC509:AC510"/>
    <mergeCell ref="G510:H510"/>
    <mergeCell ref="G511:H511"/>
    <mergeCell ref="Z511:Z516"/>
    <mergeCell ref="AA511:AA516"/>
    <mergeCell ref="AB511:AB516"/>
    <mergeCell ref="G512:H512"/>
    <mergeCell ref="X512:X516"/>
    <mergeCell ref="G513:H513"/>
    <mergeCell ref="G514:H514"/>
    <mergeCell ref="G515:H515"/>
    <mergeCell ref="G516:H516"/>
    <mergeCell ref="C507:G507"/>
    <mergeCell ref="H507:J507"/>
    <mergeCell ref="B508:E508"/>
    <mergeCell ref="B509:B510"/>
    <mergeCell ref="C509:C510"/>
    <mergeCell ref="D509:D510"/>
    <mergeCell ref="E509:E510"/>
    <mergeCell ref="F509:H509"/>
    <mergeCell ref="I509:J509"/>
    <mergeCell ref="K509:K510"/>
    <mergeCell ref="L509:L510"/>
    <mergeCell ref="M509:M510"/>
    <mergeCell ref="N509:N510"/>
    <mergeCell ref="O509:O510"/>
    <mergeCell ref="P509:P510"/>
    <mergeCell ref="S509:T509"/>
    <mergeCell ref="AA522:AB522"/>
    <mergeCell ref="AC522:AC523"/>
    <mergeCell ref="G523:H523"/>
    <mergeCell ref="G524:H524"/>
    <mergeCell ref="Z524:Z529"/>
    <mergeCell ref="AA524:AA529"/>
    <mergeCell ref="AB524:AB529"/>
    <mergeCell ref="G525:H525"/>
    <mergeCell ref="X525:X529"/>
    <mergeCell ref="G526:H526"/>
    <mergeCell ref="G527:H527"/>
    <mergeCell ref="G528:H528"/>
    <mergeCell ref="G529:H529"/>
    <mergeCell ref="C520:G520"/>
    <mergeCell ref="H520:J520"/>
    <mergeCell ref="B521:E521"/>
    <mergeCell ref="B522:B523"/>
    <mergeCell ref="C522:C523"/>
    <mergeCell ref="D522:D523"/>
    <mergeCell ref="E522:E523"/>
    <mergeCell ref="F522:H522"/>
    <mergeCell ref="I522:J522"/>
    <mergeCell ref="K522:K523"/>
    <mergeCell ref="L522:L523"/>
    <mergeCell ref="M522:M523"/>
    <mergeCell ref="N522:N523"/>
    <mergeCell ref="O522:O523"/>
    <mergeCell ref="P522:P523"/>
    <mergeCell ref="S522:T522"/>
    <mergeCell ref="V522:V523"/>
    <mergeCell ref="W522:X522"/>
    <mergeCell ref="U522:U523"/>
    <mergeCell ref="AA535:AB535"/>
    <mergeCell ref="AC535:AC536"/>
    <mergeCell ref="G536:H536"/>
    <mergeCell ref="G537:H537"/>
    <mergeCell ref="Z537:Z542"/>
    <mergeCell ref="AA537:AA542"/>
    <mergeCell ref="AB537:AB542"/>
    <mergeCell ref="G538:H538"/>
    <mergeCell ref="X538:X542"/>
    <mergeCell ref="G539:H539"/>
    <mergeCell ref="G540:H540"/>
    <mergeCell ref="G541:H541"/>
    <mergeCell ref="G542:H542"/>
    <mergeCell ref="AC537:AC542"/>
    <mergeCell ref="C533:G533"/>
    <mergeCell ref="H533:J533"/>
    <mergeCell ref="B534:E534"/>
    <mergeCell ref="B535:B536"/>
    <mergeCell ref="C535:C536"/>
    <mergeCell ref="D535:D536"/>
    <mergeCell ref="E535:E536"/>
    <mergeCell ref="F535:H535"/>
    <mergeCell ref="I535:J535"/>
    <mergeCell ref="K535:K536"/>
    <mergeCell ref="L535:L536"/>
    <mergeCell ref="M535:M536"/>
    <mergeCell ref="N535:N536"/>
    <mergeCell ref="O535:O536"/>
    <mergeCell ref="P535:P536"/>
    <mergeCell ref="S535:T535"/>
    <mergeCell ref="V535:V536"/>
    <mergeCell ref="W535:X535"/>
    <mergeCell ref="AA548:AB548"/>
    <mergeCell ref="AC548:AC549"/>
    <mergeCell ref="G549:H549"/>
    <mergeCell ref="G550:H550"/>
    <mergeCell ref="Z550:Z555"/>
    <mergeCell ref="AA550:AA555"/>
    <mergeCell ref="AB550:AB555"/>
    <mergeCell ref="G551:H551"/>
    <mergeCell ref="X551:X555"/>
    <mergeCell ref="G552:H552"/>
    <mergeCell ref="G553:H553"/>
    <mergeCell ref="G554:H554"/>
    <mergeCell ref="G555:H555"/>
    <mergeCell ref="C546:G546"/>
    <mergeCell ref="H546:J546"/>
    <mergeCell ref="B547:E547"/>
    <mergeCell ref="B548:B549"/>
    <mergeCell ref="C548:C549"/>
    <mergeCell ref="D548:D549"/>
    <mergeCell ref="E548:E549"/>
    <mergeCell ref="F548:H548"/>
    <mergeCell ref="I548:J548"/>
    <mergeCell ref="K548:K549"/>
    <mergeCell ref="L548:L549"/>
    <mergeCell ref="M548:M549"/>
    <mergeCell ref="N548:N549"/>
    <mergeCell ref="O548:O549"/>
    <mergeCell ref="P548:P549"/>
    <mergeCell ref="S548:T548"/>
    <mergeCell ref="V548:V549"/>
    <mergeCell ref="W548:X548"/>
    <mergeCell ref="U548:U549"/>
    <mergeCell ref="AA561:AB561"/>
    <mergeCell ref="AC561:AC562"/>
    <mergeCell ref="G562:H562"/>
    <mergeCell ref="G563:H563"/>
    <mergeCell ref="Z563:Z568"/>
    <mergeCell ref="AA563:AA568"/>
    <mergeCell ref="AB563:AB568"/>
    <mergeCell ref="G564:H564"/>
    <mergeCell ref="X564:X568"/>
    <mergeCell ref="G565:H565"/>
    <mergeCell ref="G566:H566"/>
    <mergeCell ref="G567:H567"/>
    <mergeCell ref="G568:H568"/>
    <mergeCell ref="C559:G559"/>
    <mergeCell ref="H559:J559"/>
    <mergeCell ref="B560:E560"/>
    <mergeCell ref="B561:B562"/>
    <mergeCell ref="C561:C562"/>
    <mergeCell ref="D561:D562"/>
    <mergeCell ref="E561:E562"/>
    <mergeCell ref="F561:H561"/>
    <mergeCell ref="I561:J561"/>
    <mergeCell ref="K561:K562"/>
    <mergeCell ref="L561:L562"/>
    <mergeCell ref="M561:M562"/>
    <mergeCell ref="N561:N562"/>
    <mergeCell ref="O561:O562"/>
    <mergeCell ref="P561:P562"/>
    <mergeCell ref="S561:T561"/>
    <mergeCell ref="V561:V562"/>
    <mergeCell ref="W561:X561"/>
    <mergeCell ref="U561:U562"/>
    <mergeCell ref="AA574:AB574"/>
    <mergeCell ref="AC574:AC575"/>
    <mergeCell ref="G575:H575"/>
    <mergeCell ref="G576:H576"/>
    <mergeCell ref="Z576:Z581"/>
    <mergeCell ref="AA576:AA581"/>
    <mergeCell ref="AB576:AB581"/>
    <mergeCell ref="G577:H577"/>
    <mergeCell ref="X577:X581"/>
    <mergeCell ref="G578:H578"/>
    <mergeCell ref="G579:H579"/>
    <mergeCell ref="G580:H580"/>
    <mergeCell ref="G581:H581"/>
    <mergeCell ref="C572:G572"/>
    <mergeCell ref="H572:J572"/>
    <mergeCell ref="B573:E573"/>
    <mergeCell ref="B574:B575"/>
    <mergeCell ref="C574:C575"/>
    <mergeCell ref="D574:D575"/>
    <mergeCell ref="E574:E575"/>
    <mergeCell ref="F574:H574"/>
    <mergeCell ref="I574:J574"/>
    <mergeCell ref="K574:K575"/>
    <mergeCell ref="L574:L575"/>
    <mergeCell ref="M574:M575"/>
    <mergeCell ref="N574:N575"/>
    <mergeCell ref="O574:O575"/>
    <mergeCell ref="P574:P575"/>
    <mergeCell ref="S574:T574"/>
    <mergeCell ref="V574:V575"/>
    <mergeCell ref="W574:X574"/>
    <mergeCell ref="AC577:AC578"/>
    <mergeCell ref="AA587:AB587"/>
    <mergeCell ref="AC587:AC588"/>
    <mergeCell ref="G588:H588"/>
    <mergeCell ref="G589:H589"/>
    <mergeCell ref="Z589:Z594"/>
    <mergeCell ref="AA589:AA594"/>
    <mergeCell ref="AB589:AB594"/>
    <mergeCell ref="G590:H590"/>
    <mergeCell ref="X590:X594"/>
    <mergeCell ref="G591:H591"/>
    <mergeCell ref="G592:H592"/>
    <mergeCell ref="G593:H593"/>
    <mergeCell ref="G594:H594"/>
    <mergeCell ref="C585:G585"/>
    <mergeCell ref="H585:J585"/>
    <mergeCell ref="B586:E586"/>
    <mergeCell ref="B587:B588"/>
    <mergeCell ref="C587:C588"/>
    <mergeCell ref="D587:D588"/>
    <mergeCell ref="E587:E588"/>
    <mergeCell ref="F587:H587"/>
    <mergeCell ref="I587:J587"/>
    <mergeCell ref="K587:K588"/>
    <mergeCell ref="L587:L588"/>
    <mergeCell ref="M587:M588"/>
    <mergeCell ref="N587:N588"/>
    <mergeCell ref="O587:O588"/>
    <mergeCell ref="P587:P588"/>
    <mergeCell ref="S587:T587"/>
    <mergeCell ref="V587:V588"/>
    <mergeCell ref="W587:X587"/>
    <mergeCell ref="U587:U588"/>
    <mergeCell ref="AA600:AB600"/>
    <mergeCell ref="AC600:AC601"/>
    <mergeCell ref="G601:H601"/>
    <mergeCell ref="G602:H602"/>
    <mergeCell ref="Z602:Z607"/>
    <mergeCell ref="AA602:AA607"/>
    <mergeCell ref="AB602:AB607"/>
    <mergeCell ref="G603:H603"/>
    <mergeCell ref="X603:X607"/>
    <mergeCell ref="G604:H604"/>
    <mergeCell ref="G605:H605"/>
    <mergeCell ref="G606:H606"/>
    <mergeCell ref="G607:H607"/>
    <mergeCell ref="C598:G598"/>
    <mergeCell ref="H598:J598"/>
    <mergeCell ref="B599:E599"/>
    <mergeCell ref="B600:B601"/>
    <mergeCell ref="C600:C601"/>
    <mergeCell ref="D600:D601"/>
    <mergeCell ref="E600:E601"/>
    <mergeCell ref="F600:H600"/>
    <mergeCell ref="I600:J600"/>
    <mergeCell ref="K600:K601"/>
    <mergeCell ref="L600:L601"/>
    <mergeCell ref="M600:M601"/>
    <mergeCell ref="N600:N601"/>
    <mergeCell ref="O600:O601"/>
    <mergeCell ref="P600:P601"/>
    <mergeCell ref="S600:T600"/>
    <mergeCell ref="V600:V601"/>
    <mergeCell ref="W600:X600"/>
    <mergeCell ref="U600:U601"/>
    <mergeCell ref="AA613:AB613"/>
    <mergeCell ref="AC613:AC614"/>
    <mergeCell ref="G614:H614"/>
    <mergeCell ref="Z615:Z620"/>
    <mergeCell ref="AA615:AA620"/>
    <mergeCell ref="AB615:AB620"/>
    <mergeCell ref="X616:X620"/>
    <mergeCell ref="G619:H619"/>
    <mergeCell ref="G620:H620"/>
    <mergeCell ref="C611:G611"/>
    <mergeCell ref="H611:J611"/>
    <mergeCell ref="B612:E612"/>
    <mergeCell ref="B613:B614"/>
    <mergeCell ref="C613:C614"/>
    <mergeCell ref="D613:D614"/>
    <mergeCell ref="E613:E614"/>
    <mergeCell ref="F613:H613"/>
    <mergeCell ref="I613:J613"/>
    <mergeCell ref="K613:K614"/>
    <mergeCell ref="L613:L614"/>
    <mergeCell ref="M613:M614"/>
    <mergeCell ref="N613:N614"/>
    <mergeCell ref="O613:O614"/>
    <mergeCell ref="G615:H615"/>
    <mergeCell ref="G616:H616"/>
    <mergeCell ref="G617:H617"/>
    <mergeCell ref="G618:H618"/>
    <mergeCell ref="P613:P614"/>
    <mergeCell ref="S613:T613"/>
    <mergeCell ref="V613:V614"/>
    <mergeCell ref="W613:X613"/>
    <mergeCell ref="U613:U614"/>
    <mergeCell ref="AA626:AB626"/>
    <mergeCell ref="AC626:AC627"/>
    <mergeCell ref="G627:H627"/>
    <mergeCell ref="G628:H628"/>
    <mergeCell ref="Z628:Z633"/>
    <mergeCell ref="AA628:AA633"/>
    <mergeCell ref="AB628:AB633"/>
    <mergeCell ref="G629:H629"/>
    <mergeCell ref="X629:X633"/>
    <mergeCell ref="G630:H630"/>
    <mergeCell ref="G631:H631"/>
    <mergeCell ref="G632:H632"/>
    <mergeCell ref="G633:H633"/>
    <mergeCell ref="C624:G624"/>
    <mergeCell ref="H624:J624"/>
    <mergeCell ref="B625:E625"/>
    <mergeCell ref="B626:B627"/>
    <mergeCell ref="C626:C627"/>
    <mergeCell ref="D626:D627"/>
    <mergeCell ref="E626:E627"/>
    <mergeCell ref="F626:H626"/>
    <mergeCell ref="I626:J626"/>
    <mergeCell ref="K626:K627"/>
    <mergeCell ref="L626:L627"/>
    <mergeCell ref="M626:M627"/>
    <mergeCell ref="N626:N627"/>
    <mergeCell ref="O626:O627"/>
    <mergeCell ref="P626:P627"/>
    <mergeCell ref="S626:T626"/>
    <mergeCell ref="V626:V627"/>
    <mergeCell ref="W626:X626"/>
    <mergeCell ref="U626:U627"/>
    <mergeCell ref="AA639:AB639"/>
    <mergeCell ref="AC639:AC640"/>
    <mergeCell ref="G640:H640"/>
    <mergeCell ref="G641:H641"/>
    <mergeCell ref="Z641:Z646"/>
    <mergeCell ref="AA641:AA646"/>
    <mergeCell ref="AB641:AB646"/>
    <mergeCell ref="G642:H642"/>
    <mergeCell ref="X642:X646"/>
    <mergeCell ref="G643:H643"/>
    <mergeCell ref="G644:H644"/>
    <mergeCell ref="G645:H645"/>
    <mergeCell ref="G646:H646"/>
    <mergeCell ref="C637:G637"/>
    <mergeCell ref="H637:J637"/>
    <mergeCell ref="B638:E638"/>
    <mergeCell ref="B639:B640"/>
    <mergeCell ref="C639:C640"/>
    <mergeCell ref="D639:D640"/>
    <mergeCell ref="E639:E640"/>
    <mergeCell ref="F639:H639"/>
    <mergeCell ref="I639:J639"/>
    <mergeCell ref="K639:K640"/>
    <mergeCell ref="L639:L640"/>
    <mergeCell ref="M639:M640"/>
    <mergeCell ref="N639:N640"/>
    <mergeCell ref="O639:O640"/>
    <mergeCell ref="P639:P640"/>
    <mergeCell ref="S639:T639"/>
    <mergeCell ref="V639:V640"/>
    <mergeCell ref="W639:X639"/>
    <mergeCell ref="U639:U640"/>
    <mergeCell ref="AA652:AB652"/>
    <mergeCell ref="AC652:AC653"/>
    <mergeCell ref="G653:H653"/>
    <mergeCell ref="G654:H654"/>
    <mergeCell ref="Z654:Z659"/>
    <mergeCell ref="AA654:AA659"/>
    <mergeCell ref="AB654:AB659"/>
    <mergeCell ref="G655:H655"/>
    <mergeCell ref="X655:X659"/>
    <mergeCell ref="G656:H656"/>
    <mergeCell ref="G657:H657"/>
    <mergeCell ref="G658:H658"/>
    <mergeCell ref="G659:H659"/>
    <mergeCell ref="C650:G650"/>
    <mergeCell ref="H650:J650"/>
    <mergeCell ref="B651:E651"/>
    <mergeCell ref="B652:B653"/>
    <mergeCell ref="C652:C653"/>
    <mergeCell ref="D652:D653"/>
    <mergeCell ref="E652:E653"/>
    <mergeCell ref="F652:H652"/>
    <mergeCell ref="I652:J652"/>
    <mergeCell ref="K652:K653"/>
    <mergeCell ref="L652:L653"/>
    <mergeCell ref="M652:M653"/>
    <mergeCell ref="N652:N653"/>
    <mergeCell ref="O652:O653"/>
    <mergeCell ref="P652:P653"/>
    <mergeCell ref="S652:T652"/>
    <mergeCell ref="V652:V653"/>
    <mergeCell ref="W652:X652"/>
    <mergeCell ref="U652:U653"/>
    <mergeCell ref="AA665:AB665"/>
    <mergeCell ref="AC665:AC666"/>
    <mergeCell ref="G666:H666"/>
    <mergeCell ref="G667:H667"/>
    <mergeCell ref="Z667:Z672"/>
    <mergeCell ref="AA667:AA672"/>
    <mergeCell ref="AB667:AB672"/>
    <mergeCell ref="G668:H668"/>
    <mergeCell ref="X668:X672"/>
    <mergeCell ref="G669:H669"/>
    <mergeCell ref="G670:H670"/>
    <mergeCell ref="G671:H671"/>
    <mergeCell ref="G672:H672"/>
    <mergeCell ref="C663:G663"/>
    <mergeCell ref="H663:J663"/>
    <mergeCell ref="B664:E664"/>
    <mergeCell ref="B665:B666"/>
    <mergeCell ref="C665:C666"/>
    <mergeCell ref="D665:D666"/>
    <mergeCell ref="E665:E666"/>
    <mergeCell ref="F665:H665"/>
    <mergeCell ref="I665:J665"/>
    <mergeCell ref="K665:K666"/>
    <mergeCell ref="L665:L666"/>
    <mergeCell ref="M665:M666"/>
    <mergeCell ref="N665:N666"/>
    <mergeCell ref="O665:O666"/>
    <mergeCell ref="P665:P666"/>
    <mergeCell ref="S665:T665"/>
    <mergeCell ref="V665:V666"/>
    <mergeCell ref="W665:X665"/>
    <mergeCell ref="U665:U666"/>
    <mergeCell ref="AA678:AB678"/>
    <mergeCell ref="AC678:AC679"/>
    <mergeCell ref="G679:H679"/>
    <mergeCell ref="G680:H680"/>
    <mergeCell ref="Z680:Z685"/>
    <mergeCell ref="AA680:AA685"/>
    <mergeCell ref="AB680:AB685"/>
    <mergeCell ref="G681:H681"/>
    <mergeCell ref="X681:X685"/>
    <mergeCell ref="G682:H682"/>
    <mergeCell ref="G683:H683"/>
    <mergeCell ref="G684:H684"/>
    <mergeCell ref="G685:H685"/>
    <mergeCell ref="C676:G676"/>
    <mergeCell ref="H676:J676"/>
    <mergeCell ref="B677:E677"/>
    <mergeCell ref="B678:B679"/>
    <mergeCell ref="C678:C679"/>
    <mergeCell ref="D678:D679"/>
    <mergeCell ref="E678:E679"/>
    <mergeCell ref="F678:H678"/>
    <mergeCell ref="I678:J678"/>
    <mergeCell ref="K678:K679"/>
    <mergeCell ref="L678:L679"/>
    <mergeCell ref="M678:M679"/>
    <mergeCell ref="N678:N679"/>
    <mergeCell ref="O678:O679"/>
    <mergeCell ref="P678:P679"/>
    <mergeCell ref="S678:T678"/>
    <mergeCell ref="V678:V679"/>
    <mergeCell ref="W678:X678"/>
    <mergeCell ref="U678:U679"/>
    <mergeCell ref="AA691:AB691"/>
    <mergeCell ref="AC691:AC692"/>
    <mergeCell ref="G692:H692"/>
    <mergeCell ref="G693:H693"/>
    <mergeCell ref="Z693:Z698"/>
    <mergeCell ref="AA693:AA698"/>
    <mergeCell ref="AB693:AB698"/>
    <mergeCell ref="G694:H694"/>
    <mergeCell ref="X694:X698"/>
    <mergeCell ref="G695:H695"/>
    <mergeCell ref="G696:H696"/>
    <mergeCell ref="G697:H697"/>
    <mergeCell ref="G698:H698"/>
    <mergeCell ref="C689:G689"/>
    <mergeCell ref="H689:J689"/>
    <mergeCell ref="B690:E690"/>
    <mergeCell ref="B691:B692"/>
    <mergeCell ref="C691:C692"/>
    <mergeCell ref="D691:D692"/>
    <mergeCell ref="E691:E692"/>
    <mergeCell ref="F691:H691"/>
    <mergeCell ref="I691:J691"/>
    <mergeCell ref="K691:K692"/>
    <mergeCell ref="L691:L692"/>
    <mergeCell ref="M691:M692"/>
    <mergeCell ref="N691:N692"/>
    <mergeCell ref="O691:O692"/>
    <mergeCell ref="P691:P692"/>
    <mergeCell ref="S691:T691"/>
    <mergeCell ref="V691:V692"/>
    <mergeCell ref="W691:X691"/>
    <mergeCell ref="U691:U692"/>
    <mergeCell ref="AA704:AB704"/>
    <mergeCell ref="AC704:AC705"/>
    <mergeCell ref="G705:H705"/>
    <mergeCell ref="G706:H706"/>
    <mergeCell ref="Z706:Z711"/>
    <mergeCell ref="AA706:AA711"/>
    <mergeCell ref="AB706:AB711"/>
    <mergeCell ref="G707:H707"/>
    <mergeCell ref="X707:X711"/>
    <mergeCell ref="G708:H708"/>
    <mergeCell ref="G709:H709"/>
    <mergeCell ref="G710:H710"/>
    <mergeCell ref="G711:H711"/>
    <mergeCell ref="C702:G702"/>
    <mergeCell ref="H702:J702"/>
    <mergeCell ref="B703:E703"/>
    <mergeCell ref="B704:B705"/>
    <mergeCell ref="C704:C705"/>
    <mergeCell ref="D704:D705"/>
    <mergeCell ref="E704:E705"/>
    <mergeCell ref="F704:H704"/>
    <mergeCell ref="I704:J704"/>
    <mergeCell ref="K704:K705"/>
    <mergeCell ref="L704:L705"/>
    <mergeCell ref="M704:M705"/>
    <mergeCell ref="N704:N705"/>
    <mergeCell ref="O704:O705"/>
    <mergeCell ref="P704:P705"/>
    <mergeCell ref="S704:T704"/>
    <mergeCell ref="V704:V705"/>
    <mergeCell ref="W704:X704"/>
    <mergeCell ref="U704:U705"/>
    <mergeCell ref="AA717:AB717"/>
    <mergeCell ref="AC717:AC718"/>
    <mergeCell ref="G718:H718"/>
    <mergeCell ref="G719:H719"/>
    <mergeCell ref="Z719:Z724"/>
    <mergeCell ref="AA719:AA724"/>
    <mergeCell ref="AB719:AB724"/>
    <mergeCell ref="G720:H720"/>
    <mergeCell ref="X720:X724"/>
    <mergeCell ref="G721:H721"/>
    <mergeCell ref="G722:H722"/>
    <mergeCell ref="G723:H723"/>
    <mergeCell ref="G724:H724"/>
    <mergeCell ref="C715:G715"/>
    <mergeCell ref="H715:J715"/>
    <mergeCell ref="B716:E716"/>
    <mergeCell ref="B717:B718"/>
    <mergeCell ref="C717:C718"/>
    <mergeCell ref="D717:D718"/>
    <mergeCell ref="E717:E718"/>
    <mergeCell ref="F717:H717"/>
    <mergeCell ref="I717:J717"/>
    <mergeCell ref="K717:K718"/>
    <mergeCell ref="L717:L718"/>
    <mergeCell ref="M717:M718"/>
    <mergeCell ref="N717:N718"/>
    <mergeCell ref="O717:O718"/>
    <mergeCell ref="P717:P718"/>
    <mergeCell ref="S717:T717"/>
    <mergeCell ref="V717:V718"/>
    <mergeCell ref="W717:X717"/>
    <mergeCell ref="U717:U718"/>
    <mergeCell ref="C728:G728"/>
    <mergeCell ref="H728:J728"/>
    <mergeCell ref="B729:E729"/>
    <mergeCell ref="B730:B731"/>
    <mergeCell ref="C730:C731"/>
    <mergeCell ref="D730:D731"/>
    <mergeCell ref="E730:E731"/>
    <mergeCell ref="F730:H730"/>
    <mergeCell ref="I730:J730"/>
    <mergeCell ref="K730:K731"/>
    <mergeCell ref="L730:L731"/>
    <mergeCell ref="M730:M731"/>
    <mergeCell ref="N730:N731"/>
    <mergeCell ref="O730:O731"/>
    <mergeCell ref="P730:P731"/>
    <mergeCell ref="S730:T730"/>
    <mergeCell ref="V730:V731"/>
    <mergeCell ref="U730:U731"/>
    <mergeCell ref="AA730:AB730"/>
    <mergeCell ref="AC730:AC731"/>
    <mergeCell ref="G731:H731"/>
    <mergeCell ref="Z732:Z737"/>
    <mergeCell ref="AA732:AA737"/>
    <mergeCell ref="AB732:AB737"/>
    <mergeCell ref="X733:X737"/>
    <mergeCell ref="G735:H735"/>
    <mergeCell ref="G736:H736"/>
    <mergeCell ref="G737:H737"/>
    <mergeCell ref="S756:T756"/>
    <mergeCell ref="V756:V757"/>
    <mergeCell ref="W756:X756"/>
    <mergeCell ref="AA743:AB743"/>
    <mergeCell ref="AC743:AC744"/>
    <mergeCell ref="G744:H744"/>
    <mergeCell ref="G745:H745"/>
    <mergeCell ref="Z745:Z750"/>
    <mergeCell ref="AA745:AA750"/>
    <mergeCell ref="AB745:AB750"/>
    <mergeCell ref="G746:H746"/>
    <mergeCell ref="X746:X750"/>
    <mergeCell ref="G747:H747"/>
    <mergeCell ref="G748:H748"/>
    <mergeCell ref="G749:H749"/>
    <mergeCell ref="G750:H750"/>
    <mergeCell ref="C741:G741"/>
    <mergeCell ref="H741:J741"/>
    <mergeCell ref="B742:E742"/>
    <mergeCell ref="B743:B744"/>
    <mergeCell ref="W730:X730"/>
    <mergeCell ref="C743:C744"/>
    <mergeCell ref="D743:D744"/>
    <mergeCell ref="E743:E744"/>
    <mergeCell ref="F743:H743"/>
    <mergeCell ref="I743:J743"/>
    <mergeCell ref="K743:K744"/>
    <mergeCell ref="L743:L744"/>
    <mergeCell ref="M743:M744"/>
    <mergeCell ref="N743:N744"/>
    <mergeCell ref="O743:O744"/>
    <mergeCell ref="V769:V770"/>
    <mergeCell ref="W769:X769"/>
    <mergeCell ref="AA756:AB756"/>
    <mergeCell ref="P743:P744"/>
    <mergeCell ref="S743:T743"/>
    <mergeCell ref="V743:V744"/>
    <mergeCell ref="W743:X743"/>
    <mergeCell ref="S769:T769"/>
    <mergeCell ref="AA769:AB769"/>
    <mergeCell ref="U743:U744"/>
    <mergeCell ref="U756:U757"/>
    <mergeCell ref="U769:U770"/>
    <mergeCell ref="G757:H757"/>
    <mergeCell ref="G758:H758"/>
    <mergeCell ref="Z758:Z763"/>
    <mergeCell ref="AA758:AA763"/>
    <mergeCell ref="AB758:AB763"/>
    <mergeCell ref="G759:H759"/>
    <mergeCell ref="X759:X763"/>
    <mergeCell ref="G760:H760"/>
    <mergeCell ref="G761:H761"/>
    <mergeCell ref="G762:H762"/>
    <mergeCell ref="G763:H763"/>
    <mergeCell ref="C754:G754"/>
    <mergeCell ref="H754:J754"/>
    <mergeCell ref="B755:E755"/>
    <mergeCell ref="B756:B757"/>
    <mergeCell ref="C756:C757"/>
    <mergeCell ref="D756:D757"/>
    <mergeCell ref="E756:E757"/>
    <mergeCell ref="F756:H756"/>
    <mergeCell ref="I756:J756"/>
    <mergeCell ref="K756:K757"/>
    <mergeCell ref="L756:L757"/>
    <mergeCell ref="M756:M757"/>
    <mergeCell ref="N756:N757"/>
    <mergeCell ref="O756:O757"/>
    <mergeCell ref="P756:P757"/>
    <mergeCell ref="G770:H770"/>
    <mergeCell ref="G771:H771"/>
    <mergeCell ref="Z771:Z776"/>
    <mergeCell ref="AA771:AA776"/>
    <mergeCell ref="AB771:AB776"/>
    <mergeCell ref="G772:H772"/>
    <mergeCell ref="X772:X776"/>
    <mergeCell ref="G773:H773"/>
    <mergeCell ref="G774:H774"/>
    <mergeCell ref="G775:H775"/>
    <mergeCell ref="G776:H776"/>
    <mergeCell ref="C767:G767"/>
    <mergeCell ref="H767:J767"/>
    <mergeCell ref="B768:E768"/>
    <mergeCell ref="B769:B770"/>
    <mergeCell ref="C769:C770"/>
    <mergeCell ref="D769:D770"/>
    <mergeCell ref="E769:E770"/>
    <mergeCell ref="F769:H769"/>
    <mergeCell ref="I769:J769"/>
    <mergeCell ref="K769:K770"/>
    <mergeCell ref="L769:L770"/>
    <mergeCell ref="M769:M770"/>
    <mergeCell ref="N769:N770"/>
    <mergeCell ref="O769:O770"/>
    <mergeCell ref="P769:P770"/>
    <mergeCell ref="AC782:AC783"/>
    <mergeCell ref="G783:H783"/>
    <mergeCell ref="G784:H784"/>
    <mergeCell ref="Z784:Z789"/>
    <mergeCell ref="AA784:AA789"/>
    <mergeCell ref="AB784:AB789"/>
    <mergeCell ref="G785:H785"/>
    <mergeCell ref="X785:X789"/>
    <mergeCell ref="G786:H786"/>
    <mergeCell ref="G787:H787"/>
    <mergeCell ref="G788:H788"/>
    <mergeCell ref="G789:H789"/>
    <mergeCell ref="C780:G780"/>
    <mergeCell ref="H780:J780"/>
    <mergeCell ref="B781:E781"/>
    <mergeCell ref="B782:B783"/>
    <mergeCell ref="C782:C783"/>
    <mergeCell ref="D782:D783"/>
    <mergeCell ref="E782:E783"/>
    <mergeCell ref="F782:H782"/>
    <mergeCell ref="I782:J782"/>
    <mergeCell ref="K782:K783"/>
    <mergeCell ref="L782:L783"/>
    <mergeCell ref="M782:M783"/>
    <mergeCell ref="N782:N783"/>
    <mergeCell ref="O782:O783"/>
    <mergeCell ref="P782:P783"/>
    <mergeCell ref="S782:T782"/>
    <mergeCell ref="V782:V783"/>
    <mergeCell ref="W782:X782"/>
    <mergeCell ref="X780:Y780"/>
    <mergeCell ref="AA795:AB795"/>
    <mergeCell ref="AC795:AC796"/>
    <mergeCell ref="G796:H796"/>
    <mergeCell ref="G797:H797"/>
    <mergeCell ref="Z797:Z802"/>
    <mergeCell ref="AA797:AA802"/>
    <mergeCell ref="AB797:AB802"/>
    <mergeCell ref="G798:H798"/>
    <mergeCell ref="X798:X802"/>
    <mergeCell ref="G799:H799"/>
    <mergeCell ref="G800:H800"/>
    <mergeCell ref="G801:H801"/>
    <mergeCell ref="G802:H802"/>
    <mergeCell ref="C793:G793"/>
    <mergeCell ref="H793:J793"/>
    <mergeCell ref="B794:E794"/>
    <mergeCell ref="B795:B796"/>
    <mergeCell ref="C795:C796"/>
    <mergeCell ref="D795:D796"/>
    <mergeCell ref="E795:E796"/>
    <mergeCell ref="F795:H795"/>
    <mergeCell ref="I795:J795"/>
    <mergeCell ref="K795:K796"/>
    <mergeCell ref="L795:L796"/>
    <mergeCell ref="M795:M796"/>
    <mergeCell ref="N795:N796"/>
    <mergeCell ref="O795:O796"/>
    <mergeCell ref="P795:P796"/>
    <mergeCell ref="S795:T795"/>
    <mergeCell ref="V795:V796"/>
    <mergeCell ref="W795:X795"/>
    <mergeCell ref="K793:T793"/>
    <mergeCell ref="AA808:AB808"/>
    <mergeCell ref="AC808:AC809"/>
    <mergeCell ref="G809:H809"/>
    <mergeCell ref="Z810:Z815"/>
    <mergeCell ref="AA810:AA815"/>
    <mergeCell ref="AB810:AB815"/>
    <mergeCell ref="X811:X815"/>
    <mergeCell ref="G815:H815"/>
    <mergeCell ref="C806:G806"/>
    <mergeCell ref="H806:J806"/>
    <mergeCell ref="B807:E807"/>
    <mergeCell ref="B808:B809"/>
    <mergeCell ref="C808:C809"/>
    <mergeCell ref="D808:D809"/>
    <mergeCell ref="E808:E809"/>
    <mergeCell ref="F808:H808"/>
    <mergeCell ref="I808:J808"/>
    <mergeCell ref="K808:K809"/>
    <mergeCell ref="L808:L809"/>
    <mergeCell ref="M808:M809"/>
    <mergeCell ref="N808:N809"/>
    <mergeCell ref="O808:O809"/>
    <mergeCell ref="P808:P809"/>
    <mergeCell ref="S808:T808"/>
    <mergeCell ref="V808:V809"/>
    <mergeCell ref="W808:X808"/>
    <mergeCell ref="G810:H810"/>
    <mergeCell ref="K819:T819"/>
    <mergeCell ref="X806:Y806"/>
    <mergeCell ref="AC847:AC848"/>
    <mergeCell ref="V834:V835"/>
    <mergeCell ref="W834:X834"/>
    <mergeCell ref="AA821:AB821"/>
    <mergeCell ref="AC821:AC822"/>
    <mergeCell ref="G822:H822"/>
    <mergeCell ref="G823:H823"/>
    <mergeCell ref="Z823:Z828"/>
    <mergeCell ref="AA823:AA828"/>
    <mergeCell ref="AB823:AB828"/>
    <mergeCell ref="G824:H824"/>
    <mergeCell ref="X824:X828"/>
    <mergeCell ref="G825:H825"/>
    <mergeCell ref="G826:H826"/>
    <mergeCell ref="G827:H827"/>
    <mergeCell ref="G828:H828"/>
    <mergeCell ref="C819:G819"/>
    <mergeCell ref="H819:J819"/>
    <mergeCell ref="B820:E820"/>
    <mergeCell ref="B821:B822"/>
    <mergeCell ref="C821:C822"/>
    <mergeCell ref="D821:D822"/>
    <mergeCell ref="E821:E822"/>
    <mergeCell ref="F821:H821"/>
    <mergeCell ref="I821:J821"/>
    <mergeCell ref="K821:K822"/>
    <mergeCell ref="L821:L822"/>
    <mergeCell ref="M821:M822"/>
    <mergeCell ref="N821:N822"/>
    <mergeCell ref="O821:O822"/>
    <mergeCell ref="P821:P822"/>
    <mergeCell ref="S821:T821"/>
    <mergeCell ref="AA834:AB834"/>
    <mergeCell ref="AC834:AC835"/>
    <mergeCell ref="G835:H835"/>
    <mergeCell ref="G836:H836"/>
    <mergeCell ref="Z836:Z841"/>
    <mergeCell ref="AA836:AA841"/>
    <mergeCell ref="AB836:AB841"/>
    <mergeCell ref="G837:H837"/>
    <mergeCell ref="X837:X841"/>
    <mergeCell ref="G838:H838"/>
    <mergeCell ref="G839:H839"/>
    <mergeCell ref="G840:H840"/>
    <mergeCell ref="G841:H841"/>
    <mergeCell ref="C832:G832"/>
    <mergeCell ref="H832:J832"/>
    <mergeCell ref="B833:E833"/>
    <mergeCell ref="B834:B835"/>
    <mergeCell ref="C834:C835"/>
    <mergeCell ref="D834:D835"/>
    <mergeCell ref="E834:E835"/>
    <mergeCell ref="F834:H834"/>
    <mergeCell ref="I834:J834"/>
    <mergeCell ref="K834:K835"/>
    <mergeCell ref="L834:L835"/>
    <mergeCell ref="M834:M835"/>
    <mergeCell ref="N834:N835"/>
    <mergeCell ref="O834:O835"/>
    <mergeCell ref="P834:P835"/>
    <mergeCell ref="S834:T834"/>
    <mergeCell ref="X832:Y832"/>
    <mergeCell ref="G848:H848"/>
    <mergeCell ref="G849:H849"/>
    <mergeCell ref="Z849:Z854"/>
    <mergeCell ref="AA849:AA854"/>
    <mergeCell ref="AB849:AB854"/>
    <mergeCell ref="G850:H850"/>
    <mergeCell ref="X850:X854"/>
    <mergeCell ref="G851:H851"/>
    <mergeCell ref="G852:H852"/>
    <mergeCell ref="G853:H853"/>
    <mergeCell ref="G854:H854"/>
    <mergeCell ref="C845:G845"/>
    <mergeCell ref="H845:J845"/>
    <mergeCell ref="B846:E846"/>
    <mergeCell ref="B847:B848"/>
    <mergeCell ref="C847:C848"/>
    <mergeCell ref="D847:D848"/>
    <mergeCell ref="E847:E848"/>
    <mergeCell ref="F847:H847"/>
    <mergeCell ref="I847:J847"/>
    <mergeCell ref="K847:K848"/>
    <mergeCell ref="L847:L848"/>
    <mergeCell ref="M847:M848"/>
    <mergeCell ref="N847:N848"/>
    <mergeCell ref="O847:O848"/>
    <mergeCell ref="P847:P848"/>
    <mergeCell ref="S847:T847"/>
    <mergeCell ref="V847:V848"/>
    <mergeCell ref="W847:X847"/>
    <mergeCell ref="AA847:AB847"/>
    <mergeCell ref="X845:Y845"/>
    <mergeCell ref="L845:T845"/>
    <mergeCell ref="AA860:AB860"/>
    <mergeCell ref="AC860:AC861"/>
    <mergeCell ref="G861:H861"/>
    <mergeCell ref="G862:H862"/>
    <mergeCell ref="Z862:Z867"/>
    <mergeCell ref="AA862:AA867"/>
    <mergeCell ref="AB862:AB867"/>
    <mergeCell ref="G863:H863"/>
    <mergeCell ref="X863:X867"/>
    <mergeCell ref="G864:H864"/>
    <mergeCell ref="G865:H865"/>
    <mergeCell ref="G866:H866"/>
    <mergeCell ref="G867:H867"/>
    <mergeCell ref="X871:Y871"/>
    <mergeCell ref="K871:T871"/>
    <mergeCell ref="C858:G858"/>
    <mergeCell ref="H858:J858"/>
    <mergeCell ref="B859:E859"/>
    <mergeCell ref="B860:B861"/>
    <mergeCell ref="C860:C861"/>
    <mergeCell ref="D860:D861"/>
    <mergeCell ref="E860:E861"/>
    <mergeCell ref="F860:H860"/>
    <mergeCell ref="I860:J860"/>
    <mergeCell ref="K860:K861"/>
    <mergeCell ref="L860:L861"/>
    <mergeCell ref="M860:M861"/>
    <mergeCell ref="N860:N861"/>
    <mergeCell ref="O860:O861"/>
    <mergeCell ref="P860:P861"/>
    <mergeCell ref="S860:T860"/>
    <mergeCell ref="V860:V861"/>
    <mergeCell ref="AA873:AB873"/>
    <mergeCell ref="AC873:AC874"/>
    <mergeCell ref="G874:H874"/>
    <mergeCell ref="G875:H875"/>
    <mergeCell ref="Z875:Z880"/>
    <mergeCell ref="AA875:AA880"/>
    <mergeCell ref="AB875:AB880"/>
    <mergeCell ref="G876:H876"/>
    <mergeCell ref="X876:X880"/>
    <mergeCell ref="G877:H877"/>
    <mergeCell ref="G878:H878"/>
    <mergeCell ref="G879:H879"/>
    <mergeCell ref="G880:H880"/>
    <mergeCell ref="C871:G871"/>
    <mergeCell ref="H871:J871"/>
    <mergeCell ref="B872:E872"/>
    <mergeCell ref="B873:B874"/>
    <mergeCell ref="C873:C874"/>
    <mergeCell ref="D873:D874"/>
    <mergeCell ref="E873:E874"/>
    <mergeCell ref="F873:H873"/>
    <mergeCell ref="I873:J873"/>
    <mergeCell ref="K873:K874"/>
    <mergeCell ref="L873:L874"/>
    <mergeCell ref="M873:M874"/>
    <mergeCell ref="N873:N874"/>
    <mergeCell ref="O873:O874"/>
    <mergeCell ref="P873:P874"/>
    <mergeCell ref="S873:T873"/>
    <mergeCell ref="V873:V874"/>
    <mergeCell ref="AC912:AC913"/>
    <mergeCell ref="V899:V900"/>
    <mergeCell ref="W899:X899"/>
    <mergeCell ref="AA886:AB886"/>
    <mergeCell ref="AC886:AC887"/>
    <mergeCell ref="G887:H887"/>
    <mergeCell ref="G888:H888"/>
    <mergeCell ref="Z888:Z893"/>
    <mergeCell ref="AA888:AA893"/>
    <mergeCell ref="AB888:AB893"/>
    <mergeCell ref="G889:H889"/>
    <mergeCell ref="X889:X893"/>
    <mergeCell ref="G890:H890"/>
    <mergeCell ref="G891:H891"/>
    <mergeCell ref="G892:H892"/>
    <mergeCell ref="G893:H893"/>
    <mergeCell ref="C884:G884"/>
    <mergeCell ref="H884:J884"/>
    <mergeCell ref="B885:E885"/>
    <mergeCell ref="B886:B887"/>
    <mergeCell ref="C886:C887"/>
    <mergeCell ref="D886:D887"/>
    <mergeCell ref="E886:E887"/>
    <mergeCell ref="F886:H886"/>
    <mergeCell ref="I886:J886"/>
    <mergeCell ref="K886:K887"/>
    <mergeCell ref="L886:L887"/>
    <mergeCell ref="M886:M887"/>
    <mergeCell ref="N886:N887"/>
    <mergeCell ref="O886:O887"/>
    <mergeCell ref="P886:P887"/>
    <mergeCell ref="S886:T886"/>
    <mergeCell ref="AA899:AB899"/>
    <mergeCell ref="AC899:AC900"/>
    <mergeCell ref="G900:H900"/>
    <mergeCell ref="G901:H901"/>
    <mergeCell ref="Z901:Z906"/>
    <mergeCell ref="AA901:AA906"/>
    <mergeCell ref="AB901:AB906"/>
    <mergeCell ref="G902:H902"/>
    <mergeCell ref="X902:X906"/>
    <mergeCell ref="G903:H903"/>
    <mergeCell ref="G904:H904"/>
    <mergeCell ref="G905:H905"/>
    <mergeCell ref="G906:H906"/>
    <mergeCell ref="C897:G897"/>
    <mergeCell ref="H897:J897"/>
    <mergeCell ref="B898:E898"/>
    <mergeCell ref="B899:B900"/>
    <mergeCell ref="C899:C900"/>
    <mergeCell ref="D899:D900"/>
    <mergeCell ref="E899:E900"/>
    <mergeCell ref="F899:H899"/>
    <mergeCell ref="I899:J899"/>
    <mergeCell ref="K899:K900"/>
    <mergeCell ref="L899:L900"/>
    <mergeCell ref="M899:M900"/>
    <mergeCell ref="N899:N900"/>
    <mergeCell ref="O899:O900"/>
    <mergeCell ref="P899:P900"/>
    <mergeCell ref="S899:T899"/>
    <mergeCell ref="G913:H913"/>
    <mergeCell ref="G914:H914"/>
    <mergeCell ref="Z914:Z919"/>
    <mergeCell ref="AA914:AA919"/>
    <mergeCell ref="AB914:AB919"/>
    <mergeCell ref="G915:H915"/>
    <mergeCell ref="X915:X919"/>
    <mergeCell ref="G916:H916"/>
    <mergeCell ref="G917:H917"/>
    <mergeCell ref="G918:H918"/>
    <mergeCell ref="G919:H919"/>
    <mergeCell ref="C910:G910"/>
    <mergeCell ref="H910:J910"/>
    <mergeCell ref="B911:E911"/>
    <mergeCell ref="B912:B913"/>
    <mergeCell ref="C912:C913"/>
    <mergeCell ref="D912:D913"/>
    <mergeCell ref="E912:E913"/>
    <mergeCell ref="F912:H912"/>
    <mergeCell ref="I912:J912"/>
    <mergeCell ref="K912:K913"/>
    <mergeCell ref="L912:L913"/>
    <mergeCell ref="M912:M913"/>
    <mergeCell ref="N912:N913"/>
    <mergeCell ref="O912:O913"/>
    <mergeCell ref="P912:P913"/>
    <mergeCell ref="S912:T912"/>
    <mergeCell ref="V912:V913"/>
    <mergeCell ref="W912:X912"/>
    <mergeCell ref="AA912:AB912"/>
    <mergeCell ref="AA925:AB925"/>
    <mergeCell ref="AC925:AC926"/>
    <mergeCell ref="G926:H926"/>
    <mergeCell ref="G927:H927"/>
    <mergeCell ref="Z927:Z932"/>
    <mergeCell ref="AA927:AA932"/>
    <mergeCell ref="AB927:AB932"/>
    <mergeCell ref="G928:H928"/>
    <mergeCell ref="X928:X932"/>
    <mergeCell ref="G929:H929"/>
    <mergeCell ref="G930:H930"/>
    <mergeCell ref="G931:H931"/>
    <mergeCell ref="G932:H932"/>
    <mergeCell ref="C923:G923"/>
    <mergeCell ref="H923:J923"/>
    <mergeCell ref="B924:E924"/>
    <mergeCell ref="B925:B926"/>
    <mergeCell ref="C925:C926"/>
    <mergeCell ref="D925:D926"/>
    <mergeCell ref="E925:E926"/>
    <mergeCell ref="F925:H925"/>
    <mergeCell ref="I925:J925"/>
    <mergeCell ref="K925:K926"/>
    <mergeCell ref="L925:L926"/>
    <mergeCell ref="M925:M926"/>
    <mergeCell ref="N925:N926"/>
    <mergeCell ref="O925:O926"/>
    <mergeCell ref="P925:P926"/>
    <mergeCell ref="S925:T925"/>
    <mergeCell ref="V925:V926"/>
    <mergeCell ref="AA938:AB938"/>
    <mergeCell ref="AC938:AC939"/>
    <mergeCell ref="G939:H939"/>
    <mergeCell ref="G940:H940"/>
    <mergeCell ref="Z940:Z945"/>
    <mergeCell ref="AA940:AA945"/>
    <mergeCell ref="AB940:AB945"/>
    <mergeCell ref="G941:H941"/>
    <mergeCell ref="X941:X945"/>
    <mergeCell ref="G942:H942"/>
    <mergeCell ref="G943:H943"/>
    <mergeCell ref="G944:H944"/>
    <mergeCell ref="G945:H945"/>
    <mergeCell ref="C936:G936"/>
    <mergeCell ref="H936:J936"/>
    <mergeCell ref="B937:E937"/>
    <mergeCell ref="B938:B939"/>
    <mergeCell ref="C938:C939"/>
    <mergeCell ref="D938:D939"/>
    <mergeCell ref="E938:E939"/>
    <mergeCell ref="F938:H938"/>
    <mergeCell ref="I938:J938"/>
    <mergeCell ref="K938:K939"/>
    <mergeCell ref="L938:L939"/>
    <mergeCell ref="M938:M939"/>
    <mergeCell ref="N938:N939"/>
    <mergeCell ref="O938:O939"/>
    <mergeCell ref="P938:P939"/>
    <mergeCell ref="S938:T938"/>
    <mergeCell ref="V938:V939"/>
    <mergeCell ref="AC977:AC978"/>
    <mergeCell ref="V964:V965"/>
    <mergeCell ref="W964:X964"/>
    <mergeCell ref="AA951:AB951"/>
    <mergeCell ref="AC951:AC952"/>
    <mergeCell ref="G952:H952"/>
    <mergeCell ref="G953:H953"/>
    <mergeCell ref="Z953:Z958"/>
    <mergeCell ref="AA953:AA958"/>
    <mergeCell ref="AB953:AB958"/>
    <mergeCell ref="G954:H954"/>
    <mergeCell ref="X954:X958"/>
    <mergeCell ref="G955:H955"/>
    <mergeCell ref="G956:H956"/>
    <mergeCell ref="G957:H957"/>
    <mergeCell ref="G958:H958"/>
    <mergeCell ref="C949:G949"/>
    <mergeCell ref="H949:J949"/>
    <mergeCell ref="B950:E950"/>
    <mergeCell ref="B951:B952"/>
    <mergeCell ref="C951:C952"/>
    <mergeCell ref="D951:D952"/>
    <mergeCell ref="E951:E952"/>
    <mergeCell ref="F951:H951"/>
    <mergeCell ref="I951:J951"/>
    <mergeCell ref="K951:K952"/>
    <mergeCell ref="L951:L952"/>
    <mergeCell ref="M951:M952"/>
    <mergeCell ref="N951:N952"/>
    <mergeCell ref="O951:O952"/>
    <mergeCell ref="P951:P952"/>
    <mergeCell ref="S951:T951"/>
    <mergeCell ref="AA964:AB964"/>
    <mergeCell ref="AC964:AC965"/>
    <mergeCell ref="G965:H965"/>
    <mergeCell ref="G966:H966"/>
    <mergeCell ref="Z966:Z971"/>
    <mergeCell ref="AA966:AA971"/>
    <mergeCell ref="AB966:AB971"/>
    <mergeCell ref="G967:H967"/>
    <mergeCell ref="X967:X971"/>
    <mergeCell ref="G968:H968"/>
    <mergeCell ref="G969:H969"/>
    <mergeCell ref="G970:H970"/>
    <mergeCell ref="G971:H971"/>
    <mergeCell ref="C962:G962"/>
    <mergeCell ref="H962:J962"/>
    <mergeCell ref="B963:E963"/>
    <mergeCell ref="B964:B965"/>
    <mergeCell ref="C964:C965"/>
    <mergeCell ref="D964:D965"/>
    <mergeCell ref="E964:E965"/>
    <mergeCell ref="F964:H964"/>
    <mergeCell ref="I964:J964"/>
    <mergeCell ref="K964:K965"/>
    <mergeCell ref="L964:L965"/>
    <mergeCell ref="M964:M965"/>
    <mergeCell ref="N964:N965"/>
    <mergeCell ref="O964:O965"/>
    <mergeCell ref="P964:P965"/>
    <mergeCell ref="S964:T964"/>
    <mergeCell ref="G978:H978"/>
    <mergeCell ref="G979:H979"/>
    <mergeCell ref="Z979:Z984"/>
    <mergeCell ref="AA979:AA984"/>
    <mergeCell ref="AB979:AB984"/>
    <mergeCell ref="G980:H980"/>
    <mergeCell ref="X980:X984"/>
    <mergeCell ref="G981:H981"/>
    <mergeCell ref="G982:H982"/>
    <mergeCell ref="G983:H983"/>
    <mergeCell ref="G984:H984"/>
    <mergeCell ref="C975:G975"/>
    <mergeCell ref="H975:J975"/>
    <mergeCell ref="B976:E976"/>
    <mergeCell ref="B977:B978"/>
    <mergeCell ref="C977:C978"/>
    <mergeCell ref="D977:D978"/>
    <mergeCell ref="E977:E978"/>
    <mergeCell ref="F977:H977"/>
    <mergeCell ref="I977:J977"/>
    <mergeCell ref="K977:K978"/>
    <mergeCell ref="L977:L978"/>
    <mergeCell ref="M977:M978"/>
    <mergeCell ref="N977:N978"/>
    <mergeCell ref="O977:O978"/>
    <mergeCell ref="P977:P978"/>
    <mergeCell ref="S977:T977"/>
    <mergeCell ref="V977:V978"/>
    <mergeCell ref="W977:X977"/>
    <mergeCell ref="AA977:AB977"/>
    <mergeCell ref="AA990:AB990"/>
    <mergeCell ref="AC990:AC991"/>
    <mergeCell ref="G991:H991"/>
    <mergeCell ref="G992:H992"/>
    <mergeCell ref="Z992:Z997"/>
    <mergeCell ref="AA992:AA997"/>
    <mergeCell ref="AB992:AB997"/>
    <mergeCell ref="G993:H993"/>
    <mergeCell ref="X993:X997"/>
    <mergeCell ref="G994:H994"/>
    <mergeCell ref="G995:H995"/>
    <mergeCell ref="G996:H996"/>
    <mergeCell ref="G997:H997"/>
    <mergeCell ref="AC992:AC993"/>
    <mergeCell ref="AC994:AC995"/>
    <mergeCell ref="AC996:AC997"/>
    <mergeCell ref="C988:G988"/>
    <mergeCell ref="H988:J988"/>
    <mergeCell ref="B989:E989"/>
    <mergeCell ref="B990:B991"/>
    <mergeCell ref="C990:C991"/>
    <mergeCell ref="D990:D991"/>
    <mergeCell ref="E990:E991"/>
    <mergeCell ref="F990:H990"/>
    <mergeCell ref="I990:J990"/>
    <mergeCell ref="K990:K991"/>
    <mergeCell ref="L990:L991"/>
    <mergeCell ref="M990:M991"/>
    <mergeCell ref="N990:N991"/>
    <mergeCell ref="O990:O991"/>
    <mergeCell ref="P990:P991"/>
    <mergeCell ref="S990:T990"/>
    <mergeCell ref="C1001:G1001"/>
    <mergeCell ref="H1001:J1001"/>
    <mergeCell ref="B1002:E1002"/>
    <mergeCell ref="B1003:B1004"/>
    <mergeCell ref="C1003:C1004"/>
    <mergeCell ref="D1003:D1004"/>
    <mergeCell ref="E1003:E1004"/>
    <mergeCell ref="F1003:H1003"/>
    <mergeCell ref="I1003:J1003"/>
    <mergeCell ref="K1003:K1004"/>
    <mergeCell ref="L1003:L1004"/>
    <mergeCell ref="M1003:M1004"/>
    <mergeCell ref="N1003:N1004"/>
    <mergeCell ref="O1003:O1004"/>
    <mergeCell ref="W990:X990"/>
    <mergeCell ref="P1003:P1004"/>
    <mergeCell ref="S1003:T1003"/>
    <mergeCell ref="V1003:V1004"/>
    <mergeCell ref="W1003:X1003"/>
    <mergeCell ref="V990:V991"/>
    <mergeCell ref="U1003:U1004"/>
    <mergeCell ref="AC1029:AC1030"/>
    <mergeCell ref="S1016:T1016"/>
    <mergeCell ref="V1016:V1017"/>
    <mergeCell ref="W1016:X1016"/>
    <mergeCell ref="AA1003:AB1003"/>
    <mergeCell ref="AC1003:AC1004"/>
    <mergeCell ref="G1004:H1004"/>
    <mergeCell ref="G1005:H1005"/>
    <mergeCell ref="Z1005:Z1010"/>
    <mergeCell ref="AA1005:AA1010"/>
    <mergeCell ref="AB1005:AB1010"/>
    <mergeCell ref="G1006:H1006"/>
    <mergeCell ref="X1006:X1010"/>
    <mergeCell ref="G1007:H1007"/>
    <mergeCell ref="G1008:H1008"/>
    <mergeCell ref="G1009:H1009"/>
    <mergeCell ref="G1010:H1010"/>
    <mergeCell ref="AA1016:AB1016"/>
    <mergeCell ref="AC1016:AC1017"/>
    <mergeCell ref="G1017:H1017"/>
    <mergeCell ref="G1018:H1018"/>
    <mergeCell ref="Z1018:Z1023"/>
    <mergeCell ref="AA1018:AA1023"/>
    <mergeCell ref="AB1018:AB1023"/>
    <mergeCell ref="G1019:H1019"/>
    <mergeCell ref="X1019:X1023"/>
    <mergeCell ref="G1020:H1020"/>
    <mergeCell ref="G1021:H1021"/>
    <mergeCell ref="G1022:H1022"/>
    <mergeCell ref="G1023:H1023"/>
    <mergeCell ref="C1014:G1014"/>
    <mergeCell ref="H1014:J1014"/>
    <mergeCell ref="B1015:E1015"/>
    <mergeCell ref="B1016:B1017"/>
    <mergeCell ref="C1016:C1017"/>
    <mergeCell ref="D1016:D1017"/>
    <mergeCell ref="E1016:E1017"/>
    <mergeCell ref="F1016:H1016"/>
    <mergeCell ref="I1016:J1016"/>
    <mergeCell ref="K1016:K1017"/>
    <mergeCell ref="L1016:L1017"/>
    <mergeCell ref="M1016:M1017"/>
    <mergeCell ref="N1016:N1017"/>
    <mergeCell ref="O1016:O1017"/>
    <mergeCell ref="P1016:P1017"/>
    <mergeCell ref="G1030:H1030"/>
    <mergeCell ref="G1031:H1031"/>
    <mergeCell ref="Z1031:Z1036"/>
    <mergeCell ref="AA1031:AA1036"/>
    <mergeCell ref="U1016:U1017"/>
    <mergeCell ref="U1029:U1030"/>
    <mergeCell ref="AB1031:AB1036"/>
    <mergeCell ref="G1032:H1032"/>
    <mergeCell ref="X1032:X1036"/>
    <mergeCell ref="G1033:H1033"/>
    <mergeCell ref="G1034:H1034"/>
    <mergeCell ref="G1035:H1035"/>
    <mergeCell ref="G1036:H1036"/>
    <mergeCell ref="C1027:G1027"/>
    <mergeCell ref="H1027:J1027"/>
    <mergeCell ref="B1028:E1028"/>
    <mergeCell ref="B1029:B1030"/>
    <mergeCell ref="C1029:C1030"/>
    <mergeCell ref="D1029:D1030"/>
    <mergeCell ref="E1029:E1030"/>
    <mergeCell ref="F1029:H1029"/>
    <mergeCell ref="I1029:J1029"/>
    <mergeCell ref="K1029:K1030"/>
    <mergeCell ref="L1029:L1030"/>
    <mergeCell ref="M1029:M1030"/>
    <mergeCell ref="N1029:N1030"/>
    <mergeCell ref="O1029:O1030"/>
    <mergeCell ref="P1029:P1030"/>
    <mergeCell ref="S1029:T1029"/>
    <mergeCell ref="V1029:V1030"/>
    <mergeCell ref="W1029:X1029"/>
    <mergeCell ref="AA1029:AB1029"/>
    <mergeCell ref="AA1042:AB1042"/>
    <mergeCell ref="AC1042:AC1043"/>
    <mergeCell ref="G1043:H1043"/>
    <mergeCell ref="G1044:H1044"/>
    <mergeCell ref="Z1044:Z1049"/>
    <mergeCell ref="AA1044:AA1049"/>
    <mergeCell ref="AB1044:AB1049"/>
    <mergeCell ref="G1045:H1045"/>
    <mergeCell ref="X1045:X1049"/>
    <mergeCell ref="G1046:H1046"/>
    <mergeCell ref="G1047:H1047"/>
    <mergeCell ref="G1048:H1048"/>
    <mergeCell ref="G1049:H1049"/>
    <mergeCell ref="C1040:G1040"/>
    <mergeCell ref="H1040:J1040"/>
    <mergeCell ref="B1041:E1041"/>
    <mergeCell ref="B1042:B1043"/>
    <mergeCell ref="C1042:C1043"/>
    <mergeCell ref="D1042:D1043"/>
    <mergeCell ref="E1042:E1043"/>
    <mergeCell ref="F1042:H1042"/>
    <mergeCell ref="I1042:J1042"/>
    <mergeCell ref="K1042:K1043"/>
    <mergeCell ref="L1042:L1043"/>
    <mergeCell ref="M1042:M1043"/>
    <mergeCell ref="N1042:N1043"/>
    <mergeCell ref="O1042:O1043"/>
    <mergeCell ref="P1042:P1043"/>
    <mergeCell ref="S1042:T1042"/>
    <mergeCell ref="V1042:V1043"/>
    <mergeCell ref="X1040:Y1040"/>
    <mergeCell ref="U1042:U1043"/>
    <mergeCell ref="AA1055:AB1055"/>
    <mergeCell ref="AC1055:AC1056"/>
    <mergeCell ref="G1056:H1056"/>
    <mergeCell ref="G1057:H1057"/>
    <mergeCell ref="Z1057:Z1062"/>
    <mergeCell ref="AA1057:AA1062"/>
    <mergeCell ref="AB1057:AB1062"/>
    <mergeCell ref="G1058:H1058"/>
    <mergeCell ref="X1058:X1062"/>
    <mergeCell ref="G1059:H1059"/>
    <mergeCell ref="G1060:H1060"/>
    <mergeCell ref="G1061:H1061"/>
    <mergeCell ref="G1062:H1062"/>
    <mergeCell ref="C1053:G1053"/>
    <mergeCell ref="H1053:J1053"/>
    <mergeCell ref="B1054:E1054"/>
    <mergeCell ref="B1055:B1056"/>
    <mergeCell ref="C1055:C1056"/>
    <mergeCell ref="D1055:D1056"/>
    <mergeCell ref="E1055:E1056"/>
    <mergeCell ref="F1055:H1055"/>
    <mergeCell ref="I1055:J1055"/>
    <mergeCell ref="K1055:K1056"/>
    <mergeCell ref="L1055:L1056"/>
    <mergeCell ref="M1055:M1056"/>
    <mergeCell ref="N1055:N1056"/>
    <mergeCell ref="O1055:O1056"/>
    <mergeCell ref="P1055:P1056"/>
    <mergeCell ref="S1055:T1055"/>
    <mergeCell ref="V1055:V1056"/>
    <mergeCell ref="X1053:Y1053"/>
    <mergeCell ref="U1055:U1056"/>
    <mergeCell ref="C1066:G1066"/>
    <mergeCell ref="H1066:J1066"/>
    <mergeCell ref="B1067:E1067"/>
    <mergeCell ref="B1068:B1069"/>
    <mergeCell ref="C1068:C1069"/>
    <mergeCell ref="D1068:D1069"/>
    <mergeCell ref="E1068:E1069"/>
    <mergeCell ref="F1068:H1068"/>
    <mergeCell ref="I1068:J1068"/>
    <mergeCell ref="K1068:K1069"/>
    <mergeCell ref="L1068:L1069"/>
    <mergeCell ref="M1068:M1069"/>
    <mergeCell ref="N1068:N1069"/>
    <mergeCell ref="O1068:O1069"/>
    <mergeCell ref="P1068:P1069"/>
    <mergeCell ref="S1068:T1068"/>
    <mergeCell ref="V1068:V1069"/>
    <mergeCell ref="U1068:U1069"/>
    <mergeCell ref="AC1094:AC1095"/>
    <mergeCell ref="S1081:T1081"/>
    <mergeCell ref="V1081:V1082"/>
    <mergeCell ref="W1081:X1081"/>
    <mergeCell ref="AA1068:AB1068"/>
    <mergeCell ref="AC1068:AC1069"/>
    <mergeCell ref="G1069:H1069"/>
    <mergeCell ref="G1070:H1070"/>
    <mergeCell ref="Z1070:Z1075"/>
    <mergeCell ref="AA1070:AA1075"/>
    <mergeCell ref="AB1070:AB1075"/>
    <mergeCell ref="G1071:H1071"/>
    <mergeCell ref="X1071:X1075"/>
    <mergeCell ref="G1072:H1072"/>
    <mergeCell ref="G1073:H1073"/>
    <mergeCell ref="G1074:H1074"/>
    <mergeCell ref="G1075:H1075"/>
    <mergeCell ref="W1068:X1068"/>
    <mergeCell ref="AA1081:AB1081"/>
    <mergeCell ref="AC1081:AC1082"/>
    <mergeCell ref="G1082:H1082"/>
    <mergeCell ref="G1083:H1083"/>
    <mergeCell ref="Z1083:Z1088"/>
    <mergeCell ref="AA1083:AA1088"/>
    <mergeCell ref="AB1083:AB1088"/>
    <mergeCell ref="G1084:H1084"/>
    <mergeCell ref="X1084:X1088"/>
    <mergeCell ref="G1085:H1085"/>
    <mergeCell ref="G1086:H1086"/>
    <mergeCell ref="G1087:H1087"/>
    <mergeCell ref="G1088:H1088"/>
    <mergeCell ref="C1079:G1079"/>
    <mergeCell ref="H1079:J1079"/>
    <mergeCell ref="B1080:E1080"/>
    <mergeCell ref="B1081:B1082"/>
    <mergeCell ref="C1081:C1082"/>
    <mergeCell ref="D1081:D1082"/>
    <mergeCell ref="E1081:E1082"/>
    <mergeCell ref="F1081:H1081"/>
    <mergeCell ref="I1081:J1081"/>
    <mergeCell ref="K1081:K1082"/>
    <mergeCell ref="L1081:L1082"/>
    <mergeCell ref="M1081:M1082"/>
    <mergeCell ref="N1081:N1082"/>
    <mergeCell ref="O1081:O1082"/>
    <mergeCell ref="P1081:P1082"/>
    <mergeCell ref="G1095:H1095"/>
    <mergeCell ref="G1096:H1096"/>
    <mergeCell ref="Z1096:Z1101"/>
    <mergeCell ref="U1081:U1082"/>
    <mergeCell ref="U1094:U1095"/>
    <mergeCell ref="AA1096:AA1101"/>
    <mergeCell ref="AB1096:AB1101"/>
    <mergeCell ref="G1097:H1097"/>
    <mergeCell ref="X1097:X1101"/>
    <mergeCell ref="G1098:H1098"/>
    <mergeCell ref="G1099:H1099"/>
    <mergeCell ref="G1100:H1100"/>
    <mergeCell ref="G1101:H1101"/>
    <mergeCell ref="C1092:G1092"/>
    <mergeCell ref="H1092:J1092"/>
    <mergeCell ref="B1093:E1093"/>
    <mergeCell ref="B1094:B1095"/>
    <mergeCell ref="C1094:C1095"/>
    <mergeCell ref="D1094:D1095"/>
    <mergeCell ref="E1094:E1095"/>
    <mergeCell ref="F1094:H1094"/>
    <mergeCell ref="I1094:J1094"/>
    <mergeCell ref="K1094:K1095"/>
    <mergeCell ref="L1094:L1095"/>
    <mergeCell ref="M1094:M1095"/>
    <mergeCell ref="N1094:N1095"/>
    <mergeCell ref="O1094:O1095"/>
    <mergeCell ref="P1094:P1095"/>
    <mergeCell ref="S1094:T1094"/>
    <mergeCell ref="V1094:V1095"/>
    <mergeCell ref="W1094:X1094"/>
    <mergeCell ref="AA1094:AB1094"/>
    <mergeCell ref="AA1107:AB1107"/>
    <mergeCell ref="AC1107:AC1108"/>
    <mergeCell ref="G1108:H1108"/>
    <mergeCell ref="G1109:H1109"/>
    <mergeCell ref="Z1109:Z1114"/>
    <mergeCell ref="AA1109:AA1114"/>
    <mergeCell ref="AB1109:AB1114"/>
    <mergeCell ref="G1110:H1110"/>
    <mergeCell ref="X1110:X1114"/>
    <mergeCell ref="G1111:H1111"/>
    <mergeCell ref="G1112:H1112"/>
    <mergeCell ref="G1113:H1113"/>
    <mergeCell ref="G1114:H1114"/>
    <mergeCell ref="C1105:G1105"/>
    <mergeCell ref="H1105:J1105"/>
    <mergeCell ref="B1106:E1106"/>
    <mergeCell ref="B1107:B1108"/>
    <mergeCell ref="C1107:C1108"/>
    <mergeCell ref="D1107:D1108"/>
    <mergeCell ref="E1107:E1108"/>
    <mergeCell ref="F1107:H1107"/>
    <mergeCell ref="I1107:J1107"/>
    <mergeCell ref="K1107:K1108"/>
    <mergeCell ref="L1107:L1108"/>
    <mergeCell ref="M1107:M1108"/>
    <mergeCell ref="N1107:N1108"/>
    <mergeCell ref="O1107:O1108"/>
    <mergeCell ref="P1107:P1108"/>
    <mergeCell ref="S1107:T1107"/>
    <mergeCell ref="V1107:V1108"/>
    <mergeCell ref="U1107:U1108"/>
    <mergeCell ref="AA1120:AB1120"/>
    <mergeCell ref="AC1120:AC1121"/>
    <mergeCell ref="G1121:H1121"/>
    <mergeCell ref="G1122:H1122"/>
    <mergeCell ref="Z1122:Z1127"/>
    <mergeCell ref="AA1122:AA1127"/>
    <mergeCell ref="AB1122:AB1127"/>
    <mergeCell ref="G1123:H1123"/>
    <mergeCell ref="X1123:X1127"/>
    <mergeCell ref="G1124:H1124"/>
    <mergeCell ref="G1125:H1125"/>
    <mergeCell ref="G1126:H1126"/>
    <mergeCell ref="G1127:H1127"/>
    <mergeCell ref="C1118:G1118"/>
    <mergeCell ref="H1118:J1118"/>
    <mergeCell ref="B1119:E1119"/>
    <mergeCell ref="B1120:B1121"/>
    <mergeCell ref="C1120:C1121"/>
    <mergeCell ref="D1120:D1121"/>
    <mergeCell ref="E1120:E1121"/>
    <mergeCell ref="F1120:H1120"/>
    <mergeCell ref="I1120:J1120"/>
    <mergeCell ref="K1120:K1121"/>
    <mergeCell ref="L1120:L1121"/>
    <mergeCell ref="M1120:M1121"/>
    <mergeCell ref="N1120:N1121"/>
    <mergeCell ref="O1120:O1121"/>
    <mergeCell ref="P1120:P1121"/>
    <mergeCell ref="S1120:T1120"/>
    <mergeCell ref="V1120:V1121"/>
    <mergeCell ref="U1120:U1121"/>
    <mergeCell ref="C1131:G1131"/>
    <mergeCell ref="H1131:J1131"/>
    <mergeCell ref="B1132:E1132"/>
    <mergeCell ref="B1133:B1134"/>
    <mergeCell ref="C1133:C1134"/>
    <mergeCell ref="D1133:D1134"/>
    <mergeCell ref="E1133:E1134"/>
    <mergeCell ref="F1133:H1133"/>
    <mergeCell ref="I1133:J1133"/>
    <mergeCell ref="K1133:K1134"/>
    <mergeCell ref="L1133:L1134"/>
    <mergeCell ref="M1133:M1134"/>
    <mergeCell ref="N1133:N1134"/>
    <mergeCell ref="O1133:O1134"/>
    <mergeCell ref="P1133:P1134"/>
    <mergeCell ref="S1133:T1133"/>
    <mergeCell ref="V1133:V1134"/>
    <mergeCell ref="U1133:U1134"/>
    <mergeCell ref="AC1159:AC1160"/>
    <mergeCell ref="S1146:T1146"/>
    <mergeCell ref="V1146:V1147"/>
    <mergeCell ref="W1146:X1146"/>
    <mergeCell ref="AA1133:AB1133"/>
    <mergeCell ref="AC1133:AC1134"/>
    <mergeCell ref="G1134:H1134"/>
    <mergeCell ref="G1135:H1135"/>
    <mergeCell ref="Z1135:Z1140"/>
    <mergeCell ref="AA1135:AA1140"/>
    <mergeCell ref="AB1135:AB1140"/>
    <mergeCell ref="G1136:H1136"/>
    <mergeCell ref="X1136:X1140"/>
    <mergeCell ref="G1137:H1137"/>
    <mergeCell ref="G1138:H1138"/>
    <mergeCell ref="G1139:H1139"/>
    <mergeCell ref="G1140:H1140"/>
    <mergeCell ref="W1133:X1133"/>
    <mergeCell ref="AA1146:AB1146"/>
    <mergeCell ref="AC1146:AC1147"/>
    <mergeCell ref="G1147:H1147"/>
    <mergeCell ref="G1148:H1148"/>
    <mergeCell ref="Z1148:Z1153"/>
    <mergeCell ref="AA1148:AA1153"/>
    <mergeCell ref="AB1148:AB1153"/>
    <mergeCell ref="G1149:H1149"/>
    <mergeCell ref="X1149:X1153"/>
    <mergeCell ref="G1150:H1150"/>
    <mergeCell ref="G1151:H1151"/>
    <mergeCell ref="G1152:H1152"/>
    <mergeCell ref="G1153:H1153"/>
    <mergeCell ref="C1144:G1144"/>
    <mergeCell ref="H1144:J1144"/>
    <mergeCell ref="B1145:E1145"/>
    <mergeCell ref="B1146:B1147"/>
    <mergeCell ref="C1146:C1147"/>
    <mergeCell ref="D1146:D1147"/>
    <mergeCell ref="E1146:E1147"/>
    <mergeCell ref="F1146:H1146"/>
    <mergeCell ref="I1146:J1146"/>
    <mergeCell ref="K1146:K1147"/>
    <mergeCell ref="L1146:L1147"/>
    <mergeCell ref="M1146:M1147"/>
    <mergeCell ref="N1146:N1147"/>
    <mergeCell ref="O1146:O1147"/>
    <mergeCell ref="P1146:P1147"/>
    <mergeCell ref="G1160:H1160"/>
    <mergeCell ref="G1161:H1161"/>
    <mergeCell ref="Z1161:Z1166"/>
    <mergeCell ref="U1146:U1147"/>
    <mergeCell ref="U1159:U1160"/>
    <mergeCell ref="AA1161:AA1166"/>
    <mergeCell ref="AB1161:AB1166"/>
    <mergeCell ref="G1162:H1162"/>
    <mergeCell ref="X1162:X1166"/>
    <mergeCell ref="G1163:H1163"/>
    <mergeCell ref="G1164:H1164"/>
    <mergeCell ref="G1165:H1165"/>
    <mergeCell ref="G1166:H1166"/>
    <mergeCell ref="C1157:G1157"/>
    <mergeCell ref="H1157:J1157"/>
    <mergeCell ref="B1158:E1158"/>
    <mergeCell ref="B1159:B1160"/>
    <mergeCell ref="C1159:C1160"/>
    <mergeCell ref="D1159:D1160"/>
    <mergeCell ref="E1159:E1160"/>
    <mergeCell ref="F1159:H1159"/>
    <mergeCell ref="I1159:J1159"/>
    <mergeCell ref="K1159:K1160"/>
    <mergeCell ref="L1159:L1160"/>
    <mergeCell ref="M1159:M1160"/>
    <mergeCell ref="N1159:N1160"/>
    <mergeCell ref="O1159:O1160"/>
    <mergeCell ref="P1159:P1160"/>
    <mergeCell ref="S1159:T1159"/>
    <mergeCell ref="V1159:V1160"/>
    <mergeCell ref="W1159:X1159"/>
    <mergeCell ref="AA1159:AB1159"/>
    <mergeCell ref="AA1172:AB1172"/>
    <mergeCell ref="AC1172:AC1173"/>
    <mergeCell ref="G1173:H1173"/>
    <mergeCell ref="G1174:H1174"/>
    <mergeCell ref="Z1174:Z1179"/>
    <mergeCell ref="AA1174:AA1179"/>
    <mergeCell ref="AB1174:AB1179"/>
    <mergeCell ref="G1175:H1175"/>
    <mergeCell ref="X1175:X1179"/>
    <mergeCell ref="G1176:H1176"/>
    <mergeCell ref="G1177:H1177"/>
    <mergeCell ref="G1178:H1178"/>
    <mergeCell ref="G1179:H1179"/>
    <mergeCell ref="C1170:G1170"/>
    <mergeCell ref="H1170:J1170"/>
    <mergeCell ref="B1171:E1171"/>
    <mergeCell ref="B1172:B1173"/>
    <mergeCell ref="C1172:C1173"/>
    <mergeCell ref="D1172:D1173"/>
    <mergeCell ref="E1172:E1173"/>
    <mergeCell ref="F1172:H1172"/>
    <mergeCell ref="I1172:J1172"/>
    <mergeCell ref="K1172:K1173"/>
    <mergeCell ref="L1172:L1173"/>
    <mergeCell ref="M1172:M1173"/>
    <mergeCell ref="N1172:N1173"/>
    <mergeCell ref="O1172:O1173"/>
    <mergeCell ref="P1172:P1173"/>
    <mergeCell ref="S1172:T1172"/>
    <mergeCell ref="V1172:V1173"/>
    <mergeCell ref="U1172:U1173"/>
    <mergeCell ref="AA1185:AB1185"/>
    <mergeCell ref="AC1185:AC1186"/>
    <mergeCell ref="G1186:H1186"/>
    <mergeCell ref="G1187:H1187"/>
    <mergeCell ref="Z1187:Z1192"/>
    <mergeCell ref="AA1187:AA1192"/>
    <mergeCell ref="AB1187:AB1192"/>
    <mergeCell ref="G1188:H1188"/>
    <mergeCell ref="X1188:X1192"/>
    <mergeCell ref="G1189:H1189"/>
    <mergeCell ref="G1190:H1190"/>
    <mergeCell ref="G1191:H1191"/>
    <mergeCell ref="G1192:H1192"/>
    <mergeCell ref="C1183:G1183"/>
    <mergeCell ref="H1183:J1183"/>
    <mergeCell ref="B1184:E1184"/>
    <mergeCell ref="B1185:B1186"/>
    <mergeCell ref="C1185:C1186"/>
    <mergeCell ref="D1185:D1186"/>
    <mergeCell ref="E1185:E1186"/>
    <mergeCell ref="F1185:H1185"/>
    <mergeCell ref="I1185:J1185"/>
    <mergeCell ref="K1185:K1186"/>
    <mergeCell ref="L1185:L1186"/>
    <mergeCell ref="M1185:M1186"/>
    <mergeCell ref="N1185:N1186"/>
    <mergeCell ref="O1185:O1186"/>
    <mergeCell ref="P1185:P1186"/>
    <mergeCell ref="S1185:T1185"/>
    <mergeCell ref="V1185:V1186"/>
    <mergeCell ref="U1185:U1186"/>
    <mergeCell ref="C1196:G1196"/>
    <mergeCell ref="H1196:J1196"/>
    <mergeCell ref="B1197:E1197"/>
    <mergeCell ref="B1198:B1199"/>
    <mergeCell ref="C1198:C1199"/>
    <mergeCell ref="D1198:D1199"/>
    <mergeCell ref="E1198:E1199"/>
    <mergeCell ref="F1198:H1198"/>
    <mergeCell ref="I1198:J1198"/>
    <mergeCell ref="K1198:K1199"/>
    <mergeCell ref="L1198:L1199"/>
    <mergeCell ref="M1198:M1199"/>
    <mergeCell ref="N1198:N1199"/>
    <mergeCell ref="O1198:O1199"/>
    <mergeCell ref="P1198:P1199"/>
    <mergeCell ref="S1198:T1198"/>
    <mergeCell ref="V1198:V1199"/>
    <mergeCell ref="U1198:U1199"/>
    <mergeCell ref="AC1224:AC1225"/>
    <mergeCell ref="S1211:T1211"/>
    <mergeCell ref="V1211:V1212"/>
    <mergeCell ref="W1211:X1211"/>
    <mergeCell ref="AA1198:AB1198"/>
    <mergeCell ref="AC1198:AC1199"/>
    <mergeCell ref="G1199:H1199"/>
    <mergeCell ref="G1200:H1200"/>
    <mergeCell ref="Z1200:Z1205"/>
    <mergeCell ref="AA1200:AA1205"/>
    <mergeCell ref="AB1200:AB1205"/>
    <mergeCell ref="G1201:H1201"/>
    <mergeCell ref="X1201:X1205"/>
    <mergeCell ref="G1202:H1202"/>
    <mergeCell ref="G1203:H1203"/>
    <mergeCell ref="G1204:H1204"/>
    <mergeCell ref="G1205:H1205"/>
    <mergeCell ref="W1198:X1198"/>
    <mergeCell ref="AA1211:AB1211"/>
    <mergeCell ref="AC1211:AC1212"/>
    <mergeCell ref="G1212:H1212"/>
    <mergeCell ref="G1213:H1213"/>
    <mergeCell ref="Z1213:Z1218"/>
    <mergeCell ref="AA1213:AA1218"/>
    <mergeCell ref="AB1213:AB1218"/>
    <mergeCell ref="G1214:H1214"/>
    <mergeCell ref="X1214:X1218"/>
    <mergeCell ref="G1215:H1215"/>
    <mergeCell ref="G1216:H1216"/>
    <mergeCell ref="G1217:H1217"/>
    <mergeCell ref="G1218:H1218"/>
    <mergeCell ref="C1209:G1209"/>
    <mergeCell ref="H1209:J1209"/>
    <mergeCell ref="B1210:E1210"/>
    <mergeCell ref="B1211:B1212"/>
    <mergeCell ref="C1211:C1212"/>
    <mergeCell ref="D1211:D1212"/>
    <mergeCell ref="E1211:E1212"/>
    <mergeCell ref="F1211:H1211"/>
    <mergeCell ref="I1211:J1211"/>
    <mergeCell ref="K1211:K1212"/>
    <mergeCell ref="L1211:L1212"/>
    <mergeCell ref="M1211:M1212"/>
    <mergeCell ref="N1211:N1212"/>
    <mergeCell ref="O1211:O1212"/>
    <mergeCell ref="P1211:P1212"/>
    <mergeCell ref="G1225:H1225"/>
    <mergeCell ref="G1226:H1226"/>
    <mergeCell ref="Z1226:Z1231"/>
    <mergeCell ref="U1211:U1212"/>
    <mergeCell ref="U1224:U1225"/>
    <mergeCell ref="X1222:Y1222"/>
    <mergeCell ref="AA1226:AA1231"/>
    <mergeCell ref="AB1226:AB1231"/>
    <mergeCell ref="G1227:H1227"/>
    <mergeCell ref="X1227:X1231"/>
    <mergeCell ref="G1228:H1228"/>
    <mergeCell ref="G1229:H1229"/>
    <mergeCell ref="G1230:H1230"/>
    <mergeCell ref="G1231:H1231"/>
    <mergeCell ref="C1222:G1222"/>
    <mergeCell ref="H1222:J1222"/>
    <mergeCell ref="B1223:E1223"/>
    <mergeCell ref="B1224:B1225"/>
    <mergeCell ref="C1224:C1225"/>
    <mergeCell ref="D1224:D1225"/>
    <mergeCell ref="E1224:E1225"/>
    <mergeCell ref="F1224:H1224"/>
    <mergeCell ref="I1224:J1224"/>
    <mergeCell ref="K1224:K1225"/>
    <mergeCell ref="L1224:L1225"/>
    <mergeCell ref="M1224:M1225"/>
    <mergeCell ref="N1224:N1225"/>
    <mergeCell ref="O1224:O1225"/>
    <mergeCell ref="P1224:P1225"/>
    <mergeCell ref="S1224:T1224"/>
    <mergeCell ref="V1224:V1225"/>
    <mergeCell ref="W1224:X1224"/>
    <mergeCell ref="AA1224:AB1224"/>
    <mergeCell ref="C1235:G1235"/>
    <mergeCell ref="H1235:J1235"/>
    <mergeCell ref="B1236:E1236"/>
    <mergeCell ref="B1237:B1238"/>
    <mergeCell ref="C1237:C1238"/>
    <mergeCell ref="D1237:D1238"/>
    <mergeCell ref="E1237:E1238"/>
    <mergeCell ref="F1237:H1237"/>
    <mergeCell ref="I1237:J1237"/>
    <mergeCell ref="K1237:K1238"/>
    <mergeCell ref="L1237:L1238"/>
    <mergeCell ref="M1237:M1238"/>
    <mergeCell ref="N1237:N1238"/>
    <mergeCell ref="O1237:O1238"/>
    <mergeCell ref="P1237:P1238"/>
    <mergeCell ref="S1237:T1237"/>
    <mergeCell ref="V1237:V1238"/>
    <mergeCell ref="U1237:U1238"/>
    <mergeCell ref="D1250:D1251"/>
    <mergeCell ref="E1250:E1251"/>
    <mergeCell ref="F1250:H1250"/>
    <mergeCell ref="I1250:J1250"/>
    <mergeCell ref="K1250:K1251"/>
    <mergeCell ref="L1250:L1251"/>
    <mergeCell ref="M1250:M1251"/>
    <mergeCell ref="N1250:N1251"/>
    <mergeCell ref="O1250:O1251"/>
    <mergeCell ref="P1250:P1251"/>
    <mergeCell ref="S1250:T1250"/>
    <mergeCell ref="V1250:V1251"/>
    <mergeCell ref="U1250:U1251"/>
    <mergeCell ref="AA1237:AB1237"/>
    <mergeCell ref="AC1237:AC1238"/>
    <mergeCell ref="G1238:H1238"/>
    <mergeCell ref="G1239:H1239"/>
    <mergeCell ref="Z1239:Z1244"/>
    <mergeCell ref="AA1239:AA1244"/>
    <mergeCell ref="AB1239:AB1244"/>
    <mergeCell ref="G1240:H1240"/>
    <mergeCell ref="X1240:X1244"/>
    <mergeCell ref="G1241:H1241"/>
    <mergeCell ref="G1242:H1242"/>
    <mergeCell ref="G1243:H1243"/>
    <mergeCell ref="G1244:H1244"/>
    <mergeCell ref="W1250:X1250"/>
    <mergeCell ref="C1248:G1248"/>
    <mergeCell ref="H1248:J1248"/>
    <mergeCell ref="B1249:E1249"/>
    <mergeCell ref="B1250:B1251"/>
    <mergeCell ref="C1250:C1251"/>
    <mergeCell ref="L1263:L1264"/>
    <mergeCell ref="M1263:M1264"/>
    <mergeCell ref="N1263:N1264"/>
    <mergeCell ref="O1263:O1264"/>
    <mergeCell ref="P1263:P1264"/>
    <mergeCell ref="S1263:T1263"/>
    <mergeCell ref="V1263:V1264"/>
    <mergeCell ref="W1263:X1263"/>
    <mergeCell ref="AA1250:AB1250"/>
    <mergeCell ref="AC1250:AC1251"/>
    <mergeCell ref="G1251:H1251"/>
    <mergeCell ref="G1252:H1252"/>
    <mergeCell ref="Z1252:Z1257"/>
    <mergeCell ref="AA1252:AA1257"/>
    <mergeCell ref="AB1252:AB1257"/>
    <mergeCell ref="G1253:H1253"/>
    <mergeCell ref="X1253:X1257"/>
    <mergeCell ref="G1254:H1254"/>
    <mergeCell ref="G1255:H1255"/>
    <mergeCell ref="G1256:H1256"/>
    <mergeCell ref="G1257:H1257"/>
    <mergeCell ref="X1261:Y1261"/>
    <mergeCell ref="U1263:U1264"/>
    <mergeCell ref="G472:H472"/>
    <mergeCell ref="G473:H473"/>
    <mergeCell ref="G732:H732"/>
    <mergeCell ref="G733:H733"/>
    <mergeCell ref="G734:H734"/>
    <mergeCell ref="AC966:AC967"/>
    <mergeCell ref="AC979:AC980"/>
    <mergeCell ref="AC982:AC983"/>
    <mergeCell ref="AA1263:AB1263"/>
    <mergeCell ref="AC1263:AC1264"/>
    <mergeCell ref="G1264:H1264"/>
    <mergeCell ref="G1265:H1265"/>
    <mergeCell ref="Z1265:Z1270"/>
    <mergeCell ref="AA1265:AA1270"/>
    <mergeCell ref="AB1265:AB1270"/>
    <mergeCell ref="G1266:H1266"/>
    <mergeCell ref="X1266:X1270"/>
    <mergeCell ref="G1267:H1267"/>
    <mergeCell ref="G1268:H1268"/>
    <mergeCell ref="G1269:H1269"/>
    <mergeCell ref="G1270:H1270"/>
    <mergeCell ref="C1261:G1261"/>
    <mergeCell ref="H1261:J1261"/>
    <mergeCell ref="B1262:E1262"/>
    <mergeCell ref="B1263:B1264"/>
    <mergeCell ref="C1263:C1264"/>
    <mergeCell ref="D1263:D1264"/>
    <mergeCell ref="E1263:E1264"/>
    <mergeCell ref="F1263:H1263"/>
    <mergeCell ref="K806:T806"/>
    <mergeCell ref="I1263:J1263"/>
    <mergeCell ref="K1263:K1264"/>
    <mergeCell ref="AC277:AC280"/>
    <mergeCell ref="K780:T780"/>
    <mergeCell ref="X767:Y767"/>
    <mergeCell ref="X754:Y754"/>
    <mergeCell ref="X728:Y728"/>
    <mergeCell ref="X741:Y741"/>
    <mergeCell ref="X715:Y715"/>
    <mergeCell ref="X702:Y702"/>
    <mergeCell ref="X689:Y689"/>
    <mergeCell ref="X676:Y676"/>
    <mergeCell ref="X663:Y663"/>
    <mergeCell ref="X650:Y650"/>
    <mergeCell ref="X637:Y637"/>
    <mergeCell ref="X390:Y390"/>
    <mergeCell ref="X624:Y624"/>
    <mergeCell ref="X611:Y611"/>
    <mergeCell ref="X598:Y598"/>
    <mergeCell ref="X585:Y585"/>
    <mergeCell ref="X572:Y572"/>
    <mergeCell ref="X559:Y559"/>
    <mergeCell ref="X546:Y546"/>
    <mergeCell ref="X533:Y533"/>
    <mergeCell ref="X520:Y520"/>
    <mergeCell ref="X507:Y507"/>
    <mergeCell ref="X494:Y494"/>
    <mergeCell ref="X481:Y481"/>
    <mergeCell ref="X468:Y468"/>
    <mergeCell ref="X455:Y455"/>
    <mergeCell ref="X442:Y442"/>
    <mergeCell ref="U574:U575"/>
    <mergeCell ref="AC769:AC770"/>
    <mergeCell ref="AC756:AC757"/>
  </mergeCells>
  <phoneticPr fontId="112" type="noConversion"/>
  <conditionalFormatting sqref="V1:V23 V37:V38 V50:V51 V76:V77 V128:V129 V232:V233 V336:V337 V440:V441 V544:V545 V648:V649 V1272:V1048576 V25">
    <cfRule type="containsText" dxfId="6796" priority="9832" operator="containsText" text="FUERA DE TIEMPO">
      <formula>NOT(ISERROR(SEARCH("FUERA DE TIEMPO",V1)))</formula>
    </cfRule>
  </conditionalFormatting>
  <conditionalFormatting sqref="S34:T35">
    <cfRule type="containsText" dxfId="6795" priority="9433" operator="containsText" text="CUMPLE">
      <formula>NOT(ISERROR(SEARCH("CUMPLE",S34)))</formula>
    </cfRule>
  </conditionalFormatting>
  <conditionalFormatting sqref="AA30">
    <cfRule type="containsText" dxfId="6794" priority="9429" operator="containsText" text="NO">
      <formula>NOT(ISERROR(SEARCH("NO",AA30)))</formula>
    </cfRule>
    <cfRule type="containsText" dxfId="6793" priority="9430" operator="containsText" text="CUMPLE">
      <formula>NOT(ISERROR(SEARCH("CUMPLE",AA30)))</formula>
    </cfRule>
  </conditionalFormatting>
  <conditionalFormatting sqref="AC30">
    <cfRule type="containsText" dxfId="6792" priority="9424" operator="containsText" text="NO">
      <formula>NOT(ISERROR(SEARCH("NO",AC30)))</formula>
    </cfRule>
    <cfRule type="containsText" dxfId="6791" priority="9425" operator="containsText" text="CUMPLE">
      <formula>NOT(ISERROR(SEARCH("CUMPLE",AC30)))</formula>
    </cfRule>
  </conditionalFormatting>
  <conditionalFormatting sqref="R34:R35">
    <cfRule type="containsText" dxfId="6790" priority="9409" operator="containsText" text="CUMPLE">
      <formula>NOT(ISERROR(SEARCH("CUMPLE",R34)))</formula>
    </cfRule>
  </conditionalFormatting>
  <conditionalFormatting sqref="X36">
    <cfRule type="containsText" dxfId="6789" priority="9399" operator="containsText" text="NO">
      <formula>NOT(ISERROR(SEARCH("NO",X36)))</formula>
    </cfRule>
  </conditionalFormatting>
  <conditionalFormatting sqref="X36">
    <cfRule type="containsText" dxfId="6788" priority="9400" operator="containsText" text="CUMPLE">
      <formula>NOT(ISERROR(SEARCH("CUMPLE",X36)))</formula>
    </cfRule>
  </conditionalFormatting>
  <conditionalFormatting sqref="Q30:Q35">
    <cfRule type="containsText" dxfId="6787" priority="9394" operator="containsText" text="NO CUMPLE">
      <formula>NOT(ISERROR(SEARCH("NO CUMPLE",Q30)))</formula>
    </cfRule>
    <cfRule type="containsText" dxfId="6786" priority="9395" operator="containsText" text="CUMPLE">
      <formula>NOT(ISERROR(SEARCH("CUMPLE",Q30)))</formula>
    </cfRule>
    <cfRule type="containsText" dxfId="6785" priority="9396" operator="containsText" text="SUBSANAR">
      <formula>NOT(ISERROR(SEARCH("SUBSANAR",Q30)))</formula>
    </cfRule>
    <cfRule type="containsText" dxfId="6784" priority="9397" operator="containsText" text="NO">
      <formula>NOT(ISERROR(SEARCH("NO",Q30)))</formula>
    </cfRule>
    <cfRule type="containsText" dxfId="6783" priority="9398" operator="containsText" text="SI">
      <formula>NOT(ISERROR(SEARCH("SI",Q30)))</formula>
    </cfRule>
  </conditionalFormatting>
  <conditionalFormatting sqref="R30:T33">
    <cfRule type="containsText" dxfId="6782" priority="9389" operator="containsText" text="NO CUMPLE">
      <formula>NOT(ISERROR(SEARCH("NO CUMPLE",R30)))</formula>
    </cfRule>
    <cfRule type="containsText" dxfId="6781" priority="9390" operator="containsText" text="CUMPLE">
      <formula>NOT(ISERROR(SEARCH("CUMPLE",R30)))</formula>
    </cfRule>
    <cfRule type="containsText" dxfId="6780" priority="9391" operator="containsText" text="SUBSANAR">
      <formula>NOT(ISERROR(SEARCH("SUBSANAR",R30)))</formula>
    </cfRule>
    <cfRule type="containsText" dxfId="6779" priority="9392" operator="containsText" text="NO">
      <formula>NOT(ISERROR(SEARCH("NO",R30)))</formula>
    </cfRule>
    <cfRule type="containsText" dxfId="6778" priority="9393" operator="containsText" text="SI">
      <formula>NOT(ISERROR(SEARCH("SI",R30)))</formula>
    </cfRule>
  </conditionalFormatting>
  <conditionalFormatting sqref="Y30:Y35">
    <cfRule type="containsText" dxfId="6777" priority="9379" operator="containsText" text="NO CUMPLE">
      <formula>NOT(ISERROR(SEARCH("NO CUMPLE",Y30)))</formula>
    </cfRule>
    <cfRule type="containsText" dxfId="6776" priority="9380" operator="containsText" text="CUMPLE">
      <formula>NOT(ISERROR(SEARCH("CUMPLE",Y30)))</formula>
    </cfRule>
    <cfRule type="containsText" dxfId="6775" priority="9381" operator="containsText" text="SUBSANAR">
      <formula>NOT(ISERROR(SEARCH("SUBSANAR",Y30)))</formula>
    </cfRule>
    <cfRule type="containsText" dxfId="6774" priority="9382" operator="containsText" text="NO">
      <formula>NOT(ISERROR(SEARCH("NO",Y30)))</formula>
    </cfRule>
    <cfRule type="containsText" dxfId="6773" priority="9383" operator="containsText" text="SI">
      <formula>NOT(ISERROR(SEARCH("SI",Y30)))</formula>
    </cfRule>
  </conditionalFormatting>
  <conditionalFormatting sqref="V30:V35">
    <cfRule type="containsText" dxfId="6772" priority="9374" operator="containsText" text="CUMPLE">
      <formula>NOT(ISERROR(SEARCH("CUMPLE",V30)))</formula>
    </cfRule>
  </conditionalFormatting>
  <conditionalFormatting sqref="V30:V35">
    <cfRule type="containsText" dxfId="6771" priority="9373" operator="containsText" text="NO">
      <formula>NOT(ISERROR(SEARCH("NO",V30)))</formula>
    </cfRule>
  </conditionalFormatting>
  <conditionalFormatting sqref="V30:V35">
    <cfRule type="containsText" dxfId="6770" priority="9372" operator="containsText" text="NO">
      <formula>NOT(ISERROR(SEARCH("NO",V30)))</formula>
    </cfRule>
  </conditionalFormatting>
  <conditionalFormatting sqref="V30:V35">
    <cfRule type="containsText" dxfId="6769" priority="9371" operator="containsText" text="NO">
      <formula>NOT(ISERROR(SEARCH("NO",V30)))</formula>
    </cfRule>
  </conditionalFormatting>
  <conditionalFormatting sqref="Z30">
    <cfRule type="containsText" dxfId="6768" priority="9359" operator="containsText" text="NO CUMPLE">
      <formula>NOT(ISERROR(SEARCH("NO CUMPLE",Z30)))</formula>
    </cfRule>
    <cfRule type="containsText" dxfId="6767" priority="9360" operator="containsText" text="CUMPLE">
      <formula>NOT(ISERROR(SEARCH("CUMPLE",Z30)))</formula>
    </cfRule>
    <cfRule type="containsText" dxfId="6766" priority="9361" operator="containsText" text="SUBSANAR">
      <formula>NOT(ISERROR(SEARCH("SUBSANAR",Z30)))</formula>
    </cfRule>
    <cfRule type="containsText" dxfId="6765" priority="9362" operator="containsText" text="NO">
      <formula>NOT(ISERROR(SEARCH("NO",Z30)))</formula>
    </cfRule>
    <cfRule type="containsText" dxfId="6764" priority="9363" operator="containsText" text="SI">
      <formula>NOT(ISERROR(SEARCH("SI",Z30)))</formula>
    </cfRule>
  </conditionalFormatting>
  <conditionalFormatting sqref="AB30">
    <cfRule type="containsText" dxfId="6763" priority="9354" operator="containsText" text="NO CUMPLE">
      <formula>NOT(ISERROR(SEARCH("NO CUMPLE",AB30)))</formula>
    </cfRule>
    <cfRule type="containsText" dxfId="6762" priority="9355" operator="containsText" text="CUMPLE">
      <formula>NOT(ISERROR(SEARCH("CUMPLE",AB30)))</formula>
    </cfRule>
    <cfRule type="containsText" dxfId="6761" priority="9356" operator="containsText" text="SUBSANAR">
      <formula>NOT(ISERROR(SEARCH("SUBSANAR",AB30)))</formula>
    </cfRule>
    <cfRule type="containsText" dxfId="6760" priority="9357" operator="containsText" text="NO">
      <formula>NOT(ISERROR(SEARCH("NO",AB30)))</formula>
    </cfRule>
    <cfRule type="containsText" dxfId="6759" priority="9358" operator="containsText" text="SI">
      <formula>NOT(ISERROR(SEARCH("SI",AB30)))</formula>
    </cfRule>
  </conditionalFormatting>
  <conditionalFormatting sqref="AB26">
    <cfRule type="containsText" dxfId="6758" priority="9307" operator="containsText" text="NO CUMPLE">
      <formula>NOT(ISERROR(SEARCH("NO CUMPLE",AB26)))</formula>
    </cfRule>
    <cfRule type="containsText" dxfId="6757" priority="9308" operator="containsText" text="CUMPLE">
      <formula>NOT(ISERROR(SEARCH("CUMPLE",AB26)))</formula>
    </cfRule>
    <cfRule type="containsText" dxfId="6756" priority="9309" operator="containsText" text="SUBSANAR">
      <formula>NOT(ISERROR(SEARCH("SUBSANAR",AB26)))</formula>
    </cfRule>
    <cfRule type="containsText" dxfId="6755" priority="9310" operator="containsText" text="NO">
      <formula>NOT(ISERROR(SEARCH("NO",AB26)))</formula>
    </cfRule>
    <cfRule type="containsText" dxfId="6754" priority="9311" operator="containsText" text="SI">
      <formula>NOT(ISERROR(SEARCH("SI",AB26)))</formula>
    </cfRule>
  </conditionalFormatting>
  <conditionalFormatting sqref="Z26">
    <cfRule type="containsText" dxfId="6753" priority="9312" operator="containsText" text="NO CUMPLE">
      <formula>NOT(ISERROR(SEARCH("NO CUMPLE",Z26)))</formula>
    </cfRule>
    <cfRule type="containsText" dxfId="6752" priority="9313" operator="containsText" text="CUMPLE">
      <formula>NOT(ISERROR(SEARCH("CUMPLE",Z26)))</formula>
    </cfRule>
    <cfRule type="containsText" dxfId="6751" priority="9314" operator="containsText" text="SUBSANAR">
      <formula>NOT(ISERROR(SEARCH("SUBSANAR",Z26)))</formula>
    </cfRule>
    <cfRule type="containsText" dxfId="6750" priority="9315" operator="containsText" text="NO">
      <formula>NOT(ISERROR(SEARCH("NO",Z26)))</formula>
    </cfRule>
    <cfRule type="containsText" dxfId="6749" priority="9316" operator="containsText" text="SI">
      <formula>NOT(ISERROR(SEARCH("SI",Z26)))</formula>
    </cfRule>
  </conditionalFormatting>
  <conditionalFormatting sqref="X31">
    <cfRule type="containsText" dxfId="6748" priority="9297" operator="containsText" text="NO CUMPLE">
      <formula>NOT(ISERROR(SEARCH("NO CUMPLE",X31)))</formula>
    </cfRule>
    <cfRule type="containsText" dxfId="6747" priority="9298" operator="containsText" text="CUMPLE">
      <formula>NOT(ISERROR(SEARCH("CUMPLE",X31)))</formula>
    </cfRule>
    <cfRule type="containsText" dxfId="6746" priority="9299" operator="containsText" text="SUBSANAR">
      <formula>NOT(ISERROR(SEARCH("SUBSANAR",X31)))</formula>
    </cfRule>
    <cfRule type="containsText" dxfId="6745" priority="9300" operator="containsText" text="NO">
      <formula>NOT(ISERROR(SEARCH("NO",X31)))</formula>
    </cfRule>
    <cfRule type="containsText" dxfId="6744" priority="9301" operator="containsText" text="SI">
      <formula>NOT(ISERROR(SEARCH("SI",X31)))</formula>
    </cfRule>
  </conditionalFormatting>
  <conditionalFormatting sqref="S47:T48">
    <cfRule type="containsText" dxfId="6743" priority="9119" operator="containsText" text="CUMPLE">
      <formula>NOT(ISERROR(SEARCH("CUMPLE",S47)))</formula>
    </cfRule>
  </conditionalFormatting>
  <conditionalFormatting sqref="AA43">
    <cfRule type="containsText" dxfId="6742" priority="9117" operator="containsText" text="NO">
      <formula>NOT(ISERROR(SEARCH("NO",AA43)))</formula>
    </cfRule>
    <cfRule type="containsText" dxfId="6741" priority="9118" operator="containsText" text="CUMPLE">
      <formula>NOT(ISERROR(SEARCH("CUMPLE",AA43)))</formula>
    </cfRule>
  </conditionalFormatting>
  <conditionalFormatting sqref="R47:R48">
    <cfRule type="containsText" dxfId="6740" priority="9112" operator="containsText" text="CUMPLE">
      <formula>NOT(ISERROR(SEARCH("CUMPLE",R47)))</formula>
    </cfRule>
  </conditionalFormatting>
  <conditionalFormatting sqref="X49">
    <cfRule type="containsText" dxfId="6739" priority="9108" operator="containsText" text="NO">
      <formula>NOT(ISERROR(SEARCH("NO",X49)))</formula>
    </cfRule>
  </conditionalFormatting>
  <conditionalFormatting sqref="X49">
    <cfRule type="containsText" dxfId="6738" priority="9109" operator="containsText" text="CUMPLE">
      <formula>NOT(ISERROR(SEARCH("CUMPLE",X49)))</formula>
    </cfRule>
  </conditionalFormatting>
  <conditionalFormatting sqref="Q43:Q48">
    <cfRule type="containsText" dxfId="6737" priority="9103" operator="containsText" text="NO CUMPLE">
      <formula>NOT(ISERROR(SEARCH("NO CUMPLE",Q43)))</formula>
    </cfRule>
    <cfRule type="containsText" dxfId="6736" priority="9104" operator="containsText" text="CUMPLE">
      <formula>NOT(ISERROR(SEARCH("CUMPLE",Q43)))</formula>
    </cfRule>
    <cfRule type="containsText" dxfId="6735" priority="9105" operator="containsText" text="SUBSANAR">
      <formula>NOT(ISERROR(SEARCH("SUBSANAR",Q43)))</formula>
    </cfRule>
    <cfRule type="containsText" dxfId="6734" priority="9106" operator="containsText" text="NO">
      <formula>NOT(ISERROR(SEARCH("NO",Q43)))</formula>
    </cfRule>
    <cfRule type="containsText" dxfId="6733" priority="9107" operator="containsText" text="SI">
      <formula>NOT(ISERROR(SEARCH("SI",Q43)))</formula>
    </cfRule>
  </conditionalFormatting>
  <conditionalFormatting sqref="R43:T46">
    <cfRule type="containsText" dxfId="6732" priority="9098" operator="containsText" text="NO CUMPLE">
      <formula>NOT(ISERROR(SEARCH("NO CUMPLE",R43)))</formula>
    </cfRule>
    <cfRule type="containsText" dxfId="6731" priority="9099" operator="containsText" text="CUMPLE">
      <formula>NOT(ISERROR(SEARCH("CUMPLE",R43)))</formula>
    </cfRule>
    <cfRule type="containsText" dxfId="6730" priority="9100" operator="containsText" text="SUBSANAR">
      <formula>NOT(ISERROR(SEARCH("SUBSANAR",R43)))</formula>
    </cfRule>
    <cfRule type="containsText" dxfId="6729" priority="9101" operator="containsText" text="NO">
      <formula>NOT(ISERROR(SEARCH("NO",R43)))</formula>
    </cfRule>
    <cfRule type="containsText" dxfId="6728" priority="9102" operator="containsText" text="SI">
      <formula>NOT(ISERROR(SEARCH("SI",R43)))</formula>
    </cfRule>
  </conditionalFormatting>
  <conditionalFormatting sqref="V43:V48">
    <cfRule type="containsText" dxfId="6727" priority="9092" operator="containsText" text="CUMPLE">
      <formula>NOT(ISERROR(SEARCH("CUMPLE",V43)))</formula>
    </cfRule>
  </conditionalFormatting>
  <conditionalFormatting sqref="V43:V48">
    <cfRule type="containsText" dxfId="6726" priority="9091" operator="containsText" text="NO">
      <formula>NOT(ISERROR(SEARCH("NO",V43)))</formula>
    </cfRule>
  </conditionalFormatting>
  <conditionalFormatting sqref="V43:V48">
    <cfRule type="containsText" dxfId="6725" priority="9090" operator="containsText" text="NO">
      <formula>NOT(ISERROR(SEARCH("NO",V43)))</formula>
    </cfRule>
  </conditionalFormatting>
  <conditionalFormatting sqref="V43:V48">
    <cfRule type="containsText" dxfId="6724" priority="9089" operator="containsText" text="NO">
      <formula>NOT(ISERROR(SEARCH("NO",V43)))</formula>
    </cfRule>
  </conditionalFormatting>
  <conditionalFormatting sqref="W49">
    <cfRule type="containsText" dxfId="6723" priority="9088" operator="containsText" text="CUMPLE">
      <formula>NOT(ISERROR(SEARCH("CUMPLE",W49)))</formula>
    </cfRule>
  </conditionalFormatting>
  <conditionalFormatting sqref="W49">
    <cfRule type="containsText" dxfId="6722" priority="9087" operator="containsText" text="NO">
      <formula>NOT(ISERROR(SEARCH("NO",W49)))</formula>
    </cfRule>
  </conditionalFormatting>
  <conditionalFormatting sqref="Z43">
    <cfRule type="containsText" dxfId="6721" priority="9082" operator="containsText" text="NO CUMPLE">
      <formula>NOT(ISERROR(SEARCH("NO CUMPLE",Z43)))</formula>
    </cfRule>
    <cfRule type="containsText" dxfId="6720" priority="9083" operator="containsText" text="CUMPLE">
      <formula>NOT(ISERROR(SEARCH("CUMPLE",Z43)))</formula>
    </cfRule>
    <cfRule type="containsText" dxfId="6719" priority="9084" operator="containsText" text="SUBSANAR">
      <formula>NOT(ISERROR(SEARCH("SUBSANAR",Z43)))</formula>
    </cfRule>
    <cfRule type="containsText" dxfId="6718" priority="9085" operator="containsText" text="NO">
      <formula>NOT(ISERROR(SEARCH("NO",Z43)))</formula>
    </cfRule>
    <cfRule type="containsText" dxfId="6717" priority="9086" operator="containsText" text="SI">
      <formula>NOT(ISERROR(SEARCH("SI",Z43)))</formula>
    </cfRule>
  </conditionalFormatting>
  <conditionalFormatting sqref="AB43">
    <cfRule type="containsText" dxfId="6716" priority="9077" operator="containsText" text="NO CUMPLE">
      <formula>NOT(ISERROR(SEARCH("NO CUMPLE",AB43)))</formula>
    </cfRule>
    <cfRule type="containsText" dxfId="6715" priority="9078" operator="containsText" text="CUMPLE">
      <formula>NOT(ISERROR(SEARCH("CUMPLE",AB43)))</formula>
    </cfRule>
    <cfRule type="containsText" dxfId="6714" priority="9079" operator="containsText" text="SUBSANAR">
      <formula>NOT(ISERROR(SEARCH("SUBSANAR",AB43)))</formula>
    </cfRule>
    <cfRule type="containsText" dxfId="6713" priority="9080" operator="containsText" text="NO">
      <formula>NOT(ISERROR(SEARCH("NO",AB43)))</formula>
    </cfRule>
    <cfRule type="containsText" dxfId="6712" priority="9081" operator="containsText" text="SI">
      <formula>NOT(ISERROR(SEARCH("SI",AB43)))</formula>
    </cfRule>
  </conditionalFormatting>
  <conditionalFormatting sqref="AB39">
    <cfRule type="containsText" dxfId="6711" priority="9067" operator="containsText" text="NO CUMPLE">
      <formula>NOT(ISERROR(SEARCH("NO CUMPLE",AB39)))</formula>
    </cfRule>
    <cfRule type="containsText" dxfId="6710" priority="9068" operator="containsText" text="CUMPLE">
      <formula>NOT(ISERROR(SEARCH("CUMPLE",AB39)))</formula>
    </cfRule>
    <cfRule type="containsText" dxfId="6709" priority="9069" operator="containsText" text="SUBSANAR">
      <formula>NOT(ISERROR(SEARCH("SUBSANAR",AB39)))</formula>
    </cfRule>
    <cfRule type="containsText" dxfId="6708" priority="9070" operator="containsText" text="NO">
      <formula>NOT(ISERROR(SEARCH("NO",AB39)))</formula>
    </cfRule>
    <cfRule type="containsText" dxfId="6707" priority="9071" operator="containsText" text="SI">
      <formula>NOT(ISERROR(SEARCH("SI",AB39)))</formula>
    </cfRule>
  </conditionalFormatting>
  <conditionalFormatting sqref="Z39">
    <cfRule type="containsText" dxfId="6706" priority="9072" operator="containsText" text="NO CUMPLE">
      <formula>NOT(ISERROR(SEARCH("NO CUMPLE",Z39)))</formula>
    </cfRule>
    <cfRule type="containsText" dxfId="6705" priority="9073" operator="containsText" text="CUMPLE">
      <formula>NOT(ISERROR(SEARCH("CUMPLE",Z39)))</formula>
    </cfRule>
    <cfRule type="containsText" dxfId="6704" priority="9074" operator="containsText" text="SUBSANAR">
      <formula>NOT(ISERROR(SEARCH("SUBSANAR",Z39)))</formula>
    </cfRule>
    <cfRule type="containsText" dxfId="6703" priority="9075" operator="containsText" text="NO">
      <formula>NOT(ISERROR(SEARCH("NO",Z39)))</formula>
    </cfRule>
    <cfRule type="containsText" dxfId="6702" priority="9076" operator="containsText" text="SI">
      <formula>NOT(ISERROR(SEARCH("SI",Z39)))</formula>
    </cfRule>
  </conditionalFormatting>
  <conditionalFormatting sqref="V63:V64">
    <cfRule type="containsText" dxfId="6701" priority="9061" operator="containsText" text="FUERA DE TIEMPO">
      <formula>NOT(ISERROR(SEARCH("FUERA DE TIEMPO",V63)))</formula>
    </cfRule>
  </conditionalFormatting>
  <conditionalFormatting sqref="S60:T61">
    <cfRule type="containsText" dxfId="6700" priority="9060" operator="containsText" text="CUMPLE">
      <formula>NOT(ISERROR(SEARCH("CUMPLE",S60)))</formula>
    </cfRule>
  </conditionalFormatting>
  <conditionalFormatting sqref="AA56">
    <cfRule type="containsText" dxfId="6699" priority="9058" operator="containsText" text="NO">
      <formula>NOT(ISERROR(SEARCH("NO",AA56)))</formula>
    </cfRule>
    <cfRule type="containsText" dxfId="6698" priority="9059" operator="containsText" text="CUMPLE">
      <formula>NOT(ISERROR(SEARCH("CUMPLE",AA56)))</formula>
    </cfRule>
  </conditionalFormatting>
  <conditionalFormatting sqref="AC56">
    <cfRule type="containsText" dxfId="6697" priority="9056" operator="containsText" text="NO">
      <formula>NOT(ISERROR(SEARCH("NO",AC56)))</formula>
    </cfRule>
    <cfRule type="containsText" dxfId="6696" priority="9057" operator="containsText" text="CUMPLE">
      <formula>NOT(ISERROR(SEARCH("CUMPLE",AC56)))</formula>
    </cfRule>
  </conditionalFormatting>
  <conditionalFormatting sqref="R60:R61">
    <cfRule type="containsText" dxfId="6695" priority="9053" operator="containsText" text="CUMPLE">
      <formula>NOT(ISERROR(SEARCH("CUMPLE",R60)))</formula>
    </cfRule>
  </conditionalFormatting>
  <conditionalFormatting sqref="X62">
    <cfRule type="containsText" dxfId="6694" priority="9049" operator="containsText" text="NO">
      <formula>NOT(ISERROR(SEARCH("NO",X62)))</formula>
    </cfRule>
  </conditionalFormatting>
  <conditionalFormatting sqref="X62">
    <cfRule type="containsText" dxfId="6693" priority="9050" operator="containsText" text="CUMPLE">
      <formula>NOT(ISERROR(SEARCH("CUMPLE",X62)))</formula>
    </cfRule>
  </conditionalFormatting>
  <conditionalFormatting sqref="Q56:Q61">
    <cfRule type="containsText" dxfId="6692" priority="9044" operator="containsText" text="NO CUMPLE">
      <formula>NOT(ISERROR(SEARCH("NO CUMPLE",Q56)))</formula>
    </cfRule>
    <cfRule type="containsText" dxfId="6691" priority="9045" operator="containsText" text="CUMPLE">
      <formula>NOT(ISERROR(SEARCH("CUMPLE",Q56)))</formula>
    </cfRule>
    <cfRule type="containsText" dxfId="6690" priority="9046" operator="containsText" text="SUBSANAR">
      <formula>NOT(ISERROR(SEARCH("SUBSANAR",Q56)))</formula>
    </cfRule>
    <cfRule type="containsText" dxfId="6689" priority="9047" operator="containsText" text="NO">
      <formula>NOT(ISERROR(SEARCH("NO",Q56)))</formula>
    </cfRule>
    <cfRule type="containsText" dxfId="6688" priority="9048" operator="containsText" text="SI">
      <formula>NOT(ISERROR(SEARCH("SI",Q56)))</formula>
    </cfRule>
  </conditionalFormatting>
  <conditionalFormatting sqref="R56:T59">
    <cfRule type="containsText" dxfId="6687" priority="9039" operator="containsText" text="NO CUMPLE">
      <formula>NOT(ISERROR(SEARCH("NO CUMPLE",R56)))</formula>
    </cfRule>
    <cfRule type="containsText" dxfId="6686" priority="9040" operator="containsText" text="CUMPLE">
      <formula>NOT(ISERROR(SEARCH("CUMPLE",R56)))</formula>
    </cfRule>
    <cfRule type="containsText" dxfId="6685" priority="9041" operator="containsText" text="SUBSANAR">
      <formula>NOT(ISERROR(SEARCH("SUBSANAR",R56)))</formula>
    </cfRule>
    <cfRule type="containsText" dxfId="6684" priority="9042" operator="containsText" text="NO">
      <formula>NOT(ISERROR(SEARCH("NO",R56)))</formula>
    </cfRule>
    <cfRule type="containsText" dxfId="6683" priority="9043" operator="containsText" text="SI">
      <formula>NOT(ISERROR(SEARCH("SI",R56)))</formula>
    </cfRule>
  </conditionalFormatting>
  <conditionalFormatting sqref="V56:V61">
    <cfRule type="containsText" dxfId="6682" priority="9033" operator="containsText" text="CUMPLE">
      <formula>NOT(ISERROR(SEARCH("CUMPLE",V56)))</formula>
    </cfRule>
  </conditionalFormatting>
  <conditionalFormatting sqref="V56:V61">
    <cfRule type="containsText" dxfId="6681" priority="9032" operator="containsText" text="NO">
      <formula>NOT(ISERROR(SEARCH("NO",V56)))</formula>
    </cfRule>
  </conditionalFormatting>
  <conditionalFormatting sqref="V56:V61">
    <cfRule type="containsText" dxfId="6680" priority="9031" operator="containsText" text="NO">
      <formula>NOT(ISERROR(SEARCH("NO",V56)))</formula>
    </cfRule>
  </conditionalFormatting>
  <conditionalFormatting sqref="V56:V61">
    <cfRule type="containsText" dxfId="6679" priority="9030" operator="containsText" text="NO">
      <formula>NOT(ISERROR(SEARCH("NO",V56)))</formula>
    </cfRule>
  </conditionalFormatting>
  <conditionalFormatting sqref="W62">
    <cfRule type="containsText" dxfId="6678" priority="9029" operator="containsText" text="CUMPLE">
      <formula>NOT(ISERROR(SEARCH("CUMPLE",W62)))</formula>
    </cfRule>
  </conditionalFormatting>
  <conditionalFormatting sqref="W62">
    <cfRule type="containsText" dxfId="6677" priority="9028" operator="containsText" text="NO">
      <formula>NOT(ISERROR(SEARCH("NO",W62)))</formula>
    </cfRule>
  </conditionalFormatting>
  <conditionalFormatting sqref="Z56">
    <cfRule type="containsText" dxfId="6676" priority="9023" operator="containsText" text="NO CUMPLE">
      <formula>NOT(ISERROR(SEARCH("NO CUMPLE",Z56)))</formula>
    </cfRule>
    <cfRule type="containsText" dxfId="6675" priority="9024" operator="containsText" text="CUMPLE">
      <formula>NOT(ISERROR(SEARCH("CUMPLE",Z56)))</formula>
    </cfRule>
    <cfRule type="containsText" dxfId="6674" priority="9025" operator="containsText" text="SUBSANAR">
      <formula>NOT(ISERROR(SEARCH("SUBSANAR",Z56)))</formula>
    </cfRule>
    <cfRule type="containsText" dxfId="6673" priority="9026" operator="containsText" text="NO">
      <formula>NOT(ISERROR(SEARCH("NO",Z56)))</formula>
    </cfRule>
    <cfRule type="containsText" dxfId="6672" priority="9027" operator="containsText" text="SI">
      <formula>NOT(ISERROR(SEARCH("SI",Z56)))</formula>
    </cfRule>
  </conditionalFormatting>
  <conditionalFormatting sqref="AB56">
    <cfRule type="containsText" dxfId="6671" priority="9018" operator="containsText" text="NO CUMPLE">
      <formula>NOT(ISERROR(SEARCH("NO CUMPLE",AB56)))</formula>
    </cfRule>
    <cfRule type="containsText" dxfId="6670" priority="9019" operator="containsText" text="CUMPLE">
      <formula>NOT(ISERROR(SEARCH("CUMPLE",AB56)))</formula>
    </cfRule>
    <cfRule type="containsText" dxfId="6669" priority="9020" operator="containsText" text="SUBSANAR">
      <formula>NOT(ISERROR(SEARCH("SUBSANAR",AB56)))</formula>
    </cfRule>
    <cfRule type="containsText" dxfId="6668" priority="9021" operator="containsText" text="NO">
      <formula>NOT(ISERROR(SEARCH("NO",AB56)))</formula>
    </cfRule>
    <cfRule type="containsText" dxfId="6667" priority="9022" operator="containsText" text="SI">
      <formula>NOT(ISERROR(SEARCH("SI",AB56)))</formula>
    </cfRule>
  </conditionalFormatting>
  <conditionalFormatting sqref="AB52">
    <cfRule type="containsText" dxfId="6666" priority="9008" operator="containsText" text="NO CUMPLE">
      <formula>NOT(ISERROR(SEARCH("NO CUMPLE",AB52)))</formula>
    </cfRule>
    <cfRule type="containsText" dxfId="6665" priority="9009" operator="containsText" text="CUMPLE">
      <formula>NOT(ISERROR(SEARCH("CUMPLE",AB52)))</formula>
    </cfRule>
    <cfRule type="containsText" dxfId="6664" priority="9010" operator="containsText" text="SUBSANAR">
      <formula>NOT(ISERROR(SEARCH("SUBSANAR",AB52)))</formula>
    </cfRule>
    <cfRule type="containsText" dxfId="6663" priority="9011" operator="containsText" text="NO">
      <formula>NOT(ISERROR(SEARCH("NO",AB52)))</formula>
    </cfRule>
    <cfRule type="containsText" dxfId="6662" priority="9012" operator="containsText" text="SI">
      <formula>NOT(ISERROR(SEARCH("SI",AB52)))</formula>
    </cfRule>
  </conditionalFormatting>
  <conditionalFormatting sqref="Z52">
    <cfRule type="containsText" dxfId="6661" priority="9013" operator="containsText" text="NO CUMPLE">
      <formula>NOT(ISERROR(SEARCH("NO CUMPLE",Z52)))</formula>
    </cfRule>
    <cfRule type="containsText" dxfId="6660" priority="9014" operator="containsText" text="CUMPLE">
      <formula>NOT(ISERROR(SEARCH("CUMPLE",Z52)))</formula>
    </cfRule>
    <cfRule type="containsText" dxfId="6659" priority="9015" operator="containsText" text="SUBSANAR">
      <formula>NOT(ISERROR(SEARCH("SUBSANAR",Z52)))</formula>
    </cfRule>
    <cfRule type="containsText" dxfId="6658" priority="9016" operator="containsText" text="NO">
      <formula>NOT(ISERROR(SEARCH("NO",Z52)))</formula>
    </cfRule>
    <cfRule type="containsText" dxfId="6657" priority="9017" operator="containsText" text="SI">
      <formula>NOT(ISERROR(SEARCH("SI",Z52)))</formula>
    </cfRule>
  </conditionalFormatting>
  <conditionalFormatting sqref="S73:T74">
    <cfRule type="containsText" dxfId="6656" priority="9002" operator="containsText" text="CUMPLE">
      <formula>NOT(ISERROR(SEARCH("CUMPLE",S73)))</formula>
    </cfRule>
  </conditionalFormatting>
  <conditionalFormatting sqref="AA69">
    <cfRule type="containsText" dxfId="6655" priority="9000" operator="containsText" text="NO">
      <formula>NOT(ISERROR(SEARCH("NO",AA69)))</formula>
    </cfRule>
    <cfRule type="containsText" dxfId="6654" priority="9001" operator="containsText" text="CUMPLE">
      <formula>NOT(ISERROR(SEARCH("CUMPLE",AA69)))</formula>
    </cfRule>
  </conditionalFormatting>
  <conditionalFormatting sqref="AC69">
    <cfRule type="containsText" dxfId="6653" priority="8998" operator="containsText" text="NO">
      <formula>NOT(ISERROR(SEARCH("NO",AC69)))</formula>
    </cfRule>
    <cfRule type="containsText" dxfId="6652" priority="8999" operator="containsText" text="CUMPLE">
      <formula>NOT(ISERROR(SEARCH("CUMPLE",AC69)))</formula>
    </cfRule>
  </conditionalFormatting>
  <conditionalFormatting sqref="R73:R74">
    <cfRule type="containsText" dxfId="6651" priority="8995" operator="containsText" text="CUMPLE">
      <formula>NOT(ISERROR(SEARCH("CUMPLE",R73)))</formula>
    </cfRule>
  </conditionalFormatting>
  <conditionalFormatting sqref="X75">
    <cfRule type="containsText" dxfId="6650" priority="8991" operator="containsText" text="NO">
      <formula>NOT(ISERROR(SEARCH("NO",X75)))</formula>
    </cfRule>
  </conditionalFormatting>
  <conditionalFormatting sqref="X75">
    <cfRule type="containsText" dxfId="6649" priority="8992" operator="containsText" text="CUMPLE">
      <formula>NOT(ISERROR(SEARCH("CUMPLE",X75)))</formula>
    </cfRule>
  </conditionalFormatting>
  <conditionalFormatting sqref="Q69:Q74">
    <cfRule type="containsText" dxfId="6648" priority="8986" operator="containsText" text="NO CUMPLE">
      <formula>NOT(ISERROR(SEARCH("NO CUMPLE",Q69)))</formula>
    </cfRule>
    <cfRule type="containsText" dxfId="6647" priority="8987" operator="containsText" text="CUMPLE">
      <formula>NOT(ISERROR(SEARCH("CUMPLE",Q69)))</formula>
    </cfRule>
    <cfRule type="containsText" dxfId="6646" priority="8988" operator="containsText" text="SUBSANAR">
      <formula>NOT(ISERROR(SEARCH("SUBSANAR",Q69)))</formula>
    </cfRule>
    <cfRule type="containsText" dxfId="6645" priority="8989" operator="containsText" text="NO">
      <formula>NOT(ISERROR(SEARCH("NO",Q69)))</formula>
    </cfRule>
    <cfRule type="containsText" dxfId="6644" priority="8990" operator="containsText" text="SI">
      <formula>NOT(ISERROR(SEARCH("SI",Q69)))</formula>
    </cfRule>
  </conditionalFormatting>
  <conditionalFormatting sqref="R69:T72">
    <cfRule type="containsText" dxfId="6643" priority="8981" operator="containsText" text="NO CUMPLE">
      <formula>NOT(ISERROR(SEARCH("NO CUMPLE",R69)))</formula>
    </cfRule>
    <cfRule type="containsText" dxfId="6642" priority="8982" operator="containsText" text="CUMPLE">
      <formula>NOT(ISERROR(SEARCH("CUMPLE",R69)))</formula>
    </cfRule>
    <cfRule type="containsText" dxfId="6641" priority="8983" operator="containsText" text="SUBSANAR">
      <formula>NOT(ISERROR(SEARCH("SUBSANAR",R69)))</formula>
    </cfRule>
    <cfRule type="containsText" dxfId="6640" priority="8984" operator="containsText" text="NO">
      <formula>NOT(ISERROR(SEARCH("NO",R69)))</formula>
    </cfRule>
    <cfRule type="containsText" dxfId="6639" priority="8985" operator="containsText" text="SI">
      <formula>NOT(ISERROR(SEARCH("SI",R69)))</formula>
    </cfRule>
  </conditionalFormatting>
  <conditionalFormatting sqref="V69:V74">
    <cfRule type="containsText" dxfId="6638" priority="8975" operator="containsText" text="CUMPLE">
      <formula>NOT(ISERROR(SEARCH("CUMPLE",V69)))</formula>
    </cfRule>
  </conditionalFormatting>
  <conditionalFormatting sqref="V69:V74">
    <cfRule type="containsText" dxfId="6637" priority="8974" operator="containsText" text="NO">
      <formula>NOT(ISERROR(SEARCH("NO",V69)))</formula>
    </cfRule>
  </conditionalFormatting>
  <conditionalFormatting sqref="V69:V74">
    <cfRule type="containsText" dxfId="6636" priority="8973" operator="containsText" text="NO">
      <formula>NOT(ISERROR(SEARCH("NO",V69)))</formula>
    </cfRule>
  </conditionalFormatting>
  <conditionalFormatting sqref="V69:V74">
    <cfRule type="containsText" dxfId="6635" priority="8972" operator="containsText" text="NO">
      <formula>NOT(ISERROR(SEARCH("NO",V69)))</formula>
    </cfRule>
  </conditionalFormatting>
  <conditionalFormatting sqref="W75">
    <cfRule type="containsText" dxfId="6634" priority="8971" operator="containsText" text="CUMPLE">
      <formula>NOT(ISERROR(SEARCH("CUMPLE",W75)))</formula>
    </cfRule>
  </conditionalFormatting>
  <conditionalFormatting sqref="W75">
    <cfRule type="containsText" dxfId="6633" priority="8970" operator="containsText" text="NO">
      <formula>NOT(ISERROR(SEARCH("NO",W75)))</formula>
    </cfRule>
  </conditionalFormatting>
  <conditionalFormatting sqref="Z69">
    <cfRule type="containsText" dxfId="6632" priority="8965" operator="containsText" text="NO CUMPLE">
      <formula>NOT(ISERROR(SEARCH("NO CUMPLE",Z69)))</formula>
    </cfRule>
    <cfRule type="containsText" dxfId="6631" priority="8966" operator="containsText" text="CUMPLE">
      <formula>NOT(ISERROR(SEARCH("CUMPLE",Z69)))</formula>
    </cfRule>
    <cfRule type="containsText" dxfId="6630" priority="8967" operator="containsText" text="SUBSANAR">
      <formula>NOT(ISERROR(SEARCH("SUBSANAR",Z69)))</formula>
    </cfRule>
    <cfRule type="containsText" dxfId="6629" priority="8968" operator="containsText" text="NO">
      <formula>NOT(ISERROR(SEARCH("NO",Z69)))</formula>
    </cfRule>
    <cfRule type="containsText" dxfId="6628" priority="8969" operator="containsText" text="SI">
      <formula>NOT(ISERROR(SEARCH("SI",Z69)))</formula>
    </cfRule>
  </conditionalFormatting>
  <conditionalFormatting sqref="AB69">
    <cfRule type="containsText" dxfId="6627" priority="8960" operator="containsText" text="NO CUMPLE">
      <formula>NOT(ISERROR(SEARCH("NO CUMPLE",AB69)))</formula>
    </cfRule>
    <cfRule type="containsText" dxfId="6626" priority="8961" operator="containsText" text="CUMPLE">
      <formula>NOT(ISERROR(SEARCH("CUMPLE",AB69)))</formula>
    </cfRule>
    <cfRule type="containsText" dxfId="6625" priority="8962" operator="containsText" text="SUBSANAR">
      <formula>NOT(ISERROR(SEARCH("SUBSANAR",AB69)))</formula>
    </cfRule>
    <cfRule type="containsText" dxfId="6624" priority="8963" operator="containsText" text="NO">
      <formula>NOT(ISERROR(SEARCH("NO",AB69)))</formula>
    </cfRule>
    <cfRule type="containsText" dxfId="6623" priority="8964" operator="containsText" text="SI">
      <formula>NOT(ISERROR(SEARCH("SI",AB69)))</formula>
    </cfRule>
  </conditionalFormatting>
  <conditionalFormatting sqref="AB65">
    <cfRule type="containsText" dxfId="6622" priority="8950" operator="containsText" text="NO CUMPLE">
      <formula>NOT(ISERROR(SEARCH("NO CUMPLE",AB65)))</formula>
    </cfRule>
    <cfRule type="containsText" dxfId="6621" priority="8951" operator="containsText" text="CUMPLE">
      <formula>NOT(ISERROR(SEARCH("CUMPLE",AB65)))</formula>
    </cfRule>
    <cfRule type="containsText" dxfId="6620" priority="8952" operator="containsText" text="SUBSANAR">
      <formula>NOT(ISERROR(SEARCH("SUBSANAR",AB65)))</formula>
    </cfRule>
    <cfRule type="containsText" dxfId="6619" priority="8953" operator="containsText" text="NO">
      <formula>NOT(ISERROR(SEARCH("NO",AB65)))</formula>
    </cfRule>
    <cfRule type="containsText" dxfId="6618" priority="8954" operator="containsText" text="SI">
      <formula>NOT(ISERROR(SEARCH("SI",AB65)))</formula>
    </cfRule>
  </conditionalFormatting>
  <conditionalFormatting sqref="Z65">
    <cfRule type="containsText" dxfId="6617" priority="8955" operator="containsText" text="NO CUMPLE">
      <formula>NOT(ISERROR(SEARCH("NO CUMPLE",Z65)))</formula>
    </cfRule>
    <cfRule type="containsText" dxfId="6616" priority="8956" operator="containsText" text="CUMPLE">
      <formula>NOT(ISERROR(SEARCH("CUMPLE",Z65)))</formula>
    </cfRule>
    <cfRule type="containsText" dxfId="6615" priority="8957" operator="containsText" text="SUBSANAR">
      <formula>NOT(ISERROR(SEARCH("SUBSANAR",Z65)))</formula>
    </cfRule>
    <cfRule type="containsText" dxfId="6614" priority="8958" operator="containsText" text="NO">
      <formula>NOT(ISERROR(SEARCH("NO",Z65)))</formula>
    </cfRule>
    <cfRule type="containsText" dxfId="6613" priority="8959" operator="containsText" text="SI">
      <formula>NOT(ISERROR(SEARCH("SI",Z65)))</formula>
    </cfRule>
  </conditionalFormatting>
  <conditionalFormatting sqref="X70">
    <cfRule type="containsText" dxfId="6612" priority="8945" operator="containsText" text="NO CUMPLE">
      <formula>NOT(ISERROR(SEARCH("NO CUMPLE",X70)))</formula>
    </cfRule>
    <cfRule type="containsText" dxfId="6611" priority="8946" operator="containsText" text="CUMPLE">
      <formula>NOT(ISERROR(SEARCH("CUMPLE",X70)))</formula>
    </cfRule>
    <cfRule type="containsText" dxfId="6610" priority="8947" operator="containsText" text="SUBSANAR">
      <formula>NOT(ISERROR(SEARCH("SUBSANAR",X70)))</formula>
    </cfRule>
    <cfRule type="containsText" dxfId="6609" priority="8948" operator="containsText" text="NO">
      <formula>NOT(ISERROR(SEARCH("NO",X70)))</formula>
    </cfRule>
    <cfRule type="containsText" dxfId="6608" priority="8949" operator="containsText" text="SI">
      <formula>NOT(ISERROR(SEARCH("SI",X70)))</formula>
    </cfRule>
  </conditionalFormatting>
  <conditionalFormatting sqref="V89:V90 V102:V103">
    <cfRule type="containsText" dxfId="6607" priority="8944" operator="containsText" text="FUERA DE TIEMPO">
      <formula>NOT(ISERROR(SEARCH("FUERA DE TIEMPO",V89)))</formula>
    </cfRule>
  </conditionalFormatting>
  <conditionalFormatting sqref="S86:T87">
    <cfRule type="containsText" dxfId="6606" priority="8943" operator="containsText" text="CUMPLE">
      <formula>NOT(ISERROR(SEARCH("CUMPLE",S86)))</formula>
    </cfRule>
  </conditionalFormatting>
  <conditionalFormatting sqref="AA82">
    <cfRule type="containsText" dxfId="6605" priority="8941" operator="containsText" text="NO">
      <formula>NOT(ISERROR(SEARCH("NO",AA82)))</formula>
    </cfRule>
    <cfRule type="containsText" dxfId="6604" priority="8942" operator="containsText" text="CUMPLE">
      <formula>NOT(ISERROR(SEARCH("CUMPLE",AA82)))</formula>
    </cfRule>
  </conditionalFormatting>
  <conditionalFormatting sqref="AC82">
    <cfRule type="containsText" dxfId="6603" priority="8939" operator="containsText" text="NO">
      <formula>NOT(ISERROR(SEARCH("NO",AC82)))</formula>
    </cfRule>
    <cfRule type="containsText" dxfId="6602" priority="8940" operator="containsText" text="CUMPLE">
      <formula>NOT(ISERROR(SEARCH("CUMPLE",AC82)))</formula>
    </cfRule>
  </conditionalFormatting>
  <conditionalFormatting sqref="R86:R87">
    <cfRule type="containsText" dxfId="6601" priority="8936" operator="containsText" text="CUMPLE">
      <formula>NOT(ISERROR(SEARCH("CUMPLE",R86)))</formula>
    </cfRule>
  </conditionalFormatting>
  <conditionalFormatting sqref="X88">
    <cfRule type="containsText" dxfId="6600" priority="8932" operator="containsText" text="NO">
      <formula>NOT(ISERROR(SEARCH("NO",X88)))</formula>
    </cfRule>
  </conditionalFormatting>
  <conditionalFormatting sqref="X88">
    <cfRule type="containsText" dxfId="6599" priority="8933" operator="containsText" text="CUMPLE">
      <formula>NOT(ISERROR(SEARCH("CUMPLE",X88)))</formula>
    </cfRule>
  </conditionalFormatting>
  <conditionalFormatting sqref="Q82:Q87">
    <cfRule type="containsText" dxfId="6598" priority="8927" operator="containsText" text="NO CUMPLE">
      <formula>NOT(ISERROR(SEARCH("NO CUMPLE",Q82)))</formula>
    </cfRule>
    <cfRule type="containsText" dxfId="6597" priority="8928" operator="containsText" text="CUMPLE">
      <formula>NOT(ISERROR(SEARCH("CUMPLE",Q82)))</formula>
    </cfRule>
    <cfRule type="containsText" dxfId="6596" priority="8929" operator="containsText" text="SUBSANAR">
      <formula>NOT(ISERROR(SEARCH("SUBSANAR",Q82)))</formula>
    </cfRule>
    <cfRule type="containsText" dxfId="6595" priority="8930" operator="containsText" text="NO">
      <formula>NOT(ISERROR(SEARCH("NO",Q82)))</formula>
    </cfRule>
    <cfRule type="containsText" dxfId="6594" priority="8931" operator="containsText" text="SI">
      <formula>NOT(ISERROR(SEARCH("SI",Q82)))</formula>
    </cfRule>
  </conditionalFormatting>
  <conditionalFormatting sqref="R82:T85">
    <cfRule type="containsText" dxfId="6593" priority="8922" operator="containsText" text="NO CUMPLE">
      <formula>NOT(ISERROR(SEARCH("NO CUMPLE",R82)))</formula>
    </cfRule>
    <cfRule type="containsText" dxfId="6592" priority="8923" operator="containsText" text="CUMPLE">
      <formula>NOT(ISERROR(SEARCH("CUMPLE",R82)))</formula>
    </cfRule>
    <cfRule type="containsText" dxfId="6591" priority="8924" operator="containsText" text="SUBSANAR">
      <formula>NOT(ISERROR(SEARCH("SUBSANAR",R82)))</formula>
    </cfRule>
    <cfRule type="containsText" dxfId="6590" priority="8925" operator="containsText" text="NO">
      <formula>NOT(ISERROR(SEARCH("NO",R82)))</formula>
    </cfRule>
    <cfRule type="containsText" dxfId="6589" priority="8926" operator="containsText" text="SI">
      <formula>NOT(ISERROR(SEARCH("SI",R82)))</formula>
    </cfRule>
  </conditionalFormatting>
  <conditionalFormatting sqref="V82:V87">
    <cfRule type="containsText" dxfId="6588" priority="8916" operator="containsText" text="CUMPLE">
      <formula>NOT(ISERROR(SEARCH("CUMPLE",V82)))</formula>
    </cfRule>
  </conditionalFormatting>
  <conditionalFormatting sqref="V82:V87">
    <cfRule type="containsText" dxfId="6587" priority="8915" operator="containsText" text="NO">
      <formula>NOT(ISERROR(SEARCH("NO",V82)))</formula>
    </cfRule>
  </conditionalFormatting>
  <conditionalFormatting sqref="V82:V87">
    <cfRule type="containsText" dxfId="6586" priority="8914" operator="containsText" text="NO">
      <formula>NOT(ISERROR(SEARCH("NO",V82)))</formula>
    </cfRule>
  </conditionalFormatting>
  <conditionalFormatting sqref="V82:V87">
    <cfRule type="containsText" dxfId="6585" priority="8913" operator="containsText" text="NO">
      <formula>NOT(ISERROR(SEARCH("NO",V82)))</formula>
    </cfRule>
  </conditionalFormatting>
  <conditionalFormatting sqref="W88">
    <cfRule type="containsText" dxfId="6584" priority="8912" operator="containsText" text="CUMPLE">
      <formula>NOT(ISERROR(SEARCH("CUMPLE",W88)))</formula>
    </cfRule>
  </conditionalFormatting>
  <conditionalFormatting sqref="W88">
    <cfRule type="containsText" dxfId="6583" priority="8911" operator="containsText" text="NO">
      <formula>NOT(ISERROR(SEARCH("NO",W88)))</formula>
    </cfRule>
  </conditionalFormatting>
  <conditionalFormatting sqref="Z82">
    <cfRule type="containsText" dxfId="6582" priority="8906" operator="containsText" text="NO CUMPLE">
      <formula>NOT(ISERROR(SEARCH("NO CUMPLE",Z82)))</formula>
    </cfRule>
    <cfRule type="containsText" dxfId="6581" priority="8907" operator="containsText" text="CUMPLE">
      <formula>NOT(ISERROR(SEARCH("CUMPLE",Z82)))</formula>
    </cfRule>
    <cfRule type="containsText" dxfId="6580" priority="8908" operator="containsText" text="SUBSANAR">
      <formula>NOT(ISERROR(SEARCH("SUBSANAR",Z82)))</formula>
    </cfRule>
    <cfRule type="containsText" dxfId="6579" priority="8909" operator="containsText" text="NO">
      <formula>NOT(ISERROR(SEARCH("NO",Z82)))</formula>
    </cfRule>
    <cfRule type="containsText" dxfId="6578" priority="8910" operator="containsText" text="SI">
      <formula>NOT(ISERROR(SEARCH("SI",Z82)))</formula>
    </cfRule>
  </conditionalFormatting>
  <conditionalFormatting sqref="AB82">
    <cfRule type="containsText" dxfId="6577" priority="8901" operator="containsText" text="NO CUMPLE">
      <formula>NOT(ISERROR(SEARCH("NO CUMPLE",AB82)))</formula>
    </cfRule>
    <cfRule type="containsText" dxfId="6576" priority="8902" operator="containsText" text="CUMPLE">
      <formula>NOT(ISERROR(SEARCH("CUMPLE",AB82)))</formula>
    </cfRule>
    <cfRule type="containsText" dxfId="6575" priority="8903" operator="containsText" text="SUBSANAR">
      <formula>NOT(ISERROR(SEARCH("SUBSANAR",AB82)))</formula>
    </cfRule>
    <cfRule type="containsText" dxfId="6574" priority="8904" operator="containsText" text="NO">
      <formula>NOT(ISERROR(SEARCH("NO",AB82)))</formula>
    </cfRule>
    <cfRule type="containsText" dxfId="6573" priority="8905" operator="containsText" text="SI">
      <formula>NOT(ISERROR(SEARCH("SI",AB82)))</formula>
    </cfRule>
  </conditionalFormatting>
  <conditionalFormatting sqref="AB78">
    <cfRule type="containsText" dxfId="6572" priority="8891" operator="containsText" text="NO CUMPLE">
      <formula>NOT(ISERROR(SEARCH("NO CUMPLE",AB78)))</formula>
    </cfRule>
    <cfRule type="containsText" dxfId="6571" priority="8892" operator="containsText" text="CUMPLE">
      <formula>NOT(ISERROR(SEARCH("CUMPLE",AB78)))</formula>
    </cfRule>
    <cfRule type="containsText" dxfId="6570" priority="8893" operator="containsText" text="SUBSANAR">
      <formula>NOT(ISERROR(SEARCH("SUBSANAR",AB78)))</formula>
    </cfRule>
    <cfRule type="containsText" dxfId="6569" priority="8894" operator="containsText" text="NO">
      <formula>NOT(ISERROR(SEARCH("NO",AB78)))</formula>
    </cfRule>
    <cfRule type="containsText" dxfId="6568" priority="8895" operator="containsText" text="SI">
      <formula>NOT(ISERROR(SEARCH("SI",AB78)))</formula>
    </cfRule>
  </conditionalFormatting>
  <conditionalFormatting sqref="Z78">
    <cfRule type="containsText" dxfId="6567" priority="8896" operator="containsText" text="NO CUMPLE">
      <formula>NOT(ISERROR(SEARCH("NO CUMPLE",Z78)))</formula>
    </cfRule>
    <cfRule type="containsText" dxfId="6566" priority="8897" operator="containsText" text="CUMPLE">
      <formula>NOT(ISERROR(SEARCH("CUMPLE",Z78)))</formula>
    </cfRule>
    <cfRule type="containsText" dxfId="6565" priority="8898" operator="containsText" text="SUBSANAR">
      <formula>NOT(ISERROR(SEARCH("SUBSANAR",Z78)))</formula>
    </cfRule>
    <cfRule type="containsText" dxfId="6564" priority="8899" operator="containsText" text="NO">
      <formula>NOT(ISERROR(SEARCH("NO",Z78)))</formula>
    </cfRule>
    <cfRule type="containsText" dxfId="6563" priority="8900" operator="containsText" text="SI">
      <formula>NOT(ISERROR(SEARCH("SI",Z78)))</formula>
    </cfRule>
  </conditionalFormatting>
  <conditionalFormatting sqref="S100:T100 T99">
    <cfRule type="containsText" dxfId="6562" priority="8885" operator="containsText" text="CUMPLE">
      <formula>NOT(ISERROR(SEARCH("CUMPLE",S99)))</formula>
    </cfRule>
  </conditionalFormatting>
  <conditionalFormatting sqref="AA95">
    <cfRule type="containsText" dxfId="6561" priority="8883" operator="containsText" text="NO">
      <formula>NOT(ISERROR(SEARCH("NO",AA95)))</formula>
    </cfRule>
    <cfRule type="containsText" dxfId="6560" priority="8884" operator="containsText" text="CUMPLE">
      <formula>NOT(ISERROR(SEARCH("CUMPLE",AA95)))</formula>
    </cfRule>
  </conditionalFormatting>
  <conditionalFormatting sqref="AC95">
    <cfRule type="containsText" dxfId="6559" priority="8881" operator="containsText" text="NO">
      <formula>NOT(ISERROR(SEARCH("NO",AC95)))</formula>
    </cfRule>
    <cfRule type="containsText" dxfId="6558" priority="8882" operator="containsText" text="CUMPLE">
      <formula>NOT(ISERROR(SEARCH("CUMPLE",AC95)))</formula>
    </cfRule>
  </conditionalFormatting>
  <conditionalFormatting sqref="X101">
    <cfRule type="containsText" dxfId="6557" priority="8874" operator="containsText" text="NO">
      <formula>NOT(ISERROR(SEARCH("NO",X101)))</formula>
    </cfRule>
  </conditionalFormatting>
  <conditionalFormatting sqref="X101">
    <cfRule type="containsText" dxfId="6556" priority="8875" operator="containsText" text="CUMPLE">
      <formula>NOT(ISERROR(SEARCH("CUMPLE",X101)))</formula>
    </cfRule>
  </conditionalFormatting>
  <conditionalFormatting sqref="Q95:Q100">
    <cfRule type="containsText" dxfId="6555" priority="8869" operator="containsText" text="NO CUMPLE">
      <formula>NOT(ISERROR(SEARCH("NO CUMPLE",Q95)))</formula>
    </cfRule>
    <cfRule type="containsText" dxfId="6554" priority="8870" operator="containsText" text="CUMPLE">
      <formula>NOT(ISERROR(SEARCH("CUMPLE",Q95)))</formula>
    </cfRule>
    <cfRule type="containsText" dxfId="6553" priority="8871" operator="containsText" text="SUBSANAR">
      <formula>NOT(ISERROR(SEARCH("SUBSANAR",Q95)))</formula>
    </cfRule>
    <cfRule type="containsText" dxfId="6552" priority="8872" operator="containsText" text="NO">
      <formula>NOT(ISERROR(SEARCH("NO",Q95)))</formula>
    </cfRule>
    <cfRule type="containsText" dxfId="6551" priority="8873" operator="containsText" text="SI">
      <formula>NOT(ISERROR(SEARCH("SI",Q95)))</formula>
    </cfRule>
  </conditionalFormatting>
  <conditionalFormatting sqref="R95:T98 R99:S99 R100">
    <cfRule type="containsText" dxfId="6550" priority="8864" operator="containsText" text="NO CUMPLE">
      <formula>NOT(ISERROR(SEARCH("NO CUMPLE",R95)))</formula>
    </cfRule>
    <cfRule type="containsText" dxfId="6549" priority="8865" operator="containsText" text="CUMPLE">
      <formula>NOT(ISERROR(SEARCH("CUMPLE",R95)))</formula>
    </cfRule>
    <cfRule type="containsText" dxfId="6548" priority="8866" operator="containsText" text="SUBSANAR">
      <formula>NOT(ISERROR(SEARCH("SUBSANAR",R95)))</formula>
    </cfRule>
    <cfRule type="containsText" dxfId="6547" priority="8867" operator="containsText" text="NO">
      <formula>NOT(ISERROR(SEARCH("NO",R95)))</formula>
    </cfRule>
    <cfRule type="containsText" dxfId="6546" priority="8868" operator="containsText" text="SI">
      <formula>NOT(ISERROR(SEARCH("SI",R95)))</formula>
    </cfRule>
  </conditionalFormatting>
  <conditionalFormatting sqref="V95:V100">
    <cfRule type="containsText" dxfId="6545" priority="8858" operator="containsText" text="CUMPLE">
      <formula>NOT(ISERROR(SEARCH("CUMPLE",V95)))</formula>
    </cfRule>
  </conditionalFormatting>
  <conditionalFormatting sqref="V95:V100">
    <cfRule type="containsText" dxfId="6544" priority="8857" operator="containsText" text="NO">
      <formula>NOT(ISERROR(SEARCH("NO",V95)))</formula>
    </cfRule>
  </conditionalFormatting>
  <conditionalFormatting sqref="V95:V100">
    <cfRule type="containsText" dxfId="6543" priority="8856" operator="containsText" text="NO">
      <formula>NOT(ISERROR(SEARCH("NO",V95)))</formula>
    </cfRule>
  </conditionalFormatting>
  <conditionalFormatting sqref="V95:V100">
    <cfRule type="containsText" dxfId="6542" priority="8855" operator="containsText" text="NO">
      <formula>NOT(ISERROR(SEARCH("NO",V95)))</formula>
    </cfRule>
  </conditionalFormatting>
  <conditionalFormatting sqref="W101">
    <cfRule type="containsText" dxfId="6541" priority="8854" operator="containsText" text="CUMPLE">
      <formula>NOT(ISERROR(SEARCH("CUMPLE",W101)))</formula>
    </cfRule>
  </conditionalFormatting>
  <conditionalFormatting sqref="W101">
    <cfRule type="containsText" dxfId="6540" priority="8853" operator="containsText" text="NO">
      <formula>NOT(ISERROR(SEARCH("NO",W101)))</formula>
    </cfRule>
  </conditionalFormatting>
  <conditionalFormatting sqref="Z95">
    <cfRule type="containsText" dxfId="6539" priority="8848" operator="containsText" text="NO CUMPLE">
      <formula>NOT(ISERROR(SEARCH("NO CUMPLE",Z95)))</formula>
    </cfRule>
    <cfRule type="containsText" dxfId="6538" priority="8849" operator="containsText" text="CUMPLE">
      <formula>NOT(ISERROR(SEARCH("CUMPLE",Z95)))</formula>
    </cfRule>
    <cfRule type="containsText" dxfId="6537" priority="8850" operator="containsText" text="SUBSANAR">
      <formula>NOT(ISERROR(SEARCH("SUBSANAR",Z95)))</formula>
    </cfRule>
    <cfRule type="containsText" dxfId="6536" priority="8851" operator="containsText" text="NO">
      <formula>NOT(ISERROR(SEARCH("NO",Z95)))</formula>
    </cfRule>
    <cfRule type="containsText" dxfId="6535" priority="8852" operator="containsText" text="SI">
      <formula>NOT(ISERROR(SEARCH("SI",Z95)))</formula>
    </cfRule>
  </conditionalFormatting>
  <conditionalFormatting sqref="AB95">
    <cfRule type="containsText" dxfId="6534" priority="8843" operator="containsText" text="NO CUMPLE">
      <formula>NOT(ISERROR(SEARCH("NO CUMPLE",AB95)))</formula>
    </cfRule>
    <cfRule type="containsText" dxfId="6533" priority="8844" operator="containsText" text="CUMPLE">
      <formula>NOT(ISERROR(SEARCH("CUMPLE",AB95)))</formula>
    </cfRule>
    <cfRule type="containsText" dxfId="6532" priority="8845" operator="containsText" text="SUBSANAR">
      <formula>NOT(ISERROR(SEARCH("SUBSANAR",AB95)))</formula>
    </cfRule>
    <cfRule type="containsText" dxfId="6531" priority="8846" operator="containsText" text="NO">
      <formula>NOT(ISERROR(SEARCH("NO",AB95)))</formula>
    </cfRule>
    <cfRule type="containsText" dxfId="6530" priority="8847" operator="containsText" text="SI">
      <formula>NOT(ISERROR(SEARCH("SI",AB95)))</formula>
    </cfRule>
  </conditionalFormatting>
  <conditionalFormatting sqref="AB91">
    <cfRule type="containsText" dxfId="6529" priority="8833" operator="containsText" text="NO CUMPLE">
      <formula>NOT(ISERROR(SEARCH("NO CUMPLE",AB91)))</formula>
    </cfRule>
    <cfRule type="containsText" dxfId="6528" priority="8834" operator="containsText" text="CUMPLE">
      <formula>NOT(ISERROR(SEARCH("CUMPLE",AB91)))</formula>
    </cfRule>
    <cfRule type="containsText" dxfId="6527" priority="8835" operator="containsText" text="SUBSANAR">
      <formula>NOT(ISERROR(SEARCH("SUBSANAR",AB91)))</formula>
    </cfRule>
    <cfRule type="containsText" dxfId="6526" priority="8836" operator="containsText" text="NO">
      <formula>NOT(ISERROR(SEARCH("NO",AB91)))</formula>
    </cfRule>
    <cfRule type="containsText" dxfId="6525" priority="8837" operator="containsText" text="SI">
      <formula>NOT(ISERROR(SEARCH("SI",AB91)))</formula>
    </cfRule>
  </conditionalFormatting>
  <conditionalFormatting sqref="Z91">
    <cfRule type="containsText" dxfId="6524" priority="8838" operator="containsText" text="NO CUMPLE">
      <formula>NOT(ISERROR(SEARCH("NO CUMPLE",Z91)))</formula>
    </cfRule>
    <cfRule type="containsText" dxfId="6523" priority="8839" operator="containsText" text="CUMPLE">
      <formula>NOT(ISERROR(SEARCH("CUMPLE",Z91)))</formula>
    </cfRule>
    <cfRule type="containsText" dxfId="6522" priority="8840" operator="containsText" text="SUBSANAR">
      <formula>NOT(ISERROR(SEARCH("SUBSANAR",Z91)))</formula>
    </cfRule>
    <cfRule type="containsText" dxfId="6521" priority="8841" operator="containsText" text="NO">
      <formula>NOT(ISERROR(SEARCH("NO",Z91)))</formula>
    </cfRule>
    <cfRule type="containsText" dxfId="6520" priority="8842" operator="containsText" text="SI">
      <formula>NOT(ISERROR(SEARCH("SI",Z91)))</formula>
    </cfRule>
  </conditionalFormatting>
  <conditionalFormatting sqref="X96">
    <cfRule type="containsText" dxfId="6519" priority="8828" operator="containsText" text="NO CUMPLE">
      <formula>NOT(ISERROR(SEARCH("NO CUMPLE",X96)))</formula>
    </cfRule>
    <cfRule type="containsText" dxfId="6518" priority="8829" operator="containsText" text="CUMPLE">
      <formula>NOT(ISERROR(SEARCH("CUMPLE",X96)))</formula>
    </cfRule>
    <cfRule type="containsText" dxfId="6517" priority="8830" operator="containsText" text="SUBSANAR">
      <formula>NOT(ISERROR(SEARCH("SUBSANAR",X96)))</formula>
    </cfRule>
    <cfRule type="containsText" dxfId="6516" priority="8831" operator="containsText" text="NO">
      <formula>NOT(ISERROR(SEARCH("NO",X96)))</formula>
    </cfRule>
    <cfRule type="containsText" dxfId="6515" priority="8832" operator="containsText" text="SI">
      <formula>NOT(ISERROR(SEARCH("SI",X96)))</formula>
    </cfRule>
  </conditionalFormatting>
  <conditionalFormatting sqref="V115:V116">
    <cfRule type="containsText" dxfId="6514" priority="8827" operator="containsText" text="FUERA DE TIEMPO">
      <formula>NOT(ISERROR(SEARCH("FUERA DE TIEMPO",V115)))</formula>
    </cfRule>
  </conditionalFormatting>
  <conditionalFormatting sqref="AA108">
    <cfRule type="containsText" dxfId="6513" priority="8824" operator="containsText" text="NO">
      <formula>NOT(ISERROR(SEARCH("NO",AA108)))</formula>
    </cfRule>
    <cfRule type="containsText" dxfId="6512" priority="8825" operator="containsText" text="CUMPLE">
      <formula>NOT(ISERROR(SEARCH("CUMPLE",AA108)))</formula>
    </cfRule>
  </conditionalFormatting>
  <conditionalFormatting sqref="AC108">
    <cfRule type="containsText" dxfId="6511" priority="8822" operator="containsText" text="NO">
      <formula>NOT(ISERROR(SEARCH("NO",AC108)))</formula>
    </cfRule>
    <cfRule type="containsText" dxfId="6510" priority="8823" operator="containsText" text="CUMPLE">
      <formula>NOT(ISERROR(SEARCH("CUMPLE",AC108)))</formula>
    </cfRule>
  </conditionalFormatting>
  <conditionalFormatting sqref="X114">
    <cfRule type="containsText" dxfId="6509" priority="8815" operator="containsText" text="NO">
      <formula>NOT(ISERROR(SEARCH("NO",X114)))</formula>
    </cfRule>
  </conditionalFormatting>
  <conditionalFormatting sqref="X114">
    <cfRule type="containsText" dxfId="6508" priority="8816" operator="containsText" text="CUMPLE">
      <formula>NOT(ISERROR(SEARCH("CUMPLE",X114)))</formula>
    </cfRule>
  </conditionalFormatting>
  <conditionalFormatting sqref="Q108:Q113">
    <cfRule type="containsText" dxfId="6507" priority="8810" operator="containsText" text="NO CUMPLE">
      <formula>NOT(ISERROR(SEARCH("NO CUMPLE",Q108)))</formula>
    </cfRule>
    <cfRule type="containsText" dxfId="6506" priority="8811" operator="containsText" text="CUMPLE">
      <formula>NOT(ISERROR(SEARCH("CUMPLE",Q108)))</formula>
    </cfRule>
    <cfRule type="containsText" dxfId="6505" priority="8812" operator="containsText" text="SUBSANAR">
      <formula>NOT(ISERROR(SEARCH("SUBSANAR",Q108)))</formula>
    </cfRule>
    <cfRule type="containsText" dxfId="6504" priority="8813" operator="containsText" text="NO">
      <formula>NOT(ISERROR(SEARCH("NO",Q108)))</formula>
    </cfRule>
    <cfRule type="containsText" dxfId="6503" priority="8814" operator="containsText" text="SI">
      <formula>NOT(ISERROR(SEARCH("SI",Q108)))</formula>
    </cfRule>
  </conditionalFormatting>
  <conditionalFormatting sqref="R108:T112 R113:S114 T113">
    <cfRule type="containsText" dxfId="6502" priority="8805" operator="containsText" text="NO CUMPLE">
      <formula>NOT(ISERROR(SEARCH("NO CUMPLE",R108)))</formula>
    </cfRule>
    <cfRule type="containsText" dxfId="6501" priority="8806" operator="containsText" text="CUMPLE">
      <formula>NOT(ISERROR(SEARCH("CUMPLE",R108)))</formula>
    </cfRule>
    <cfRule type="containsText" dxfId="6500" priority="8807" operator="containsText" text="SUBSANAR">
      <formula>NOT(ISERROR(SEARCH("SUBSANAR",R108)))</formula>
    </cfRule>
    <cfRule type="containsText" dxfId="6499" priority="8808" operator="containsText" text="NO">
      <formula>NOT(ISERROR(SEARCH("NO",R108)))</formula>
    </cfRule>
    <cfRule type="containsText" dxfId="6498" priority="8809" operator="containsText" text="SI">
      <formula>NOT(ISERROR(SEARCH("SI",R108)))</formula>
    </cfRule>
  </conditionalFormatting>
  <conditionalFormatting sqref="V108:V113">
    <cfRule type="containsText" dxfId="6497" priority="8799" operator="containsText" text="CUMPLE">
      <formula>NOT(ISERROR(SEARCH("CUMPLE",V108)))</formula>
    </cfRule>
  </conditionalFormatting>
  <conditionalFormatting sqref="V108:V113">
    <cfRule type="containsText" dxfId="6496" priority="8798" operator="containsText" text="NO">
      <formula>NOT(ISERROR(SEARCH("NO",V108)))</formula>
    </cfRule>
  </conditionalFormatting>
  <conditionalFormatting sqref="V108:V113">
    <cfRule type="containsText" dxfId="6495" priority="8797" operator="containsText" text="NO">
      <formula>NOT(ISERROR(SEARCH("NO",V108)))</formula>
    </cfRule>
  </conditionalFormatting>
  <conditionalFormatting sqref="V108:V113">
    <cfRule type="containsText" dxfId="6494" priority="8796" operator="containsText" text="NO">
      <formula>NOT(ISERROR(SEARCH("NO",V108)))</formula>
    </cfRule>
  </conditionalFormatting>
  <conditionalFormatting sqref="W114">
    <cfRule type="containsText" dxfId="6493" priority="8795" operator="containsText" text="CUMPLE">
      <formula>NOT(ISERROR(SEARCH("CUMPLE",W114)))</formula>
    </cfRule>
  </conditionalFormatting>
  <conditionalFormatting sqref="W114">
    <cfRule type="containsText" dxfId="6492" priority="8794" operator="containsText" text="NO">
      <formula>NOT(ISERROR(SEARCH("NO",W114)))</formula>
    </cfRule>
  </conditionalFormatting>
  <conditionalFormatting sqref="Z108">
    <cfRule type="containsText" dxfId="6491" priority="8789" operator="containsText" text="NO CUMPLE">
      <formula>NOT(ISERROR(SEARCH("NO CUMPLE",Z108)))</formula>
    </cfRule>
    <cfRule type="containsText" dxfId="6490" priority="8790" operator="containsText" text="CUMPLE">
      <formula>NOT(ISERROR(SEARCH("CUMPLE",Z108)))</formula>
    </cfRule>
    <cfRule type="containsText" dxfId="6489" priority="8791" operator="containsText" text="SUBSANAR">
      <formula>NOT(ISERROR(SEARCH("SUBSANAR",Z108)))</formula>
    </cfRule>
    <cfRule type="containsText" dxfId="6488" priority="8792" operator="containsText" text="NO">
      <formula>NOT(ISERROR(SEARCH("NO",Z108)))</formula>
    </cfRule>
    <cfRule type="containsText" dxfId="6487" priority="8793" operator="containsText" text="SI">
      <formula>NOT(ISERROR(SEARCH("SI",Z108)))</formula>
    </cfRule>
  </conditionalFormatting>
  <conditionalFormatting sqref="AB108">
    <cfRule type="containsText" dxfId="6486" priority="8784" operator="containsText" text="NO CUMPLE">
      <formula>NOT(ISERROR(SEARCH("NO CUMPLE",AB108)))</formula>
    </cfRule>
    <cfRule type="containsText" dxfId="6485" priority="8785" operator="containsText" text="CUMPLE">
      <formula>NOT(ISERROR(SEARCH("CUMPLE",AB108)))</formula>
    </cfRule>
    <cfRule type="containsText" dxfId="6484" priority="8786" operator="containsText" text="SUBSANAR">
      <formula>NOT(ISERROR(SEARCH("SUBSANAR",AB108)))</formula>
    </cfRule>
    <cfRule type="containsText" dxfId="6483" priority="8787" operator="containsText" text="NO">
      <formula>NOT(ISERROR(SEARCH("NO",AB108)))</formula>
    </cfRule>
    <cfRule type="containsText" dxfId="6482" priority="8788" operator="containsText" text="SI">
      <formula>NOT(ISERROR(SEARCH("SI",AB108)))</formula>
    </cfRule>
  </conditionalFormatting>
  <conditionalFormatting sqref="AB104">
    <cfRule type="containsText" dxfId="6481" priority="8774" operator="containsText" text="NO CUMPLE">
      <formula>NOT(ISERROR(SEARCH("NO CUMPLE",AB104)))</formula>
    </cfRule>
    <cfRule type="containsText" dxfId="6480" priority="8775" operator="containsText" text="CUMPLE">
      <formula>NOT(ISERROR(SEARCH("CUMPLE",AB104)))</formula>
    </cfRule>
    <cfRule type="containsText" dxfId="6479" priority="8776" operator="containsText" text="SUBSANAR">
      <formula>NOT(ISERROR(SEARCH("SUBSANAR",AB104)))</formula>
    </cfRule>
    <cfRule type="containsText" dxfId="6478" priority="8777" operator="containsText" text="NO">
      <formula>NOT(ISERROR(SEARCH("NO",AB104)))</formula>
    </cfRule>
    <cfRule type="containsText" dxfId="6477" priority="8778" operator="containsText" text="SI">
      <formula>NOT(ISERROR(SEARCH("SI",AB104)))</formula>
    </cfRule>
  </conditionalFormatting>
  <conditionalFormatting sqref="Z104">
    <cfRule type="containsText" dxfId="6476" priority="8779" operator="containsText" text="NO CUMPLE">
      <formula>NOT(ISERROR(SEARCH("NO CUMPLE",Z104)))</formula>
    </cfRule>
    <cfRule type="containsText" dxfId="6475" priority="8780" operator="containsText" text="CUMPLE">
      <formula>NOT(ISERROR(SEARCH("CUMPLE",Z104)))</formula>
    </cfRule>
    <cfRule type="containsText" dxfId="6474" priority="8781" operator="containsText" text="SUBSANAR">
      <formula>NOT(ISERROR(SEARCH("SUBSANAR",Z104)))</formula>
    </cfRule>
    <cfRule type="containsText" dxfId="6473" priority="8782" operator="containsText" text="NO">
      <formula>NOT(ISERROR(SEARCH("NO",Z104)))</formula>
    </cfRule>
    <cfRule type="containsText" dxfId="6472" priority="8783" operator="containsText" text="SI">
      <formula>NOT(ISERROR(SEARCH("SI",Z104)))</formula>
    </cfRule>
  </conditionalFormatting>
  <conditionalFormatting sqref="S125:T126">
    <cfRule type="containsText" dxfId="6471" priority="8768" operator="containsText" text="CUMPLE">
      <formula>NOT(ISERROR(SEARCH("CUMPLE",S125)))</formula>
    </cfRule>
  </conditionalFormatting>
  <conditionalFormatting sqref="AA121">
    <cfRule type="containsText" dxfId="6470" priority="8766" operator="containsText" text="NO">
      <formula>NOT(ISERROR(SEARCH("NO",AA121)))</formula>
    </cfRule>
    <cfRule type="containsText" dxfId="6469" priority="8767" operator="containsText" text="CUMPLE">
      <formula>NOT(ISERROR(SEARCH("CUMPLE",AA121)))</formula>
    </cfRule>
  </conditionalFormatting>
  <conditionalFormatting sqref="AC121">
    <cfRule type="containsText" dxfId="6468" priority="8764" operator="containsText" text="NO">
      <formula>NOT(ISERROR(SEARCH("NO",AC121)))</formula>
    </cfRule>
    <cfRule type="containsText" dxfId="6467" priority="8765" operator="containsText" text="CUMPLE">
      <formula>NOT(ISERROR(SEARCH("CUMPLE",AC121)))</formula>
    </cfRule>
  </conditionalFormatting>
  <conditionalFormatting sqref="R125:R126">
    <cfRule type="containsText" dxfId="6466" priority="8761" operator="containsText" text="CUMPLE">
      <formula>NOT(ISERROR(SEARCH("CUMPLE",R125)))</formula>
    </cfRule>
  </conditionalFormatting>
  <conditionalFormatting sqref="X127">
    <cfRule type="containsText" dxfId="6465" priority="8757" operator="containsText" text="NO">
      <formula>NOT(ISERROR(SEARCH("NO",X127)))</formula>
    </cfRule>
  </conditionalFormatting>
  <conditionalFormatting sqref="X127">
    <cfRule type="containsText" dxfId="6464" priority="8758" operator="containsText" text="CUMPLE">
      <formula>NOT(ISERROR(SEARCH("CUMPLE",X127)))</formula>
    </cfRule>
  </conditionalFormatting>
  <conditionalFormatting sqref="Q121:Q126">
    <cfRule type="containsText" dxfId="6463" priority="8752" operator="containsText" text="NO CUMPLE">
      <formula>NOT(ISERROR(SEARCH("NO CUMPLE",Q121)))</formula>
    </cfRule>
    <cfRule type="containsText" dxfId="6462" priority="8753" operator="containsText" text="CUMPLE">
      <formula>NOT(ISERROR(SEARCH("CUMPLE",Q121)))</formula>
    </cfRule>
    <cfRule type="containsText" dxfId="6461" priority="8754" operator="containsText" text="SUBSANAR">
      <formula>NOT(ISERROR(SEARCH("SUBSANAR",Q121)))</formula>
    </cfRule>
    <cfRule type="containsText" dxfId="6460" priority="8755" operator="containsText" text="NO">
      <formula>NOT(ISERROR(SEARCH("NO",Q121)))</formula>
    </cfRule>
    <cfRule type="containsText" dxfId="6459" priority="8756" operator="containsText" text="SI">
      <formula>NOT(ISERROR(SEARCH("SI",Q121)))</formula>
    </cfRule>
  </conditionalFormatting>
  <conditionalFormatting sqref="R121:T124">
    <cfRule type="containsText" dxfId="6458" priority="8747" operator="containsText" text="NO CUMPLE">
      <formula>NOT(ISERROR(SEARCH("NO CUMPLE",R121)))</formula>
    </cfRule>
    <cfRule type="containsText" dxfId="6457" priority="8748" operator="containsText" text="CUMPLE">
      <formula>NOT(ISERROR(SEARCH("CUMPLE",R121)))</formula>
    </cfRule>
    <cfRule type="containsText" dxfId="6456" priority="8749" operator="containsText" text="SUBSANAR">
      <formula>NOT(ISERROR(SEARCH("SUBSANAR",R121)))</formula>
    </cfRule>
    <cfRule type="containsText" dxfId="6455" priority="8750" operator="containsText" text="NO">
      <formula>NOT(ISERROR(SEARCH("NO",R121)))</formula>
    </cfRule>
    <cfRule type="containsText" dxfId="6454" priority="8751" operator="containsText" text="SI">
      <formula>NOT(ISERROR(SEARCH("SI",R121)))</formula>
    </cfRule>
  </conditionalFormatting>
  <conditionalFormatting sqref="V121:V126">
    <cfRule type="containsText" dxfId="6453" priority="8741" operator="containsText" text="CUMPLE">
      <formula>NOT(ISERROR(SEARCH("CUMPLE",V121)))</formula>
    </cfRule>
  </conditionalFormatting>
  <conditionalFormatting sqref="V121:V126">
    <cfRule type="containsText" dxfId="6452" priority="8740" operator="containsText" text="NO">
      <formula>NOT(ISERROR(SEARCH("NO",V121)))</formula>
    </cfRule>
  </conditionalFormatting>
  <conditionalFormatting sqref="V121:V126">
    <cfRule type="containsText" dxfId="6451" priority="8739" operator="containsText" text="NO">
      <formula>NOT(ISERROR(SEARCH("NO",V121)))</formula>
    </cfRule>
  </conditionalFormatting>
  <conditionalFormatting sqref="V121:V126">
    <cfRule type="containsText" dxfId="6450" priority="8738" operator="containsText" text="NO">
      <formula>NOT(ISERROR(SEARCH("NO",V121)))</formula>
    </cfRule>
  </conditionalFormatting>
  <conditionalFormatting sqref="W127">
    <cfRule type="containsText" dxfId="6449" priority="8737" operator="containsText" text="CUMPLE">
      <formula>NOT(ISERROR(SEARCH("CUMPLE",W127)))</formula>
    </cfRule>
  </conditionalFormatting>
  <conditionalFormatting sqref="W127">
    <cfRule type="containsText" dxfId="6448" priority="8736" operator="containsText" text="NO">
      <formula>NOT(ISERROR(SEARCH("NO",W127)))</formula>
    </cfRule>
  </conditionalFormatting>
  <conditionalFormatting sqref="Z121">
    <cfRule type="containsText" dxfId="6447" priority="8731" operator="containsText" text="NO CUMPLE">
      <formula>NOT(ISERROR(SEARCH("NO CUMPLE",Z121)))</formula>
    </cfRule>
    <cfRule type="containsText" dxfId="6446" priority="8732" operator="containsText" text="CUMPLE">
      <formula>NOT(ISERROR(SEARCH("CUMPLE",Z121)))</formula>
    </cfRule>
    <cfRule type="containsText" dxfId="6445" priority="8733" operator="containsText" text="SUBSANAR">
      <formula>NOT(ISERROR(SEARCH("SUBSANAR",Z121)))</formula>
    </cfRule>
    <cfRule type="containsText" dxfId="6444" priority="8734" operator="containsText" text="NO">
      <formula>NOT(ISERROR(SEARCH("NO",Z121)))</formula>
    </cfRule>
    <cfRule type="containsText" dxfId="6443" priority="8735" operator="containsText" text="SI">
      <formula>NOT(ISERROR(SEARCH("SI",Z121)))</formula>
    </cfRule>
  </conditionalFormatting>
  <conditionalFormatting sqref="AB121">
    <cfRule type="containsText" dxfId="6442" priority="8726" operator="containsText" text="NO CUMPLE">
      <formula>NOT(ISERROR(SEARCH("NO CUMPLE",AB121)))</formula>
    </cfRule>
    <cfRule type="containsText" dxfId="6441" priority="8727" operator="containsText" text="CUMPLE">
      <formula>NOT(ISERROR(SEARCH("CUMPLE",AB121)))</formula>
    </cfRule>
    <cfRule type="containsText" dxfId="6440" priority="8728" operator="containsText" text="SUBSANAR">
      <formula>NOT(ISERROR(SEARCH("SUBSANAR",AB121)))</formula>
    </cfRule>
    <cfRule type="containsText" dxfId="6439" priority="8729" operator="containsText" text="NO">
      <formula>NOT(ISERROR(SEARCH("NO",AB121)))</formula>
    </cfRule>
    <cfRule type="containsText" dxfId="6438" priority="8730" operator="containsText" text="SI">
      <formula>NOT(ISERROR(SEARCH("SI",AB121)))</formula>
    </cfRule>
  </conditionalFormatting>
  <conditionalFormatting sqref="AB117">
    <cfRule type="containsText" dxfId="6437" priority="8716" operator="containsText" text="NO CUMPLE">
      <formula>NOT(ISERROR(SEARCH("NO CUMPLE",AB117)))</formula>
    </cfRule>
    <cfRule type="containsText" dxfId="6436" priority="8717" operator="containsText" text="CUMPLE">
      <formula>NOT(ISERROR(SEARCH("CUMPLE",AB117)))</formula>
    </cfRule>
    <cfRule type="containsText" dxfId="6435" priority="8718" operator="containsText" text="SUBSANAR">
      <formula>NOT(ISERROR(SEARCH("SUBSANAR",AB117)))</formula>
    </cfRule>
    <cfRule type="containsText" dxfId="6434" priority="8719" operator="containsText" text="NO">
      <formula>NOT(ISERROR(SEARCH("NO",AB117)))</formula>
    </cfRule>
    <cfRule type="containsText" dxfId="6433" priority="8720" operator="containsText" text="SI">
      <formula>NOT(ISERROR(SEARCH("SI",AB117)))</formula>
    </cfRule>
  </conditionalFormatting>
  <conditionalFormatting sqref="Z117">
    <cfRule type="containsText" dxfId="6432" priority="8721" operator="containsText" text="NO CUMPLE">
      <formula>NOT(ISERROR(SEARCH("NO CUMPLE",Z117)))</formula>
    </cfRule>
    <cfRule type="containsText" dxfId="6431" priority="8722" operator="containsText" text="CUMPLE">
      <formula>NOT(ISERROR(SEARCH("CUMPLE",Z117)))</formula>
    </cfRule>
    <cfRule type="containsText" dxfId="6430" priority="8723" operator="containsText" text="SUBSANAR">
      <formula>NOT(ISERROR(SEARCH("SUBSANAR",Z117)))</formula>
    </cfRule>
    <cfRule type="containsText" dxfId="6429" priority="8724" operator="containsText" text="NO">
      <formula>NOT(ISERROR(SEARCH("NO",Z117)))</formula>
    </cfRule>
    <cfRule type="containsText" dxfId="6428" priority="8725" operator="containsText" text="SI">
      <formula>NOT(ISERROR(SEARCH("SI",Z117)))</formula>
    </cfRule>
  </conditionalFormatting>
  <conditionalFormatting sqref="V141:V142 V154:V155 V180:V181">
    <cfRule type="containsText" dxfId="6427" priority="8710" operator="containsText" text="FUERA DE TIEMPO">
      <formula>NOT(ISERROR(SEARCH("FUERA DE TIEMPO",V141)))</formula>
    </cfRule>
  </conditionalFormatting>
  <conditionalFormatting sqref="S138:T139">
    <cfRule type="containsText" dxfId="6426" priority="8709" operator="containsText" text="CUMPLE">
      <formula>NOT(ISERROR(SEARCH("CUMPLE",S138)))</formula>
    </cfRule>
  </conditionalFormatting>
  <conditionalFormatting sqref="AA134">
    <cfRule type="containsText" dxfId="6425" priority="8707" operator="containsText" text="NO">
      <formula>NOT(ISERROR(SEARCH("NO",AA134)))</formula>
    </cfRule>
    <cfRule type="containsText" dxfId="6424" priority="8708" operator="containsText" text="CUMPLE">
      <formula>NOT(ISERROR(SEARCH("CUMPLE",AA134)))</formula>
    </cfRule>
  </conditionalFormatting>
  <conditionalFormatting sqref="R138:R139">
    <cfRule type="containsText" dxfId="6423" priority="8702" operator="containsText" text="CUMPLE">
      <formula>NOT(ISERROR(SEARCH("CUMPLE",R138)))</formula>
    </cfRule>
  </conditionalFormatting>
  <conditionalFormatting sqref="X140">
    <cfRule type="containsText" dxfId="6422" priority="8698" operator="containsText" text="NO">
      <formula>NOT(ISERROR(SEARCH("NO",X140)))</formula>
    </cfRule>
  </conditionalFormatting>
  <conditionalFormatting sqref="X140">
    <cfRule type="containsText" dxfId="6421" priority="8699" operator="containsText" text="CUMPLE">
      <formula>NOT(ISERROR(SEARCH("CUMPLE",X140)))</formula>
    </cfRule>
  </conditionalFormatting>
  <conditionalFormatting sqref="Q134:Q139">
    <cfRule type="containsText" dxfId="6420" priority="8693" operator="containsText" text="NO CUMPLE">
      <formula>NOT(ISERROR(SEARCH("NO CUMPLE",Q134)))</formula>
    </cfRule>
    <cfRule type="containsText" dxfId="6419" priority="8694" operator="containsText" text="CUMPLE">
      <formula>NOT(ISERROR(SEARCH("CUMPLE",Q134)))</formula>
    </cfRule>
    <cfRule type="containsText" dxfId="6418" priority="8695" operator="containsText" text="SUBSANAR">
      <formula>NOT(ISERROR(SEARCH("SUBSANAR",Q134)))</formula>
    </cfRule>
    <cfRule type="containsText" dxfId="6417" priority="8696" operator="containsText" text="NO">
      <formula>NOT(ISERROR(SEARCH("NO",Q134)))</formula>
    </cfRule>
    <cfRule type="containsText" dxfId="6416" priority="8697" operator="containsText" text="SI">
      <formula>NOT(ISERROR(SEARCH("SI",Q134)))</formula>
    </cfRule>
  </conditionalFormatting>
  <conditionalFormatting sqref="R134:T137">
    <cfRule type="containsText" dxfId="6415" priority="8688" operator="containsText" text="NO CUMPLE">
      <formula>NOT(ISERROR(SEARCH("NO CUMPLE",R134)))</formula>
    </cfRule>
    <cfRule type="containsText" dxfId="6414" priority="8689" operator="containsText" text="CUMPLE">
      <formula>NOT(ISERROR(SEARCH("CUMPLE",R134)))</formula>
    </cfRule>
    <cfRule type="containsText" dxfId="6413" priority="8690" operator="containsText" text="SUBSANAR">
      <formula>NOT(ISERROR(SEARCH("SUBSANAR",R134)))</formula>
    </cfRule>
    <cfRule type="containsText" dxfId="6412" priority="8691" operator="containsText" text="NO">
      <formula>NOT(ISERROR(SEARCH("NO",R134)))</formula>
    </cfRule>
    <cfRule type="containsText" dxfId="6411" priority="8692" operator="containsText" text="SI">
      <formula>NOT(ISERROR(SEARCH("SI",R134)))</formula>
    </cfRule>
  </conditionalFormatting>
  <conditionalFormatting sqref="V134:V139">
    <cfRule type="containsText" dxfId="6410" priority="8682" operator="containsText" text="CUMPLE">
      <formula>NOT(ISERROR(SEARCH("CUMPLE",V134)))</formula>
    </cfRule>
  </conditionalFormatting>
  <conditionalFormatting sqref="V134:V139">
    <cfRule type="containsText" dxfId="6409" priority="8681" operator="containsText" text="NO">
      <formula>NOT(ISERROR(SEARCH("NO",V134)))</formula>
    </cfRule>
  </conditionalFormatting>
  <conditionalFormatting sqref="V134:V139">
    <cfRule type="containsText" dxfId="6408" priority="8680" operator="containsText" text="NO">
      <formula>NOT(ISERROR(SEARCH("NO",V134)))</formula>
    </cfRule>
  </conditionalFormatting>
  <conditionalFormatting sqref="V134:V139">
    <cfRule type="containsText" dxfId="6407" priority="8679" operator="containsText" text="NO">
      <formula>NOT(ISERROR(SEARCH("NO",V134)))</formula>
    </cfRule>
  </conditionalFormatting>
  <conditionalFormatting sqref="W140">
    <cfRule type="containsText" dxfId="6406" priority="8678" operator="containsText" text="CUMPLE">
      <formula>NOT(ISERROR(SEARCH("CUMPLE",W140)))</formula>
    </cfRule>
  </conditionalFormatting>
  <conditionalFormatting sqref="W140">
    <cfRule type="containsText" dxfId="6405" priority="8677" operator="containsText" text="NO">
      <formula>NOT(ISERROR(SEARCH("NO",W140)))</formula>
    </cfRule>
  </conditionalFormatting>
  <conditionalFormatting sqref="Z134">
    <cfRule type="containsText" dxfId="6404" priority="8672" operator="containsText" text="NO CUMPLE">
      <formula>NOT(ISERROR(SEARCH("NO CUMPLE",Z134)))</formula>
    </cfRule>
    <cfRule type="containsText" dxfId="6403" priority="8673" operator="containsText" text="CUMPLE">
      <formula>NOT(ISERROR(SEARCH("CUMPLE",Z134)))</formula>
    </cfRule>
    <cfRule type="containsText" dxfId="6402" priority="8674" operator="containsText" text="SUBSANAR">
      <formula>NOT(ISERROR(SEARCH("SUBSANAR",Z134)))</formula>
    </cfRule>
    <cfRule type="containsText" dxfId="6401" priority="8675" operator="containsText" text="NO">
      <formula>NOT(ISERROR(SEARCH("NO",Z134)))</formula>
    </cfRule>
    <cfRule type="containsText" dxfId="6400" priority="8676" operator="containsText" text="SI">
      <formula>NOT(ISERROR(SEARCH("SI",Z134)))</formula>
    </cfRule>
  </conditionalFormatting>
  <conditionalFormatting sqref="AB134">
    <cfRule type="containsText" dxfId="6399" priority="8667" operator="containsText" text="NO CUMPLE">
      <formula>NOT(ISERROR(SEARCH("NO CUMPLE",AB134)))</formula>
    </cfRule>
    <cfRule type="containsText" dxfId="6398" priority="8668" operator="containsText" text="CUMPLE">
      <formula>NOT(ISERROR(SEARCH("CUMPLE",AB134)))</formula>
    </cfRule>
    <cfRule type="containsText" dxfId="6397" priority="8669" operator="containsText" text="SUBSANAR">
      <formula>NOT(ISERROR(SEARCH("SUBSANAR",AB134)))</formula>
    </cfRule>
    <cfRule type="containsText" dxfId="6396" priority="8670" operator="containsText" text="NO">
      <formula>NOT(ISERROR(SEARCH("NO",AB134)))</formula>
    </cfRule>
    <cfRule type="containsText" dxfId="6395" priority="8671" operator="containsText" text="SI">
      <formula>NOT(ISERROR(SEARCH("SI",AB134)))</formula>
    </cfRule>
  </conditionalFormatting>
  <conditionalFormatting sqref="AB130">
    <cfRule type="containsText" dxfId="6394" priority="8657" operator="containsText" text="NO CUMPLE">
      <formula>NOT(ISERROR(SEARCH("NO CUMPLE",AB130)))</formula>
    </cfRule>
    <cfRule type="containsText" dxfId="6393" priority="8658" operator="containsText" text="CUMPLE">
      <formula>NOT(ISERROR(SEARCH("CUMPLE",AB130)))</formula>
    </cfRule>
    <cfRule type="containsText" dxfId="6392" priority="8659" operator="containsText" text="SUBSANAR">
      <formula>NOT(ISERROR(SEARCH("SUBSANAR",AB130)))</formula>
    </cfRule>
    <cfRule type="containsText" dxfId="6391" priority="8660" operator="containsText" text="NO">
      <formula>NOT(ISERROR(SEARCH("NO",AB130)))</formula>
    </cfRule>
    <cfRule type="containsText" dxfId="6390" priority="8661" operator="containsText" text="SI">
      <formula>NOT(ISERROR(SEARCH("SI",AB130)))</formula>
    </cfRule>
  </conditionalFormatting>
  <conditionalFormatting sqref="Z130">
    <cfRule type="containsText" dxfId="6389" priority="8662" operator="containsText" text="NO CUMPLE">
      <formula>NOT(ISERROR(SEARCH("NO CUMPLE",Z130)))</formula>
    </cfRule>
    <cfRule type="containsText" dxfId="6388" priority="8663" operator="containsText" text="CUMPLE">
      <formula>NOT(ISERROR(SEARCH("CUMPLE",Z130)))</formula>
    </cfRule>
    <cfRule type="containsText" dxfId="6387" priority="8664" operator="containsText" text="SUBSANAR">
      <formula>NOT(ISERROR(SEARCH("SUBSANAR",Z130)))</formula>
    </cfRule>
    <cfRule type="containsText" dxfId="6386" priority="8665" operator="containsText" text="NO">
      <formula>NOT(ISERROR(SEARCH("NO",Z130)))</formula>
    </cfRule>
    <cfRule type="containsText" dxfId="6385" priority="8666" operator="containsText" text="SI">
      <formula>NOT(ISERROR(SEARCH("SI",Z130)))</formula>
    </cfRule>
  </conditionalFormatting>
  <conditionalFormatting sqref="S151:T152">
    <cfRule type="containsText" dxfId="6384" priority="8651" operator="containsText" text="CUMPLE">
      <formula>NOT(ISERROR(SEARCH("CUMPLE",S151)))</formula>
    </cfRule>
  </conditionalFormatting>
  <conditionalFormatting sqref="AA147">
    <cfRule type="containsText" dxfId="6383" priority="8649" operator="containsText" text="NO">
      <formula>NOT(ISERROR(SEARCH("NO",AA147)))</formula>
    </cfRule>
    <cfRule type="containsText" dxfId="6382" priority="8650" operator="containsText" text="CUMPLE">
      <formula>NOT(ISERROR(SEARCH("CUMPLE",AA147)))</formula>
    </cfRule>
  </conditionalFormatting>
  <conditionalFormatting sqref="AC147">
    <cfRule type="containsText" dxfId="6381" priority="8647" operator="containsText" text="NO">
      <formula>NOT(ISERROR(SEARCH("NO",AC147)))</formula>
    </cfRule>
    <cfRule type="containsText" dxfId="6380" priority="8648" operator="containsText" text="CUMPLE">
      <formula>NOT(ISERROR(SEARCH("CUMPLE",AC147)))</formula>
    </cfRule>
  </conditionalFormatting>
  <conditionalFormatting sqref="R151:R152">
    <cfRule type="containsText" dxfId="6379" priority="8644" operator="containsText" text="CUMPLE">
      <formula>NOT(ISERROR(SEARCH("CUMPLE",R151)))</formula>
    </cfRule>
  </conditionalFormatting>
  <conditionalFormatting sqref="X153">
    <cfRule type="containsText" dxfId="6378" priority="8640" operator="containsText" text="NO">
      <formula>NOT(ISERROR(SEARCH("NO",X153)))</formula>
    </cfRule>
  </conditionalFormatting>
  <conditionalFormatting sqref="V147:V152">
    <cfRule type="containsText" dxfId="6377" priority="8622" operator="containsText" text="NO">
      <formula>NOT(ISERROR(SEARCH("NO",V147)))</formula>
    </cfRule>
  </conditionalFormatting>
  <conditionalFormatting sqref="X153">
    <cfRule type="containsText" dxfId="6376" priority="8641" operator="containsText" text="CUMPLE">
      <formula>NOT(ISERROR(SEARCH("CUMPLE",X153)))</formula>
    </cfRule>
  </conditionalFormatting>
  <conditionalFormatting sqref="Q147:Q152">
    <cfRule type="containsText" dxfId="6375" priority="8635" operator="containsText" text="NO CUMPLE">
      <formula>NOT(ISERROR(SEARCH("NO CUMPLE",Q147)))</formula>
    </cfRule>
    <cfRule type="containsText" dxfId="6374" priority="8636" operator="containsText" text="CUMPLE">
      <formula>NOT(ISERROR(SEARCH("CUMPLE",Q147)))</formula>
    </cfRule>
    <cfRule type="containsText" dxfId="6373" priority="8637" operator="containsText" text="SUBSANAR">
      <formula>NOT(ISERROR(SEARCH("SUBSANAR",Q147)))</formula>
    </cfRule>
    <cfRule type="containsText" dxfId="6372" priority="8638" operator="containsText" text="NO">
      <formula>NOT(ISERROR(SEARCH("NO",Q147)))</formula>
    </cfRule>
    <cfRule type="containsText" dxfId="6371" priority="8639" operator="containsText" text="SI">
      <formula>NOT(ISERROR(SEARCH("SI",Q147)))</formula>
    </cfRule>
  </conditionalFormatting>
  <conditionalFormatting sqref="R147:T150">
    <cfRule type="containsText" dxfId="6370" priority="8630" operator="containsText" text="NO CUMPLE">
      <formula>NOT(ISERROR(SEARCH("NO CUMPLE",R147)))</formula>
    </cfRule>
    <cfRule type="containsText" dxfId="6369" priority="8631" operator="containsText" text="CUMPLE">
      <formula>NOT(ISERROR(SEARCH("CUMPLE",R147)))</formula>
    </cfRule>
    <cfRule type="containsText" dxfId="6368" priority="8632" operator="containsText" text="SUBSANAR">
      <formula>NOT(ISERROR(SEARCH("SUBSANAR",R147)))</formula>
    </cfRule>
    <cfRule type="containsText" dxfId="6367" priority="8633" operator="containsText" text="NO">
      <formula>NOT(ISERROR(SEARCH("NO",R147)))</formula>
    </cfRule>
    <cfRule type="containsText" dxfId="6366" priority="8634" operator="containsText" text="SI">
      <formula>NOT(ISERROR(SEARCH("SI",R147)))</formula>
    </cfRule>
  </conditionalFormatting>
  <conditionalFormatting sqref="V147:V152">
    <cfRule type="containsText" dxfId="6365" priority="8624" operator="containsText" text="CUMPLE">
      <formula>NOT(ISERROR(SEARCH("CUMPLE",V147)))</formula>
    </cfRule>
  </conditionalFormatting>
  <conditionalFormatting sqref="V147:V152">
    <cfRule type="containsText" dxfId="6364" priority="8623" operator="containsText" text="NO">
      <formula>NOT(ISERROR(SEARCH("NO",V147)))</formula>
    </cfRule>
  </conditionalFormatting>
  <conditionalFormatting sqref="V147:V152">
    <cfRule type="containsText" dxfId="6363" priority="8621" operator="containsText" text="NO">
      <formula>NOT(ISERROR(SEARCH("NO",V147)))</formula>
    </cfRule>
  </conditionalFormatting>
  <conditionalFormatting sqref="W153">
    <cfRule type="containsText" dxfId="6362" priority="8620" operator="containsText" text="CUMPLE">
      <formula>NOT(ISERROR(SEARCH("CUMPLE",W153)))</formula>
    </cfRule>
  </conditionalFormatting>
  <conditionalFormatting sqref="W153">
    <cfRule type="containsText" dxfId="6361" priority="8619" operator="containsText" text="NO">
      <formula>NOT(ISERROR(SEARCH("NO",W153)))</formula>
    </cfRule>
  </conditionalFormatting>
  <conditionalFormatting sqref="Z147">
    <cfRule type="containsText" dxfId="6360" priority="8614" operator="containsText" text="NO CUMPLE">
      <formula>NOT(ISERROR(SEARCH("NO CUMPLE",Z147)))</formula>
    </cfRule>
    <cfRule type="containsText" dxfId="6359" priority="8615" operator="containsText" text="CUMPLE">
      <formula>NOT(ISERROR(SEARCH("CUMPLE",Z147)))</formula>
    </cfRule>
    <cfRule type="containsText" dxfId="6358" priority="8616" operator="containsText" text="SUBSANAR">
      <formula>NOT(ISERROR(SEARCH("SUBSANAR",Z147)))</formula>
    </cfRule>
    <cfRule type="containsText" dxfId="6357" priority="8617" operator="containsText" text="NO">
      <formula>NOT(ISERROR(SEARCH("NO",Z147)))</formula>
    </cfRule>
    <cfRule type="containsText" dxfId="6356" priority="8618" operator="containsText" text="SI">
      <formula>NOT(ISERROR(SEARCH("SI",Z147)))</formula>
    </cfRule>
  </conditionalFormatting>
  <conditionalFormatting sqref="AB147">
    <cfRule type="containsText" dxfId="6355" priority="8609" operator="containsText" text="NO CUMPLE">
      <formula>NOT(ISERROR(SEARCH("NO CUMPLE",AB147)))</formula>
    </cfRule>
    <cfRule type="containsText" dxfId="6354" priority="8610" operator="containsText" text="CUMPLE">
      <formula>NOT(ISERROR(SEARCH("CUMPLE",AB147)))</formula>
    </cfRule>
    <cfRule type="containsText" dxfId="6353" priority="8611" operator="containsText" text="SUBSANAR">
      <formula>NOT(ISERROR(SEARCH("SUBSANAR",AB147)))</formula>
    </cfRule>
    <cfRule type="containsText" dxfId="6352" priority="8612" operator="containsText" text="NO">
      <formula>NOT(ISERROR(SEARCH("NO",AB147)))</formula>
    </cfRule>
    <cfRule type="containsText" dxfId="6351" priority="8613" operator="containsText" text="SI">
      <formula>NOT(ISERROR(SEARCH("SI",AB147)))</formula>
    </cfRule>
  </conditionalFormatting>
  <conditionalFormatting sqref="AB143">
    <cfRule type="containsText" dxfId="6350" priority="8599" operator="containsText" text="NO CUMPLE">
      <formula>NOT(ISERROR(SEARCH("NO CUMPLE",AB143)))</formula>
    </cfRule>
    <cfRule type="containsText" dxfId="6349" priority="8600" operator="containsText" text="CUMPLE">
      <formula>NOT(ISERROR(SEARCH("CUMPLE",AB143)))</formula>
    </cfRule>
    <cfRule type="containsText" dxfId="6348" priority="8601" operator="containsText" text="SUBSANAR">
      <formula>NOT(ISERROR(SEARCH("SUBSANAR",AB143)))</formula>
    </cfRule>
    <cfRule type="containsText" dxfId="6347" priority="8602" operator="containsText" text="NO">
      <formula>NOT(ISERROR(SEARCH("NO",AB143)))</formula>
    </cfRule>
    <cfRule type="containsText" dxfId="6346" priority="8603" operator="containsText" text="SI">
      <formula>NOT(ISERROR(SEARCH("SI",AB143)))</formula>
    </cfRule>
  </conditionalFormatting>
  <conditionalFormatting sqref="Z143">
    <cfRule type="containsText" dxfId="6345" priority="8604" operator="containsText" text="NO CUMPLE">
      <formula>NOT(ISERROR(SEARCH("NO CUMPLE",Z143)))</formula>
    </cfRule>
    <cfRule type="containsText" dxfId="6344" priority="8605" operator="containsText" text="CUMPLE">
      <formula>NOT(ISERROR(SEARCH("CUMPLE",Z143)))</formula>
    </cfRule>
    <cfRule type="containsText" dxfId="6343" priority="8606" operator="containsText" text="SUBSANAR">
      <formula>NOT(ISERROR(SEARCH("SUBSANAR",Z143)))</formula>
    </cfRule>
    <cfRule type="containsText" dxfId="6342" priority="8607" operator="containsText" text="NO">
      <formula>NOT(ISERROR(SEARCH("NO",Z143)))</formula>
    </cfRule>
    <cfRule type="containsText" dxfId="6341" priority="8608" operator="containsText" text="SI">
      <formula>NOT(ISERROR(SEARCH("SI",Z143)))</formula>
    </cfRule>
  </conditionalFormatting>
  <conditionalFormatting sqref="V167:V168">
    <cfRule type="containsText" dxfId="6340" priority="8593" operator="containsText" text="FUERA DE TIEMPO">
      <formula>NOT(ISERROR(SEARCH("FUERA DE TIEMPO",V167)))</formula>
    </cfRule>
  </conditionalFormatting>
  <conditionalFormatting sqref="S164:T165">
    <cfRule type="containsText" dxfId="6339" priority="8592" operator="containsText" text="CUMPLE">
      <formula>NOT(ISERROR(SEARCH("CUMPLE",S164)))</formula>
    </cfRule>
  </conditionalFormatting>
  <conditionalFormatting sqref="AA160">
    <cfRule type="containsText" dxfId="6338" priority="8590" operator="containsText" text="NO">
      <formula>NOT(ISERROR(SEARCH("NO",AA160)))</formula>
    </cfRule>
    <cfRule type="containsText" dxfId="6337" priority="8591" operator="containsText" text="CUMPLE">
      <formula>NOT(ISERROR(SEARCH("CUMPLE",AA160)))</formula>
    </cfRule>
  </conditionalFormatting>
  <conditionalFormatting sqref="AC160">
    <cfRule type="containsText" dxfId="6336" priority="8588" operator="containsText" text="NO">
      <formula>NOT(ISERROR(SEARCH("NO",AC160)))</formula>
    </cfRule>
    <cfRule type="containsText" dxfId="6335" priority="8589" operator="containsText" text="CUMPLE">
      <formula>NOT(ISERROR(SEARCH("CUMPLE",AC160)))</formula>
    </cfRule>
  </conditionalFormatting>
  <conditionalFormatting sqref="R164:R165">
    <cfRule type="containsText" dxfId="6334" priority="8585" operator="containsText" text="CUMPLE">
      <formula>NOT(ISERROR(SEARCH("CUMPLE",R164)))</formula>
    </cfRule>
  </conditionalFormatting>
  <conditionalFormatting sqref="X166">
    <cfRule type="containsText" dxfId="6333" priority="8581" operator="containsText" text="NO">
      <formula>NOT(ISERROR(SEARCH("NO",X166)))</formula>
    </cfRule>
  </conditionalFormatting>
  <conditionalFormatting sqref="X166">
    <cfRule type="containsText" dxfId="6332" priority="8582" operator="containsText" text="CUMPLE">
      <formula>NOT(ISERROR(SEARCH("CUMPLE",X166)))</formula>
    </cfRule>
  </conditionalFormatting>
  <conditionalFormatting sqref="Q160:Q165">
    <cfRule type="containsText" dxfId="6331" priority="8576" operator="containsText" text="NO CUMPLE">
      <formula>NOT(ISERROR(SEARCH("NO CUMPLE",Q160)))</formula>
    </cfRule>
    <cfRule type="containsText" dxfId="6330" priority="8577" operator="containsText" text="CUMPLE">
      <formula>NOT(ISERROR(SEARCH("CUMPLE",Q160)))</formula>
    </cfRule>
    <cfRule type="containsText" dxfId="6329" priority="8578" operator="containsText" text="SUBSANAR">
      <formula>NOT(ISERROR(SEARCH("SUBSANAR",Q160)))</formula>
    </cfRule>
    <cfRule type="containsText" dxfId="6328" priority="8579" operator="containsText" text="NO">
      <formula>NOT(ISERROR(SEARCH("NO",Q160)))</formula>
    </cfRule>
    <cfRule type="containsText" dxfId="6327" priority="8580" operator="containsText" text="SI">
      <formula>NOT(ISERROR(SEARCH("SI",Q160)))</formula>
    </cfRule>
  </conditionalFormatting>
  <conditionalFormatting sqref="R160:T163">
    <cfRule type="containsText" dxfId="6326" priority="8571" operator="containsText" text="NO CUMPLE">
      <formula>NOT(ISERROR(SEARCH("NO CUMPLE",R160)))</formula>
    </cfRule>
    <cfRule type="containsText" dxfId="6325" priority="8572" operator="containsText" text="CUMPLE">
      <formula>NOT(ISERROR(SEARCH("CUMPLE",R160)))</formula>
    </cfRule>
    <cfRule type="containsText" dxfId="6324" priority="8573" operator="containsText" text="SUBSANAR">
      <formula>NOT(ISERROR(SEARCH("SUBSANAR",R160)))</formula>
    </cfRule>
    <cfRule type="containsText" dxfId="6323" priority="8574" operator="containsText" text="NO">
      <formula>NOT(ISERROR(SEARCH("NO",R160)))</formula>
    </cfRule>
    <cfRule type="containsText" dxfId="6322" priority="8575" operator="containsText" text="SI">
      <formula>NOT(ISERROR(SEARCH("SI",R160)))</formula>
    </cfRule>
  </conditionalFormatting>
  <conditionalFormatting sqref="V160:V165">
    <cfRule type="containsText" dxfId="6321" priority="8565" operator="containsText" text="CUMPLE">
      <formula>NOT(ISERROR(SEARCH("CUMPLE",V160)))</formula>
    </cfRule>
  </conditionalFormatting>
  <conditionalFormatting sqref="V160:V165">
    <cfRule type="containsText" dxfId="6320" priority="8564" operator="containsText" text="NO">
      <formula>NOT(ISERROR(SEARCH("NO",V160)))</formula>
    </cfRule>
  </conditionalFormatting>
  <conditionalFormatting sqref="V160:V165">
    <cfRule type="containsText" dxfId="6319" priority="8563" operator="containsText" text="NO">
      <formula>NOT(ISERROR(SEARCH("NO",V160)))</formula>
    </cfRule>
  </conditionalFormatting>
  <conditionalFormatting sqref="V160:V165">
    <cfRule type="containsText" dxfId="6318" priority="8562" operator="containsText" text="NO">
      <formula>NOT(ISERROR(SEARCH("NO",V160)))</formula>
    </cfRule>
  </conditionalFormatting>
  <conditionalFormatting sqref="W166">
    <cfRule type="containsText" dxfId="6317" priority="8561" operator="containsText" text="CUMPLE">
      <formula>NOT(ISERROR(SEARCH("CUMPLE",W166)))</formula>
    </cfRule>
  </conditionalFormatting>
  <conditionalFormatting sqref="W166">
    <cfRule type="containsText" dxfId="6316" priority="8560" operator="containsText" text="NO">
      <formula>NOT(ISERROR(SEARCH("NO",W166)))</formula>
    </cfRule>
  </conditionalFormatting>
  <conditionalFormatting sqref="Z160">
    <cfRule type="containsText" dxfId="6315" priority="8555" operator="containsText" text="NO CUMPLE">
      <formula>NOT(ISERROR(SEARCH("NO CUMPLE",Z160)))</formula>
    </cfRule>
    <cfRule type="containsText" dxfId="6314" priority="8556" operator="containsText" text="CUMPLE">
      <formula>NOT(ISERROR(SEARCH("CUMPLE",Z160)))</formula>
    </cfRule>
    <cfRule type="containsText" dxfId="6313" priority="8557" operator="containsText" text="SUBSANAR">
      <formula>NOT(ISERROR(SEARCH("SUBSANAR",Z160)))</formula>
    </cfRule>
    <cfRule type="containsText" dxfId="6312" priority="8558" operator="containsText" text="NO">
      <formula>NOT(ISERROR(SEARCH("NO",Z160)))</formula>
    </cfRule>
    <cfRule type="containsText" dxfId="6311" priority="8559" operator="containsText" text="SI">
      <formula>NOT(ISERROR(SEARCH("SI",Z160)))</formula>
    </cfRule>
  </conditionalFormatting>
  <conditionalFormatting sqref="AB160">
    <cfRule type="containsText" dxfId="6310" priority="8550" operator="containsText" text="NO CUMPLE">
      <formula>NOT(ISERROR(SEARCH("NO CUMPLE",AB160)))</formula>
    </cfRule>
    <cfRule type="containsText" dxfId="6309" priority="8551" operator="containsText" text="CUMPLE">
      <formula>NOT(ISERROR(SEARCH("CUMPLE",AB160)))</formula>
    </cfRule>
    <cfRule type="containsText" dxfId="6308" priority="8552" operator="containsText" text="SUBSANAR">
      <formula>NOT(ISERROR(SEARCH("SUBSANAR",AB160)))</formula>
    </cfRule>
    <cfRule type="containsText" dxfId="6307" priority="8553" operator="containsText" text="NO">
      <formula>NOT(ISERROR(SEARCH("NO",AB160)))</formula>
    </cfRule>
    <cfRule type="containsText" dxfId="6306" priority="8554" operator="containsText" text="SI">
      <formula>NOT(ISERROR(SEARCH("SI",AB160)))</formula>
    </cfRule>
  </conditionalFormatting>
  <conditionalFormatting sqref="AB156">
    <cfRule type="containsText" dxfId="6305" priority="8540" operator="containsText" text="NO CUMPLE">
      <formula>NOT(ISERROR(SEARCH("NO CUMPLE",AB156)))</formula>
    </cfRule>
    <cfRule type="containsText" dxfId="6304" priority="8541" operator="containsText" text="CUMPLE">
      <formula>NOT(ISERROR(SEARCH("CUMPLE",AB156)))</formula>
    </cfRule>
    <cfRule type="containsText" dxfId="6303" priority="8542" operator="containsText" text="SUBSANAR">
      <formula>NOT(ISERROR(SEARCH("SUBSANAR",AB156)))</formula>
    </cfRule>
    <cfRule type="containsText" dxfId="6302" priority="8543" operator="containsText" text="NO">
      <formula>NOT(ISERROR(SEARCH("NO",AB156)))</formula>
    </cfRule>
    <cfRule type="containsText" dxfId="6301" priority="8544" operator="containsText" text="SI">
      <formula>NOT(ISERROR(SEARCH("SI",AB156)))</formula>
    </cfRule>
  </conditionalFormatting>
  <conditionalFormatting sqref="Z156">
    <cfRule type="containsText" dxfId="6300" priority="8545" operator="containsText" text="NO CUMPLE">
      <formula>NOT(ISERROR(SEARCH("NO CUMPLE",Z156)))</formula>
    </cfRule>
    <cfRule type="containsText" dxfId="6299" priority="8546" operator="containsText" text="CUMPLE">
      <formula>NOT(ISERROR(SEARCH("CUMPLE",Z156)))</formula>
    </cfRule>
    <cfRule type="containsText" dxfId="6298" priority="8547" operator="containsText" text="SUBSANAR">
      <formula>NOT(ISERROR(SEARCH("SUBSANAR",Z156)))</formula>
    </cfRule>
    <cfRule type="containsText" dxfId="6297" priority="8548" operator="containsText" text="NO">
      <formula>NOT(ISERROR(SEARCH("NO",Z156)))</formula>
    </cfRule>
    <cfRule type="containsText" dxfId="6296" priority="8549" operator="containsText" text="SI">
      <formula>NOT(ISERROR(SEARCH("SI",Z156)))</formula>
    </cfRule>
  </conditionalFormatting>
  <conditionalFormatting sqref="S177:T178">
    <cfRule type="containsText" dxfId="6295" priority="8534" operator="containsText" text="CUMPLE">
      <formula>NOT(ISERROR(SEARCH("CUMPLE",S177)))</formula>
    </cfRule>
  </conditionalFormatting>
  <conditionalFormatting sqref="AA173">
    <cfRule type="containsText" dxfId="6294" priority="8532" operator="containsText" text="NO">
      <formula>NOT(ISERROR(SEARCH("NO",AA173)))</formula>
    </cfRule>
    <cfRule type="containsText" dxfId="6293" priority="8533" operator="containsText" text="CUMPLE">
      <formula>NOT(ISERROR(SEARCH("CUMPLE",AA173)))</formula>
    </cfRule>
  </conditionalFormatting>
  <conditionalFormatting sqref="AC173">
    <cfRule type="containsText" dxfId="6292" priority="8530" operator="containsText" text="NO">
      <formula>NOT(ISERROR(SEARCH("NO",AC173)))</formula>
    </cfRule>
    <cfRule type="containsText" dxfId="6291" priority="8531" operator="containsText" text="CUMPLE">
      <formula>NOT(ISERROR(SEARCH("CUMPLE",AC173)))</formula>
    </cfRule>
  </conditionalFormatting>
  <conditionalFormatting sqref="R177:R178">
    <cfRule type="containsText" dxfId="6290" priority="8527" operator="containsText" text="CUMPLE">
      <formula>NOT(ISERROR(SEARCH("CUMPLE",R177)))</formula>
    </cfRule>
  </conditionalFormatting>
  <conditionalFormatting sqref="X179">
    <cfRule type="containsText" dxfId="6289" priority="8523" operator="containsText" text="NO">
      <formula>NOT(ISERROR(SEARCH("NO",X179)))</formula>
    </cfRule>
  </conditionalFormatting>
  <conditionalFormatting sqref="X179">
    <cfRule type="containsText" dxfId="6288" priority="8524" operator="containsText" text="CUMPLE">
      <formula>NOT(ISERROR(SEARCH("CUMPLE",X179)))</formula>
    </cfRule>
  </conditionalFormatting>
  <conditionalFormatting sqref="Q173:Q178">
    <cfRule type="containsText" dxfId="6287" priority="8518" operator="containsText" text="NO CUMPLE">
      <formula>NOT(ISERROR(SEARCH("NO CUMPLE",Q173)))</formula>
    </cfRule>
    <cfRule type="containsText" dxfId="6286" priority="8519" operator="containsText" text="CUMPLE">
      <formula>NOT(ISERROR(SEARCH("CUMPLE",Q173)))</formula>
    </cfRule>
    <cfRule type="containsText" dxfId="6285" priority="8520" operator="containsText" text="SUBSANAR">
      <formula>NOT(ISERROR(SEARCH("SUBSANAR",Q173)))</formula>
    </cfRule>
    <cfRule type="containsText" dxfId="6284" priority="8521" operator="containsText" text="NO">
      <formula>NOT(ISERROR(SEARCH("NO",Q173)))</formula>
    </cfRule>
    <cfRule type="containsText" dxfId="6283" priority="8522" operator="containsText" text="SI">
      <formula>NOT(ISERROR(SEARCH("SI",Q173)))</formula>
    </cfRule>
  </conditionalFormatting>
  <conditionalFormatting sqref="R173:T176">
    <cfRule type="containsText" dxfId="6282" priority="8513" operator="containsText" text="NO CUMPLE">
      <formula>NOT(ISERROR(SEARCH("NO CUMPLE",R173)))</formula>
    </cfRule>
    <cfRule type="containsText" dxfId="6281" priority="8514" operator="containsText" text="CUMPLE">
      <formula>NOT(ISERROR(SEARCH("CUMPLE",R173)))</formula>
    </cfRule>
    <cfRule type="containsText" dxfId="6280" priority="8515" operator="containsText" text="SUBSANAR">
      <formula>NOT(ISERROR(SEARCH("SUBSANAR",R173)))</formula>
    </cfRule>
    <cfRule type="containsText" dxfId="6279" priority="8516" operator="containsText" text="NO">
      <formula>NOT(ISERROR(SEARCH("NO",R173)))</formula>
    </cfRule>
    <cfRule type="containsText" dxfId="6278" priority="8517" operator="containsText" text="SI">
      <formula>NOT(ISERROR(SEARCH("SI",R173)))</formula>
    </cfRule>
  </conditionalFormatting>
  <conditionalFormatting sqref="V173:V178">
    <cfRule type="containsText" dxfId="6277" priority="8507" operator="containsText" text="CUMPLE">
      <formula>NOT(ISERROR(SEARCH("CUMPLE",V173)))</formula>
    </cfRule>
  </conditionalFormatting>
  <conditionalFormatting sqref="V173:V178">
    <cfRule type="containsText" dxfId="6276" priority="8506" operator="containsText" text="NO">
      <formula>NOT(ISERROR(SEARCH("NO",V173)))</formula>
    </cfRule>
  </conditionalFormatting>
  <conditionalFormatting sqref="V173:V178">
    <cfRule type="containsText" dxfId="6275" priority="8505" operator="containsText" text="NO">
      <formula>NOT(ISERROR(SEARCH("NO",V173)))</formula>
    </cfRule>
  </conditionalFormatting>
  <conditionalFormatting sqref="V173:V178">
    <cfRule type="containsText" dxfId="6274" priority="8504" operator="containsText" text="NO">
      <formula>NOT(ISERROR(SEARCH("NO",V173)))</formula>
    </cfRule>
  </conditionalFormatting>
  <conditionalFormatting sqref="W179">
    <cfRule type="containsText" dxfId="6273" priority="8503" operator="containsText" text="CUMPLE">
      <formula>NOT(ISERROR(SEARCH("CUMPLE",W179)))</formula>
    </cfRule>
  </conditionalFormatting>
  <conditionalFormatting sqref="W179">
    <cfRule type="containsText" dxfId="6272" priority="8502" operator="containsText" text="NO">
      <formula>NOT(ISERROR(SEARCH("NO",W179)))</formula>
    </cfRule>
  </conditionalFormatting>
  <conditionalFormatting sqref="Z173">
    <cfRule type="containsText" dxfId="6271" priority="8497" operator="containsText" text="NO CUMPLE">
      <formula>NOT(ISERROR(SEARCH("NO CUMPLE",Z173)))</formula>
    </cfRule>
    <cfRule type="containsText" dxfId="6270" priority="8498" operator="containsText" text="CUMPLE">
      <formula>NOT(ISERROR(SEARCH("CUMPLE",Z173)))</formula>
    </cfRule>
    <cfRule type="containsText" dxfId="6269" priority="8499" operator="containsText" text="SUBSANAR">
      <formula>NOT(ISERROR(SEARCH("SUBSANAR",Z173)))</formula>
    </cfRule>
    <cfRule type="containsText" dxfId="6268" priority="8500" operator="containsText" text="NO">
      <formula>NOT(ISERROR(SEARCH("NO",Z173)))</formula>
    </cfRule>
    <cfRule type="containsText" dxfId="6267" priority="8501" operator="containsText" text="SI">
      <formula>NOT(ISERROR(SEARCH("SI",Z173)))</formula>
    </cfRule>
  </conditionalFormatting>
  <conditionalFormatting sqref="AB173">
    <cfRule type="containsText" dxfId="6266" priority="8492" operator="containsText" text="NO CUMPLE">
      <formula>NOT(ISERROR(SEARCH("NO CUMPLE",AB173)))</formula>
    </cfRule>
    <cfRule type="containsText" dxfId="6265" priority="8493" operator="containsText" text="CUMPLE">
      <formula>NOT(ISERROR(SEARCH("CUMPLE",AB173)))</formula>
    </cfRule>
    <cfRule type="containsText" dxfId="6264" priority="8494" operator="containsText" text="SUBSANAR">
      <formula>NOT(ISERROR(SEARCH("SUBSANAR",AB173)))</formula>
    </cfRule>
    <cfRule type="containsText" dxfId="6263" priority="8495" operator="containsText" text="NO">
      <formula>NOT(ISERROR(SEARCH("NO",AB173)))</formula>
    </cfRule>
    <cfRule type="containsText" dxfId="6262" priority="8496" operator="containsText" text="SI">
      <formula>NOT(ISERROR(SEARCH("SI",AB173)))</formula>
    </cfRule>
  </conditionalFormatting>
  <conditionalFormatting sqref="AB169">
    <cfRule type="containsText" dxfId="6261" priority="8482" operator="containsText" text="NO CUMPLE">
      <formula>NOT(ISERROR(SEARCH("NO CUMPLE",AB169)))</formula>
    </cfRule>
    <cfRule type="containsText" dxfId="6260" priority="8483" operator="containsText" text="CUMPLE">
      <formula>NOT(ISERROR(SEARCH("CUMPLE",AB169)))</formula>
    </cfRule>
    <cfRule type="containsText" dxfId="6259" priority="8484" operator="containsText" text="SUBSANAR">
      <formula>NOT(ISERROR(SEARCH("SUBSANAR",AB169)))</formula>
    </cfRule>
    <cfRule type="containsText" dxfId="6258" priority="8485" operator="containsText" text="NO">
      <formula>NOT(ISERROR(SEARCH("NO",AB169)))</formula>
    </cfRule>
    <cfRule type="containsText" dxfId="6257" priority="8486" operator="containsText" text="SI">
      <formula>NOT(ISERROR(SEARCH("SI",AB169)))</formula>
    </cfRule>
  </conditionalFormatting>
  <conditionalFormatting sqref="Z169">
    <cfRule type="containsText" dxfId="6256" priority="8487" operator="containsText" text="NO CUMPLE">
      <formula>NOT(ISERROR(SEARCH("NO CUMPLE",Z169)))</formula>
    </cfRule>
    <cfRule type="containsText" dxfId="6255" priority="8488" operator="containsText" text="CUMPLE">
      <formula>NOT(ISERROR(SEARCH("CUMPLE",Z169)))</formula>
    </cfRule>
    <cfRule type="containsText" dxfId="6254" priority="8489" operator="containsText" text="SUBSANAR">
      <formula>NOT(ISERROR(SEARCH("SUBSANAR",Z169)))</formula>
    </cfRule>
    <cfRule type="containsText" dxfId="6253" priority="8490" operator="containsText" text="NO">
      <formula>NOT(ISERROR(SEARCH("NO",Z169)))</formula>
    </cfRule>
    <cfRule type="containsText" dxfId="6252" priority="8491" operator="containsText" text="SI">
      <formula>NOT(ISERROR(SEARCH("SI",Z169)))</formula>
    </cfRule>
  </conditionalFormatting>
  <conditionalFormatting sqref="V193:V194 V206:V207">
    <cfRule type="containsText" dxfId="6251" priority="8476" operator="containsText" text="FUERA DE TIEMPO">
      <formula>NOT(ISERROR(SEARCH("FUERA DE TIEMPO",V193)))</formula>
    </cfRule>
  </conditionalFormatting>
  <conditionalFormatting sqref="S190:T191">
    <cfRule type="containsText" dxfId="6250" priority="8475" operator="containsText" text="CUMPLE">
      <formula>NOT(ISERROR(SEARCH("CUMPLE",S190)))</formula>
    </cfRule>
  </conditionalFormatting>
  <conditionalFormatting sqref="AA186">
    <cfRule type="containsText" dxfId="6249" priority="8473" operator="containsText" text="NO">
      <formula>NOT(ISERROR(SEARCH("NO",AA186)))</formula>
    </cfRule>
    <cfRule type="containsText" dxfId="6248" priority="8474" operator="containsText" text="CUMPLE">
      <formula>NOT(ISERROR(SEARCH("CUMPLE",AA186)))</formula>
    </cfRule>
  </conditionalFormatting>
  <conditionalFormatting sqref="AC186">
    <cfRule type="containsText" dxfId="6247" priority="8471" operator="containsText" text="NO">
      <formula>NOT(ISERROR(SEARCH("NO",AC186)))</formula>
    </cfRule>
    <cfRule type="containsText" dxfId="6246" priority="8472" operator="containsText" text="CUMPLE">
      <formula>NOT(ISERROR(SEARCH("CUMPLE",AC186)))</formula>
    </cfRule>
  </conditionalFormatting>
  <conditionalFormatting sqref="R190:R191">
    <cfRule type="containsText" dxfId="6245" priority="8468" operator="containsText" text="CUMPLE">
      <formula>NOT(ISERROR(SEARCH("CUMPLE",R190)))</formula>
    </cfRule>
  </conditionalFormatting>
  <conditionalFormatting sqref="X192">
    <cfRule type="containsText" dxfId="6244" priority="8464" operator="containsText" text="NO">
      <formula>NOT(ISERROR(SEARCH("NO",X192)))</formula>
    </cfRule>
  </conditionalFormatting>
  <conditionalFormatting sqref="X192">
    <cfRule type="containsText" dxfId="6243" priority="8465" operator="containsText" text="CUMPLE">
      <formula>NOT(ISERROR(SEARCH("CUMPLE",X192)))</formula>
    </cfRule>
  </conditionalFormatting>
  <conditionalFormatting sqref="Q186:Q191">
    <cfRule type="containsText" dxfId="6242" priority="8459" operator="containsText" text="NO CUMPLE">
      <formula>NOT(ISERROR(SEARCH("NO CUMPLE",Q186)))</formula>
    </cfRule>
    <cfRule type="containsText" dxfId="6241" priority="8460" operator="containsText" text="CUMPLE">
      <formula>NOT(ISERROR(SEARCH("CUMPLE",Q186)))</formula>
    </cfRule>
    <cfRule type="containsText" dxfId="6240" priority="8461" operator="containsText" text="SUBSANAR">
      <formula>NOT(ISERROR(SEARCH("SUBSANAR",Q186)))</formula>
    </cfRule>
    <cfRule type="containsText" dxfId="6239" priority="8462" operator="containsText" text="NO">
      <formula>NOT(ISERROR(SEARCH("NO",Q186)))</formula>
    </cfRule>
    <cfRule type="containsText" dxfId="6238" priority="8463" operator="containsText" text="SI">
      <formula>NOT(ISERROR(SEARCH("SI",Q186)))</formula>
    </cfRule>
  </conditionalFormatting>
  <conditionalFormatting sqref="R186:T189">
    <cfRule type="containsText" dxfId="6237" priority="8454" operator="containsText" text="NO CUMPLE">
      <formula>NOT(ISERROR(SEARCH("NO CUMPLE",R186)))</formula>
    </cfRule>
    <cfRule type="containsText" dxfId="6236" priority="8455" operator="containsText" text="CUMPLE">
      <formula>NOT(ISERROR(SEARCH("CUMPLE",R186)))</formula>
    </cfRule>
    <cfRule type="containsText" dxfId="6235" priority="8456" operator="containsText" text="SUBSANAR">
      <formula>NOT(ISERROR(SEARCH("SUBSANAR",R186)))</formula>
    </cfRule>
    <cfRule type="containsText" dxfId="6234" priority="8457" operator="containsText" text="NO">
      <formula>NOT(ISERROR(SEARCH("NO",R186)))</formula>
    </cfRule>
    <cfRule type="containsText" dxfId="6233" priority="8458" operator="containsText" text="SI">
      <formula>NOT(ISERROR(SEARCH("SI",R186)))</formula>
    </cfRule>
  </conditionalFormatting>
  <conditionalFormatting sqref="V186:V191">
    <cfRule type="containsText" dxfId="6232" priority="8448" operator="containsText" text="CUMPLE">
      <formula>NOT(ISERROR(SEARCH("CUMPLE",V186)))</formula>
    </cfRule>
  </conditionalFormatting>
  <conditionalFormatting sqref="V186:V191">
    <cfRule type="containsText" dxfId="6231" priority="8447" operator="containsText" text="NO">
      <formula>NOT(ISERROR(SEARCH("NO",V186)))</formula>
    </cfRule>
  </conditionalFormatting>
  <conditionalFormatting sqref="V186:V191">
    <cfRule type="containsText" dxfId="6230" priority="8446" operator="containsText" text="NO">
      <formula>NOT(ISERROR(SEARCH("NO",V186)))</formula>
    </cfRule>
  </conditionalFormatting>
  <conditionalFormatting sqref="V186:V191">
    <cfRule type="containsText" dxfId="6229" priority="8445" operator="containsText" text="NO">
      <formula>NOT(ISERROR(SEARCH("NO",V186)))</formula>
    </cfRule>
  </conditionalFormatting>
  <conditionalFormatting sqref="W192">
    <cfRule type="containsText" dxfId="6228" priority="8444" operator="containsText" text="CUMPLE">
      <formula>NOT(ISERROR(SEARCH("CUMPLE",W192)))</formula>
    </cfRule>
  </conditionalFormatting>
  <conditionalFormatting sqref="W192">
    <cfRule type="containsText" dxfId="6227" priority="8443" operator="containsText" text="NO">
      <formula>NOT(ISERROR(SEARCH("NO",W192)))</formula>
    </cfRule>
  </conditionalFormatting>
  <conditionalFormatting sqref="Z186">
    <cfRule type="containsText" dxfId="6226" priority="8438" operator="containsText" text="NO CUMPLE">
      <formula>NOT(ISERROR(SEARCH("NO CUMPLE",Z186)))</formula>
    </cfRule>
    <cfRule type="containsText" dxfId="6225" priority="8439" operator="containsText" text="CUMPLE">
      <formula>NOT(ISERROR(SEARCH("CUMPLE",Z186)))</formula>
    </cfRule>
    <cfRule type="containsText" dxfId="6224" priority="8440" operator="containsText" text="SUBSANAR">
      <formula>NOT(ISERROR(SEARCH("SUBSANAR",Z186)))</formula>
    </cfRule>
    <cfRule type="containsText" dxfId="6223" priority="8441" operator="containsText" text="NO">
      <formula>NOT(ISERROR(SEARCH("NO",Z186)))</formula>
    </cfRule>
    <cfRule type="containsText" dxfId="6222" priority="8442" operator="containsText" text="SI">
      <formula>NOT(ISERROR(SEARCH("SI",Z186)))</formula>
    </cfRule>
  </conditionalFormatting>
  <conditionalFormatting sqref="AB186">
    <cfRule type="containsText" dxfId="6221" priority="8433" operator="containsText" text="NO CUMPLE">
      <formula>NOT(ISERROR(SEARCH("NO CUMPLE",AB186)))</formula>
    </cfRule>
    <cfRule type="containsText" dxfId="6220" priority="8434" operator="containsText" text="CUMPLE">
      <formula>NOT(ISERROR(SEARCH("CUMPLE",AB186)))</formula>
    </cfRule>
    <cfRule type="containsText" dxfId="6219" priority="8435" operator="containsText" text="SUBSANAR">
      <formula>NOT(ISERROR(SEARCH("SUBSANAR",AB186)))</formula>
    </cfRule>
    <cfRule type="containsText" dxfId="6218" priority="8436" operator="containsText" text="NO">
      <formula>NOT(ISERROR(SEARCH("NO",AB186)))</formula>
    </cfRule>
    <cfRule type="containsText" dxfId="6217" priority="8437" operator="containsText" text="SI">
      <formula>NOT(ISERROR(SEARCH("SI",AB186)))</formula>
    </cfRule>
  </conditionalFormatting>
  <conditionalFormatting sqref="AB182">
    <cfRule type="containsText" dxfId="6216" priority="8423" operator="containsText" text="NO CUMPLE">
      <formula>NOT(ISERROR(SEARCH("NO CUMPLE",AB182)))</formula>
    </cfRule>
    <cfRule type="containsText" dxfId="6215" priority="8424" operator="containsText" text="CUMPLE">
      <formula>NOT(ISERROR(SEARCH("CUMPLE",AB182)))</formula>
    </cfRule>
    <cfRule type="containsText" dxfId="6214" priority="8425" operator="containsText" text="SUBSANAR">
      <formula>NOT(ISERROR(SEARCH("SUBSANAR",AB182)))</formula>
    </cfRule>
    <cfRule type="containsText" dxfId="6213" priority="8426" operator="containsText" text="NO">
      <formula>NOT(ISERROR(SEARCH("NO",AB182)))</formula>
    </cfRule>
    <cfRule type="containsText" dxfId="6212" priority="8427" operator="containsText" text="SI">
      <formula>NOT(ISERROR(SEARCH("SI",AB182)))</formula>
    </cfRule>
  </conditionalFormatting>
  <conditionalFormatting sqref="Z182">
    <cfRule type="containsText" dxfId="6211" priority="8428" operator="containsText" text="NO CUMPLE">
      <formula>NOT(ISERROR(SEARCH("NO CUMPLE",Z182)))</formula>
    </cfRule>
    <cfRule type="containsText" dxfId="6210" priority="8429" operator="containsText" text="CUMPLE">
      <formula>NOT(ISERROR(SEARCH("CUMPLE",Z182)))</formula>
    </cfRule>
    <cfRule type="containsText" dxfId="6209" priority="8430" operator="containsText" text="SUBSANAR">
      <formula>NOT(ISERROR(SEARCH("SUBSANAR",Z182)))</formula>
    </cfRule>
    <cfRule type="containsText" dxfId="6208" priority="8431" operator="containsText" text="NO">
      <formula>NOT(ISERROR(SEARCH("NO",Z182)))</formula>
    </cfRule>
    <cfRule type="containsText" dxfId="6207" priority="8432" operator="containsText" text="SI">
      <formula>NOT(ISERROR(SEARCH("SI",Z182)))</formula>
    </cfRule>
  </conditionalFormatting>
  <conditionalFormatting sqref="S203:T204">
    <cfRule type="containsText" dxfId="6206" priority="8417" operator="containsText" text="CUMPLE">
      <formula>NOT(ISERROR(SEARCH("CUMPLE",S203)))</formula>
    </cfRule>
  </conditionalFormatting>
  <conditionalFormatting sqref="AA199">
    <cfRule type="containsText" dxfId="6205" priority="8415" operator="containsText" text="NO">
      <formula>NOT(ISERROR(SEARCH("NO",AA199)))</formula>
    </cfRule>
    <cfRule type="containsText" dxfId="6204" priority="8416" operator="containsText" text="CUMPLE">
      <formula>NOT(ISERROR(SEARCH("CUMPLE",AA199)))</formula>
    </cfRule>
  </conditionalFormatting>
  <conditionalFormatting sqref="AC199">
    <cfRule type="containsText" dxfId="6203" priority="8413" operator="containsText" text="NO">
      <formula>NOT(ISERROR(SEARCH("NO",AC199)))</formula>
    </cfRule>
    <cfRule type="containsText" dxfId="6202" priority="8414" operator="containsText" text="CUMPLE">
      <formula>NOT(ISERROR(SEARCH("CUMPLE",AC199)))</formula>
    </cfRule>
  </conditionalFormatting>
  <conditionalFormatting sqref="R204">
    <cfRule type="containsText" dxfId="6201" priority="8410" operator="containsText" text="CUMPLE">
      <formula>NOT(ISERROR(SEARCH("CUMPLE",R204)))</formula>
    </cfRule>
  </conditionalFormatting>
  <conditionalFormatting sqref="X205">
    <cfRule type="containsText" dxfId="6200" priority="8406" operator="containsText" text="NO">
      <formula>NOT(ISERROR(SEARCH("NO",X205)))</formula>
    </cfRule>
  </conditionalFormatting>
  <conditionalFormatting sqref="X205">
    <cfRule type="containsText" dxfId="6199" priority="8407" operator="containsText" text="CUMPLE">
      <formula>NOT(ISERROR(SEARCH("CUMPLE",X205)))</formula>
    </cfRule>
  </conditionalFormatting>
  <conditionalFormatting sqref="Q199:Q204">
    <cfRule type="containsText" dxfId="6198" priority="8401" operator="containsText" text="NO CUMPLE">
      <formula>NOT(ISERROR(SEARCH("NO CUMPLE",Q199)))</formula>
    </cfRule>
    <cfRule type="containsText" dxfId="6197" priority="8402" operator="containsText" text="CUMPLE">
      <formula>NOT(ISERROR(SEARCH("CUMPLE",Q199)))</formula>
    </cfRule>
    <cfRule type="containsText" dxfId="6196" priority="8403" operator="containsText" text="SUBSANAR">
      <formula>NOT(ISERROR(SEARCH("SUBSANAR",Q199)))</formula>
    </cfRule>
    <cfRule type="containsText" dxfId="6195" priority="8404" operator="containsText" text="NO">
      <formula>NOT(ISERROR(SEARCH("NO",Q199)))</formula>
    </cfRule>
    <cfRule type="containsText" dxfId="6194" priority="8405" operator="containsText" text="SI">
      <formula>NOT(ISERROR(SEARCH("SI",Q199)))</formula>
    </cfRule>
  </conditionalFormatting>
  <conditionalFormatting sqref="R199:T202 R203">
    <cfRule type="containsText" dxfId="6193" priority="8396" operator="containsText" text="NO CUMPLE">
      <formula>NOT(ISERROR(SEARCH("NO CUMPLE",R199)))</formula>
    </cfRule>
    <cfRule type="containsText" dxfId="6192" priority="8397" operator="containsText" text="CUMPLE">
      <formula>NOT(ISERROR(SEARCH("CUMPLE",R199)))</formula>
    </cfRule>
    <cfRule type="containsText" dxfId="6191" priority="8398" operator="containsText" text="SUBSANAR">
      <formula>NOT(ISERROR(SEARCH("SUBSANAR",R199)))</formula>
    </cfRule>
    <cfRule type="containsText" dxfId="6190" priority="8399" operator="containsText" text="NO">
      <formula>NOT(ISERROR(SEARCH("NO",R199)))</formula>
    </cfRule>
    <cfRule type="containsText" dxfId="6189" priority="8400" operator="containsText" text="SI">
      <formula>NOT(ISERROR(SEARCH("SI",R199)))</formula>
    </cfRule>
  </conditionalFormatting>
  <conditionalFormatting sqref="V199:V204">
    <cfRule type="containsText" dxfId="6188" priority="8390" operator="containsText" text="CUMPLE">
      <formula>NOT(ISERROR(SEARCH("CUMPLE",V199)))</formula>
    </cfRule>
  </conditionalFormatting>
  <conditionalFormatting sqref="V199:V204">
    <cfRule type="containsText" dxfId="6187" priority="8389" operator="containsText" text="NO">
      <formula>NOT(ISERROR(SEARCH("NO",V199)))</formula>
    </cfRule>
  </conditionalFormatting>
  <conditionalFormatting sqref="V199:V204">
    <cfRule type="containsText" dxfId="6186" priority="8388" operator="containsText" text="NO">
      <formula>NOT(ISERROR(SEARCH("NO",V199)))</formula>
    </cfRule>
  </conditionalFormatting>
  <conditionalFormatting sqref="V199:V204">
    <cfRule type="containsText" dxfId="6185" priority="8387" operator="containsText" text="NO">
      <formula>NOT(ISERROR(SEARCH("NO",V199)))</formula>
    </cfRule>
  </conditionalFormatting>
  <conditionalFormatting sqref="W205">
    <cfRule type="containsText" dxfId="6184" priority="8386" operator="containsText" text="CUMPLE">
      <formula>NOT(ISERROR(SEARCH("CUMPLE",W205)))</formula>
    </cfRule>
  </conditionalFormatting>
  <conditionalFormatting sqref="W205">
    <cfRule type="containsText" dxfId="6183" priority="8385" operator="containsText" text="NO">
      <formula>NOT(ISERROR(SEARCH("NO",W205)))</formula>
    </cfRule>
  </conditionalFormatting>
  <conditionalFormatting sqref="Z199">
    <cfRule type="containsText" dxfId="6182" priority="8380" operator="containsText" text="NO CUMPLE">
      <formula>NOT(ISERROR(SEARCH("NO CUMPLE",Z199)))</formula>
    </cfRule>
    <cfRule type="containsText" dxfId="6181" priority="8381" operator="containsText" text="CUMPLE">
      <formula>NOT(ISERROR(SEARCH("CUMPLE",Z199)))</formula>
    </cfRule>
    <cfRule type="containsText" dxfId="6180" priority="8382" operator="containsText" text="SUBSANAR">
      <formula>NOT(ISERROR(SEARCH("SUBSANAR",Z199)))</formula>
    </cfRule>
    <cfRule type="containsText" dxfId="6179" priority="8383" operator="containsText" text="NO">
      <formula>NOT(ISERROR(SEARCH("NO",Z199)))</formula>
    </cfRule>
    <cfRule type="containsText" dxfId="6178" priority="8384" operator="containsText" text="SI">
      <formula>NOT(ISERROR(SEARCH("SI",Z199)))</formula>
    </cfRule>
  </conditionalFormatting>
  <conditionalFormatting sqref="AB199">
    <cfRule type="containsText" dxfId="6177" priority="8375" operator="containsText" text="NO CUMPLE">
      <formula>NOT(ISERROR(SEARCH("NO CUMPLE",AB199)))</formula>
    </cfRule>
    <cfRule type="containsText" dxfId="6176" priority="8376" operator="containsText" text="CUMPLE">
      <formula>NOT(ISERROR(SEARCH("CUMPLE",AB199)))</formula>
    </cfRule>
    <cfRule type="containsText" dxfId="6175" priority="8377" operator="containsText" text="SUBSANAR">
      <formula>NOT(ISERROR(SEARCH("SUBSANAR",AB199)))</formula>
    </cfRule>
    <cfRule type="containsText" dxfId="6174" priority="8378" operator="containsText" text="NO">
      <formula>NOT(ISERROR(SEARCH("NO",AB199)))</formula>
    </cfRule>
    <cfRule type="containsText" dxfId="6173" priority="8379" operator="containsText" text="SI">
      <formula>NOT(ISERROR(SEARCH("SI",AB199)))</formula>
    </cfRule>
  </conditionalFormatting>
  <conditionalFormatting sqref="AB195">
    <cfRule type="containsText" dxfId="6172" priority="8365" operator="containsText" text="NO CUMPLE">
      <formula>NOT(ISERROR(SEARCH("NO CUMPLE",AB195)))</formula>
    </cfRule>
    <cfRule type="containsText" dxfId="6171" priority="8366" operator="containsText" text="CUMPLE">
      <formula>NOT(ISERROR(SEARCH("CUMPLE",AB195)))</formula>
    </cfRule>
    <cfRule type="containsText" dxfId="6170" priority="8367" operator="containsText" text="SUBSANAR">
      <formula>NOT(ISERROR(SEARCH("SUBSANAR",AB195)))</formula>
    </cfRule>
    <cfRule type="containsText" dxfId="6169" priority="8368" operator="containsText" text="NO">
      <formula>NOT(ISERROR(SEARCH("NO",AB195)))</formula>
    </cfRule>
    <cfRule type="containsText" dxfId="6168" priority="8369" operator="containsText" text="SI">
      <formula>NOT(ISERROR(SEARCH("SI",AB195)))</formula>
    </cfRule>
  </conditionalFormatting>
  <conditionalFormatting sqref="Z195">
    <cfRule type="containsText" dxfId="6167" priority="8370" operator="containsText" text="NO CUMPLE">
      <formula>NOT(ISERROR(SEARCH("NO CUMPLE",Z195)))</formula>
    </cfRule>
    <cfRule type="containsText" dxfId="6166" priority="8371" operator="containsText" text="CUMPLE">
      <formula>NOT(ISERROR(SEARCH("CUMPLE",Z195)))</formula>
    </cfRule>
    <cfRule type="containsText" dxfId="6165" priority="8372" operator="containsText" text="SUBSANAR">
      <formula>NOT(ISERROR(SEARCH("SUBSANAR",Z195)))</formula>
    </cfRule>
    <cfRule type="containsText" dxfId="6164" priority="8373" operator="containsText" text="NO">
      <formula>NOT(ISERROR(SEARCH("NO",Z195)))</formula>
    </cfRule>
    <cfRule type="containsText" dxfId="6163" priority="8374" operator="containsText" text="SI">
      <formula>NOT(ISERROR(SEARCH("SI",Z195)))</formula>
    </cfRule>
  </conditionalFormatting>
  <conditionalFormatting sqref="V219:V220">
    <cfRule type="containsText" dxfId="6162" priority="8359" operator="containsText" text="FUERA DE TIEMPO">
      <formula>NOT(ISERROR(SEARCH("FUERA DE TIEMPO",V219)))</formula>
    </cfRule>
  </conditionalFormatting>
  <conditionalFormatting sqref="S217:T217 T216">
    <cfRule type="containsText" dxfId="6161" priority="8358" operator="containsText" text="CUMPLE">
      <formula>NOT(ISERROR(SEARCH("CUMPLE",S216)))</formula>
    </cfRule>
  </conditionalFormatting>
  <conditionalFormatting sqref="AA212">
    <cfRule type="containsText" dxfId="6160" priority="8356" operator="containsText" text="NO">
      <formula>NOT(ISERROR(SEARCH("NO",AA212)))</formula>
    </cfRule>
    <cfRule type="containsText" dxfId="6159" priority="8357" operator="containsText" text="CUMPLE">
      <formula>NOT(ISERROR(SEARCH("CUMPLE",AA212)))</formula>
    </cfRule>
  </conditionalFormatting>
  <conditionalFormatting sqref="AC212">
    <cfRule type="containsText" dxfId="6158" priority="8354" operator="containsText" text="NO">
      <formula>NOT(ISERROR(SEARCH("NO",AC212)))</formula>
    </cfRule>
    <cfRule type="containsText" dxfId="6157" priority="8355" operator="containsText" text="CUMPLE">
      <formula>NOT(ISERROR(SEARCH("CUMPLE",AC212)))</formula>
    </cfRule>
  </conditionalFormatting>
  <conditionalFormatting sqref="R217">
    <cfRule type="containsText" dxfId="6156" priority="8351" operator="containsText" text="CUMPLE">
      <formula>NOT(ISERROR(SEARCH("CUMPLE",R217)))</formula>
    </cfRule>
  </conditionalFormatting>
  <conditionalFormatting sqref="X218">
    <cfRule type="containsText" dxfId="6155" priority="8347" operator="containsText" text="NO">
      <formula>NOT(ISERROR(SEARCH("NO",X218)))</formula>
    </cfRule>
  </conditionalFormatting>
  <conditionalFormatting sqref="X218">
    <cfRule type="containsText" dxfId="6154" priority="8348" operator="containsText" text="CUMPLE">
      <formula>NOT(ISERROR(SEARCH("CUMPLE",X218)))</formula>
    </cfRule>
  </conditionalFormatting>
  <conditionalFormatting sqref="Q212:Q217">
    <cfRule type="containsText" dxfId="6153" priority="8342" operator="containsText" text="NO CUMPLE">
      <formula>NOT(ISERROR(SEARCH("NO CUMPLE",Q212)))</formula>
    </cfRule>
    <cfRule type="containsText" dxfId="6152" priority="8343" operator="containsText" text="CUMPLE">
      <formula>NOT(ISERROR(SEARCH("CUMPLE",Q212)))</formula>
    </cfRule>
    <cfRule type="containsText" dxfId="6151" priority="8344" operator="containsText" text="SUBSANAR">
      <formula>NOT(ISERROR(SEARCH("SUBSANAR",Q212)))</formula>
    </cfRule>
    <cfRule type="containsText" dxfId="6150" priority="8345" operator="containsText" text="NO">
      <formula>NOT(ISERROR(SEARCH("NO",Q212)))</formula>
    </cfRule>
    <cfRule type="containsText" dxfId="6149" priority="8346" operator="containsText" text="SI">
      <formula>NOT(ISERROR(SEARCH("SI",Q212)))</formula>
    </cfRule>
  </conditionalFormatting>
  <conditionalFormatting sqref="R212:T215 R216:S216">
    <cfRule type="containsText" dxfId="6148" priority="8337" operator="containsText" text="NO CUMPLE">
      <formula>NOT(ISERROR(SEARCH("NO CUMPLE",R212)))</formula>
    </cfRule>
    <cfRule type="containsText" dxfId="6147" priority="8338" operator="containsText" text="CUMPLE">
      <formula>NOT(ISERROR(SEARCH("CUMPLE",R212)))</formula>
    </cfRule>
    <cfRule type="containsText" dxfId="6146" priority="8339" operator="containsText" text="SUBSANAR">
      <formula>NOT(ISERROR(SEARCH("SUBSANAR",R212)))</formula>
    </cfRule>
    <cfRule type="containsText" dxfId="6145" priority="8340" operator="containsText" text="NO">
      <formula>NOT(ISERROR(SEARCH("NO",R212)))</formula>
    </cfRule>
    <cfRule type="containsText" dxfId="6144" priority="8341" operator="containsText" text="SI">
      <formula>NOT(ISERROR(SEARCH("SI",R212)))</formula>
    </cfRule>
  </conditionalFormatting>
  <conditionalFormatting sqref="V212:V217">
    <cfRule type="containsText" dxfId="6143" priority="8331" operator="containsText" text="CUMPLE">
      <formula>NOT(ISERROR(SEARCH("CUMPLE",V212)))</formula>
    </cfRule>
  </conditionalFormatting>
  <conditionalFormatting sqref="V212:V217">
    <cfRule type="containsText" dxfId="6142" priority="8330" operator="containsText" text="NO">
      <formula>NOT(ISERROR(SEARCH("NO",V212)))</formula>
    </cfRule>
  </conditionalFormatting>
  <conditionalFormatting sqref="V212:V217">
    <cfRule type="containsText" dxfId="6141" priority="8329" operator="containsText" text="NO">
      <formula>NOT(ISERROR(SEARCH("NO",V212)))</formula>
    </cfRule>
  </conditionalFormatting>
  <conditionalFormatting sqref="V212:V217">
    <cfRule type="containsText" dxfId="6140" priority="8328" operator="containsText" text="NO">
      <formula>NOT(ISERROR(SEARCH("NO",V212)))</formula>
    </cfRule>
  </conditionalFormatting>
  <conditionalFormatting sqref="W218">
    <cfRule type="containsText" dxfId="6139" priority="8327" operator="containsText" text="CUMPLE">
      <formula>NOT(ISERROR(SEARCH("CUMPLE",W218)))</formula>
    </cfRule>
  </conditionalFormatting>
  <conditionalFormatting sqref="W218">
    <cfRule type="containsText" dxfId="6138" priority="8326" operator="containsText" text="NO">
      <formula>NOT(ISERROR(SEARCH("NO",W218)))</formula>
    </cfRule>
  </conditionalFormatting>
  <conditionalFormatting sqref="Z212">
    <cfRule type="containsText" dxfId="6137" priority="8321" operator="containsText" text="NO CUMPLE">
      <formula>NOT(ISERROR(SEARCH("NO CUMPLE",Z212)))</formula>
    </cfRule>
    <cfRule type="containsText" dxfId="6136" priority="8322" operator="containsText" text="CUMPLE">
      <formula>NOT(ISERROR(SEARCH("CUMPLE",Z212)))</formula>
    </cfRule>
    <cfRule type="containsText" dxfId="6135" priority="8323" operator="containsText" text="SUBSANAR">
      <formula>NOT(ISERROR(SEARCH("SUBSANAR",Z212)))</formula>
    </cfRule>
    <cfRule type="containsText" dxfId="6134" priority="8324" operator="containsText" text="NO">
      <formula>NOT(ISERROR(SEARCH("NO",Z212)))</formula>
    </cfRule>
    <cfRule type="containsText" dxfId="6133" priority="8325" operator="containsText" text="SI">
      <formula>NOT(ISERROR(SEARCH("SI",Z212)))</formula>
    </cfRule>
  </conditionalFormatting>
  <conditionalFormatting sqref="AB212">
    <cfRule type="containsText" dxfId="6132" priority="8316" operator="containsText" text="NO CUMPLE">
      <formula>NOT(ISERROR(SEARCH("NO CUMPLE",AB212)))</formula>
    </cfRule>
    <cfRule type="containsText" dxfId="6131" priority="8317" operator="containsText" text="CUMPLE">
      <formula>NOT(ISERROR(SEARCH("CUMPLE",AB212)))</formula>
    </cfRule>
    <cfRule type="containsText" dxfId="6130" priority="8318" operator="containsText" text="SUBSANAR">
      <formula>NOT(ISERROR(SEARCH("SUBSANAR",AB212)))</formula>
    </cfRule>
    <cfRule type="containsText" dxfId="6129" priority="8319" operator="containsText" text="NO">
      <formula>NOT(ISERROR(SEARCH("NO",AB212)))</formula>
    </cfRule>
    <cfRule type="containsText" dxfId="6128" priority="8320" operator="containsText" text="SI">
      <formula>NOT(ISERROR(SEARCH("SI",AB212)))</formula>
    </cfRule>
  </conditionalFormatting>
  <conditionalFormatting sqref="AB208">
    <cfRule type="containsText" dxfId="6127" priority="8306" operator="containsText" text="NO CUMPLE">
      <formula>NOT(ISERROR(SEARCH("NO CUMPLE",AB208)))</formula>
    </cfRule>
    <cfRule type="containsText" dxfId="6126" priority="8307" operator="containsText" text="CUMPLE">
      <formula>NOT(ISERROR(SEARCH("CUMPLE",AB208)))</formula>
    </cfRule>
    <cfRule type="containsText" dxfId="6125" priority="8308" operator="containsText" text="SUBSANAR">
      <formula>NOT(ISERROR(SEARCH("SUBSANAR",AB208)))</formula>
    </cfRule>
    <cfRule type="containsText" dxfId="6124" priority="8309" operator="containsText" text="NO">
      <formula>NOT(ISERROR(SEARCH("NO",AB208)))</formula>
    </cfRule>
    <cfRule type="containsText" dxfId="6123" priority="8310" operator="containsText" text="SI">
      <formula>NOT(ISERROR(SEARCH("SI",AB208)))</formula>
    </cfRule>
  </conditionalFormatting>
  <conditionalFormatting sqref="Z208">
    <cfRule type="containsText" dxfId="6122" priority="8311" operator="containsText" text="NO CUMPLE">
      <formula>NOT(ISERROR(SEARCH("NO CUMPLE",Z208)))</formula>
    </cfRule>
    <cfRule type="containsText" dxfId="6121" priority="8312" operator="containsText" text="CUMPLE">
      <formula>NOT(ISERROR(SEARCH("CUMPLE",Z208)))</formula>
    </cfRule>
    <cfRule type="containsText" dxfId="6120" priority="8313" operator="containsText" text="SUBSANAR">
      <formula>NOT(ISERROR(SEARCH("SUBSANAR",Z208)))</formula>
    </cfRule>
    <cfRule type="containsText" dxfId="6119" priority="8314" operator="containsText" text="NO">
      <formula>NOT(ISERROR(SEARCH("NO",Z208)))</formula>
    </cfRule>
    <cfRule type="containsText" dxfId="6118" priority="8315" operator="containsText" text="SI">
      <formula>NOT(ISERROR(SEARCH("SI",Z208)))</formula>
    </cfRule>
  </conditionalFormatting>
  <conditionalFormatting sqref="S229:T230">
    <cfRule type="containsText" dxfId="6117" priority="8300" operator="containsText" text="CUMPLE">
      <formula>NOT(ISERROR(SEARCH("CUMPLE",S229)))</formula>
    </cfRule>
  </conditionalFormatting>
  <conditionalFormatting sqref="AA225">
    <cfRule type="containsText" dxfId="6116" priority="8298" operator="containsText" text="NO">
      <formula>NOT(ISERROR(SEARCH("NO",AA225)))</formula>
    </cfRule>
    <cfRule type="containsText" dxfId="6115" priority="8299" operator="containsText" text="CUMPLE">
      <formula>NOT(ISERROR(SEARCH("CUMPLE",AA225)))</formula>
    </cfRule>
  </conditionalFormatting>
  <conditionalFormatting sqref="AC225">
    <cfRule type="containsText" dxfId="6114" priority="8296" operator="containsText" text="NO">
      <formula>NOT(ISERROR(SEARCH("NO",AC225)))</formula>
    </cfRule>
    <cfRule type="containsText" dxfId="6113" priority="8297" operator="containsText" text="CUMPLE">
      <formula>NOT(ISERROR(SEARCH("CUMPLE",AC225)))</formula>
    </cfRule>
  </conditionalFormatting>
  <conditionalFormatting sqref="R229:R230">
    <cfRule type="containsText" dxfId="6112" priority="8293" operator="containsText" text="CUMPLE">
      <formula>NOT(ISERROR(SEARCH("CUMPLE",R229)))</formula>
    </cfRule>
  </conditionalFormatting>
  <conditionalFormatting sqref="X231">
    <cfRule type="containsText" dxfId="6111" priority="8289" operator="containsText" text="NO">
      <formula>NOT(ISERROR(SEARCH("NO",X231)))</formula>
    </cfRule>
  </conditionalFormatting>
  <conditionalFormatting sqref="X231">
    <cfRule type="containsText" dxfId="6110" priority="8290" operator="containsText" text="CUMPLE">
      <formula>NOT(ISERROR(SEARCH("CUMPLE",X231)))</formula>
    </cfRule>
  </conditionalFormatting>
  <conditionalFormatting sqref="Q225:Q230">
    <cfRule type="containsText" dxfId="6109" priority="8284" operator="containsText" text="NO CUMPLE">
      <formula>NOT(ISERROR(SEARCH("NO CUMPLE",Q225)))</formula>
    </cfRule>
    <cfRule type="containsText" dxfId="6108" priority="8285" operator="containsText" text="CUMPLE">
      <formula>NOT(ISERROR(SEARCH("CUMPLE",Q225)))</formula>
    </cfRule>
    <cfRule type="containsText" dxfId="6107" priority="8286" operator="containsText" text="SUBSANAR">
      <formula>NOT(ISERROR(SEARCH("SUBSANAR",Q225)))</formula>
    </cfRule>
    <cfRule type="containsText" dxfId="6106" priority="8287" operator="containsText" text="NO">
      <formula>NOT(ISERROR(SEARCH("NO",Q225)))</formula>
    </cfRule>
    <cfRule type="containsText" dxfId="6105" priority="8288" operator="containsText" text="SI">
      <formula>NOT(ISERROR(SEARCH("SI",Q225)))</formula>
    </cfRule>
  </conditionalFormatting>
  <conditionalFormatting sqref="R225:T228">
    <cfRule type="containsText" dxfId="6104" priority="8279" operator="containsText" text="NO CUMPLE">
      <formula>NOT(ISERROR(SEARCH("NO CUMPLE",R225)))</formula>
    </cfRule>
    <cfRule type="containsText" dxfId="6103" priority="8280" operator="containsText" text="CUMPLE">
      <formula>NOT(ISERROR(SEARCH("CUMPLE",R225)))</formula>
    </cfRule>
    <cfRule type="containsText" dxfId="6102" priority="8281" operator="containsText" text="SUBSANAR">
      <formula>NOT(ISERROR(SEARCH("SUBSANAR",R225)))</formula>
    </cfRule>
    <cfRule type="containsText" dxfId="6101" priority="8282" operator="containsText" text="NO">
      <formula>NOT(ISERROR(SEARCH("NO",R225)))</formula>
    </cfRule>
    <cfRule type="containsText" dxfId="6100" priority="8283" operator="containsText" text="SI">
      <formula>NOT(ISERROR(SEARCH("SI",R225)))</formula>
    </cfRule>
  </conditionalFormatting>
  <conditionalFormatting sqref="V225:V230">
    <cfRule type="containsText" dxfId="6099" priority="8273" operator="containsText" text="CUMPLE">
      <formula>NOT(ISERROR(SEARCH("CUMPLE",V225)))</formula>
    </cfRule>
  </conditionalFormatting>
  <conditionalFormatting sqref="V225:V230">
    <cfRule type="containsText" dxfId="6098" priority="8272" operator="containsText" text="NO">
      <formula>NOT(ISERROR(SEARCH("NO",V225)))</formula>
    </cfRule>
  </conditionalFormatting>
  <conditionalFormatting sqref="V225:V230">
    <cfRule type="containsText" dxfId="6097" priority="8271" operator="containsText" text="NO">
      <formula>NOT(ISERROR(SEARCH("NO",V225)))</formula>
    </cfRule>
  </conditionalFormatting>
  <conditionalFormatting sqref="V225:V230">
    <cfRule type="containsText" dxfId="6096" priority="8270" operator="containsText" text="NO">
      <formula>NOT(ISERROR(SEARCH("NO",V225)))</formula>
    </cfRule>
  </conditionalFormatting>
  <conditionalFormatting sqref="W231">
    <cfRule type="containsText" dxfId="6095" priority="8269" operator="containsText" text="CUMPLE">
      <formula>NOT(ISERROR(SEARCH("CUMPLE",W231)))</formula>
    </cfRule>
  </conditionalFormatting>
  <conditionalFormatting sqref="W231">
    <cfRule type="containsText" dxfId="6094" priority="8268" operator="containsText" text="NO">
      <formula>NOT(ISERROR(SEARCH("NO",W231)))</formula>
    </cfRule>
  </conditionalFormatting>
  <conditionalFormatting sqref="Z225">
    <cfRule type="containsText" dxfId="6093" priority="8263" operator="containsText" text="NO CUMPLE">
      <formula>NOT(ISERROR(SEARCH("NO CUMPLE",Z225)))</formula>
    </cfRule>
    <cfRule type="containsText" dxfId="6092" priority="8264" operator="containsText" text="CUMPLE">
      <formula>NOT(ISERROR(SEARCH("CUMPLE",Z225)))</formula>
    </cfRule>
    <cfRule type="containsText" dxfId="6091" priority="8265" operator="containsText" text="SUBSANAR">
      <formula>NOT(ISERROR(SEARCH("SUBSANAR",Z225)))</formula>
    </cfRule>
    <cfRule type="containsText" dxfId="6090" priority="8266" operator="containsText" text="NO">
      <formula>NOT(ISERROR(SEARCH("NO",Z225)))</formula>
    </cfRule>
    <cfRule type="containsText" dxfId="6089" priority="8267" operator="containsText" text="SI">
      <formula>NOT(ISERROR(SEARCH("SI",Z225)))</formula>
    </cfRule>
  </conditionalFormatting>
  <conditionalFormatting sqref="AB225">
    <cfRule type="containsText" dxfId="6088" priority="8258" operator="containsText" text="NO CUMPLE">
      <formula>NOT(ISERROR(SEARCH("NO CUMPLE",AB225)))</formula>
    </cfRule>
    <cfRule type="containsText" dxfId="6087" priority="8259" operator="containsText" text="CUMPLE">
      <formula>NOT(ISERROR(SEARCH("CUMPLE",AB225)))</formula>
    </cfRule>
    <cfRule type="containsText" dxfId="6086" priority="8260" operator="containsText" text="SUBSANAR">
      <formula>NOT(ISERROR(SEARCH("SUBSANAR",AB225)))</formula>
    </cfRule>
    <cfRule type="containsText" dxfId="6085" priority="8261" operator="containsText" text="NO">
      <formula>NOT(ISERROR(SEARCH("NO",AB225)))</formula>
    </cfRule>
    <cfRule type="containsText" dxfId="6084" priority="8262" operator="containsText" text="SI">
      <formula>NOT(ISERROR(SEARCH("SI",AB225)))</formula>
    </cfRule>
  </conditionalFormatting>
  <conditionalFormatting sqref="AB221">
    <cfRule type="containsText" dxfId="6083" priority="8248" operator="containsText" text="NO CUMPLE">
      <formula>NOT(ISERROR(SEARCH("NO CUMPLE",AB221)))</formula>
    </cfRule>
    <cfRule type="containsText" dxfId="6082" priority="8249" operator="containsText" text="CUMPLE">
      <formula>NOT(ISERROR(SEARCH("CUMPLE",AB221)))</formula>
    </cfRule>
    <cfRule type="containsText" dxfId="6081" priority="8250" operator="containsText" text="SUBSANAR">
      <formula>NOT(ISERROR(SEARCH("SUBSANAR",AB221)))</formula>
    </cfRule>
    <cfRule type="containsText" dxfId="6080" priority="8251" operator="containsText" text="NO">
      <formula>NOT(ISERROR(SEARCH("NO",AB221)))</formula>
    </cfRule>
    <cfRule type="containsText" dxfId="6079" priority="8252" operator="containsText" text="SI">
      <formula>NOT(ISERROR(SEARCH("SI",AB221)))</formula>
    </cfRule>
  </conditionalFormatting>
  <conditionalFormatting sqref="Z221">
    <cfRule type="containsText" dxfId="6078" priority="8253" operator="containsText" text="NO CUMPLE">
      <formula>NOT(ISERROR(SEARCH("NO CUMPLE",Z221)))</formula>
    </cfRule>
    <cfRule type="containsText" dxfId="6077" priority="8254" operator="containsText" text="CUMPLE">
      <formula>NOT(ISERROR(SEARCH("CUMPLE",Z221)))</formula>
    </cfRule>
    <cfRule type="containsText" dxfId="6076" priority="8255" operator="containsText" text="SUBSANAR">
      <formula>NOT(ISERROR(SEARCH("SUBSANAR",Z221)))</formula>
    </cfRule>
    <cfRule type="containsText" dxfId="6075" priority="8256" operator="containsText" text="NO">
      <formula>NOT(ISERROR(SEARCH("NO",Z221)))</formula>
    </cfRule>
    <cfRule type="containsText" dxfId="6074" priority="8257" operator="containsText" text="SI">
      <formula>NOT(ISERROR(SEARCH("SI",Z221)))</formula>
    </cfRule>
  </conditionalFormatting>
  <conditionalFormatting sqref="V245:V246 V258:V259 V284:V285">
    <cfRule type="containsText" dxfId="6073" priority="8242" operator="containsText" text="FUERA DE TIEMPO">
      <formula>NOT(ISERROR(SEARCH("FUERA DE TIEMPO",V245)))</formula>
    </cfRule>
  </conditionalFormatting>
  <conditionalFormatting sqref="S242:T243">
    <cfRule type="containsText" dxfId="6072" priority="8241" operator="containsText" text="CUMPLE">
      <formula>NOT(ISERROR(SEARCH("CUMPLE",S242)))</formula>
    </cfRule>
  </conditionalFormatting>
  <conditionalFormatting sqref="AA238">
    <cfRule type="containsText" dxfId="6071" priority="8239" operator="containsText" text="NO">
      <formula>NOT(ISERROR(SEARCH("NO",AA238)))</formula>
    </cfRule>
    <cfRule type="containsText" dxfId="6070" priority="8240" operator="containsText" text="CUMPLE">
      <formula>NOT(ISERROR(SEARCH("CUMPLE",AA238)))</formula>
    </cfRule>
  </conditionalFormatting>
  <conditionalFormatting sqref="AC238">
    <cfRule type="containsText" dxfId="6069" priority="8237" operator="containsText" text="NO">
      <formula>NOT(ISERROR(SEARCH("NO",AC238)))</formula>
    </cfRule>
    <cfRule type="containsText" dxfId="6068" priority="8238" operator="containsText" text="CUMPLE">
      <formula>NOT(ISERROR(SEARCH("CUMPLE",AC238)))</formula>
    </cfRule>
  </conditionalFormatting>
  <conditionalFormatting sqref="R242:R243">
    <cfRule type="containsText" dxfId="6067" priority="8234" operator="containsText" text="CUMPLE">
      <formula>NOT(ISERROR(SEARCH("CUMPLE",R242)))</formula>
    </cfRule>
  </conditionalFormatting>
  <conditionalFormatting sqref="X244">
    <cfRule type="containsText" dxfId="6066" priority="8230" operator="containsText" text="NO">
      <formula>NOT(ISERROR(SEARCH("NO",X244)))</formula>
    </cfRule>
  </conditionalFormatting>
  <conditionalFormatting sqref="X244">
    <cfRule type="containsText" dxfId="6065" priority="8231" operator="containsText" text="CUMPLE">
      <formula>NOT(ISERROR(SEARCH("CUMPLE",X244)))</formula>
    </cfRule>
  </conditionalFormatting>
  <conditionalFormatting sqref="Q238:Q243">
    <cfRule type="containsText" dxfId="6064" priority="8225" operator="containsText" text="NO CUMPLE">
      <formula>NOT(ISERROR(SEARCH("NO CUMPLE",Q238)))</formula>
    </cfRule>
    <cfRule type="containsText" dxfId="6063" priority="8226" operator="containsText" text="CUMPLE">
      <formula>NOT(ISERROR(SEARCH("CUMPLE",Q238)))</formula>
    </cfRule>
    <cfRule type="containsText" dxfId="6062" priority="8227" operator="containsText" text="SUBSANAR">
      <formula>NOT(ISERROR(SEARCH("SUBSANAR",Q238)))</formula>
    </cfRule>
    <cfRule type="containsText" dxfId="6061" priority="8228" operator="containsText" text="NO">
      <formula>NOT(ISERROR(SEARCH("NO",Q238)))</formula>
    </cfRule>
    <cfRule type="containsText" dxfId="6060" priority="8229" operator="containsText" text="SI">
      <formula>NOT(ISERROR(SEARCH("SI",Q238)))</formula>
    </cfRule>
  </conditionalFormatting>
  <conditionalFormatting sqref="R238:T241">
    <cfRule type="containsText" dxfId="6059" priority="8220" operator="containsText" text="NO CUMPLE">
      <formula>NOT(ISERROR(SEARCH("NO CUMPLE",R238)))</formula>
    </cfRule>
    <cfRule type="containsText" dxfId="6058" priority="8221" operator="containsText" text="CUMPLE">
      <formula>NOT(ISERROR(SEARCH("CUMPLE",R238)))</formula>
    </cfRule>
    <cfRule type="containsText" dxfId="6057" priority="8222" operator="containsText" text="SUBSANAR">
      <formula>NOT(ISERROR(SEARCH("SUBSANAR",R238)))</formula>
    </cfRule>
    <cfRule type="containsText" dxfId="6056" priority="8223" operator="containsText" text="NO">
      <formula>NOT(ISERROR(SEARCH("NO",R238)))</formula>
    </cfRule>
    <cfRule type="containsText" dxfId="6055" priority="8224" operator="containsText" text="SI">
      <formula>NOT(ISERROR(SEARCH("SI",R238)))</formula>
    </cfRule>
  </conditionalFormatting>
  <conditionalFormatting sqref="V238:V243">
    <cfRule type="containsText" dxfId="6054" priority="8214" operator="containsText" text="CUMPLE">
      <formula>NOT(ISERROR(SEARCH("CUMPLE",V238)))</formula>
    </cfRule>
  </conditionalFormatting>
  <conditionalFormatting sqref="V238:V243">
    <cfRule type="containsText" dxfId="6053" priority="8213" operator="containsText" text="NO">
      <formula>NOT(ISERROR(SEARCH("NO",V238)))</formula>
    </cfRule>
  </conditionalFormatting>
  <conditionalFormatting sqref="V238:V243">
    <cfRule type="containsText" dxfId="6052" priority="8212" operator="containsText" text="NO">
      <formula>NOT(ISERROR(SEARCH("NO",V238)))</formula>
    </cfRule>
  </conditionalFormatting>
  <conditionalFormatting sqref="V238:V243">
    <cfRule type="containsText" dxfId="6051" priority="8211" operator="containsText" text="NO">
      <formula>NOT(ISERROR(SEARCH("NO",V238)))</formula>
    </cfRule>
  </conditionalFormatting>
  <conditionalFormatting sqref="W244">
    <cfRule type="containsText" dxfId="6050" priority="8210" operator="containsText" text="CUMPLE">
      <formula>NOT(ISERROR(SEARCH("CUMPLE",W244)))</formula>
    </cfRule>
  </conditionalFormatting>
  <conditionalFormatting sqref="W244">
    <cfRule type="containsText" dxfId="6049" priority="8209" operator="containsText" text="NO">
      <formula>NOT(ISERROR(SEARCH("NO",W244)))</formula>
    </cfRule>
  </conditionalFormatting>
  <conditionalFormatting sqref="Z238">
    <cfRule type="containsText" dxfId="6048" priority="8204" operator="containsText" text="NO CUMPLE">
      <formula>NOT(ISERROR(SEARCH("NO CUMPLE",Z238)))</formula>
    </cfRule>
    <cfRule type="containsText" dxfId="6047" priority="8205" operator="containsText" text="CUMPLE">
      <formula>NOT(ISERROR(SEARCH("CUMPLE",Z238)))</formula>
    </cfRule>
    <cfRule type="containsText" dxfId="6046" priority="8206" operator="containsText" text="SUBSANAR">
      <formula>NOT(ISERROR(SEARCH("SUBSANAR",Z238)))</formula>
    </cfRule>
    <cfRule type="containsText" dxfId="6045" priority="8207" operator="containsText" text="NO">
      <formula>NOT(ISERROR(SEARCH("NO",Z238)))</formula>
    </cfRule>
    <cfRule type="containsText" dxfId="6044" priority="8208" operator="containsText" text="SI">
      <formula>NOT(ISERROR(SEARCH("SI",Z238)))</formula>
    </cfRule>
  </conditionalFormatting>
  <conditionalFormatting sqref="AB238">
    <cfRule type="containsText" dxfId="6043" priority="8199" operator="containsText" text="NO CUMPLE">
      <formula>NOT(ISERROR(SEARCH("NO CUMPLE",AB238)))</formula>
    </cfRule>
    <cfRule type="containsText" dxfId="6042" priority="8200" operator="containsText" text="CUMPLE">
      <formula>NOT(ISERROR(SEARCH("CUMPLE",AB238)))</formula>
    </cfRule>
    <cfRule type="containsText" dxfId="6041" priority="8201" operator="containsText" text="SUBSANAR">
      <formula>NOT(ISERROR(SEARCH("SUBSANAR",AB238)))</formula>
    </cfRule>
    <cfRule type="containsText" dxfId="6040" priority="8202" operator="containsText" text="NO">
      <formula>NOT(ISERROR(SEARCH("NO",AB238)))</formula>
    </cfRule>
    <cfRule type="containsText" dxfId="6039" priority="8203" operator="containsText" text="SI">
      <formula>NOT(ISERROR(SEARCH("SI",AB238)))</formula>
    </cfRule>
  </conditionalFormatting>
  <conditionalFormatting sqref="AB234">
    <cfRule type="containsText" dxfId="6038" priority="8189" operator="containsText" text="NO CUMPLE">
      <formula>NOT(ISERROR(SEARCH("NO CUMPLE",AB234)))</formula>
    </cfRule>
    <cfRule type="containsText" dxfId="6037" priority="8190" operator="containsText" text="CUMPLE">
      <formula>NOT(ISERROR(SEARCH("CUMPLE",AB234)))</formula>
    </cfRule>
    <cfRule type="containsText" dxfId="6036" priority="8191" operator="containsText" text="SUBSANAR">
      <formula>NOT(ISERROR(SEARCH("SUBSANAR",AB234)))</formula>
    </cfRule>
    <cfRule type="containsText" dxfId="6035" priority="8192" operator="containsText" text="NO">
      <formula>NOT(ISERROR(SEARCH("NO",AB234)))</formula>
    </cfRule>
    <cfRule type="containsText" dxfId="6034" priority="8193" operator="containsText" text="SI">
      <formula>NOT(ISERROR(SEARCH("SI",AB234)))</formula>
    </cfRule>
  </conditionalFormatting>
  <conditionalFormatting sqref="Z234">
    <cfRule type="containsText" dxfId="6033" priority="8194" operator="containsText" text="NO CUMPLE">
      <formula>NOT(ISERROR(SEARCH("NO CUMPLE",Z234)))</formula>
    </cfRule>
    <cfRule type="containsText" dxfId="6032" priority="8195" operator="containsText" text="CUMPLE">
      <formula>NOT(ISERROR(SEARCH("CUMPLE",Z234)))</formula>
    </cfRule>
    <cfRule type="containsText" dxfId="6031" priority="8196" operator="containsText" text="SUBSANAR">
      <formula>NOT(ISERROR(SEARCH("SUBSANAR",Z234)))</formula>
    </cfRule>
    <cfRule type="containsText" dxfId="6030" priority="8197" operator="containsText" text="NO">
      <formula>NOT(ISERROR(SEARCH("NO",Z234)))</formula>
    </cfRule>
    <cfRule type="containsText" dxfId="6029" priority="8198" operator="containsText" text="SI">
      <formula>NOT(ISERROR(SEARCH("SI",Z234)))</formula>
    </cfRule>
  </conditionalFormatting>
  <conditionalFormatting sqref="S255:T256">
    <cfRule type="containsText" dxfId="6028" priority="8183" operator="containsText" text="CUMPLE">
      <formula>NOT(ISERROR(SEARCH("CUMPLE",S255)))</formula>
    </cfRule>
  </conditionalFormatting>
  <conditionalFormatting sqref="AA251">
    <cfRule type="containsText" dxfId="6027" priority="8181" operator="containsText" text="NO">
      <formula>NOT(ISERROR(SEARCH("NO",AA251)))</formula>
    </cfRule>
    <cfRule type="containsText" dxfId="6026" priority="8182" operator="containsText" text="CUMPLE">
      <formula>NOT(ISERROR(SEARCH("CUMPLE",AA251)))</formula>
    </cfRule>
  </conditionalFormatting>
  <conditionalFormatting sqref="AC251">
    <cfRule type="containsText" dxfId="6025" priority="8179" operator="containsText" text="NO">
      <formula>NOT(ISERROR(SEARCH("NO",AC251)))</formula>
    </cfRule>
    <cfRule type="containsText" dxfId="6024" priority="8180" operator="containsText" text="CUMPLE">
      <formula>NOT(ISERROR(SEARCH("CUMPLE",AC251)))</formula>
    </cfRule>
  </conditionalFormatting>
  <conditionalFormatting sqref="R255:R256">
    <cfRule type="containsText" dxfId="6023" priority="8176" operator="containsText" text="CUMPLE">
      <formula>NOT(ISERROR(SEARCH("CUMPLE",R255)))</formula>
    </cfRule>
  </conditionalFormatting>
  <conditionalFormatting sqref="X257">
    <cfRule type="containsText" dxfId="6022" priority="8172" operator="containsText" text="NO">
      <formula>NOT(ISERROR(SEARCH("NO",X257)))</formula>
    </cfRule>
  </conditionalFormatting>
  <conditionalFormatting sqref="X257">
    <cfRule type="containsText" dxfId="6021" priority="8173" operator="containsText" text="CUMPLE">
      <formula>NOT(ISERROR(SEARCH("CUMPLE",X257)))</formula>
    </cfRule>
  </conditionalFormatting>
  <conditionalFormatting sqref="Q251:Q256">
    <cfRule type="containsText" dxfId="6020" priority="8167" operator="containsText" text="NO CUMPLE">
      <formula>NOT(ISERROR(SEARCH("NO CUMPLE",Q251)))</formula>
    </cfRule>
    <cfRule type="containsText" dxfId="6019" priority="8168" operator="containsText" text="CUMPLE">
      <formula>NOT(ISERROR(SEARCH("CUMPLE",Q251)))</formula>
    </cfRule>
    <cfRule type="containsText" dxfId="6018" priority="8169" operator="containsText" text="SUBSANAR">
      <formula>NOT(ISERROR(SEARCH("SUBSANAR",Q251)))</formula>
    </cfRule>
    <cfRule type="containsText" dxfId="6017" priority="8170" operator="containsText" text="NO">
      <formula>NOT(ISERROR(SEARCH("NO",Q251)))</formula>
    </cfRule>
    <cfRule type="containsText" dxfId="6016" priority="8171" operator="containsText" text="SI">
      <formula>NOT(ISERROR(SEARCH("SI",Q251)))</formula>
    </cfRule>
  </conditionalFormatting>
  <conditionalFormatting sqref="R251:T254">
    <cfRule type="containsText" dxfId="6015" priority="8162" operator="containsText" text="NO CUMPLE">
      <formula>NOT(ISERROR(SEARCH("NO CUMPLE",R251)))</formula>
    </cfRule>
    <cfRule type="containsText" dxfId="6014" priority="8163" operator="containsText" text="CUMPLE">
      <formula>NOT(ISERROR(SEARCH("CUMPLE",R251)))</formula>
    </cfRule>
    <cfRule type="containsText" dxfId="6013" priority="8164" operator="containsText" text="SUBSANAR">
      <formula>NOT(ISERROR(SEARCH("SUBSANAR",R251)))</formula>
    </cfRule>
    <cfRule type="containsText" dxfId="6012" priority="8165" operator="containsText" text="NO">
      <formula>NOT(ISERROR(SEARCH("NO",R251)))</formula>
    </cfRule>
    <cfRule type="containsText" dxfId="6011" priority="8166" operator="containsText" text="SI">
      <formula>NOT(ISERROR(SEARCH("SI",R251)))</formula>
    </cfRule>
  </conditionalFormatting>
  <conditionalFormatting sqref="V251:V256">
    <cfRule type="containsText" dxfId="6010" priority="8156" operator="containsText" text="CUMPLE">
      <formula>NOT(ISERROR(SEARCH("CUMPLE",V251)))</formula>
    </cfRule>
  </conditionalFormatting>
  <conditionalFormatting sqref="V251:V256">
    <cfRule type="containsText" dxfId="6009" priority="8155" operator="containsText" text="NO">
      <formula>NOT(ISERROR(SEARCH("NO",V251)))</formula>
    </cfRule>
  </conditionalFormatting>
  <conditionalFormatting sqref="V251:V256">
    <cfRule type="containsText" dxfId="6008" priority="8154" operator="containsText" text="NO">
      <formula>NOT(ISERROR(SEARCH("NO",V251)))</formula>
    </cfRule>
  </conditionalFormatting>
  <conditionalFormatting sqref="V251:V256">
    <cfRule type="containsText" dxfId="6007" priority="8153" operator="containsText" text="NO">
      <formula>NOT(ISERROR(SEARCH("NO",V251)))</formula>
    </cfRule>
  </conditionalFormatting>
  <conditionalFormatting sqref="W257">
    <cfRule type="containsText" dxfId="6006" priority="8152" operator="containsText" text="CUMPLE">
      <formula>NOT(ISERROR(SEARCH("CUMPLE",W257)))</formula>
    </cfRule>
  </conditionalFormatting>
  <conditionalFormatting sqref="W257">
    <cfRule type="containsText" dxfId="6005" priority="8151" operator="containsText" text="NO">
      <formula>NOT(ISERROR(SEARCH("NO",W257)))</formula>
    </cfRule>
  </conditionalFormatting>
  <conditionalFormatting sqref="Z251">
    <cfRule type="containsText" dxfId="6004" priority="8146" operator="containsText" text="NO CUMPLE">
      <formula>NOT(ISERROR(SEARCH("NO CUMPLE",Z251)))</formula>
    </cfRule>
    <cfRule type="containsText" dxfId="6003" priority="8147" operator="containsText" text="CUMPLE">
      <formula>NOT(ISERROR(SEARCH("CUMPLE",Z251)))</formula>
    </cfRule>
    <cfRule type="containsText" dxfId="6002" priority="8148" operator="containsText" text="SUBSANAR">
      <formula>NOT(ISERROR(SEARCH("SUBSANAR",Z251)))</formula>
    </cfRule>
    <cfRule type="containsText" dxfId="6001" priority="8149" operator="containsText" text="NO">
      <formula>NOT(ISERROR(SEARCH("NO",Z251)))</formula>
    </cfRule>
    <cfRule type="containsText" dxfId="6000" priority="8150" operator="containsText" text="SI">
      <formula>NOT(ISERROR(SEARCH("SI",Z251)))</formula>
    </cfRule>
  </conditionalFormatting>
  <conditionalFormatting sqref="AB251">
    <cfRule type="containsText" dxfId="5999" priority="8141" operator="containsText" text="NO CUMPLE">
      <formula>NOT(ISERROR(SEARCH("NO CUMPLE",AB251)))</formula>
    </cfRule>
    <cfRule type="containsText" dxfId="5998" priority="8142" operator="containsText" text="CUMPLE">
      <formula>NOT(ISERROR(SEARCH("CUMPLE",AB251)))</formula>
    </cfRule>
    <cfRule type="containsText" dxfId="5997" priority="8143" operator="containsText" text="SUBSANAR">
      <formula>NOT(ISERROR(SEARCH("SUBSANAR",AB251)))</formula>
    </cfRule>
    <cfRule type="containsText" dxfId="5996" priority="8144" operator="containsText" text="NO">
      <formula>NOT(ISERROR(SEARCH("NO",AB251)))</formula>
    </cfRule>
    <cfRule type="containsText" dxfId="5995" priority="8145" operator="containsText" text="SI">
      <formula>NOT(ISERROR(SEARCH("SI",AB251)))</formula>
    </cfRule>
  </conditionalFormatting>
  <conditionalFormatting sqref="AB247">
    <cfRule type="containsText" dxfId="5994" priority="8131" operator="containsText" text="NO CUMPLE">
      <formula>NOT(ISERROR(SEARCH("NO CUMPLE",AB247)))</formula>
    </cfRule>
    <cfRule type="containsText" dxfId="5993" priority="8132" operator="containsText" text="CUMPLE">
      <formula>NOT(ISERROR(SEARCH("CUMPLE",AB247)))</formula>
    </cfRule>
    <cfRule type="containsText" dxfId="5992" priority="8133" operator="containsText" text="SUBSANAR">
      <formula>NOT(ISERROR(SEARCH("SUBSANAR",AB247)))</formula>
    </cfRule>
    <cfRule type="containsText" dxfId="5991" priority="8134" operator="containsText" text="NO">
      <formula>NOT(ISERROR(SEARCH("NO",AB247)))</formula>
    </cfRule>
    <cfRule type="containsText" dxfId="5990" priority="8135" operator="containsText" text="SI">
      <formula>NOT(ISERROR(SEARCH("SI",AB247)))</formula>
    </cfRule>
  </conditionalFormatting>
  <conditionalFormatting sqref="Z247">
    <cfRule type="containsText" dxfId="5989" priority="8136" operator="containsText" text="NO CUMPLE">
      <formula>NOT(ISERROR(SEARCH("NO CUMPLE",Z247)))</formula>
    </cfRule>
    <cfRule type="containsText" dxfId="5988" priority="8137" operator="containsText" text="CUMPLE">
      <formula>NOT(ISERROR(SEARCH("CUMPLE",Z247)))</formula>
    </cfRule>
    <cfRule type="containsText" dxfId="5987" priority="8138" operator="containsText" text="SUBSANAR">
      <formula>NOT(ISERROR(SEARCH("SUBSANAR",Z247)))</formula>
    </cfRule>
    <cfRule type="containsText" dxfId="5986" priority="8139" operator="containsText" text="NO">
      <formula>NOT(ISERROR(SEARCH("NO",Z247)))</formula>
    </cfRule>
    <cfRule type="containsText" dxfId="5985" priority="8140" operator="containsText" text="SI">
      <formula>NOT(ISERROR(SEARCH("SI",Z247)))</formula>
    </cfRule>
  </conditionalFormatting>
  <conditionalFormatting sqref="V271:V272">
    <cfRule type="containsText" dxfId="5984" priority="8125" operator="containsText" text="FUERA DE TIEMPO">
      <formula>NOT(ISERROR(SEARCH("FUERA DE TIEMPO",V271)))</formula>
    </cfRule>
  </conditionalFormatting>
  <conditionalFormatting sqref="S268:T269">
    <cfRule type="containsText" dxfId="5983" priority="8124" operator="containsText" text="CUMPLE">
      <formula>NOT(ISERROR(SEARCH("CUMPLE",S268)))</formula>
    </cfRule>
  </conditionalFormatting>
  <conditionalFormatting sqref="AA264">
    <cfRule type="containsText" dxfId="5982" priority="8122" operator="containsText" text="NO">
      <formula>NOT(ISERROR(SEARCH("NO",AA264)))</formula>
    </cfRule>
    <cfRule type="containsText" dxfId="5981" priority="8123" operator="containsText" text="CUMPLE">
      <formula>NOT(ISERROR(SEARCH("CUMPLE",AA264)))</formula>
    </cfRule>
  </conditionalFormatting>
  <conditionalFormatting sqref="AC264">
    <cfRule type="containsText" dxfId="5980" priority="8120" operator="containsText" text="NO">
      <formula>NOT(ISERROR(SEARCH("NO",AC264)))</formula>
    </cfRule>
    <cfRule type="containsText" dxfId="5979" priority="8121" operator="containsText" text="CUMPLE">
      <formula>NOT(ISERROR(SEARCH("CUMPLE",AC264)))</formula>
    </cfRule>
  </conditionalFormatting>
  <conditionalFormatting sqref="X270">
    <cfRule type="containsText" dxfId="5978" priority="8113" operator="containsText" text="NO">
      <formula>NOT(ISERROR(SEARCH("NO",X270)))</formula>
    </cfRule>
  </conditionalFormatting>
  <conditionalFormatting sqref="X270">
    <cfRule type="containsText" dxfId="5977" priority="8114" operator="containsText" text="CUMPLE">
      <formula>NOT(ISERROR(SEARCH("CUMPLE",X270)))</formula>
    </cfRule>
  </conditionalFormatting>
  <conditionalFormatting sqref="Q264:Q269">
    <cfRule type="containsText" dxfId="5976" priority="8108" operator="containsText" text="NO CUMPLE">
      <formula>NOT(ISERROR(SEARCH("NO CUMPLE",Q264)))</formula>
    </cfRule>
    <cfRule type="containsText" dxfId="5975" priority="8109" operator="containsText" text="CUMPLE">
      <formula>NOT(ISERROR(SEARCH("CUMPLE",Q264)))</formula>
    </cfRule>
    <cfRule type="containsText" dxfId="5974" priority="8110" operator="containsText" text="SUBSANAR">
      <formula>NOT(ISERROR(SEARCH("SUBSANAR",Q264)))</formula>
    </cfRule>
    <cfRule type="containsText" dxfId="5973" priority="8111" operator="containsText" text="NO">
      <formula>NOT(ISERROR(SEARCH("NO",Q264)))</formula>
    </cfRule>
    <cfRule type="containsText" dxfId="5972" priority="8112" operator="containsText" text="SI">
      <formula>NOT(ISERROR(SEARCH("SI",Q264)))</formula>
    </cfRule>
  </conditionalFormatting>
  <conditionalFormatting sqref="R264:T264 S265:T267">
    <cfRule type="containsText" dxfId="5971" priority="8103" operator="containsText" text="NO CUMPLE">
      <formula>NOT(ISERROR(SEARCH("NO CUMPLE",R264)))</formula>
    </cfRule>
    <cfRule type="containsText" dxfId="5970" priority="8104" operator="containsText" text="CUMPLE">
      <formula>NOT(ISERROR(SEARCH("CUMPLE",R264)))</formula>
    </cfRule>
    <cfRule type="containsText" dxfId="5969" priority="8105" operator="containsText" text="SUBSANAR">
      <formula>NOT(ISERROR(SEARCH("SUBSANAR",R264)))</formula>
    </cfRule>
    <cfRule type="containsText" dxfId="5968" priority="8106" operator="containsText" text="NO">
      <formula>NOT(ISERROR(SEARCH("NO",R264)))</formula>
    </cfRule>
    <cfRule type="containsText" dxfId="5967" priority="8107" operator="containsText" text="SI">
      <formula>NOT(ISERROR(SEARCH("SI",R264)))</formula>
    </cfRule>
  </conditionalFormatting>
  <conditionalFormatting sqref="V264:V269">
    <cfRule type="containsText" dxfId="5966" priority="8097" operator="containsText" text="CUMPLE">
      <formula>NOT(ISERROR(SEARCH("CUMPLE",V264)))</formula>
    </cfRule>
  </conditionalFormatting>
  <conditionalFormatting sqref="V264:V269">
    <cfRule type="containsText" dxfId="5965" priority="8096" operator="containsText" text="NO">
      <formula>NOT(ISERROR(SEARCH("NO",V264)))</formula>
    </cfRule>
  </conditionalFormatting>
  <conditionalFormatting sqref="V264:V269">
    <cfRule type="containsText" dxfId="5964" priority="8095" operator="containsText" text="NO">
      <formula>NOT(ISERROR(SEARCH("NO",V264)))</formula>
    </cfRule>
  </conditionalFormatting>
  <conditionalFormatting sqref="V264:V269">
    <cfRule type="containsText" dxfId="5963" priority="8094" operator="containsText" text="NO">
      <formula>NOT(ISERROR(SEARCH("NO",V264)))</formula>
    </cfRule>
  </conditionalFormatting>
  <conditionalFormatting sqref="W270">
    <cfRule type="containsText" dxfId="5962" priority="8093" operator="containsText" text="CUMPLE">
      <formula>NOT(ISERROR(SEARCH("CUMPLE",W270)))</formula>
    </cfRule>
  </conditionalFormatting>
  <conditionalFormatting sqref="W270">
    <cfRule type="containsText" dxfId="5961" priority="8092" operator="containsText" text="NO">
      <formula>NOT(ISERROR(SEARCH("NO",W270)))</formula>
    </cfRule>
  </conditionalFormatting>
  <conditionalFormatting sqref="Z264">
    <cfRule type="containsText" dxfId="5960" priority="8087" operator="containsText" text="NO CUMPLE">
      <formula>NOT(ISERROR(SEARCH("NO CUMPLE",Z264)))</formula>
    </cfRule>
    <cfRule type="containsText" dxfId="5959" priority="8088" operator="containsText" text="CUMPLE">
      <formula>NOT(ISERROR(SEARCH("CUMPLE",Z264)))</formula>
    </cfRule>
    <cfRule type="containsText" dxfId="5958" priority="8089" operator="containsText" text="SUBSANAR">
      <formula>NOT(ISERROR(SEARCH("SUBSANAR",Z264)))</formula>
    </cfRule>
    <cfRule type="containsText" dxfId="5957" priority="8090" operator="containsText" text="NO">
      <formula>NOT(ISERROR(SEARCH("NO",Z264)))</formula>
    </cfRule>
    <cfRule type="containsText" dxfId="5956" priority="8091" operator="containsText" text="SI">
      <formula>NOT(ISERROR(SEARCH("SI",Z264)))</formula>
    </cfRule>
  </conditionalFormatting>
  <conditionalFormatting sqref="AB264">
    <cfRule type="containsText" dxfId="5955" priority="8082" operator="containsText" text="NO CUMPLE">
      <formula>NOT(ISERROR(SEARCH("NO CUMPLE",AB264)))</formula>
    </cfRule>
    <cfRule type="containsText" dxfId="5954" priority="8083" operator="containsText" text="CUMPLE">
      <formula>NOT(ISERROR(SEARCH("CUMPLE",AB264)))</formula>
    </cfRule>
    <cfRule type="containsText" dxfId="5953" priority="8084" operator="containsText" text="SUBSANAR">
      <formula>NOT(ISERROR(SEARCH("SUBSANAR",AB264)))</formula>
    </cfRule>
    <cfRule type="containsText" dxfId="5952" priority="8085" operator="containsText" text="NO">
      <formula>NOT(ISERROR(SEARCH("NO",AB264)))</formula>
    </cfRule>
    <cfRule type="containsText" dxfId="5951" priority="8086" operator="containsText" text="SI">
      <formula>NOT(ISERROR(SEARCH("SI",AB264)))</formula>
    </cfRule>
  </conditionalFormatting>
  <conditionalFormatting sqref="AB260">
    <cfRule type="containsText" dxfId="5950" priority="8072" operator="containsText" text="NO CUMPLE">
      <formula>NOT(ISERROR(SEARCH("NO CUMPLE",AB260)))</formula>
    </cfRule>
    <cfRule type="containsText" dxfId="5949" priority="8073" operator="containsText" text="CUMPLE">
      <formula>NOT(ISERROR(SEARCH("CUMPLE",AB260)))</formula>
    </cfRule>
    <cfRule type="containsText" dxfId="5948" priority="8074" operator="containsText" text="SUBSANAR">
      <formula>NOT(ISERROR(SEARCH("SUBSANAR",AB260)))</formula>
    </cfRule>
    <cfRule type="containsText" dxfId="5947" priority="8075" operator="containsText" text="NO">
      <formula>NOT(ISERROR(SEARCH("NO",AB260)))</formula>
    </cfRule>
    <cfRule type="containsText" dxfId="5946" priority="8076" operator="containsText" text="SI">
      <formula>NOT(ISERROR(SEARCH("SI",AB260)))</formula>
    </cfRule>
  </conditionalFormatting>
  <conditionalFormatting sqref="Z260">
    <cfRule type="containsText" dxfId="5945" priority="8077" operator="containsText" text="NO CUMPLE">
      <formula>NOT(ISERROR(SEARCH("NO CUMPLE",Z260)))</formula>
    </cfRule>
    <cfRule type="containsText" dxfId="5944" priority="8078" operator="containsText" text="CUMPLE">
      <formula>NOT(ISERROR(SEARCH("CUMPLE",Z260)))</formula>
    </cfRule>
    <cfRule type="containsText" dxfId="5943" priority="8079" operator="containsText" text="SUBSANAR">
      <formula>NOT(ISERROR(SEARCH("SUBSANAR",Z260)))</formula>
    </cfRule>
    <cfRule type="containsText" dxfId="5942" priority="8080" operator="containsText" text="NO">
      <formula>NOT(ISERROR(SEARCH("NO",Z260)))</formula>
    </cfRule>
    <cfRule type="containsText" dxfId="5941" priority="8081" operator="containsText" text="SI">
      <formula>NOT(ISERROR(SEARCH("SI",Z260)))</formula>
    </cfRule>
  </conditionalFormatting>
  <conditionalFormatting sqref="S281:T282">
    <cfRule type="containsText" dxfId="5940" priority="8066" operator="containsText" text="CUMPLE">
      <formula>NOT(ISERROR(SEARCH("CUMPLE",S281)))</formula>
    </cfRule>
  </conditionalFormatting>
  <conditionalFormatting sqref="AA277">
    <cfRule type="containsText" dxfId="5939" priority="8064" operator="containsText" text="NO">
      <formula>NOT(ISERROR(SEARCH("NO",AA277)))</formula>
    </cfRule>
    <cfRule type="containsText" dxfId="5938" priority="8065" operator="containsText" text="CUMPLE">
      <formula>NOT(ISERROR(SEARCH("CUMPLE",AA277)))</formula>
    </cfRule>
  </conditionalFormatting>
  <conditionalFormatting sqref="AC277">
    <cfRule type="containsText" dxfId="5937" priority="8062" operator="containsText" text="NO">
      <formula>NOT(ISERROR(SEARCH("NO",AC277)))</formula>
    </cfRule>
    <cfRule type="containsText" dxfId="5936" priority="8063" operator="containsText" text="CUMPLE">
      <formula>NOT(ISERROR(SEARCH("CUMPLE",AC277)))</formula>
    </cfRule>
  </conditionalFormatting>
  <conditionalFormatting sqref="R281:R282">
    <cfRule type="containsText" dxfId="5935" priority="8059" operator="containsText" text="CUMPLE">
      <formula>NOT(ISERROR(SEARCH("CUMPLE",R281)))</formula>
    </cfRule>
  </conditionalFormatting>
  <conditionalFormatting sqref="X283">
    <cfRule type="containsText" dxfId="5934" priority="8055" operator="containsText" text="NO">
      <formula>NOT(ISERROR(SEARCH("NO",X283)))</formula>
    </cfRule>
  </conditionalFormatting>
  <conditionalFormatting sqref="X283">
    <cfRule type="containsText" dxfId="5933" priority="8056" operator="containsText" text="CUMPLE">
      <formula>NOT(ISERROR(SEARCH("CUMPLE",X283)))</formula>
    </cfRule>
  </conditionalFormatting>
  <conditionalFormatting sqref="Q277:Q282">
    <cfRule type="containsText" dxfId="5932" priority="8050" operator="containsText" text="NO CUMPLE">
      <formula>NOT(ISERROR(SEARCH("NO CUMPLE",Q277)))</formula>
    </cfRule>
    <cfRule type="containsText" dxfId="5931" priority="8051" operator="containsText" text="CUMPLE">
      <formula>NOT(ISERROR(SEARCH("CUMPLE",Q277)))</formula>
    </cfRule>
    <cfRule type="containsText" dxfId="5930" priority="8052" operator="containsText" text="SUBSANAR">
      <formula>NOT(ISERROR(SEARCH("SUBSANAR",Q277)))</formula>
    </cfRule>
    <cfRule type="containsText" dxfId="5929" priority="8053" operator="containsText" text="NO">
      <formula>NOT(ISERROR(SEARCH("NO",Q277)))</formula>
    </cfRule>
    <cfRule type="containsText" dxfId="5928" priority="8054" operator="containsText" text="SI">
      <formula>NOT(ISERROR(SEARCH("SI",Q277)))</formula>
    </cfRule>
  </conditionalFormatting>
  <conditionalFormatting sqref="R277:T277 R279:T280 R278">
    <cfRule type="containsText" dxfId="5927" priority="8045" operator="containsText" text="NO CUMPLE">
      <formula>NOT(ISERROR(SEARCH("NO CUMPLE",R277)))</formula>
    </cfRule>
    <cfRule type="containsText" dxfId="5926" priority="8046" operator="containsText" text="CUMPLE">
      <formula>NOT(ISERROR(SEARCH("CUMPLE",R277)))</formula>
    </cfRule>
    <cfRule type="containsText" dxfId="5925" priority="8047" operator="containsText" text="SUBSANAR">
      <formula>NOT(ISERROR(SEARCH("SUBSANAR",R277)))</formula>
    </cfRule>
    <cfRule type="containsText" dxfId="5924" priority="8048" operator="containsText" text="NO">
      <formula>NOT(ISERROR(SEARCH("NO",R277)))</formula>
    </cfRule>
    <cfRule type="containsText" dxfId="5923" priority="8049" operator="containsText" text="SI">
      <formula>NOT(ISERROR(SEARCH("SI",R277)))</formula>
    </cfRule>
  </conditionalFormatting>
  <conditionalFormatting sqref="V277 V281:V282">
    <cfRule type="containsText" dxfId="5922" priority="8039" operator="containsText" text="CUMPLE">
      <formula>NOT(ISERROR(SEARCH("CUMPLE",V277)))</formula>
    </cfRule>
  </conditionalFormatting>
  <conditionalFormatting sqref="V277 V281:V282">
    <cfRule type="containsText" dxfId="5921" priority="8038" operator="containsText" text="NO">
      <formula>NOT(ISERROR(SEARCH("NO",V277)))</formula>
    </cfRule>
  </conditionalFormatting>
  <conditionalFormatting sqref="V277 V281:V282">
    <cfRule type="containsText" dxfId="5920" priority="8037" operator="containsText" text="NO">
      <formula>NOT(ISERROR(SEARCH("NO",V277)))</formula>
    </cfRule>
  </conditionalFormatting>
  <conditionalFormatting sqref="V277 V281:V282">
    <cfRule type="containsText" dxfId="5919" priority="8036" operator="containsText" text="NO">
      <formula>NOT(ISERROR(SEARCH("NO",V277)))</formula>
    </cfRule>
  </conditionalFormatting>
  <conditionalFormatting sqref="W283">
    <cfRule type="containsText" dxfId="5918" priority="8035" operator="containsText" text="CUMPLE">
      <formula>NOT(ISERROR(SEARCH("CUMPLE",W283)))</formula>
    </cfRule>
  </conditionalFormatting>
  <conditionalFormatting sqref="W283">
    <cfRule type="containsText" dxfId="5917" priority="8034" operator="containsText" text="NO">
      <formula>NOT(ISERROR(SEARCH("NO",W283)))</formula>
    </cfRule>
  </conditionalFormatting>
  <conditionalFormatting sqref="Z277">
    <cfRule type="containsText" dxfId="5916" priority="8029" operator="containsText" text="NO CUMPLE">
      <formula>NOT(ISERROR(SEARCH("NO CUMPLE",Z277)))</formula>
    </cfRule>
    <cfRule type="containsText" dxfId="5915" priority="8030" operator="containsText" text="CUMPLE">
      <formula>NOT(ISERROR(SEARCH("CUMPLE",Z277)))</formula>
    </cfRule>
    <cfRule type="containsText" dxfId="5914" priority="8031" operator="containsText" text="SUBSANAR">
      <formula>NOT(ISERROR(SEARCH("SUBSANAR",Z277)))</formula>
    </cfRule>
    <cfRule type="containsText" dxfId="5913" priority="8032" operator="containsText" text="NO">
      <formula>NOT(ISERROR(SEARCH("NO",Z277)))</formula>
    </cfRule>
    <cfRule type="containsText" dxfId="5912" priority="8033" operator="containsText" text="SI">
      <formula>NOT(ISERROR(SEARCH("SI",Z277)))</formula>
    </cfRule>
  </conditionalFormatting>
  <conditionalFormatting sqref="AB277">
    <cfRule type="containsText" dxfId="5911" priority="8024" operator="containsText" text="NO CUMPLE">
      <formula>NOT(ISERROR(SEARCH("NO CUMPLE",AB277)))</formula>
    </cfRule>
    <cfRule type="containsText" dxfId="5910" priority="8025" operator="containsText" text="CUMPLE">
      <formula>NOT(ISERROR(SEARCH("CUMPLE",AB277)))</formula>
    </cfRule>
    <cfRule type="containsText" dxfId="5909" priority="8026" operator="containsText" text="SUBSANAR">
      <formula>NOT(ISERROR(SEARCH("SUBSANAR",AB277)))</formula>
    </cfRule>
    <cfRule type="containsText" dxfId="5908" priority="8027" operator="containsText" text="NO">
      <formula>NOT(ISERROR(SEARCH("NO",AB277)))</formula>
    </cfRule>
    <cfRule type="containsText" dxfId="5907" priority="8028" operator="containsText" text="SI">
      <formula>NOT(ISERROR(SEARCH("SI",AB277)))</formula>
    </cfRule>
  </conditionalFormatting>
  <conditionalFormatting sqref="AB273">
    <cfRule type="containsText" dxfId="5906" priority="8014" operator="containsText" text="NO CUMPLE">
      <formula>NOT(ISERROR(SEARCH("NO CUMPLE",AB273)))</formula>
    </cfRule>
    <cfRule type="containsText" dxfId="5905" priority="8015" operator="containsText" text="CUMPLE">
      <formula>NOT(ISERROR(SEARCH("CUMPLE",AB273)))</formula>
    </cfRule>
    <cfRule type="containsText" dxfId="5904" priority="8016" operator="containsText" text="SUBSANAR">
      <formula>NOT(ISERROR(SEARCH("SUBSANAR",AB273)))</formula>
    </cfRule>
    <cfRule type="containsText" dxfId="5903" priority="8017" operator="containsText" text="NO">
      <formula>NOT(ISERROR(SEARCH("NO",AB273)))</formula>
    </cfRule>
    <cfRule type="containsText" dxfId="5902" priority="8018" operator="containsText" text="SI">
      <formula>NOT(ISERROR(SEARCH("SI",AB273)))</formula>
    </cfRule>
  </conditionalFormatting>
  <conditionalFormatting sqref="Z273">
    <cfRule type="containsText" dxfId="5901" priority="8019" operator="containsText" text="NO CUMPLE">
      <formula>NOT(ISERROR(SEARCH("NO CUMPLE",Z273)))</formula>
    </cfRule>
    <cfRule type="containsText" dxfId="5900" priority="8020" operator="containsText" text="CUMPLE">
      <formula>NOT(ISERROR(SEARCH("CUMPLE",Z273)))</formula>
    </cfRule>
    <cfRule type="containsText" dxfId="5899" priority="8021" operator="containsText" text="SUBSANAR">
      <formula>NOT(ISERROR(SEARCH("SUBSANAR",Z273)))</formula>
    </cfRule>
    <cfRule type="containsText" dxfId="5898" priority="8022" operator="containsText" text="NO">
      <formula>NOT(ISERROR(SEARCH("NO",Z273)))</formula>
    </cfRule>
    <cfRule type="containsText" dxfId="5897" priority="8023" operator="containsText" text="SI">
      <formula>NOT(ISERROR(SEARCH("SI",Z273)))</formula>
    </cfRule>
  </conditionalFormatting>
  <conditionalFormatting sqref="V297:V298 V310:V311">
    <cfRule type="containsText" dxfId="5896" priority="8008" operator="containsText" text="FUERA DE TIEMPO">
      <formula>NOT(ISERROR(SEARCH("FUERA DE TIEMPO",V297)))</formula>
    </cfRule>
  </conditionalFormatting>
  <conditionalFormatting sqref="S294:T295">
    <cfRule type="containsText" dxfId="5895" priority="8007" operator="containsText" text="CUMPLE">
      <formula>NOT(ISERROR(SEARCH("CUMPLE",S294)))</formula>
    </cfRule>
  </conditionalFormatting>
  <conditionalFormatting sqref="AA290">
    <cfRule type="containsText" dxfId="5894" priority="8005" operator="containsText" text="NO">
      <formula>NOT(ISERROR(SEARCH("NO",AA290)))</formula>
    </cfRule>
    <cfRule type="containsText" dxfId="5893" priority="8006" operator="containsText" text="CUMPLE">
      <formula>NOT(ISERROR(SEARCH("CUMPLE",AA290)))</formula>
    </cfRule>
  </conditionalFormatting>
  <conditionalFormatting sqref="AC290">
    <cfRule type="containsText" dxfId="5892" priority="8003" operator="containsText" text="NO">
      <formula>NOT(ISERROR(SEARCH("NO",AC290)))</formula>
    </cfRule>
    <cfRule type="containsText" dxfId="5891" priority="8004" operator="containsText" text="CUMPLE">
      <formula>NOT(ISERROR(SEARCH("CUMPLE",AC290)))</formula>
    </cfRule>
  </conditionalFormatting>
  <conditionalFormatting sqref="R294:R295">
    <cfRule type="containsText" dxfId="5890" priority="8000" operator="containsText" text="CUMPLE">
      <formula>NOT(ISERROR(SEARCH("CUMPLE",R294)))</formula>
    </cfRule>
  </conditionalFormatting>
  <conditionalFormatting sqref="X296">
    <cfRule type="containsText" dxfId="5889" priority="7996" operator="containsText" text="NO">
      <formula>NOT(ISERROR(SEARCH("NO",X296)))</formula>
    </cfRule>
  </conditionalFormatting>
  <conditionalFormatting sqref="X296">
    <cfRule type="containsText" dxfId="5888" priority="7997" operator="containsText" text="CUMPLE">
      <formula>NOT(ISERROR(SEARCH("CUMPLE",X296)))</formula>
    </cfRule>
  </conditionalFormatting>
  <conditionalFormatting sqref="Q290:Q295">
    <cfRule type="containsText" dxfId="5887" priority="7991" operator="containsText" text="NO CUMPLE">
      <formula>NOT(ISERROR(SEARCH("NO CUMPLE",Q290)))</formula>
    </cfRule>
    <cfRule type="containsText" dxfId="5886" priority="7992" operator="containsText" text="CUMPLE">
      <formula>NOT(ISERROR(SEARCH("CUMPLE",Q290)))</formula>
    </cfRule>
    <cfRule type="containsText" dxfId="5885" priority="7993" operator="containsText" text="SUBSANAR">
      <formula>NOT(ISERROR(SEARCH("SUBSANAR",Q290)))</formula>
    </cfRule>
    <cfRule type="containsText" dxfId="5884" priority="7994" operator="containsText" text="NO">
      <formula>NOT(ISERROR(SEARCH("NO",Q290)))</formula>
    </cfRule>
    <cfRule type="containsText" dxfId="5883" priority="7995" operator="containsText" text="SI">
      <formula>NOT(ISERROR(SEARCH("SI",Q290)))</formula>
    </cfRule>
  </conditionalFormatting>
  <conditionalFormatting sqref="R290:T293">
    <cfRule type="containsText" dxfId="5882" priority="7986" operator="containsText" text="NO CUMPLE">
      <formula>NOT(ISERROR(SEARCH("NO CUMPLE",R290)))</formula>
    </cfRule>
    <cfRule type="containsText" dxfId="5881" priority="7987" operator="containsText" text="CUMPLE">
      <formula>NOT(ISERROR(SEARCH("CUMPLE",R290)))</formula>
    </cfRule>
    <cfRule type="containsText" dxfId="5880" priority="7988" operator="containsText" text="SUBSANAR">
      <formula>NOT(ISERROR(SEARCH("SUBSANAR",R290)))</formula>
    </cfRule>
    <cfRule type="containsText" dxfId="5879" priority="7989" operator="containsText" text="NO">
      <formula>NOT(ISERROR(SEARCH("NO",R290)))</formula>
    </cfRule>
    <cfRule type="containsText" dxfId="5878" priority="7990" operator="containsText" text="SI">
      <formula>NOT(ISERROR(SEARCH("SI",R290)))</formula>
    </cfRule>
  </conditionalFormatting>
  <conditionalFormatting sqref="V290:V295">
    <cfRule type="containsText" dxfId="5877" priority="7980" operator="containsText" text="CUMPLE">
      <formula>NOT(ISERROR(SEARCH("CUMPLE",V290)))</formula>
    </cfRule>
  </conditionalFormatting>
  <conditionalFormatting sqref="V290:V295">
    <cfRule type="containsText" dxfId="5876" priority="7979" operator="containsText" text="NO">
      <formula>NOT(ISERROR(SEARCH("NO",V290)))</formula>
    </cfRule>
  </conditionalFormatting>
  <conditionalFormatting sqref="V290:V295">
    <cfRule type="containsText" dxfId="5875" priority="7978" operator="containsText" text="NO">
      <formula>NOT(ISERROR(SEARCH("NO",V290)))</formula>
    </cfRule>
  </conditionalFormatting>
  <conditionalFormatting sqref="V290:V295">
    <cfRule type="containsText" dxfId="5874" priority="7977" operator="containsText" text="NO">
      <formula>NOT(ISERROR(SEARCH("NO",V290)))</formula>
    </cfRule>
  </conditionalFormatting>
  <conditionalFormatting sqref="W296">
    <cfRule type="containsText" dxfId="5873" priority="7976" operator="containsText" text="CUMPLE">
      <formula>NOT(ISERROR(SEARCH("CUMPLE",W296)))</formula>
    </cfRule>
  </conditionalFormatting>
  <conditionalFormatting sqref="W296">
    <cfRule type="containsText" dxfId="5872" priority="7975" operator="containsText" text="NO">
      <formula>NOT(ISERROR(SEARCH("NO",W296)))</formula>
    </cfRule>
  </conditionalFormatting>
  <conditionalFormatting sqref="Z290">
    <cfRule type="containsText" dxfId="5871" priority="7970" operator="containsText" text="NO CUMPLE">
      <formula>NOT(ISERROR(SEARCH("NO CUMPLE",Z290)))</formula>
    </cfRule>
    <cfRule type="containsText" dxfId="5870" priority="7971" operator="containsText" text="CUMPLE">
      <formula>NOT(ISERROR(SEARCH("CUMPLE",Z290)))</formula>
    </cfRule>
    <cfRule type="containsText" dxfId="5869" priority="7972" operator="containsText" text="SUBSANAR">
      <formula>NOT(ISERROR(SEARCH("SUBSANAR",Z290)))</formula>
    </cfRule>
    <cfRule type="containsText" dxfId="5868" priority="7973" operator="containsText" text="NO">
      <formula>NOT(ISERROR(SEARCH("NO",Z290)))</formula>
    </cfRule>
    <cfRule type="containsText" dxfId="5867" priority="7974" operator="containsText" text="SI">
      <formula>NOT(ISERROR(SEARCH("SI",Z290)))</formula>
    </cfRule>
  </conditionalFormatting>
  <conditionalFormatting sqref="AB290">
    <cfRule type="containsText" dxfId="5866" priority="7965" operator="containsText" text="NO CUMPLE">
      <formula>NOT(ISERROR(SEARCH("NO CUMPLE",AB290)))</formula>
    </cfRule>
    <cfRule type="containsText" dxfId="5865" priority="7966" operator="containsText" text="CUMPLE">
      <formula>NOT(ISERROR(SEARCH("CUMPLE",AB290)))</formula>
    </cfRule>
    <cfRule type="containsText" dxfId="5864" priority="7967" operator="containsText" text="SUBSANAR">
      <formula>NOT(ISERROR(SEARCH("SUBSANAR",AB290)))</formula>
    </cfRule>
    <cfRule type="containsText" dxfId="5863" priority="7968" operator="containsText" text="NO">
      <formula>NOT(ISERROR(SEARCH("NO",AB290)))</formula>
    </cfRule>
    <cfRule type="containsText" dxfId="5862" priority="7969" operator="containsText" text="SI">
      <formula>NOT(ISERROR(SEARCH("SI",AB290)))</formula>
    </cfRule>
  </conditionalFormatting>
  <conditionalFormatting sqref="AB286">
    <cfRule type="containsText" dxfId="5861" priority="7955" operator="containsText" text="NO CUMPLE">
      <formula>NOT(ISERROR(SEARCH("NO CUMPLE",AB286)))</formula>
    </cfRule>
    <cfRule type="containsText" dxfId="5860" priority="7956" operator="containsText" text="CUMPLE">
      <formula>NOT(ISERROR(SEARCH("CUMPLE",AB286)))</formula>
    </cfRule>
    <cfRule type="containsText" dxfId="5859" priority="7957" operator="containsText" text="SUBSANAR">
      <formula>NOT(ISERROR(SEARCH("SUBSANAR",AB286)))</formula>
    </cfRule>
    <cfRule type="containsText" dxfId="5858" priority="7958" operator="containsText" text="NO">
      <formula>NOT(ISERROR(SEARCH("NO",AB286)))</formula>
    </cfRule>
    <cfRule type="containsText" dxfId="5857" priority="7959" operator="containsText" text="SI">
      <formula>NOT(ISERROR(SEARCH("SI",AB286)))</formula>
    </cfRule>
  </conditionalFormatting>
  <conditionalFormatting sqref="Z286">
    <cfRule type="containsText" dxfId="5856" priority="7960" operator="containsText" text="NO CUMPLE">
      <formula>NOT(ISERROR(SEARCH("NO CUMPLE",Z286)))</formula>
    </cfRule>
    <cfRule type="containsText" dxfId="5855" priority="7961" operator="containsText" text="CUMPLE">
      <formula>NOT(ISERROR(SEARCH("CUMPLE",Z286)))</formula>
    </cfRule>
    <cfRule type="containsText" dxfId="5854" priority="7962" operator="containsText" text="SUBSANAR">
      <formula>NOT(ISERROR(SEARCH("SUBSANAR",Z286)))</formula>
    </cfRule>
    <cfRule type="containsText" dxfId="5853" priority="7963" operator="containsText" text="NO">
      <formula>NOT(ISERROR(SEARCH("NO",Z286)))</formula>
    </cfRule>
    <cfRule type="containsText" dxfId="5852" priority="7964" operator="containsText" text="SI">
      <formula>NOT(ISERROR(SEARCH("SI",Z286)))</formula>
    </cfRule>
  </conditionalFormatting>
  <conditionalFormatting sqref="S307:T308">
    <cfRule type="containsText" dxfId="5851" priority="7949" operator="containsText" text="CUMPLE">
      <formula>NOT(ISERROR(SEARCH("CUMPLE",S307)))</formula>
    </cfRule>
  </conditionalFormatting>
  <conditionalFormatting sqref="AA303">
    <cfRule type="containsText" dxfId="5850" priority="7947" operator="containsText" text="NO">
      <formula>NOT(ISERROR(SEARCH("NO",AA303)))</formula>
    </cfRule>
    <cfRule type="containsText" dxfId="5849" priority="7948" operator="containsText" text="CUMPLE">
      <formula>NOT(ISERROR(SEARCH("CUMPLE",AA303)))</formula>
    </cfRule>
  </conditionalFormatting>
  <conditionalFormatting sqref="AC303">
    <cfRule type="containsText" dxfId="5848" priority="7945" operator="containsText" text="NO">
      <formula>NOT(ISERROR(SEARCH("NO",AC303)))</formula>
    </cfRule>
    <cfRule type="containsText" dxfId="5847" priority="7946" operator="containsText" text="CUMPLE">
      <formula>NOT(ISERROR(SEARCH("CUMPLE",AC303)))</formula>
    </cfRule>
  </conditionalFormatting>
  <conditionalFormatting sqref="R307:R308">
    <cfRule type="containsText" dxfId="5846" priority="7942" operator="containsText" text="CUMPLE">
      <formula>NOT(ISERROR(SEARCH("CUMPLE",R307)))</formula>
    </cfRule>
  </conditionalFormatting>
  <conditionalFormatting sqref="X309">
    <cfRule type="containsText" dxfId="5845" priority="7938" operator="containsText" text="NO">
      <formula>NOT(ISERROR(SEARCH("NO",X309)))</formula>
    </cfRule>
  </conditionalFormatting>
  <conditionalFormatting sqref="X309">
    <cfRule type="containsText" dxfId="5844" priority="7939" operator="containsText" text="CUMPLE">
      <formula>NOT(ISERROR(SEARCH("CUMPLE",X309)))</formula>
    </cfRule>
  </conditionalFormatting>
  <conditionalFormatting sqref="Q303:Q308">
    <cfRule type="containsText" dxfId="5843" priority="7933" operator="containsText" text="NO CUMPLE">
      <formula>NOT(ISERROR(SEARCH("NO CUMPLE",Q303)))</formula>
    </cfRule>
    <cfRule type="containsText" dxfId="5842" priority="7934" operator="containsText" text="CUMPLE">
      <formula>NOT(ISERROR(SEARCH("CUMPLE",Q303)))</formula>
    </cfRule>
    <cfRule type="containsText" dxfId="5841" priority="7935" operator="containsText" text="SUBSANAR">
      <formula>NOT(ISERROR(SEARCH("SUBSANAR",Q303)))</formula>
    </cfRule>
    <cfRule type="containsText" dxfId="5840" priority="7936" operator="containsText" text="NO">
      <formula>NOT(ISERROR(SEARCH("NO",Q303)))</formula>
    </cfRule>
    <cfRule type="containsText" dxfId="5839" priority="7937" operator="containsText" text="SI">
      <formula>NOT(ISERROR(SEARCH("SI",Q303)))</formula>
    </cfRule>
  </conditionalFormatting>
  <conditionalFormatting sqref="R303:T306">
    <cfRule type="containsText" dxfId="5838" priority="7928" operator="containsText" text="NO CUMPLE">
      <formula>NOT(ISERROR(SEARCH("NO CUMPLE",R303)))</formula>
    </cfRule>
    <cfRule type="containsText" dxfId="5837" priority="7929" operator="containsText" text="CUMPLE">
      <formula>NOT(ISERROR(SEARCH("CUMPLE",R303)))</formula>
    </cfRule>
    <cfRule type="containsText" dxfId="5836" priority="7930" operator="containsText" text="SUBSANAR">
      <formula>NOT(ISERROR(SEARCH("SUBSANAR",R303)))</formula>
    </cfRule>
    <cfRule type="containsText" dxfId="5835" priority="7931" operator="containsText" text="NO">
      <formula>NOT(ISERROR(SEARCH("NO",R303)))</formula>
    </cfRule>
    <cfRule type="containsText" dxfId="5834" priority="7932" operator="containsText" text="SI">
      <formula>NOT(ISERROR(SEARCH("SI",R303)))</formula>
    </cfRule>
  </conditionalFormatting>
  <conditionalFormatting sqref="V303:V308">
    <cfRule type="containsText" dxfId="5833" priority="7922" operator="containsText" text="CUMPLE">
      <formula>NOT(ISERROR(SEARCH("CUMPLE",V303)))</formula>
    </cfRule>
  </conditionalFormatting>
  <conditionalFormatting sqref="V303:V308">
    <cfRule type="containsText" dxfId="5832" priority="7921" operator="containsText" text="NO">
      <formula>NOT(ISERROR(SEARCH("NO",V303)))</formula>
    </cfRule>
  </conditionalFormatting>
  <conditionalFormatting sqref="V303:V308">
    <cfRule type="containsText" dxfId="5831" priority="7920" operator="containsText" text="NO">
      <formula>NOT(ISERROR(SEARCH("NO",V303)))</formula>
    </cfRule>
  </conditionalFormatting>
  <conditionalFormatting sqref="V303:V308">
    <cfRule type="containsText" dxfId="5830" priority="7919" operator="containsText" text="NO">
      <formula>NOT(ISERROR(SEARCH("NO",V303)))</formula>
    </cfRule>
  </conditionalFormatting>
  <conditionalFormatting sqref="W309">
    <cfRule type="containsText" dxfId="5829" priority="7918" operator="containsText" text="CUMPLE">
      <formula>NOT(ISERROR(SEARCH("CUMPLE",W309)))</formula>
    </cfRule>
  </conditionalFormatting>
  <conditionalFormatting sqref="W309">
    <cfRule type="containsText" dxfId="5828" priority="7917" operator="containsText" text="NO">
      <formula>NOT(ISERROR(SEARCH("NO",W309)))</formula>
    </cfRule>
  </conditionalFormatting>
  <conditionalFormatting sqref="Z303">
    <cfRule type="containsText" dxfId="5827" priority="7912" operator="containsText" text="NO CUMPLE">
      <formula>NOT(ISERROR(SEARCH("NO CUMPLE",Z303)))</formula>
    </cfRule>
    <cfRule type="containsText" dxfId="5826" priority="7913" operator="containsText" text="CUMPLE">
      <formula>NOT(ISERROR(SEARCH("CUMPLE",Z303)))</formula>
    </cfRule>
    <cfRule type="containsText" dxfId="5825" priority="7914" operator="containsText" text="SUBSANAR">
      <formula>NOT(ISERROR(SEARCH("SUBSANAR",Z303)))</formula>
    </cfRule>
    <cfRule type="containsText" dxfId="5824" priority="7915" operator="containsText" text="NO">
      <formula>NOT(ISERROR(SEARCH("NO",Z303)))</formula>
    </cfRule>
    <cfRule type="containsText" dxfId="5823" priority="7916" operator="containsText" text="SI">
      <formula>NOT(ISERROR(SEARCH("SI",Z303)))</formula>
    </cfRule>
  </conditionalFormatting>
  <conditionalFormatting sqref="AB303">
    <cfRule type="containsText" dxfId="5822" priority="7907" operator="containsText" text="NO CUMPLE">
      <formula>NOT(ISERROR(SEARCH("NO CUMPLE",AB303)))</formula>
    </cfRule>
    <cfRule type="containsText" dxfId="5821" priority="7908" operator="containsText" text="CUMPLE">
      <formula>NOT(ISERROR(SEARCH("CUMPLE",AB303)))</formula>
    </cfRule>
    <cfRule type="containsText" dxfId="5820" priority="7909" operator="containsText" text="SUBSANAR">
      <formula>NOT(ISERROR(SEARCH("SUBSANAR",AB303)))</formula>
    </cfRule>
    <cfRule type="containsText" dxfId="5819" priority="7910" operator="containsText" text="NO">
      <formula>NOT(ISERROR(SEARCH("NO",AB303)))</formula>
    </cfRule>
    <cfRule type="containsText" dxfId="5818" priority="7911" operator="containsText" text="SI">
      <formula>NOT(ISERROR(SEARCH("SI",AB303)))</formula>
    </cfRule>
  </conditionalFormatting>
  <conditionalFormatting sqref="AB299">
    <cfRule type="containsText" dxfId="5817" priority="7897" operator="containsText" text="NO CUMPLE">
      <formula>NOT(ISERROR(SEARCH("NO CUMPLE",AB299)))</formula>
    </cfRule>
    <cfRule type="containsText" dxfId="5816" priority="7898" operator="containsText" text="CUMPLE">
      <formula>NOT(ISERROR(SEARCH("CUMPLE",AB299)))</formula>
    </cfRule>
    <cfRule type="containsText" dxfId="5815" priority="7899" operator="containsText" text="SUBSANAR">
      <formula>NOT(ISERROR(SEARCH("SUBSANAR",AB299)))</formula>
    </cfRule>
    <cfRule type="containsText" dxfId="5814" priority="7900" operator="containsText" text="NO">
      <formula>NOT(ISERROR(SEARCH("NO",AB299)))</formula>
    </cfRule>
    <cfRule type="containsText" dxfId="5813" priority="7901" operator="containsText" text="SI">
      <formula>NOT(ISERROR(SEARCH("SI",AB299)))</formula>
    </cfRule>
  </conditionalFormatting>
  <conditionalFormatting sqref="Z299">
    <cfRule type="containsText" dxfId="5812" priority="7902" operator="containsText" text="NO CUMPLE">
      <formula>NOT(ISERROR(SEARCH("NO CUMPLE",Z299)))</formula>
    </cfRule>
    <cfRule type="containsText" dxfId="5811" priority="7903" operator="containsText" text="CUMPLE">
      <formula>NOT(ISERROR(SEARCH("CUMPLE",Z299)))</formula>
    </cfRule>
    <cfRule type="containsText" dxfId="5810" priority="7904" operator="containsText" text="SUBSANAR">
      <formula>NOT(ISERROR(SEARCH("SUBSANAR",Z299)))</formula>
    </cfRule>
    <cfRule type="containsText" dxfId="5809" priority="7905" operator="containsText" text="NO">
      <formula>NOT(ISERROR(SEARCH("NO",Z299)))</formula>
    </cfRule>
    <cfRule type="containsText" dxfId="5808" priority="7906" operator="containsText" text="SI">
      <formula>NOT(ISERROR(SEARCH("SI",Z299)))</formula>
    </cfRule>
  </conditionalFormatting>
  <conditionalFormatting sqref="V323:V324">
    <cfRule type="containsText" dxfId="5807" priority="7891" operator="containsText" text="FUERA DE TIEMPO">
      <formula>NOT(ISERROR(SEARCH("FUERA DE TIEMPO",V323)))</formula>
    </cfRule>
  </conditionalFormatting>
  <conditionalFormatting sqref="T320">
    <cfRule type="containsText" dxfId="5806" priority="7890" operator="containsText" text="CUMPLE">
      <formula>NOT(ISERROR(SEARCH("CUMPLE",T320)))</formula>
    </cfRule>
  </conditionalFormatting>
  <conditionalFormatting sqref="AA316">
    <cfRule type="containsText" dxfId="5805" priority="7888" operator="containsText" text="NO">
      <formula>NOT(ISERROR(SEARCH("NO",AA316)))</formula>
    </cfRule>
    <cfRule type="containsText" dxfId="5804" priority="7889" operator="containsText" text="CUMPLE">
      <formula>NOT(ISERROR(SEARCH("CUMPLE",AA316)))</formula>
    </cfRule>
  </conditionalFormatting>
  <conditionalFormatting sqref="AC316">
    <cfRule type="containsText" dxfId="5803" priority="7886" operator="containsText" text="NO">
      <formula>NOT(ISERROR(SEARCH("NO",AC316)))</formula>
    </cfRule>
    <cfRule type="containsText" dxfId="5802" priority="7887" operator="containsText" text="CUMPLE">
      <formula>NOT(ISERROR(SEARCH("CUMPLE",AC316)))</formula>
    </cfRule>
  </conditionalFormatting>
  <conditionalFormatting sqref="X322">
    <cfRule type="containsText" dxfId="5801" priority="7879" operator="containsText" text="NO">
      <formula>NOT(ISERROR(SEARCH("NO",X322)))</formula>
    </cfRule>
  </conditionalFormatting>
  <conditionalFormatting sqref="X322">
    <cfRule type="containsText" dxfId="5800" priority="7880" operator="containsText" text="CUMPLE">
      <formula>NOT(ISERROR(SEARCH("CUMPLE",X322)))</formula>
    </cfRule>
  </conditionalFormatting>
  <conditionalFormatting sqref="Q316:Q321">
    <cfRule type="containsText" dxfId="5799" priority="7874" operator="containsText" text="NO CUMPLE">
      <formula>NOT(ISERROR(SEARCH("NO CUMPLE",Q316)))</formula>
    </cfRule>
    <cfRule type="containsText" dxfId="5798" priority="7875" operator="containsText" text="CUMPLE">
      <formula>NOT(ISERROR(SEARCH("CUMPLE",Q316)))</formula>
    </cfRule>
    <cfRule type="containsText" dxfId="5797" priority="7876" operator="containsText" text="SUBSANAR">
      <formula>NOT(ISERROR(SEARCH("SUBSANAR",Q316)))</formula>
    </cfRule>
    <cfRule type="containsText" dxfId="5796" priority="7877" operator="containsText" text="NO">
      <formula>NOT(ISERROR(SEARCH("NO",Q316)))</formula>
    </cfRule>
    <cfRule type="containsText" dxfId="5795" priority="7878" operator="containsText" text="SI">
      <formula>NOT(ISERROR(SEARCH("SI",Q316)))</formula>
    </cfRule>
  </conditionalFormatting>
  <conditionalFormatting sqref="T317:T319 R316:T316">
    <cfRule type="containsText" dxfId="5794" priority="7869" operator="containsText" text="NO CUMPLE">
      <formula>NOT(ISERROR(SEARCH("NO CUMPLE",R316)))</formula>
    </cfRule>
    <cfRule type="containsText" dxfId="5793" priority="7870" operator="containsText" text="CUMPLE">
      <formula>NOT(ISERROR(SEARCH("CUMPLE",R316)))</formula>
    </cfRule>
    <cfRule type="containsText" dxfId="5792" priority="7871" operator="containsText" text="SUBSANAR">
      <formula>NOT(ISERROR(SEARCH("SUBSANAR",R316)))</formula>
    </cfRule>
    <cfRule type="containsText" dxfId="5791" priority="7872" operator="containsText" text="NO">
      <formula>NOT(ISERROR(SEARCH("NO",R316)))</formula>
    </cfRule>
    <cfRule type="containsText" dxfId="5790" priority="7873" operator="containsText" text="SI">
      <formula>NOT(ISERROR(SEARCH("SI",R316)))</formula>
    </cfRule>
  </conditionalFormatting>
  <conditionalFormatting sqref="V316:V321">
    <cfRule type="containsText" dxfId="5789" priority="7863" operator="containsText" text="CUMPLE">
      <formula>NOT(ISERROR(SEARCH("CUMPLE",V316)))</formula>
    </cfRule>
  </conditionalFormatting>
  <conditionalFormatting sqref="V316:V321">
    <cfRule type="containsText" dxfId="5788" priority="7862" operator="containsText" text="NO">
      <formula>NOT(ISERROR(SEARCH("NO",V316)))</formula>
    </cfRule>
  </conditionalFormatting>
  <conditionalFormatting sqref="V316:V321">
    <cfRule type="containsText" dxfId="5787" priority="7861" operator="containsText" text="NO">
      <formula>NOT(ISERROR(SEARCH("NO",V316)))</formula>
    </cfRule>
  </conditionalFormatting>
  <conditionalFormatting sqref="V316:V321">
    <cfRule type="containsText" dxfId="5786" priority="7860" operator="containsText" text="NO">
      <formula>NOT(ISERROR(SEARCH("NO",V316)))</formula>
    </cfRule>
  </conditionalFormatting>
  <conditionalFormatting sqref="W322">
    <cfRule type="containsText" dxfId="5785" priority="7859" operator="containsText" text="CUMPLE">
      <formula>NOT(ISERROR(SEARCH("CUMPLE",W322)))</formula>
    </cfRule>
  </conditionalFormatting>
  <conditionalFormatting sqref="W322">
    <cfRule type="containsText" dxfId="5784" priority="7858" operator="containsText" text="NO">
      <formula>NOT(ISERROR(SEARCH("NO",W322)))</formula>
    </cfRule>
  </conditionalFormatting>
  <conditionalFormatting sqref="Z316">
    <cfRule type="containsText" dxfId="5783" priority="7853" operator="containsText" text="NO CUMPLE">
      <formula>NOT(ISERROR(SEARCH("NO CUMPLE",Z316)))</formula>
    </cfRule>
    <cfRule type="containsText" dxfId="5782" priority="7854" operator="containsText" text="CUMPLE">
      <formula>NOT(ISERROR(SEARCH("CUMPLE",Z316)))</formula>
    </cfRule>
    <cfRule type="containsText" dxfId="5781" priority="7855" operator="containsText" text="SUBSANAR">
      <formula>NOT(ISERROR(SEARCH("SUBSANAR",Z316)))</formula>
    </cfRule>
    <cfRule type="containsText" dxfId="5780" priority="7856" operator="containsText" text="NO">
      <formula>NOT(ISERROR(SEARCH("NO",Z316)))</formula>
    </cfRule>
    <cfRule type="containsText" dxfId="5779" priority="7857" operator="containsText" text="SI">
      <formula>NOT(ISERROR(SEARCH("SI",Z316)))</formula>
    </cfRule>
  </conditionalFormatting>
  <conditionalFormatting sqref="AB316">
    <cfRule type="containsText" dxfId="5778" priority="7848" operator="containsText" text="NO CUMPLE">
      <formula>NOT(ISERROR(SEARCH("NO CUMPLE",AB316)))</formula>
    </cfRule>
    <cfRule type="containsText" dxfId="5777" priority="7849" operator="containsText" text="CUMPLE">
      <formula>NOT(ISERROR(SEARCH("CUMPLE",AB316)))</formula>
    </cfRule>
    <cfRule type="containsText" dxfId="5776" priority="7850" operator="containsText" text="SUBSANAR">
      <formula>NOT(ISERROR(SEARCH("SUBSANAR",AB316)))</formula>
    </cfRule>
    <cfRule type="containsText" dxfId="5775" priority="7851" operator="containsText" text="NO">
      <formula>NOT(ISERROR(SEARCH("NO",AB316)))</formula>
    </cfRule>
    <cfRule type="containsText" dxfId="5774" priority="7852" operator="containsText" text="SI">
      <formula>NOT(ISERROR(SEARCH("SI",AB316)))</formula>
    </cfRule>
  </conditionalFormatting>
  <conditionalFormatting sqref="AB312">
    <cfRule type="containsText" dxfId="5773" priority="7838" operator="containsText" text="NO CUMPLE">
      <formula>NOT(ISERROR(SEARCH("NO CUMPLE",AB312)))</formula>
    </cfRule>
    <cfRule type="containsText" dxfId="5772" priority="7839" operator="containsText" text="CUMPLE">
      <formula>NOT(ISERROR(SEARCH("CUMPLE",AB312)))</formula>
    </cfRule>
    <cfRule type="containsText" dxfId="5771" priority="7840" operator="containsText" text="SUBSANAR">
      <formula>NOT(ISERROR(SEARCH("SUBSANAR",AB312)))</formula>
    </cfRule>
    <cfRule type="containsText" dxfId="5770" priority="7841" operator="containsText" text="NO">
      <formula>NOT(ISERROR(SEARCH("NO",AB312)))</formula>
    </cfRule>
    <cfRule type="containsText" dxfId="5769" priority="7842" operator="containsText" text="SI">
      <formula>NOT(ISERROR(SEARCH("SI",AB312)))</formula>
    </cfRule>
  </conditionalFormatting>
  <conditionalFormatting sqref="Z312">
    <cfRule type="containsText" dxfId="5768" priority="7843" operator="containsText" text="NO CUMPLE">
      <formula>NOT(ISERROR(SEARCH("NO CUMPLE",Z312)))</formula>
    </cfRule>
    <cfRule type="containsText" dxfId="5767" priority="7844" operator="containsText" text="CUMPLE">
      <formula>NOT(ISERROR(SEARCH("CUMPLE",Z312)))</formula>
    </cfRule>
    <cfRule type="containsText" dxfId="5766" priority="7845" operator="containsText" text="SUBSANAR">
      <formula>NOT(ISERROR(SEARCH("SUBSANAR",Z312)))</formula>
    </cfRule>
    <cfRule type="containsText" dxfId="5765" priority="7846" operator="containsText" text="NO">
      <formula>NOT(ISERROR(SEARCH("NO",Z312)))</formula>
    </cfRule>
    <cfRule type="containsText" dxfId="5764" priority="7847" operator="containsText" text="SI">
      <formula>NOT(ISERROR(SEARCH("SI",Z312)))</formula>
    </cfRule>
  </conditionalFormatting>
  <conditionalFormatting sqref="S333:T334">
    <cfRule type="containsText" dxfId="5763" priority="7832" operator="containsText" text="CUMPLE">
      <formula>NOT(ISERROR(SEARCH("CUMPLE",S333)))</formula>
    </cfRule>
  </conditionalFormatting>
  <conditionalFormatting sqref="AA329">
    <cfRule type="containsText" dxfId="5762" priority="7830" operator="containsText" text="NO">
      <formula>NOT(ISERROR(SEARCH("NO",AA329)))</formula>
    </cfRule>
    <cfRule type="containsText" dxfId="5761" priority="7831" operator="containsText" text="CUMPLE">
      <formula>NOT(ISERROR(SEARCH("CUMPLE",AA329)))</formula>
    </cfRule>
  </conditionalFormatting>
  <conditionalFormatting sqref="AC329">
    <cfRule type="containsText" dxfId="5760" priority="7828" operator="containsText" text="NO">
      <formula>NOT(ISERROR(SEARCH("NO",AC329)))</formula>
    </cfRule>
    <cfRule type="containsText" dxfId="5759" priority="7829" operator="containsText" text="CUMPLE">
      <formula>NOT(ISERROR(SEARCH("CUMPLE",AC329)))</formula>
    </cfRule>
  </conditionalFormatting>
  <conditionalFormatting sqref="R333:R334">
    <cfRule type="containsText" dxfId="5758" priority="7825" operator="containsText" text="CUMPLE">
      <formula>NOT(ISERROR(SEARCH("CUMPLE",R333)))</formula>
    </cfRule>
  </conditionalFormatting>
  <conditionalFormatting sqref="X335">
    <cfRule type="containsText" dxfId="5757" priority="7821" operator="containsText" text="NO">
      <formula>NOT(ISERROR(SEARCH("NO",X335)))</formula>
    </cfRule>
  </conditionalFormatting>
  <conditionalFormatting sqref="X335">
    <cfRule type="containsText" dxfId="5756" priority="7822" operator="containsText" text="CUMPLE">
      <formula>NOT(ISERROR(SEARCH("CUMPLE",X335)))</formula>
    </cfRule>
  </conditionalFormatting>
  <conditionalFormatting sqref="Q329:Q334">
    <cfRule type="containsText" dxfId="5755" priority="7816" operator="containsText" text="NO CUMPLE">
      <formula>NOT(ISERROR(SEARCH("NO CUMPLE",Q329)))</formula>
    </cfRule>
    <cfRule type="containsText" dxfId="5754" priority="7817" operator="containsText" text="CUMPLE">
      <formula>NOT(ISERROR(SEARCH("CUMPLE",Q329)))</formula>
    </cfRule>
    <cfRule type="containsText" dxfId="5753" priority="7818" operator="containsText" text="SUBSANAR">
      <formula>NOT(ISERROR(SEARCH("SUBSANAR",Q329)))</formula>
    </cfRule>
    <cfRule type="containsText" dxfId="5752" priority="7819" operator="containsText" text="NO">
      <formula>NOT(ISERROR(SEARCH("NO",Q329)))</formula>
    </cfRule>
    <cfRule type="containsText" dxfId="5751" priority="7820" operator="containsText" text="SI">
      <formula>NOT(ISERROR(SEARCH("SI",Q329)))</formula>
    </cfRule>
  </conditionalFormatting>
  <conditionalFormatting sqref="R329:T332">
    <cfRule type="containsText" dxfId="5750" priority="7811" operator="containsText" text="NO CUMPLE">
      <formula>NOT(ISERROR(SEARCH("NO CUMPLE",R329)))</formula>
    </cfRule>
    <cfRule type="containsText" dxfId="5749" priority="7812" operator="containsText" text="CUMPLE">
      <formula>NOT(ISERROR(SEARCH("CUMPLE",R329)))</formula>
    </cfRule>
    <cfRule type="containsText" dxfId="5748" priority="7813" operator="containsText" text="SUBSANAR">
      <formula>NOT(ISERROR(SEARCH("SUBSANAR",R329)))</formula>
    </cfRule>
    <cfRule type="containsText" dxfId="5747" priority="7814" operator="containsText" text="NO">
      <formula>NOT(ISERROR(SEARCH("NO",R329)))</formula>
    </cfRule>
    <cfRule type="containsText" dxfId="5746" priority="7815" operator="containsText" text="SI">
      <formula>NOT(ISERROR(SEARCH("SI",R329)))</formula>
    </cfRule>
  </conditionalFormatting>
  <conditionalFormatting sqref="V329:V334">
    <cfRule type="containsText" dxfId="5745" priority="7805" operator="containsText" text="CUMPLE">
      <formula>NOT(ISERROR(SEARCH("CUMPLE",V329)))</formula>
    </cfRule>
  </conditionalFormatting>
  <conditionalFormatting sqref="V329:V334">
    <cfRule type="containsText" dxfId="5744" priority="7804" operator="containsText" text="NO">
      <formula>NOT(ISERROR(SEARCH("NO",V329)))</formula>
    </cfRule>
  </conditionalFormatting>
  <conditionalFormatting sqref="V329:V334">
    <cfRule type="containsText" dxfId="5743" priority="7803" operator="containsText" text="NO">
      <formula>NOT(ISERROR(SEARCH("NO",V329)))</formula>
    </cfRule>
  </conditionalFormatting>
  <conditionalFormatting sqref="V329:V334">
    <cfRule type="containsText" dxfId="5742" priority="7802" operator="containsText" text="NO">
      <formula>NOT(ISERROR(SEARCH("NO",V329)))</formula>
    </cfRule>
  </conditionalFormatting>
  <conditionalFormatting sqref="W335">
    <cfRule type="containsText" dxfId="5741" priority="7801" operator="containsText" text="CUMPLE">
      <formula>NOT(ISERROR(SEARCH("CUMPLE",W335)))</formula>
    </cfRule>
  </conditionalFormatting>
  <conditionalFormatting sqref="W335">
    <cfRule type="containsText" dxfId="5740" priority="7800" operator="containsText" text="NO">
      <formula>NOT(ISERROR(SEARCH("NO",W335)))</formula>
    </cfRule>
  </conditionalFormatting>
  <conditionalFormatting sqref="Z329">
    <cfRule type="containsText" dxfId="5739" priority="7795" operator="containsText" text="NO CUMPLE">
      <formula>NOT(ISERROR(SEARCH("NO CUMPLE",Z329)))</formula>
    </cfRule>
    <cfRule type="containsText" dxfId="5738" priority="7796" operator="containsText" text="CUMPLE">
      <formula>NOT(ISERROR(SEARCH("CUMPLE",Z329)))</formula>
    </cfRule>
    <cfRule type="containsText" dxfId="5737" priority="7797" operator="containsText" text="SUBSANAR">
      <formula>NOT(ISERROR(SEARCH("SUBSANAR",Z329)))</formula>
    </cfRule>
    <cfRule type="containsText" dxfId="5736" priority="7798" operator="containsText" text="NO">
      <formula>NOT(ISERROR(SEARCH("NO",Z329)))</formula>
    </cfRule>
    <cfRule type="containsText" dxfId="5735" priority="7799" operator="containsText" text="SI">
      <formula>NOT(ISERROR(SEARCH("SI",Z329)))</formula>
    </cfRule>
  </conditionalFormatting>
  <conditionalFormatting sqref="AB329">
    <cfRule type="containsText" dxfId="5734" priority="7790" operator="containsText" text="NO CUMPLE">
      <formula>NOT(ISERROR(SEARCH("NO CUMPLE",AB329)))</formula>
    </cfRule>
    <cfRule type="containsText" dxfId="5733" priority="7791" operator="containsText" text="CUMPLE">
      <formula>NOT(ISERROR(SEARCH("CUMPLE",AB329)))</formula>
    </cfRule>
    <cfRule type="containsText" dxfId="5732" priority="7792" operator="containsText" text="SUBSANAR">
      <formula>NOT(ISERROR(SEARCH("SUBSANAR",AB329)))</formula>
    </cfRule>
    <cfRule type="containsText" dxfId="5731" priority="7793" operator="containsText" text="NO">
      <formula>NOT(ISERROR(SEARCH("NO",AB329)))</formula>
    </cfRule>
    <cfRule type="containsText" dxfId="5730" priority="7794" operator="containsText" text="SI">
      <formula>NOT(ISERROR(SEARCH("SI",AB329)))</formula>
    </cfRule>
  </conditionalFormatting>
  <conditionalFormatting sqref="AB325">
    <cfRule type="containsText" dxfId="5729" priority="7780" operator="containsText" text="NO CUMPLE">
      <formula>NOT(ISERROR(SEARCH("NO CUMPLE",AB325)))</formula>
    </cfRule>
    <cfRule type="containsText" dxfId="5728" priority="7781" operator="containsText" text="CUMPLE">
      <formula>NOT(ISERROR(SEARCH("CUMPLE",AB325)))</formula>
    </cfRule>
    <cfRule type="containsText" dxfId="5727" priority="7782" operator="containsText" text="SUBSANAR">
      <formula>NOT(ISERROR(SEARCH("SUBSANAR",AB325)))</formula>
    </cfRule>
    <cfRule type="containsText" dxfId="5726" priority="7783" operator="containsText" text="NO">
      <formula>NOT(ISERROR(SEARCH("NO",AB325)))</formula>
    </cfRule>
    <cfRule type="containsText" dxfId="5725" priority="7784" operator="containsText" text="SI">
      <formula>NOT(ISERROR(SEARCH("SI",AB325)))</formula>
    </cfRule>
  </conditionalFormatting>
  <conditionalFormatting sqref="Z325">
    <cfRule type="containsText" dxfId="5724" priority="7785" operator="containsText" text="NO CUMPLE">
      <formula>NOT(ISERROR(SEARCH("NO CUMPLE",Z325)))</formula>
    </cfRule>
    <cfRule type="containsText" dxfId="5723" priority="7786" operator="containsText" text="CUMPLE">
      <formula>NOT(ISERROR(SEARCH("CUMPLE",Z325)))</formula>
    </cfRule>
    <cfRule type="containsText" dxfId="5722" priority="7787" operator="containsText" text="SUBSANAR">
      <formula>NOT(ISERROR(SEARCH("SUBSANAR",Z325)))</formula>
    </cfRule>
    <cfRule type="containsText" dxfId="5721" priority="7788" operator="containsText" text="NO">
      <formula>NOT(ISERROR(SEARCH("NO",Z325)))</formula>
    </cfRule>
    <cfRule type="containsText" dxfId="5720" priority="7789" operator="containsText" text="SI">
      <formula>NOT(ISERROR(SEARCH("SI",Z325)))</formula>
    </cfRule>
  </conditionalFormatting>
  <conditionalFormatting sqref="V349:V350 V362:V363 V388:V389">
    <cfRule type="containsText" dxfId="5719" priority="7774" operator="containsText" text="FUERA DE TIEMPO">
      <formula>NOT(ISERROR(SEARCH("FUERA DE TIEMPO",V349)))</formula>
    </cfRule>
  </conditionalFormatting>
  <conditionalFormatting sqref="S346:T347">
    <cfRule type="containsText" dxfId="5718" priority="7773" operator="containsText" text="CUMPLE">
      <formula>NOT(ISERROR(SEARCH("CUMPLE",S346)))</formula>
    </cfRule>
  </conditionalFormatting>
  <conditionalFormatting sqref="AA342">
    <cfRule type="containsText" dxfId="5717" priority="7771" operator="containsText" text="NO">
      <formula>NOT(ISERROR(SEARCH("NO",AA342)))</formula>
    </cfRule>
    <cfRule type="containsText" dxfId="5716" priority="7772" operator="containsText" text="CUMPLE">
      <formula>NOT(ISERROR(SEARCH("CUMPLE",AA342)))</formula>
    </cfRule>
  </conditionalFormatting>
  <conditionalFormatting sqref="AC342">
    <cfRule type="containsText" dxfId="5715" priority="7769" operator="containsText" text="NO">
      <formula>NOT(ISERROR(SEARCH("NO",AC342)))</formula>
    </cfRule>
    <cfRule type="containsText" dxfId="5714" priority="7770" operator="containsText" text="CUMPLE">
      <formula>NOT(ISERROR(SEARCH("CUMPLE",AC342)))</formula>
    </cfRule>
  </conditionalFormatting>
  <conditionalFormatting sqref="R346:R347">
    <cfRule type="containsText" dxfId="5713" priority="7766" operator="containsText" text="CUMPLE">
      <formula>NOT(ISERROR(SEARCH("CUMPLE",R346)))</formula>
    </cfRule>
  </conditionalFormatting>
  <conditionalFormatting sqref="X348">
    <cfRule type="containsText" dxfId="5712" priority="7762" operator="containsText" text="NO">
      <formula>NOT(ISERROR(SEARCH("NO",X348)))</formula>
    </cfRule>
  </conditionalFormatting>
  <conditionalFormatting sqref="S359:T360">
    <cfRule type="containsText" dxfId="5711" priority="7715" operator="containsText" text="CUMPLE">
      <formula>NOT(ISERROR(SEARCH("CUMPLE",S359)))</formula>
    </cfRule>
  </conditionalFormatting>
  <conditionalFormatting sqref="X348">
    <cfRule type="containsText" dxfId="5710" priority="7763" operator="containsText" text="CUMPLE">
      <formula>NOT(ISERROR(SEARCH("CUMPLE",X348)))</formula>
    </cfRule>
  </conditionalFormatting>
  <conditionalFormatting sqref="Q342:Q347">
    <cfRule type="containsText" dxfId="5709" priority="7757" operator="containsText" text="NO CUMPLE">
      <formula>NOT(ISERROR(SEARCH("NO CUMPLE",Q342)))</formula>
    </cfRule>
    <cfRule type="containsText" dxfId="5708" priority="7758" operator="containsText" text="CUMPLE">
      <formula>NOT(ISERROR(SEARCH("CUMPLE",Q342)))</formula>
    </cfRule>
    <cfRule type="containsText" dxfId="5707" priority="7759" operator="containsText" text="SUBSANAR">
      <formula>NOT(ISERROR(SEARCH("SUBSANAR",Q342)))</formula>
    </cfRule>
    <cfRule type="containsText" dxfId="5706" priority="7760" operator="containsText" text="NO">
      <formula>NOT(ISERROR(SEARCH("NO",Q342)))</formula>
    </cfRule>
    <cfRule type="containsText" dxfId="5705" priority="7761" operator="containsText" text="SI">
      <formula>NOT(ISERROR(SEARCH("SI",Q342)))</formula>
    </cfRule>
  </conditionalFormatting>
  <conditionalFormatting sqref="R342:T345">
    <cfRule type="containsText" dxfId="5704" priority="7752" operator="containsText" text="NO CUMPLE">
      <formula>NOT(ISERROR(SEARCH("NO CUMPLE",R342)))</formula>
    </cfRule>
    <cfRule type="containsText" dxfId="5703" priority="7753" operator="containsText" text="CUMPLE">
      <formula>NOT(ISERROR(SEARCH("CUMPLE",R342)))</formula>
    </cfRule>
    <cfRule type="containsText" dxfId="5702" priority="7754" operator="containsText" text="SUBSANAR">
      <formula>NOT(ISERROR(SEARCH("SUBSANAR",R342)))</formula>
    </cfRule>
    <cfRule type="containsText" dxfId="5701" priority="7755" operator="containsText" text="NO">
      <formula>NOT(ISERROR(SEARCH("NO",R342)))</formula>
    </cfRule>
    <cfRule type="containsText" dxfId="5700" priority="7756" operator="containsText" text="SI">
      <formula>NOT(ISERROR(SEARCH("SI",R342)))</formula>
    </cfRule>
  </conditionalFormatting>
  <conditionalFormatting sqref="V342:V347">
    <cfRule type="containsText" dxfId="5699" priority="7746" operator="containsText" text="CUMPLE">
      <formula>NOT(ISERROR(SEARCH("CUMPLE",V342)))</formula>
    </cfRule>
  </conditionalFormatting>
  <conditionalFormatting sqref="V342:V347">
    <cfRule type="containsText" dxfId="5698" priority="7745" operator="containsText" text="NO">
      <formula>NOT(ISERROR(SEARCH("NO",V342)))</formula>
    </cfRule>
  </conditionalFormatting>
  <conditionalFormatting sqref="V342:V347">
    <cfRule type="containsText" dxfId="5697" priority="7744" operator="containsText" text="NO">
      <formula>NOT(ISERROR(SEARCH("NO",V342)))</formula>
    </cfRule>
  </conditionalFormatting>
  <conditionalFormatting sqref="V342:V347">
    <cfRule type="containsText" dxfId="5696" priority="7743" operator="containsText" text="NO">
      <formula>NOT(ISERROR(SEARCH("NO",V342)))</formula>
    </cfRule>
  </conditionalFormatting>
  <conditionalFormatting sqref="W348">
    <cfRule type="containsText" dxfId="5695" priority="7742" operator="containsText" text="CUMPLE">
      <formula>NOT(ISERROR(SEARCH("CUMPLE",W348)))</formula>
    </cfRule>
  </conditionalFormatting>
  <conditionalFormatting sqref="W348">
    <cfRule type="containsText" dxfId="5694" priority="7741" operator="containsText" text="NO">
      <formula>NOT(ISERROR(SEARCH("NO",W348)))</formula>
    </cfRule>
  </conditionalFormatting>
  <conditionalFormatting sqref="Z342">
    <cfRule type="containsText" dxfId="5693" priority="7736" operator="containsText" text="NO CUMPLE">
      <formula>NOT(ISERROR(SEARCH("NO CUMPLE",Z342)))</formula>
    </cfRule>
    <cfRule type="containsText" dxfId="5692" priority="7737" operator="containsText" text="CUMPLE">
      <formula>NOT(ISERROR(SEARCH("CUMPLE",Z342)))</formula>
    </cfRule>
    <cfRule type="containsText" dxfId="5691" priority="7738" operator="containsText" text="SUBSANAR">
      <formula>NOT(ISERROR(SEARCH("SUBSANAR",Z342)))</formula>
    </cfRule>
    <cfRule type="containsText" dxfId="5690" priority="7739" operator="containsText" text="NO">
      <formula>NOT(ISERROR(SEARCH("NO",Z342)))</formula>
    </cfRule>
    <cfRule type="containsText" dxfId="5689" priority="7740" operator="containsText" text="SI">
      <formula>NOT(ISERROR(SEARCH("SI",Z342)))</formula>
    </cfRule>
  </conditionalFormatting>
  <conditionalFormatting sqref="AB342">
    <cfRule type="containsText" dxfId="5688" priority="7731" operator="containsText" text="NO CUMPLE">
      <formula>NOT(ISERROR(SEARCH("NO CUMPLE",AB342)))</formula>
    </cfRule>
    <cfRule type="containsText" dxfId="5687" priority="7732" operator="containsText" text="CUMPLE">
      <formula>NOT(ISERROR(SEARCH("CUMPLE",AB342)))</formula>
    </cfRule>
    <cfRule type="containsText" dxfId="5686" priority="7733" operator="containsText" text="SUBSANAR">
      <formula>NOT(ISERROR(SEARCH("SUBSANAR",AB342)))</formula>
    </cfRule>
    <cfRule type="containsText" dxfId="5685" priority="7734" operator="containsText" text="NO">
      <formula>NOT(ISERROR(SEARCH("NO",AB342)))</formula>
    </cfRule>
    <cfRule type="containsText" dxfId="5684" priority="7735" operator="containsText" text="SI">
      <formula>NOT(ISERROR(SEARCH("SI",AB342)))</formula>
    </cfRule>
  </conditionalFormatting>
  <conditionalFormatting sqref="AB338">
    <cfRule type="containsText" dxfId="5683" priority="7721" operator="containsText" text="NO CUMPLE">
      <formula>NOT(ISERROR(SEARCH("NO CUMPLE",AB338)))</formula>
    </cfRule>
    <cfRule type="containsText" dxfId="5682" priority="7722" operator="containsText" text="CUMPLE">
      <formula>NOT(ISERROR(SEARCH("CUMPLE",AB338)))</formula>
    </cfRule>
    <cfRule type="containsText" dxfId="5681" priority="7723" operator="containsText" text="SUBSANAR">
      <formula>NOT(ISERROR(SEARCH("SUBSANAR",AB338)))</formula>
    </cfRule>
    <cfRule type="containsText" dxfId="5680" priority="7724" operator="containsText" text="NO">
      <formula>NOT(ISERROR(SEARCH("NO",AB338)))</formula>
    </cfRule>
    <cfRule type="containsText" dxfId="5679" priority="7725" operator="containsText" text="SI">
      <formula>NOT(ISERROR(SEARCH("SI",AB338)))</formula>
    </cfRule>
  </conditionalFormatting>
  <conditionalFormatting sqref="Z338">
    <cfRule type="containsText" dxfId="5678" priority="7726" operator="containsText" text="NO CUMPLE">
      <formula>NOT(ISERROR(SEARCH("NO CUMPLE",Z338)))</formula>
    </cfRule>
    <cfRule type="containsText" dxfId="5677" priority="7727" operator="containsText" text="CUMPLE">
      <formula>NOT(ISERROR(SEARCH("CUMPLE",Z338)))</formula>
    </cfRule>
    <cfRule type="containsText" dxfId="5676" priority="7728" operator="containsText" text="SUBSANAR">
      <formula>NOT(ISERROR(SEARCH("SUBSANAR",Z338)))</formula>
    </cfRule>
    <cfRule type="containsText" dxfId="5675" priority="7729" operator="containsText" text="NO">
      <formula>NOT(ISERROR(SEARCH("NO",Z338)))</formula>
    </cfRule>
    <cfRule type="containsText" dxfId="5674" priority="7730" operator="containsText" text="SI">
      <formula>NOT(ISERROR(SEARCH("SI",Z338)))</formula>
    </cfRule>
  </conditionalFormatting>
  <conditionalFormatting sqref="AA355">
    <cfRule type="containsText" dxfId="5673" priority="7713" operator="containsText" text="NO">
      <formula>NOT(ISERROR(SEARCH("NO",AA355)))</formula>
    </cfRule>
    <cfRule type="containsText" dxfId="5672" priority="7714" operator="containsText" text="CUMPLE">
      <formula>NOT(ISERROR(SEARCH("CUMPLE",AA355)))</formula>
    </cfRule>
  </conditionalFormatting>
  <conditionalFormatting sqref="AC355">
    <cfRule type="containsText" dxfId="5671" priority="7711" operator="containsText" text="NO">
      <formula>NOT(ISERROR(SEARCH("NO",AC355)))</formula>
    </cfRule>
    <cfRule type="containsText" dxfId="5670" priority="7712" operator="containsText" text="CUMPLE">
      <formula>NOT(ISERROR(SEARCH("CUMPLE",AC355)))</formula>
    </cfRule>
  </conditionalFormatting>
  <conditionalFormatting sqref="X361">
    <cfRule type="containsText" dxfId="5669" priority="7704" operator="containsText" text="NO">
      <formula>NOT(ISERROR(SEARCH("NO",X361)))</formula>
    </cfRule>
  </conditionalFormatting>
  <conditionalFormatting sqref="X361">
    <cfRule type="containsText" dxfId="5668" priority="7705" operator="containsText" text="CUMPLE">
      <formula>NOT(ISERROR(SEARCH("CUMPLE",X361)))</formula>
    </cfRule>
  </conditionalFormatting>
  <conditionalFormatting sqref="Q355:Q360">
    <cfRule type="containsText" dxfId="5667" priority="7699" operator="containsText" text="NO CUMPLE">
      <formula>NOT(ISERROR(SEARCH("NO CUMPLE",Q355)))</formula>
    </cfRule>
    <cfRule type="containsText" dxfId="5666" priority="7700" operator="containsText" text="CUMPLE">
      <formula>NOT(ISERROR(SEARCH("CUMPLE",Q355)))</formula>
    </cfRule>
    <cfRule type="containsText" dxfId="5665" priority="7701" operator="containsText" text="SUBSANAR">
      <formula>NOT(ISERROR(SEARCH("SUBSANAR",Q355)))</formula>
    </cfRule>
    <cfRule type="containsText" dxfId="5664" priority="7702" operator="containsText" text="NO">
      <formula>NOT(ISERROR(SEARCH("NO",Q355)))</formula>
    </cfRule>
    <cfRule type="containsText" dxfId="5663" priority="7703" operator="containsText" text="SI">
      <formula>NOT(ISERROR(SEARCH("SI",Q355)))</formula>
    </cfRule>
  </conditionalFormatting>
  <conditionalFormatting sqref="R355:T355 S355:T358">
    <cfRule type="containsText" dxfId="5662" priority="7694" operator="containsText" text="NO CUMPLE">
      <formula>NOT(ISERROR(SEARCH("NO CUMPLE",R355)))</formula>
    </cfRule>
    <cfRule type="containsText" dxfId="5661" priority="7695" operator="containsText" text="CUMPLE">
      <formula>NOT(ISERROR(SEARCH("CUMPLE",R355)))</formula>
    </cfRule>
    <cfRule type="containsText" dxfId="5660" priority="7696" operator="containsText" text="SUBSANAR">
      <formula>NOT(ISERROR(SEARCH("SUBSANAR",R355)))</formula>
    </cfRule>
    <cfRule type="containsText" dxfId="5659" priority="7697" operator="containsText" text="NO">
      <formula>NOT(ISERROR(SEARCH("NO",R355)))</formula>
    </cfRule>
    <cfRule type="containsText" dxfId="5658" priority="7698" operator="containsText" text="SI">
      <formula>NOT(ISERROR(SEARCH("SI",R355)))</formula>
    </cfRule>
  </conditionalFormatting>
  <conditionalFormatting sqref="V355:V360">
    <cfRule type="containsText" dxfId="5657" priority="7688" operator="containsText" text="CUMPLE">
      <formula>NOT(ISERROR(SEARCH("CUMPLE",V355)))</formula>
    </cfRule>
  </conditionalFormatting>
  <conditionalFormatting sqref="V355:V360">
    <cfRule type="containsText" dxfId="5656" priority="7687" operator="containsText" text="NO">
      <formula>NOT(ISERROR(SEARCH("NO",V355)))</formula>
    </cfRule>
  </conditionalFormatting>
  <conditionalFormatting sqref="V355:V360">
    <cfRule type="containsText" dxfId="5655" priority="7686" operator="containsText" text="NO">
      <formula>NOT(ISERROR(SEARCH("NO",V355)))</formula>
    </cfRule>
  </conditionalFormatting>
  <conditionalFormatting sqref="V355:V360">
    <cfRule type="containsText" dxfId="5654" priority="7685" operator="containsText" text="NO">
      <formula>NOT(ISERROR(SEARCH("NO",V355)))</formula>
    </cfRule>
  </conditionalFormatting>
  <conditionalFormatting sqref="W361">
    <cfRule type="containsText" dxfId="5653" priority="7684" operator="containsText" text="CUMPLE">
      <formula>NOT(ISERROR(SEARCH("CUMPLE",W361)))</formula>
    </cfRule>
  </conditionalFormatting>
  <conditionalFormatting sqref="W361">
    <cfRule type="containsText" dxfId="5652" priority="7683" operator="containsText" text="NO">
      <formula>NOT(ISERROR(SEARCH("NO",W361)))</formula>
    </cfRule>
  </conditionalFormatting>
  <conditionalFormatting sqref="Z355">
    <cfRule type="containsText" dxfId="5651" priority="7678" operator="containsText" text="NO CUMPLE">
      <formula>NOT(ISERROR(SEARCH("NO CUMPLE",Z355)))</formula>
    </cfRule>
    <cfRule type="containsText" dxfId="5650" priority="7679" operator="containsText" text="CUMPLE">
      <formula>NOT(ISERROR(SEARCH("CUMPLE",Z355)))</formula>
    </cfRule>
    <cfRule type="containsText" dxfId="5649" priority="7680" operator="containsText" text="SUBSANAR">
      <formula>NOT(ISERROR(SEARCH("SUBSANAR",Z355)))</formula>
    </cfRule>
    <cfRule type="containsText" dxfId="5648" priority="7681" operator="containsText" text="NO">
      <formula>NOT(ISERROR(SEARCH("NO",Z355)))</formula>
    </cfRule>
    <cfRule type="containsText" dxfId="5647" priority="7682" operator="containsText" text="SI">
      <formula>NOT(ISERROR(SEARCH("SI",Z355)))</formula>
    </cfRule>
  </conditionalFormatting>
  <conditionalFormatting sqref="AB355">
    <cfRule type="containsText" dxfId="5646" priority="7673" operator="containsText" text="NO CUMPLE">
      <formula>NOT(ISERROR(SEARCH("NO CUMPLE",AB355)))</formula>
    </cfRule>
    <cfRule type="containsText" dxfId="5645" priority="7674" operator="containsText" text="CUMPLE">
      <formula>NOT(ISERROR(SEARCH("CUMPLE",AB355)))</formula>
    </cfRule>
    <cfRule type="containsText" dxfId="5644" priority="7675" operator="containsText" text="SUBSANAR">
      <formula>NOT(ISERROR(SEARCH("SUBSANAR",AB355)))</formula>
    </cfRule>
    <cfRule type="containsText" dxfId="5643" priority="7676" operator="containsText" text="NO">
      <formula>NOT(ISERROR(SEARCH("NO",AB355)))</formula>
    </cfRule>
    <cfRule type="containsText" dxfId="5642" priority="7677" operator="containsText" text="SI">
      <formula>NOT(ISERROR(SEARCH("SI",AB355)))</formula>
    </cfRule>
  </conditionalFormatting>
  <conditionalFormatting sqref="AB351">
    <cfRule type="containsText" dxfId="5641" priority="7663" operator="containsText" text="NO CUMPLE">
      <formula>NOT(ISERROR(SEARCH("NO CUMPLE",AB351)))</formula>
    </cfRule>
    <cfRule type="containsText" dxfId="5640" priority="7664" operator="containsText" text="CUMPLE">
      <formula>NOT(ISERROR(SEARCH("CUMPLE",AB351)))</formula>
    </cfRule>
    <cfRule type="containsText" dxfId="5639" priority="7665" operator="containsText" text="SUBSANAR">
      <formula>NOT(ISERROR(SEARCH("SUBSANAR",AB351)))</formula>
    </cfRule>
    <cfRule type="containsText" dxfId="5638" priority="7666" operator="containsText" text="NO">
      <formula>NOT(ISERROR(SEARCH("NO",AB351)))</formula>
    </cfRule>
    <cfRule type="containsText" dxfId="5637" priority="7667" operator="containsText" text="SI">
      <formula>NOT(ISERROR(SEARCH("SI",AB351)))</formula>
    </cfRule>
  </conditionalFormatting>
  <conditionalFormatting sqref="Z351">
    <cfRule type="containsText" dxfId="5636" priority="7668" operator="containsText" text="NO CUMPLE">
      <formula>NOT(ISERROR(SEARCH("NO CUMPLE",Z351)))</formula>
    </cfRule>
    <cfRule type="containsText" dxfId="5635" priority="7669" operator="containsText" text="CUMPLE">
      <formula>NOT(ISERROR(SEARCH("CUMPLE",Z351)))</formula>
    </cfRule>
    <cfRule type="containsText" dxfId="5634" priority="7670" operator="containsText" text="SUBSANAR">
      <formula>NOT(ISERROR(SEARCH("SUBSANAR",Z351)))</formula>
    </cfRule>
    <cfRule type="containsText" dxfId="5633" priority="7671" operator="containsText" text="NO">
      <formula>NOT(ISERROR(SEARCH("NO",Z351)))</formula>
    </cfRule>
    <cfRule type="containsText" dxfId="5632" priority="7672" operator="containsText" text="SI">
      <formula>NOT(ISERROR(SEARCH("SI",Z351)))</formula>
    </cfRule>
  </conditionalFormatting>
  <conditionalFormatting sqref="V375:V376">
    <cfRule type="containsText" dxfId="5631" priority="7657" operator="containsText" text="FUERA DE TIEMPO">
      <formula>NOT(ISERROR(SEARCH("FUERA DE TIEMPO",V375)))</formula>
    </cfRule>
  </conditionalFormatting>
  <conditionalFormatting sqref="S372:T373">
    <cfRule type="containsText" dxfId="5630" priority="7656" operator="containsText" text="CUMPLE">
      <formula>NOT(ISERROR(SEARCH("CUMPLE",S372)))</formula>
    </cfRule>
  </conditionalFormatting>
  <conditionalFormatting sqref="AA368">
    <cfRule type="containsText" dxfId="5629" priority="7654" operator="containsText" text="NO">
      <formula>NOT(ISERROR(SEARCH("NO",AA368)))</formula>
    </cfRule>
    <cfRule type="containsText" dxfId="5628" priority="7655" operator="containsText" text="CUMPLE">
      <formula>NOT(ISERROR(SEARCH("CUMPLE",AA368)))</formula>
    </cfRule>
  </conditionalFormatting>
  <conditionalFormatting sqref="AC368">
    <cfRule type="containsText" dxfId="5627" priority="7652" operator="containsText" text="NO">
      <formula>NOT(ISERROR(SEARCH("NO",AC368)))</formula>
    </cfRule>
    <cfRule type="containsText" dxfId="5626" priority="7653" operator="containsText" text="CUMPLE">
      <formula>NOT(ISERROR(SEARCH("CUMPLE",AC368)))</formula>
    </cfRule>
  </conditionalFormatting>
  <conditionalFormatting sqref="R372:R373">
    <cfRule type="containsText" dxfId="5625" priority="7649" operator="containsText" text="CUMPLE">
      <formula>NOT(ISERROR(SEARCH("CUMPLE",R372)))</formula>
    </cfRule>
  </conditionalFormatting>
  <conditionalFormatting sqref="X374">
    <cfRule type="containsText" dxfId="5624" priority="7645" operator="containsText" text="NO">
      <formula>NOT(ISERROR(SEARCH("NO",X374)))</formula>
    </cfRule>
  </conditionalFormatting>
  <conditionalFormatting sqref="X374">
    <cfRule type="containsText" dxfId="5623" priority="7646" operator="containsText" text="CUMPLE">
      <formula>NOT(ISERROR(SEARCH("CUMPLE",X374)))</formula>
    </cfRule>
  </conditionalFormatting>
  <conditionalFormatting sqref="Q368:Q373">
    <cfRule type="containsText" dxfId="5622" priority="7640" operator="containsText" text="NO CUMPLE">
      <formula>NOT(ISERROR(SEARCH("NO CUMPLE",Q368)))</formula>
    </cfRule>
    <cfRule type="containsText" dxfId="5621" priority="7641" operator="containsText" text="CUMPLE">
      <formula>NOT(ISERROR(SEARCH("CUMPLE",Q368)))</formula>
    </cfRule>
    <cfRule type="containsText" dxfId="5620" priority="7642" operator="containsText" text="SUBSANAR">
      <formula>NOT(ISERROR(SEARCH("SUBSANAR",Q368)))</formula>
    </cfRule>
    <cfRule type="containsText" dxfId="5619" priority="7643" operator="containsText" text="NO">
      <formula>NOT(ISERROR(SEARCH("NO",Q368)))</formula>
    </cfRule>
    <cfRule type="containsText" dxfId="5618" priority="7644" operator="containsText" text="SI">
      <formula>NOT(ISERROR(SEARCH("SI",Q368)))</formula>
    </cfRule>
  </conditionalFormatting>
  <conditionalFormatting sqref="R368:T371">
    <cfRule type="containsText" dxfId="5617" priority="7635" operator="containsText" text="NO CUMPLE">
      <formula>NOT(ISERROR(SEARCH("NO CUMPLE",R368)))</formula>
    </cfRule>
    <cfRule type="containsText" dxfId="5616" priority="7636" operator="containsText" text="CUMPLE">
      <formula>NOT(ISERROR(SEARCH("CUMPLE",R368)))</formula>
    </cfRule>
    <cfRule type="containsText" dxfId="5615" priority="7637" operator="containsText" text="SUBSANAR">
      <formula>NOT(ISERROR(SEARCH("SUBSANAR",R368)))</formula>
    </cfRule>
    <cfRule type="containsText" dxfId="5614" priority="7638" operator="containsText" text="NO">
      <formula>NOT(ISERROR(SEARCH("NO",R368)))</formula>
    </cfRule>
    <cfRule type="containsText" dxfId="5613" priority="7639" operator="containsText" text="SI">
      <formula>NOT(ISERROR(SEARCH("SI",R368)))</formula>
    </cfRule>
  </conditionalFormatting>
  <conditionalFormatting sqref="V368:V373">
    <cfRule type="containsText" dxfId="5612" priority="7629" operator="containsText" text="CUMPLE">
      <formula>NOT(ISERROR(SEARCH("CUMPLE",V368)))</formula>
    </cfRule>
  </conditionalFormatting>
  <conditionalFormatting sqref="V368:V373">
    <cfRule type="containsText" dxfId="5611" priority="7628" operator="containsText" text="NO">
      <formula>NOT(ISERROR(SEARCH("NO",V368)))</formula>
    </cfRule>
  </conditionalFormatting>
  <conditionalFormatting sqref="V368:V373">
    <cfRule type="containsText" dxfId="5610" priority="7627" operator="containsText" text="NO">
      <formula>NOT(ISERROR(SEARCH("NO",V368)))</formula>
    </cfRule>
  </conditionalFormatting>
  <conditionalFormatting sqref="V368:V373">
    <cfRule type="containsText" dxfId="5609" priority="7626" operator="containsText" text="NO">
      <formula>NOT(ISERROR(SEARCH("NO",V368)))</formula>
    </cfRule>
  </conditionalFormatting>
  <conditionalFormatting sqref="W374">
    <cfRule type="containsText" dxfId="5608" priority="7625" operator="containsText" text="CUMPLE">
      <formula>NOT(ISERROR(SEARCH("CUMPLE",W374)))</formula>
    </cfRule>
  </conditionalFormatting>
  <conditionalFormatting sqref="W374">
    <cfRule type="containsText" dxfId="5607" priority="7624" operator="containsText" text="NO">
      <formula>NOT(ISERROR(SEARCH("NO",W374)))</formula>
    </cfRule>
  </conditionalFormatting>
  <conditionalFormatting sqref="Z368">
    <cfRule type="containsText" dxfId="5606" priority="7619" operator="containsText" text="NO CUMPLE">
      <formula>NOT(ISERROR(SEARCH("NO CUMPLE",Z368)))</formula>
    </cfRule>
    <cfRule type="containsText" dxfId="5605" priority="7620" operator="containsText" text="CUMPLE">
      <formula>NOT(ISERROR(SEARCH("CUMPLE",Z368)))</formula>
    </cfRule>
    <cfRule type="containsText" dxfId="5604" priority="7621" operator="containsText" text="SUBSANAR">
      <formula>NOT(ISERROR(SEARCH("SUBSANAR",Z368)))</formula>
    </cfRule>
    <cfRule type="containsText" dxfId="5603" priority="7622" operator="containsText" text="NO">
      <formula>NOT(ISERROR(SEARCH("NO",Z368)))</formula>
    </cfRule>
    <cfRule type="containsText" dxfId="5602" priority="7623" operator="containsText" text="SI">
      <formula>NOT(ISERROR(SEARCH("SI",Z368)))</formula>
    </cfRule>
  </conditionalFormatting>
  <conditionalFormatting sqref="AB368">
    <cfRule type="containsText" dxfId="5601" priority="7614" operator="containsText" text="NO CUMPLE">
      <formula>NOT(ISERROR(SEARCH("NO CUMPLE",AB368)))</formula>
    </cfRule>
    <cfRule type="containsText" dxfId="5600" priority="7615" operator="containsText" text="CUMPLE">
      <formula>NOT(ISERROR(SEARCH("CUMPLE",AB368)))</formula>
    </cfRule>
    <cfRule type="containsText" dxfId="5599" priority="7616" operator="containsText" text="SUBSANAR">
      <formula>NOT(ISERROR(SEARCH("SUBSANAR",AB368)))</formula>
    </cfRule>
    <cfRule type="containsText" dxfId="5598" priority="7617" operator="containsText" text="NO">
      <formula>NOT(ISERROR(SEARCH("NO",AB368)))</formula>
    </cfRule>
    <cfRule type="containsText" dxfId="5597" priority="7618" operator="containsText" text="SI">
      <formula>NOT(ISERROR(SEARCH("SI",AB368)))</formula>
    </cfRule>
  </conditionalFormatting>
  <conditionalFormatting sqref="AB364">
    <cfRule type="containsText" dxfId="5596" priority="7604" operator="containsText" text="NO CUMPLE">
      <formula>NOT(ISERROR(SEARCH("NO CUMPLE",AB364)))</formula>
    </cfRule>
    <cfRule type="containsText" dxfId="5595" priority="7605" operator="containsText" text="CUMPLE">
      <formula>NOT(ISERROR(SEARCH("CUMPLE",AB364)))</formula>
    </cfRule>
    <cfRule type="containsText" dxfId="5594" priority="7606" operator="containsText" text="SUBSANAR">
      <formula>NOT(ISERROR(SEARCH("SUBSANAR",AB364)))</formula>
    </cfRule>
    <cfRule type="containsText" dxfId="5593" priority="7607" operator="containsText" text="NO">
      <formula>NOT(ISERROR(SEARCH("NO",AB364)))</formula>
    </cfRule>
    <cfRule type="containsText" dxfId="5592" priority="7608" operator="containsText" text="SI">
      <formula>NOT(ISERROR(SEARCH("SI",AB364)))</formula>
    </cfRule>
  </conditionalFormatting>
  <conditionalFormatting sqref="Z364">
    <cfRule type="containsText" dxfId="5591" priority="7609" operator="containsText" text="NO CUMPLE">
      <formula>NOT(ISERROR(SEARCH("NO CUMPLE",Z364)))</formula>
    </cfRule>
    <cfRule type="containsText" dxfId="5590" priority="7610" operator="containsText" text="CUMPLE">
      <formula>NOT(ISERROR(SEARCH("CUMPLE",Z364)))</formula>
    </cfRule>
    <cfRule type="containsText" dxfId="5589" priority="7611" operator="containsText" text="SUBSANAR">
      <formula>NOT(ISERROR(SEARCH("SUBSANAR",Z364)))</formula>
    </cfRule>
    <cfRule type="containsText" dxfId="5588" priority="7612" operator="containsText" text="NO">
      <formula>NOT(ISERROR(SEARCH("NO",Z364)))</formula>
    </cfRule>
    <cfRule type="containsText" dxfId="5587" priority="7613" operator="containsText" text="SI">
      <formula>NOT(ISERROR(SEARCH("SI",Z364)))</formula>
    </cfRule>
  </conditionalFormatting>
  <conditionalFormatting sqref="S385:T386">
    <cfRule type="containsText" dxfId="5586" priority="7598" operator="containsText" text="CUMPLE">
      <formula>NOT(ISERROR(SEARCH("CUMPLE",S385)))</formula>
    </cfRule>
  </conditionalFormatting>
  <conditionalFormatting sqref="AA381">
    <cfRule type="containsText" dxfId="5585" priority="7596" operator="containsText" text="NO">
      <formula>NOT(ISERROR(SEARCH("NO",AA381)))</formula>
    </cfRule>
    <cfRule type="containsText" dxfId="5584" priority="7597" operator="containsText" text="CUMPLE">
      <formula>NOT(ISERROR(SEARCH("CUMPLE",AA381)))</formula>
    </cfRule>
  </conditionalFormatting>
  <conditionalFormatting sqref="AC381">
    <cfRule type="containsText" dxfId="5583" priority="7594" operator="containsText" text="NO">
      <formula>NOT(ISERROR(SEARCH("NO",AC381)))</formula>
    </cfRule>
    <cfRule type="containsText" dxfId="5582" priority="7595" operator="containsText" text="CUMPLE">
      <formula>NOT(ISERROR(SEARCH("CUMPLE",AC381)))</formula>
    </cfRule>
  </conditionalFormatting>
  <conditionalFormatting sqref="R385:R386">
    <cfRule type="containsText" dxfId="5581" priority="7591" operator="containsText" text="CUMPLE">
      <formula>NOT(ISERROR(SEARCH("CUMPLE",R385)))</formula>
    </cfRule>
  </conditionalFormatting>
  <conditionalFormatting sqref="X387">
    <cfRule type="containsText" dxfId="5580" priority="7587" operator="containsText" text="NO">
      <formula>NOT(ISERROR(SEARCH("NO",X387)))</formula>
    </cfRule>
  </conditionalFormatting>
  <conditionalFormatting sqref="X387">
    <cfRule type="containsText" dxfId="5579" priority="7588" operator="containsText" text="CUMPLE">
      <formula>NOT(ISERROR(SEARCH("CUMPLE",X387)))</formula>
    </cfRule>
  </conditionalFormatting>
  <conditionalFormatting sqref="Q381:Q386">
    <cfRule type="containsText" dxfId="5578" priority="7582" operator="containsText" text="NO CUMPLE">
      <formula>NOT(ISERROR(SEARCH("NO CUMPLE",Q381)))</formula>
    </cfRule>
    <cfRule type="containsText" dxfId="5577" priority="7583" operator="containsText" text="CUMPLE">
      <formula>NOT(ISERROR(SEARCH("CUMPLE",Q381)))</formula>
    </cfRule>
    <cfRule type="containsText" dxfId="5576" priority="7584" operator="containsText" text="SUBSANAR">
      <formula>NOT(ISERROR(SEARCH("SUBSANAR",Q381)))</formula>
    </cfRule>
    <cfRule type="containsText" dxfId="5575" priority="7585" operator="containsText" text="NO">
      <formula>NOT(ISERROR(SEARCH("NO",Q381)))</formula>
    </cfRule>
    <cfRule type="containsText" dxfId="5574" priority="7586" operator="containsText" text="SI">
      <formula>NOT(ISERROR(SEARCH("SI",Q381)))</formula>
    </cfRule>
  </conditionalFormatting>
  <conditionalFormatting sqref="R381:T384">
    <cfRule type="containsText" dxfId="5573" priority="7577" operator="containsText" text="NO CUMPLE">
      <formula>NOT(ISERROR(SEARCH("NO CUMPLE",R381)))</formula>
    </cfRule>
    <cfRule type="containsText" dxfId="5572" priority="7578" operator="containsText" text="CUMPLE">
      <formula>NOT(ISERROR(SEARCH("CUMPLE",R381)))</formula>
    </cfRule>
    <cfRule type="containsText" dxfId="5571" priority="7579" operator="containsText" text="SUBSANAR">
      <formula>NOT(ISERROR(SEARCH("SUBSANAR",R381)))</formula>
    </cfRule>
    <cfRule type="containsText" dxfId="5570" priority="7580" operator="containsText" text="NO">
      <formula>NOT(ISERROR(SEARCH("NO",R381)))</formula>
    </cfRule>
    <cfRule type="containsText" dxfId="5569" priority="7581" operator="containsText" text="SI">
      <formula>NOT(ISERROR(SEARCH("SI",R381)))</formula>
    </cfRule>
  </conditionalFormatting>
  <conditionalFormatting sqref="V381:V386">
    <cfRule type="containsText" dxfId="5568" priority="7571" operator="containsText" text="CUMPLE">
      <formula>NOT(ISERROR(SEARCH("CUMPLE",V381)))</formula>
    </cfRule>
  </conditionalFormatting>
  <conditionalFormatting sqref="V381:V386">
    <cfRule type="containsText" dxfId="5567" priority="7570" operator="containsText" text="NO">
      <formula>NOT(ISERROR(SEARCH("NO",V381)))</formula>
    </cfRule>
  </conditionalFormatting>
  <conditionalFormatting sqref="V381:V386">
    <cfRule type="containsText" dxfId="5566" priority="7569" operator="containsText" text="NO">
      <formula>NOT(ISERROR(SEARCH("NO",V381)))</formula>
    </cfRule>
  </conditionalFormatting>
  <conditionalFormatting sqref="V381:V386">
    <cfRule type="containsText" dxfId="5565" priority="7568" operator="containsText" text="NO">
      <formula>NOT(ISERROR(SEARCH("NO",V381)))</formula>
    </cfRule>
  </conditionalFormatting>
  <conditionalFormatting sqref="W387">
    <cfRule type="containsText" dxfId="5564" priority="7567" operator="containsText" text="CUMPLE">
      <formula>NOT(ISERROR(SEARCH("CUMPLE",W387)))</formula>
    </cfRule>
  </conditionalFormatting>
  <conditionalFormatting sqref="W387">
    <cfRule type="containsText" dxfId="5563" priority="7566" operator="containsText" text="NO">
      <formula>NOT(ISERROR(SEARCH("NO",W387)))</formula>
    </cfRule>
  </conditionalFormatting>
  <conditionalFormatting sqref="Z381">
    <cfRule type="containsText" dxfId="5562" priority="7561" operator="containsText" text="NO CUMPLE">
      <formula>NOT(ISERROR(SEARCH("NO CUMPLE",Z381)))</formula>
    </cfRule>
    <cfRule type="containsText" dxfId="5561" priority="7562" operator="containsText" text="CUMPLE">
      <formula>NOT(ISERROR(SEARCH("CUMPLE",Z381)))</formula>
    </cfRule>
    <cfRule type="containsText" dxfId="5560" priority="7563" operator="containsText" text="SUBSANAR">
      <formula>NOT(ISERROR(SEARCH("SUBSANAR",Z381)))</formula>
    </cfRule>
    <cfRule type="containsText" dxfId="5559" priority="7564" operator="containsText" text="NO">
      <formula>NOT(ISERROR(SEARCH("NO",Z381)))</formula>
    </cfRule>
    <cfRule type="containsText" dxfId="5558" priority="7565" operator="containsText" text="SI">
      <formula>NOT(ISERROR(SEARCH("SI",Z381)))</formula>
    </cfRule>
  </conditionalFormatting>
  <conditionalFormatting sqref="AB381">
    <cfRule type="containsText" dxfId="5557" priority="7556" operator="containsText" text="NO CUMPLE">
      <formula>NOT(ISERROR(SEARCH("NO CUMPLE",AB381)))</formula>
    </cfRule>
    <cfRule type="containsText" dxfId="5556" priority="7557" operator="containsText" text="CUMPLE">
      <formula>NOT(ISERROR(SEARCH("CUMPLE",AB381)))</formula>
    </cfRule>
    <cfRule type="containsText" dxfId="5555" priority="7558" operator="containsText" text="SUBSANAR">
      <formula>NOT(ISERROR(SEARCH("SUBSANAR",AB381)))</formula>
    </cfRule>
    <cfRule type="containsText" dxfId="5554" priority="7559" operator="containsText" text="NO">
      <formula>NOT(ISERROR(SEARCH("NO",AB381)))</formula>
    </cfRule>
    <cfRule type="containsText" dxfId="5553" priority="7560" operator="containsText" text="SI">
      <formula>NOT(ISERROR(SEARCH("SI",AB381)))</formula>
    </cfRule>
  </conditionalFormatting>
  <conditionalFormatting sqref="AB377">
    <cfRule type="containsText" dxfId="5552" priority="7546" operator="containsText" text="NO CUMPLE">
      <formula>NOT(ISERROR(SEARCH("NO CUMPLE",AB377)))</formula>
    </cfRule>
    <cfRule type="containsText" dxfId="5551" priority="7547" operator="containsText" text="CUMPLE">
      <formula>NOT(ISERROR(SEARCH("CUMPLE",AB377)))</formula>
    </cfRule>
    <cfRule type="containsText" dxfId="5550" priority="7548" operator="containsText" text="SUBSANAR">
      <formula>NOT(ISERROR(SEARCH("SUBSANAR",AB377)))</formula>
    </cfRule>
    <cfRule type="containsText" dxfId="5549" priority="7549" operator="containsText" text="NO">
      <formula>NOT(ISERROR(SEARCH("NO",AB377)))</formula>
    </cfRule>
    <cfRule type="containsText" dxfId="5548" priority="7550" operator="containsText" text="SI">
      <formula>NOT(ISERROR(SEARCH("SI",AB377)))</formula>
    </cfRule>
  </conditionalFormatting>
  <conditionalFormatting sqref="Z377">
    <cfRule type="containsText" dxfId="5547" priority="7551" operator="containsText" text="NO CUMPLE">
      <formula>NOT(ISERROR(SEARCH("NO CUMPLE",Z377)))</formula>
    </cfRule>
    <cfRule type="containsText" dxfId="5546" priority="7552" operator="containsText" text="CUMPLE">
      <formula>NOT(ISERROR(SEARCH("CUMPLE",Z377)))</formula>
    </cfRule>
    <cfRule type="containsText" dxfId="5545" priority="7553" operator="containsText" text="SUBSANAR">
      <formula>NOT(ISERROR(SEARCH("SUBSANAR",Z377)))</formula>
    </cfRule>
    <cfRule type="containsText" dxfId="5544" priority="7554" operator="containsText" text="NO">
      <formula>NOT(ISERROR(SEARCH("NO",Z377)))</formula>
    </cfRule>
    <cfRule type="containsText" dxfId="5543" priority="7555" operator="containsText" text="SI">
      <formula>NOT(ISERROR(SEARCH("SI",Z377)))</formula>
    </cfRule>
  </conditionalFormatting>
  <conditionalFormatting sqref="V401:V402 V414:V415">
    <cfRule type="containsText" dxfId="5542" priority="7540" operator="containsText" text="FUERA DE TIEMPO">
      <formula>NOT(ISERROR(SEARCH("FUERA DE TIEMPO",V401)))</formula>
    </cfRule>
  </conditionalFormatting>
  <conditionalFormatting sqref="S399:T399 T398">
    <cfRule type="containsText" dxfId="5541" priority="7539" operator="containsText" text="CUMPLE">
      <formula>NOT(ISERROR(SEARCH("CUMPLE",S398)))</formula>
    </cfRule>
  </conditionalFormatting>
  <conditionalFormatting sqref="AA394">
    <cfRule type="containsText" dxfId="5540" priority="7537" operator="containsText" text="NO">
      <formula>NOT(ISERROR(SEARCH("NO",AA394)))</formula>
    </cfRule>
    <cfRule type="containsText" dxfId="5539" priority="7538" operator="containsText" text="CUMPLE">
      <formula>NOT(ISERROR(SEARCH("CUMPLE",AA394)))</formula>
    </cfRule>
  </conditionalFormatting>
  <conditionalFormatting sqref="AC394">
    <cfRule type="containsText" dxfId="5538" priority="7535" operator="containsText" text="NO">
      <formula>NOT(ISERROR(SEARCH("NO",AC394)))</formula>
    </cfRule>
    <cfRule type="containsText" dxfId="5537" priority="7536" operator="containsText" text="CUMPLE">
      <formula>NOT(ISERROR(SEARCH("CUMPLE",AC394)))</formula>
    </cfRule>
  </conditionalFormatting>
  <conditionalFormatting sqref="R399">
    <cfRule type="containsText" dxfId="5536" priority="7532" operator="containsText" text="CUMPLE">
      <formula>NOT(ISERROR(SEARCH("CUMPLE",R399)))</formula>
    </cfRule>
  </conditionalFormatting>
  <conditionalFormatting sqref="X400">
    <cfRule type="containsText" dxfId="5535" priority="7528" operator="containsText" text="NO">
      <formula>NOT(ISERROR(SEARCH("NO",X400)))</formula>
    </cfRule>
  </conditionalFormatting>
  <conditionalFormatting sqref="X400">
    <cfRule type="containsText" dxfId="5534" priority="7529" operator="containsText" text="CUMPLE">
      <formula>NOT(ISERROR(SEARCH("CUMPLE",X400)))</formula>
    </cfRule>
  </conditionalFormatting>
  <conditionalFormatting sqref="Q394:Q399">
    <cfRule type="containsText" dxfId="5533" priority="7523" operator="containsText" text="NO CUMPLE">
      <formula>NOT(ISERROR(SEARCH("NO CUMPLE",Q394)))</formula>
    </cfRule>
    <cfRule type="containsText" dxfId="5532" priority="7524" operator="containsText" text="CUMPLE">
      <formula>NOT(ISERROR(SEARCH("CUMPLE",Q394)))</formula>
    </cfRule>
    <cfRule type="containsText" dxfId="5531" priority="7525" operator="containsText" text="SUBSANAR">
      <formula>NOT(ISERROR(SEARCH("SUBSANAR",Q394)))</formula>
    </cfRule>
    <cfRule type="containsText" dxfId="5530" priority="7526" operator="containsText" text="NO">
      <formula>NOT(ISERROR(SEARCH("NO",Q394)))</formula>
    </cfRule>
    <cfRule type="containsText" dxfId="5529" priority="7527" operator="containsText" text="SI">
      <formula>NOT(ISERROR(SEARCH("SI",Q394)))</formula>
    </cfRule>
  </conditionalFormatting>
  <conditionalFormatting sqref="R394:T395 R396:R397 T396:T397">
    <cfRule type="containsText" dxfId="5528" priority="7518" operator="containsText" text="NO CUMPLE">
      <formula>NOT(ISERROR(SEARCH("NO CUMPLE",R394)))</formula>
    </cfRule>
    <cfRule type="containsText" dxfId="5527" priority="7519" operator="containsText" text="CUMPLE">
      <formula>NOT(ISERROR(SEARCH("CUMPLE",R394)))</formula>
    </cfRule>
    <cfRule type="containsText" dxfId="5526" priority="7520" operator="containsText" text="SUBSANAR">
      <formula>NOT(ISERROR(SEARCH("SUBSANAR",R394)))</formula>
    </cfRule>
    <cfRule type="containsText" dxfId="5525" priority="7521" operator="containsText" text="NO">
      <formula>NOT(ISERROR(SEARCH("NO",R394)))</formula>
    </cfRule>
    <cfRule type="containsText" dxfId="5524" priority="7522" operator="containsText" text="SI">
      <formula>NOT(ISERROR(SEARCH("SI",R394)))</formula>
    </cfRule>
  </conditionalFormatting>
  <conditionalFormatting sqref="V394:V399">
    <cfRule type="containsText" dxfId="5523" priority="7512" operator="containsText" text="CUMPLE">
      <formula>NOT(ISERROR(SEARCH("CUMPLE",V394)))</formula>
    </cfRule>
  </conditionalFormatting>
  <conditionalFormatting sqref="V394:V399">
    <cfRule type="containsText" dxfId="5522" priority="7511" operator="containsText" text="NO">
      <formula>NOT(ISERROR(SEARCH("NO",V394)))</formula>
    </cfRule>
  </conditionalFormatting>
  <conditionalFormatting sqref="V394:V399">
    <cfRule type="containsText" dxfId="5521" priority="7510" operator="containsText" text="NO">
      <formula>NOT(ISERROR(SEARCH("NO",V394)))</formula>
    </cfRule>
  </conditionalFormatting>
  <conditionalFormatting sqref="V394:V399">
    <cfRule type="containsText" dxfId="5520" priority="7509" operator="containsText" text="NO">
      <formula>NOT(ISERROR(SEARCH("NO",V394)))</formula>
    </cfRule>
  </conditionalFormatting>
  <conditionalFormatting sqref="W400">
    <cfRule type="containsText" dxfId="5519" priority="7508" operator="containsText" text="CUMPLE">
      <formula>NOT(ISERROR(SEARCH("CUMPLE",W400)))</formula>
    </cfRule>
  </conditionalFormatting>
  <conditionalFormatting sqref="W400">
    <cfRule type="containsText" dxfId="5518" priority="7507" operator="containsText" text="NO">
      <formula>NOT(ISERROR(SEARCH("NO",W400)))</formula>
    </cfRule>
  </conditionalFormatting>
  <conditionalFormatting sqref="Z394">
    <cfRule type="containsText" dxfId="5517" priority="7502" operator="containsText" text="NO CUMPLE">
      <formula>NOT(ISERROR(SEARCH("NO CUMPLE",Z394)))</formula>
    </cfRule>
    <cfRule type="containsText" dxfId="5516" priority="7503" operator="containsText" text="CUMPLE">
      <formula>NOT(ISERROR(SEARCH("CUMPLE",Z394)))</formula>
    </cfRule>
    <cfRule type="containsText" dxfId="5515" priority="7504" operator="containsText" text="SUBSANAR">
      <formula>NOT(ISERROR(SEARCH("SUBSANAR",Z394)))</formula>
    </cfRule>
    <cfRule type="containsText" dxfId="5514" priority="7505" operator="containsText" text="NO">
      <formula>NOT(ISERROR(SEARCH("NO",Z394)))</formula>
    </cfRule>
    <cfRule type="containsText" dxfId="5513" priority="7506" operator="containsText" text="SI">
      <formula>NOT(ISERROR(SEARCH("SI",Z394)))</formula>
    </cfRule>
  </conditionalFormatting>
  <conditionalFormatting sqref="AB394">
    <cfRule type="containsText" dxfId="5512" priority="7497" operator="containsText" text="NO CUMPLE">
      <formula>NOT(ISERROR(SEARCH("NO CUMPLE",AB394)))</formula>
    </cfRule>
    <cfRule type="containsText" dxfId="5511" priority="7498" operator="containsText" text="CUMPLE">
      <formula>NOT(ISERROR(SEARCH("CUMPLE",AB394)))</formula>
    </cfRule>
    <cfRule type="containsText" dxfId="5510" priority="7499" operator="containsText" text="SUBSANAR">
      <formula>NOT(ISERROR(SEARCH("SUBSANAR",AB394)))</formula>
    </cfRule>
    <cfRule type="containsText" dxfId="5509" priority="7500" operator="containsText" text="NO">
      <formula>NOT(ISERROR(SEARCH("NO",AB394)))</formula>
    </cfRule>
    <cfRule type="containsText" dxfId="5508" priority="7501" operator="containsText" text="SI">
      <formula>NOT(ISERROR(SEARCH("SI",AB394)))</formula>
    </cfRule>
  </conditionalFormatting>
  <conditionalFormatting sqref="AB390">
    <cfRule type="containsText" dxfId="5507" priority="7487" operator="containsText" text="NO CUMPLE">
      <formula>NOT(ISERROR(SEARCH("NO CUMPLE",AB390)))</formula>
    </cfRule>
    <cfRule type="containsText" dxfId="5506" priority="7488" operator="containsText" text="CUMPLE">
      <formula>NOT(ISERROR(SEARCH("CUMPLE",AB390)))</formula>
    </cfRule>
    <cfRule type="containsText" dxfId="5505" priority="7489" operator="containsText" text="SUBSANAR">
      <formula>NOT(ISERROR(SEARCH("SUBSANAR",AB390)))</formula>
    </cfRule>
    <cfRule type="containsText" dxfId="5504" priority="7490" operator="containsText" text="NO">
      <formula>NOT(ISERROR(SEARCH("NO",AB390)))</formula>
    </cfRule>
    <cfRule type="containsText" dxfId="5503" priority="7491" operator="containsText" text="SI">
      <formula>NOT(ISERROR(SEARCH("SI",AB390)))</formula>
    </cfRule>
  </conditionalFormatting>
  <conditionalFormatting sqref="Z390">
    <cfRule type="containsText" dxfId="5502" priority="7492" operator="containsText" text="NO CUMPLE">
      <formula>NOT(ISERROR(SEARCH("NO CUMPLE",Z390)))</formula>
    </cfRule>
    <cfRule type="containsText" dxfId="5501" priority="7493" operator="containsText" text="CUMPLE">
      <formula>NOT(ISERROR(SEARCH("CUMPLE",Z390)))</formula>
    </cfRule>
    <cfRule type="containsText" dxfId="5500" priority="7494" operator="containsText" text="SUBSANAR">
      <formula>NOT(ISERROR(SEARCH("SUBSANAR",Z390)))</formula>
    </cfRule>
    <cfRule type="containsText" dxfId="5499" priority="7495" operator="containsText" text="NO">
      <formula>NOT(ISERROR(SEARCH("NO",Z390)))</formula>
    </cfRule>
    <cfRule type="containsText" dxfId="5498" priority="7496" operator="containsText" text="SI">
      <formula>NOT(ISERROR(SEARCH("SI",Z390)))</formula>
    </cfRule>
  </conditionalFormatting>
  <conditionalFormatting sqref="S411:T412">
    <cfRule type="containsText" dxfId="5497" priority="7481" operator="containsText" text="CUMPLE">
      <formula>NOT(ISERROR(SEARCH("CUMPLE",S411)))</formula>
    </cfRule>
  </conditionalFormatting>
  <conditionalFormatting sqref="AA407">
    <cfRule type="containsText" dxfId="5496" priority="7479" operator="containsText" text="NO">
      <formula>NOT(ISERROR(SEARCH("NO",AA407)))</formula>
    </cfRule>
    <cfRule type="containsText" dxfId="5495" priority="7480" operator="containsText" text="CUMPLE">
      <formula>NOT(ISERROR(SEARCH("CUMPLE",AA407)))</formula>
    </cfRule>
  </conditionalFormatting>
  <conditionalFormatting sqref="AC407">
    <cfRule type="containsText" dxfId="5494" priority="7477" operator="containsText" text="NO">
      <formula>NOT(ISERROR(SEARCH("NO",AC407)))</formula>
    </cfRule>
    <cfRule type="containsText" dxfId="5493" priority="7478" operator="containsText" text="CUMPLE">
      <formula>NOT(ISERROR(SEARCH("CUMPLE",AC407)))</formula>
    </cfRule>
  </conditionalFormatting>
  <conditionalFormatting sqref="X413">
    <cfRule type="containsText" dxfId="5492" priority="7470" operator="containsText" text="NO">
      <formula>NOT(ISERROR(SEARCH("NO",X413)))</formula>
    </cfRule>
  </conditionalFormatting>
  <conditionalFormatting sqref="X413">
    <cfRule type="containsText" dxfId="5491" priority="7471" operator="containsText" text="CUMPLE">
      <formula>NOT(ISERROR(SEARCH("CUMPLE",X413)))</formula>
    </cfRule>
  </conditionalFormatting>
  <conditionalFormatting sqref="Q407:Q412">
    <cfRule type="containsText" dxfId="5490" priority="7465" operator="containsText" text="NO CUMPLE">
      <formula>NOT(ISERROR(SEARCH("NO CUMPLE",Q407)))</formula>
    </cfRule>
    <cfRule type="containsText" dxfId="5489" priority="7466" operator="containsText" text="CUMPLE">
      <formula>NOT(ISERROR(SEARCH("CUMPLE",Q407)))</formula>
    </cfRule>
    <cfRule type="containsText" dxfId="5488" priority="7467" operator="containsText" text="SUBSANAR">
      <formula>NOT(ISERROR(SEARCH("SUBSANAR",Q407)))</formula>
    </cfRule>
    <cfRule type="containsText" dxfId="5487" priority="7468" operator="containsText" text="NO">
      <formula>NOT(ISERROR(SEARCH("NO",Q407)))</formula>
    </cfRule>
    <cfRule type="containsText" dxfId="5486" priority="7469" operator="containsText" text="SI">
      <formula>NOT(ISERROR(SEARCH("SI",Q407)))</formula>
    </cfRule>
  </conditionalFormatting>
  <conditionalFormatting sqref="R407:T407 S408:T410">
    <cfRule type="containsText" dxfId="5485" priority="7460" operator="containsText" text="NO CUMPLE">
      <formula>NOT(ISERROR(SEARCH("NO CUMPLE",R407)))</formula>
    </cfRule>
    <cfRule type="containsText" dxfId="5484" priority="7461" operator="containsText" text="CUMPLE">
      <formula>NOT(ISERROR(SEARCH("CUMPLE",R407)))</formula>
    </cfRule>
    <cfRule type="containsText" dxfId="5483" priority="7462" operator="containsText" text="SUBSANAR">
      <formula>NOT(ISERROR(SEARCH("SUBSANAR",R407)))</formula>
    </cfRule>
    <cfRule type="containsText" dxfId="5482" priority="7463" operator="containsText" text="NO">
      <formula>NOT(ISERROR(SEARCH("NO",R407)))</formula>
    </cfRule>
    <cfRule type="containsText" dxfId="5481" priority="7464" operator="containsText" text="SI">
      <formula>NOT(ISERROR(SEARCH("SI",R407)))</formula>
    </cfRule>
  </conditionalFormatting>
  <conditionalFormatting sqref="V407:V412">
    <cfRule type="containsText" dxfId="5480" priority="7454" operator="containsText" text="CUMPLE">
      <formula>NOT(ISERROR(SEARCH("CUMPLE",V407)))</formula>
    </cfRule>
  </conditionalFormatting>
  <conditionalFormatting sqref="V407:V412">
    <cfRule type="containsText" dxfId="5479" priority="7453" operator="containsText" text="NO">
      <formula>NOT(ISERROR(SEARCH("NO",V407)))</formula>
    </cfRule>
  </conditionalFormatting>
  <conditionalFormatting sqref="V407:V412">
    <cfRule type="containsText" dxfId="5478" priority="7452" operator="containsText" text="NO">
      <formula>NOT(ISERROR(SEARCH("NO",V407)))</formula>
    </cfRule>
  </conditionalFormatting>
  <conditionalFormatting sqref="V407:V412">
    <cfRule type="containsText" dxfId="5477" priority="7451" operator="containsText" text="NO">
      <formula>NOT(ISERROR(SEARCH("NO",V407)))</formula>
    </cfRule>
  </conditionalFormatting>
  <conditionalFormatting sqref="W413">
    <cfRule type="containsText" dxfId="5476" priority="7450" operator="containsText" text="CUMPLE">
      <formula>NOT(ISERROR(SEARCH("CUMPLE",W413)))</formula>
    </cfRule>
  </conditionalFormatting>
  <conditionalFormatting sqref="W413">
    <cfRule type="containsText" dxfId="5475" priority="7449" operator="containsText" text="NO">
      <formula>NOT(ISERROR(SEARCH("NO",W413)))</formula>
    </cfRule>
  </conditionalFormatting>
  <conditionalFormatting sqref="Z407">
    <cfRule type="containsText" dxfId="5474" priority="7444" operator="containsText" text="NO CUMPLE">
      <formula>NOT(ISERROR(SEARCH("NO CUMPLE",Z407)))</formula>
    </cfRule>
    <cfRule type="containsText" dxfId="5473" priority="7445" operator="containsText" text="CUMPLE">
      <formula>NOT(ISERROR(SEARCH("CUMPLE",Z407)))</formula>
    </cfRule>
    <cfRule type="containsText" dxfId="5472" priority="7446" operator="containsText" text="SUBSANAR">
      <formula>NOT(ISERROR(SEARCH("SUBSANAR",Z407)))</formula>
    </cfRule>
    <cfRule type="containsText" dxfId="5471" priority="7447" operator="containsText" text="NO">
      <formula>NOT(ISERROR(SEARCH("NO",Z407)))</formula>
    </cfRule>
    <cfRule type="containsText" dxfId="5470" priority="7448" operator="containsText" text="SI">
      <formula>NOT(ISERROR(SEARCH("SI",Z407)))</formula>
    </cfRule>
  </conditionalFormatting>
  <conditionalFormatting sqref="AB407">
    <cfRule type="containsText" dxfId="5469" priority="7439" operator="containsText" text="NO CUMPLE">
      <formula>NOT(ISERROR(SEARCH("NO CUMPLE",AB407)))</formula>
    </cfRule>
    <cfRule type="containsText" dxfId="5468" priority="7440" operator="containsText" text="CUMPLE">
      <formula>NOT(ISERROR(SEARCH("CUMPLE",AB407)))</formula>
    </cfRule>
    <cfRule type="containsText" dxfId="5467" priority="7441" operator="containsText" text="SUBSANAR">
      <formula>NOT(ISERROR(SEARCH("SUBSANAR",AB407)))</formula>
    </cfRule>
    <cfRule type="containsText" dxfId="5466" priority="7442" operator="containsText" text="NO">
      <formula>NOT(ISERROR(SEARCH("NO",AB407)))</formula>
    </cfRule>
    <cfRule type="containsText" dxfId="5465" priority="7443" operator="containsText" text="SI">
      <formula>NOT(ISERROR(SEARCH("SI",AB407)))</formula>
    </cfRule>
  </conditionalFormatting>
  <conditionalFormatting sqref="AB403">
    <cfRule type="containsText" dxfId="5464" priority="7429" operator="containsText" text="NO CUMPLE">
      <formula>NOT(ISERROR(SEARCH("NO CUMPLE",AB403)))</formula>
    </cfRule>
    <cfRule type="containsText" dxfId="5463" priority="7430" operator="containsText" text="CUMPLE">
      <formula>NOT(ISERROR(SEARCH("CUMPLE",AB403)))</formula>
    </cfRule>
    <cfRule type="containsText" dxfId="5462" priority="7431" operator="containsText" text="SUBSANAR">
      <formula>NOT(ISERROR(SEARCH("SUBSANAR",AB403)))</formula>
    </cfRule>
    <cfRule type="containsText" dxfId="5461" priority="7432" operator="containsText" text="NO">
      <formula>NOT(ISERROR(SEARCH("NO",AB403)))</formula>
    </cfRule>
    <cfRule type="containsText" dxfId="5460" priority="7433" operator="containsText" text="SI">
      <formula>NOT(ISERROR(SEARCH("SI",AB403)))</formula>
    </cfRule>
  </conditionalFormatting>
  <conditionalFormatting sqref="Z403">
    <cfRule type="containsText" dxfId="5459" priority="7434" operator="containsText" text="NO CUMPLE">
      <formula>NOT(ISERROR(SEARCH("NO CUMPLE",Z403)))</formula>
    </cfRule>
    <cfRule type="containsText" dxfId="5458" priority="7435" operator="containsText" text="CUMPLE">
      <formula>NOT(ISERROR(SEARCH("CUMPLE",Z403)))</formula>
    </cfRule>
    <cfRule type="containsText" dxfId="5457" priority="7436" operator="containsText" text="SUBSANAR">
      <formula>NOT(ISERROR(SEARCH("SUBSANAR",Z403)))</formula>
    </cfRule>
    <cfRule type="containsText" dxfId="5456" priority="7437" operator="containsText" text="NO">
      <formula>NOT(ISERROR(SEARCH("NO",Z403)))</formula>
    </cfRule>
    <cfRule type="containsText" dxfId="5455" priority="7438" operator="containsText" text="SI">
      <formula>NOT(ISERROR(SEARCH("SI",Z403)))</formula>
    </cfRule>
  </conditionalFormatting>
  <conditionalFormatting sqref="V427:V428">
    <cfRule type="containsText" dxfId="5454" priority="7423" operator="containsText" text="FUERA DE TIEMPO">
      <formula>NOT(ISERROR(SEARCH("FUERA DE TIEMPO",V427)))</formula>
    </cfRule>
  </conditionalFormatting>
  <conditionalFormatting sqref="S424:T425">
    <cfRule type="containsText" dxfId="5453" priority="7422" operator="containsText" text="CUMPLE">
      <formula>NOT(ISERROR(SEARCH("CUMPLE",S424)))</formula>
    </cfRule>
  </conditionalFormatting>
  <conditionalFormatting sqref="AA420">
    <cfRule type="containsText" dxfId="5452" priority="7420" operator="containsText" text="NO">
      <formula>NOT(ISERROR(SEARCH("NO",AA420)))</formula>
    </cfRule>
    <cfRule type="containsText" dxfId="5451" priority="7421" operator="containsText" text="CUMPLE">
      <formula>NOT(ISERROR(SEARCH("CUMPLE",AA420)))</formula>
    </cfRule>
  </conditionalFormatting>
  <conditionalFormatting sqref="AC420">
    <cfRule type="containsText" dxfId="5450" priority="7418" operator="containsText" text="NO">
      <formula>NOT(ISERROR(SEARCH("NO",AC420)))</formula>
    </cfRule>
    <cfRule type="containsText" dxfId="5449" priority="7419" operator="containsText" text="CUMPLE">
      <formula>NOT(ISERROR(SEARCH("CUMPLE",AC420)))</formula>
    </cfRule>
  </conditionalFormatting>
  <conditionalFormatting sqref="R424:R425">
    <cfRule type="containsText" dxfId="5448" priority="7415" operator="containsText" text="CUMPLE">
      <formula>NOT(ISERROR(SEARCH("CUMPLE",R424)))</formula>
    </cfRule>
  </conditionalFormatting>
  <conditionalFormatting sqref="X426">
    <cfRule type="containsText" dxfId="5447" priority="7411" operator="containsText" text="NO">
      <formula>NOT(ISERROR(SEARCH("NO",X426)))</formula>
    </cfRule>
  </conditionalFormatting>
  <conditionalFormatting sqref="X426">
    <cfRule type="containsText" dxfId="5446" priority="7412" operator="containsText" text="CUMPLE">
      <formula>NOT(ISERROR(SEARCH("CUMPLE",X426)))</formula>
    </cfRule>
  </conditionalFormatting>
  <conditionalFormatting sqref="Q420:Q425">
    <cfRule type="containsText" dxfId="5445" priority="7406" operator="containsText" text="NO CUMPLE">
      <formula>NOT(ISERROR(SEARCH("NO CUMPLE",Q420)))</formula>
    </cfRule>
    <cfRule type="containsText" dxfId="5444" priority="7407" operator="containsText" text="CUMPLE">
      <formula>NOT(ISERROR(SEARCH("CUMPLE",Q420)))</formula>
    </cfRule>
    <cfRule type="containsText" dxfId="5443" priority="7408" operator="containsText" text="SUBSANAR">
      <formula>NOT(ISERROR(SEARCH("SUBSANAR",Q420)))</formula>
    </cfRule>
    <cfRule type="containsText" dxfId="5442" priority="7409" operator="containsText" text="NO">
      <formula>NOT(ISERROR(SEARCH("NO",Q420)))</formula>
    </cfRule>
    <cfRule type="containsText" dxfId="5441" priority="7410" operator="containsText" text="SI">
      <formula>NOT(ISERROR(SEARCH("SI",Q420)))</formula>
    </cfRule>
  </conditionalFormatting>
  <conditionalFormatting sqref="R420:T423">
    <cfRule type="containsText" dxfId="5440" priority="7401" operator="containsText" text="NO CUMPLE">
      <formula>NOT(ISERROR(SEARCH("NO CUMPLE",R420)))</formula>
    </cfRule>
    <cfRule type="containsText" dxfId="5439" priority="7402" operator="containsText" text="CUMPLE">
      <formula>NOT(ISERROR(SEARCH("CUMPLE",R420)))</formula>
    </cfRule>
    <cfRule type="containsText" dxfId="5438" priority="7403" operator="containsText" text="SUBSANAR">
      <formula>NOT(ISERROR(SEARCH("SUBSANAR",R420)))</formula>
    </cfRule>
    <cfRule type="containsText" dxfId="5437" priority="7404" operator="containsText" text="NO">
      <formula>NOT(ISERROR(SEARCH("NO",R420)))</formula>
    </cfRule>
    <cfRule type="containsText" dxfId="5436" priority="7405" operator="containsText" text="SI">
      <formula>NOT(ISERROR(SEARCH("SI",R420)))</formula>
    </cfRule>
  </conditionalFormatting>
  <conditionalFormatting sqref="V420:V425">
    <cfRule type="containsText" dxfId="5435" priority="7395" operator="containsText" text="CUMPLE">
      <formula>NOT(ISERROR(SEARCH("CUMPLE",V420)))</formula>
    </cfRule>
  </conditionalFormatting>
  <conditionalFormatting sqref="V420:V425">
    <cfRule type="containsText" dxfId="5434" priority="7394" operator="containsText" text="NO">
      <formula>NOT(ISERROR(SEARCH("NO",V420)))</formula>
    </cfRule>
  </conditionalFormatting>
  <conditionalFormatting sqref="V420:V425">
    <cfRule type="containsText" dxfId="5433" priority="7393" operator="containsText" text="NO">
      <formula>NOT(ISERROR(SEARCH("NO",V420)))</formula>
    </cfRule>
  </conditionalFormatting>
  <conditionalFormatting sqref="V420:V425">
    <cfRule type="containsText" dxfId="5432" priority="7392" operator="containsText" text="NO">
      <formula>NOT(ISERROR(SEARCH("NO",V420)))</formula>
    </cfRule>
  </conditionalFormatting>
  <conditionalFormatting sqref="W426">
    <cfRule type="containsText" dxfId="5431" priority="7391" operator="containsText" text="CUMPLE">
      <formula>NOT(ISERROR(SEARCH("CUMPLE",W426)))</formula>
    </cfRule>
  </conditionalFormatting>
  <conditionalFormatting sqref="W426">
    <cfRule type="containsText" dxfId="5430" priority="7390" operator="containsText" text="NO">
      <formula>NOT(ISERROR(SEARCH("NO",W426)))</formula>
    </cfRule>
  </conditionalFormatting>
  <conditionalFormatting sqref="Z420">
    <cfRule type="containsText" dxfId="5429" priority="7385" operator="containsText" text="NO CUMPLE">
      <formula>NOT(ISERROR(SEARCH("NO CUMPLE",Z420)))</formula>
    </cfRule>
    <cfRule type="containsText" dxfId="5428" priority="7386" operator="containsText" text="CUMPLE">
      <formula>NOT(ISERROR(SEARCH("CUMPLE",Z420)))</formula>
    </cfRule>
    <cfRule type="containsText" dxfId="5427" priority="7387" operator="containsText" text="SUBSANAR">
      <formula>NOT(ISERROR(SEARCH("SUBSANAR",Z420)))</formula>
    </cfRule>
    <cfRule type="containsText" dxfId="5426" priority="7388" operator="containsText" text="NO">
      <formula>NOT(ISERROR(SEARCH("NO",Z420)))</formula>
    </cfRule>
    <cfRule type="containsText" dxfId="5425" priority="7389" operator="containsText" text="SI">
      <formula>NOT(ISERROR(SEARCH("SI",Z420)))</formula>
    </cfRule>
  </conditionalFormatting>
  <conditionalFormatting sqref="AB420">
    <cfRule type="containsText" dxfId="5424" priority="7380" operator="containsText" text="NO CUMPLE">
      <formula>NOT(ISERROR(SEARCH("NO CUMPLE",AB420)))</formula>
    </cfRule>
    <cfRule type="containsText" dxfId="5423" priority="7381" operator="containsText" text="CUMPLE">
      <formula>NOT(ISERROR(SEARCH("CUMPLE",AB420)))</formula>
    </cfRule>
    <cfRule type="containsText" dxfId="5422" priority="7382" operator="containsText" text="SUBSANAR">
      <formula>NOT(ISERROR(SEARCH("SUBSANAR",AB420)))</formula>
    </cfRule>
    <cfRule type="containsText" dxfId="5421" priority="7383" operator="containsText" text="NO">
      <formula>NOT(ISERROR(SEARCH("NO",AB420)))</formula>
    </cfRule>
    <cfRule type="containsText" dxfId="5420" priority="7384" operator="containsText" text="SI">
      <formula>NOT(ISERROR(SEARCH("SI",AB420)))</formula>
    </cfRule>
  </conditionalFormatting>
  <conditionalFormatting sqref="AB416">
    <cfRule type="containsText" dxfId="5419" priority="7370" operator="containsText" text="NO CUMPLE">
      <formula>NOT(ISERROR(SEARCH("NO CUMPLE",AB416)))</formula>
    </cfRule>
    <cfRule type="containsText" dxfId="5418" priority="7371" operator="containsText" text="CUMPLE">
      <formula>NOT(ISERROR(SEARCH("CUMPLE",AB416)))</formula>
    </cfRule>
    <cfRule type="containsText" dxfId="5417" priority="7372" operator="containsText" text="SUBSANAR">
      <formula>NOT(ISERROR(SEARCH("SUBSANAR",AB416)))</formula>
    </cfRule>
    <cfRule type="containsText" dxfId="5416" priority="7373" operator="containsText" text="NO">
      <formula>NOT(ISERROR(SEARCH("NO",AB416)))</formula>
    </cfRule>
    <cfRule type="containsText" dxfId="5415" priority="7374" operator="containsText" text="SI">
      <formula>NOT(ISERROR(SEARCH("SI",AB416)))</formula>
    </cfRule>
  </conditionalFormatting>
  <conditionalFormatting sqref="Z416">
    <cfRule type="containsText" dxfId="5414" priority="7375" operator="containsText" text="NO CUMPLE">
      <formula>NOT(ISERROR(SEARCH("NO CUMPLE",Z416)))</formula>
    </cfRule>
    <cfRule type="containsText" dxfId="5413" priority="7376" operator="containsText" text="CUMPLE">
      <formula>NOT(ISERROR(SEARCH("CUMPLE",Z416)))</formula>
    </cfRule>
    <cfRule type="containsText" dxfId="5412" priority="7377" operator="containsText" text="SUBSANAR">
      <formula>NOT(ISERROR(SEARCH("SUBSANAR",Z416)))</formula>
    </cfRule>
    <cfRule type="containsText" dxfId="5411" priority="7378" operator="containsText" text="NO">
      <formula>NOT(ISERROR(SEARCH("NO",Z416)))</formula>
    </cfRule>
    <cfRule type="containsText" dxfId="5410" priority="7379" operator="containsText" text="SI">
      <formula>NOT(ISERROR(SEARCH("SI",Z416)))</formula>
    </cfRule>
  </conditionalFormatting>
  <conditionalFormatting sqref="S437:T438">
    <cfRule type="containsText" dxfId="5409" priority="7364" operator="containsText" text="CUMPLE">
      <formula>NOT(ISERROR(SEARCH("CUMPLE",S437)))</formula>
    </cfRule>
  </conditionalFormatting>
  <conditionalFormatting sqref="AA433">
    <cfRule type="containsText" dxfId="5408" priority="7362" operator="containsText" text="NO">
      <formula>NOT(ISERROR(SEARCH("NO",AA433)))</formula>
    </cfRule>
    <cfRule type="containsText" dxfId="5407" priority="7363" operator="containsText" text="CUMPLE">
      <formula>NOT(ISERROR(SEARCH("CUMPLE",AA433)))</formula>
    </cfRule>
  </conditionalFormatting>
  <conditionalFormatting sqref="AC433">
    <cfRule type="containsText" dxfId="5406" priority="7360" operator="containsText" text="NO">
      <formula>NOT(ISERROR(SEARCH("NO",AC433)))</formula>
    </cfRule>
    <cfRule type="containsText" dxfId="5405" priority="7361" operator="containsText" text="CUMPLE">
      <formula>NOT(ISERROR(SEARCH("CUMPLE",AC433)))</formula>
    </cfRule>
  </conditionalFormatting>
  <conditionalFormatting sqref="R437:R438">
    <cfRule type="containsText" dxfId="5404" priority="7357" operator="containsText" text="CUMPLE">
      <formula>NOT(ISERROR(SEARCH("CUMPLE",R437)))</formula>
    </cfRule>
  </conditionalFormatting>
  <conditionalFormatting sqref="X439">
    <cfRule type="containsText" dxfId="5403" priority="7353" operator="containsText" text="NO">
      <formula>NOT(ISERROR(SEARCH("NO",X439)))</formula>
    </cfRule>
  </conditionalFormatting>
  <conditionalFormatting sqref="X439">
    <cfRule type="containsText" dxfId="5402" priority="7354" operator="containsText" text="CUMPLE">
      <formula>NOT(ISERROR(SEARCH("CUMPLE",X439)))</formula>
    </cfRule>
  </conditionalFormatting>
  <conditionalFormatting sqref="Q433:Q438">
    <cfRule type="containsText" dxfId="5401" priority="7348" operator="containsText" text="NO CUMPLE">
      <formula>NOT(ISERROR(SEARCH("NO CUMPLE",Q433)))</formula>
    </cfRule>
    <cfRule type="containsText" dxfId="5400" priority="7349" operator="containsText" text="CUMPLE">
      <formula>NOT(ISERROR(SEARCH("CUMPLE",Q433)))</formula>
    </cfRule>
    <cfRule type="containsText" dxfId="5399" priority="7350" operator="containsText" text="SUBSANAR">
      <formula>NOT(ISERROR(SEARCH("SUBSANAR",Q433)))</formula>
    </cfRule>
    <cfRule type="containsText" dxfId="5398" priority="7351" operator="containsText" text="NO">
      <formula>NOT(ISERROR(SEARCH("NO",Q433)))</formula>
    </cfRule>
    <cfRule type="containsText" dxfId="5397" priority="7352" operator="containsText" text="SI">
      <formula>NOT(ISERROR(SEARCH("SI",Q433)))</formula>
    </cfRule>
  </conditionalFormatting>
  <conditionalFormatting sqref="R433:T436">
    <cfRule type="containsText" dxfId="5396" priority="7343" operator="containsText" text="NO CUMPLE">
      <formula>NOT(ISERROR(SEARCH("NO CUMPLE",R433)))</formula>
    </cfRule>
    <cfRule type="containsText" dxfId="5395" priority="7344" operator="containsText" text="CUMPLE">
      <formula>NOT(ISERROR(SEARCH("CUMPLE",R433)))</formula>
    </cfRule>
    <cfRule type="containsText" dxfId="5394" priority="7345" operator="containsText" text="SUBSANAR">
      <formula>NOT(ISERROR(SEARCH("SUBSANAR",R433)))</formula>
    </cfRule>
    <cfRule type="containsText" dxfId="5393" priority="7346" operator="containsText" text="NO">
      <formula>NOT(ISERROR(SEARCH("NO",R433)))</formula>
    </cfRule>
    <cfRule type="containsText" dxfId="5392" priority="7347" operator="containsText" text="SI">
      <formula>NOT(ISERROR(SEARCH("SI",R433)))</formula>
    </cfRule>
  </conditionalFormatting>
  <conditionalFormatting sqref="V433:V438">
    <cfRule type="containsText" dxfId="5391" priority="7337" operator="containsText" text="CUMPLE">
      <formula>NOT(ISERROR(SEARCH("CUMPLE",V433)))</formula>
    </cfRule>
  </conditionalFormatting>
  <conditionalFormatting sqref="V433:V438">
    <cfRule type="containsText" dxfId="5390" priority="7336" operator="containsText" text="NO">
      <formula>NOT(ISERROR(SEARCH("NO",V433)))</formula>
    </cfRule>
  </conditionalFormatting>
  <conditionalFormatting sqref="V433:V438">
    <cfRule type="containsText" dxfId="5389" priority="7335" operator="containsText" text="NO">
      <formula>NOT(ISERROR(SEARCH("NO",V433)))</formula>
    </cfRule>
  </conditionalFormatting>
  <conditionalFormatting sqref="V433:V438">
    <cfRule type="containsText" dxfId="5388" priority="7334" operator="containsText" text="NO">
      <formula>NOT(ISERROR(SEARCH("NO",V433)))</formula>
    </cfRule>
  </conditionalFormatting>
  <conditionalFormatting sqref="W439">
    <cfRule type="containsText" dxfId="5387" priority="7333" operator="containsText" text="CUMPLE">
      <formula>NOT(ISERROR(SEARCH("CUMPLE",W439)))</formula>
    </cfRule>
  </conditionalFormatting>
  <conditionalFormatting sqref="W439">
    <cfRule type="containsText" dxfId="5386" priority="7332" operator="containsText" text="NO">
      <formula>NOT(ISERROR(SEARCH("NO",W439)))</formula>
    </cfRule>
  </conditionalFormatting>
  <conditionalFormatting sqref="Z433">
    <cfRule type="containsText" dxfId="5385" priority="7327" operator="containsText" text="NO CUMPLE">
      <formula>NOT(ISERROR(SEARCH("NO CUMPLE",Z433)))</formula>
    </cfRule>
    <cfRule type="containsText" dxfId="5384" priority="7328" operator="containsText" text="CUMPLE">
      <formula>NOT(ISERROR(SEARCH("CUMPLE",Z433)))</formula>
    </cfRule>
    <cfRule type="containsText" dxfId="5383" priority="7329" operator="containsText" text="SUBSANAR">
      <formula>NOT(ISERROR(SEARCH("SUBSANAR",Z433)))</formula>
    </cfRule>
    <cfRule type="containsText" dxfId="5382" priority="7330" operator="containsText" text="NO">
      <formula>NOT(ISERROR(SEARCH("NO",Z433)))</formula>
    </cfRule>
    <cfRule type="containsText" dxfId="5381" priority="7331" operator="containsText" text="SI">
      <formula>NOT(ISERROR(SEARCH("SI",Z433)))</formula>
    </cfRule>
  </conditionalFormatting>
  <conditionalFormatting sqref="AB433">
    <cfRule type="containsText" dxfId="5380" priority="7322" operator="containsText" text="NO CUMPLE">
      <formula>NOT(ISERROR(SEARCH("NO CUMPLE",AB433)))</formula>
    </cfRule>
    <cfRule type="containsText" dxfId="5379" priority="7323" operator="containsText" text="CUMPLE">
      <formula>NOT(ISERROR(SEARCH("CUMPLE",AB433)))</formula>
    </cfRule>
    <cfRule type="containsText" dxfId="5378" priority="7324" operator="containsText" text="SUBSANAR">
      <formula>NOT(ISERROR(SEARCH("SUBSANAR",AB433)))</formula>
    </cfRule>
    <cfRule type="containsText" dxfId="5377" priority="7325" operator="containsText" text="NO">
      <formula>NOT(ISERROR(SEARCH("NO",AB433)))</formula>
    </cfRule>
    <cfRule type="containsText" dxfId="5376" priority="7326" operator="containsText" text="SI">
      <formula>NOT(ISERROR(SEARCH("SI",AB433)))</formula>
    </cfRule>
  </conditionalFormatting>
  <conditionalFormatting sqref="AB429">
    <cfRule type="containsText" dxfId="5375" priority="7312" operator="containsText" text="NO CUMPLE">
      <formula>NOT(ISERROR(SEARCH("NO CUMPLE",AB429)))</formula>
    </cfRule>
    <cfRule type="containsText" dxfId="5374" priority="7313" operator="containsText" text="CUMPLE">
      <formula>NOT(ISERROR(SEARCH("CUMPLE",AB429)))</formula>
    </cfRule>
    <cfRule type="containsText" dxfId="5373" priority="7314" operator="containsText" text="SUBSANAR">
      <formula>NOT(ISERROR(SEARCH("SUBSANAR",AB429)))</formula>
    </cfRule>
    <cfRule type="containsText" dxfId="5372" priority="7315" operator="containsText" text="NO">
      <formula>NOT(ISERROR(SEARCH("NO",AB429)))</formula>
    </cfRule>
    <cfRule type="containsText" dxfId="5371" priority="7316" operator="containsText" text="SI">
      <formula>NOT(ISERROR(SEARCH("SI",AB429)))</formula>
    </cfRule>
  </conditionalFormatting>
  <conditionalFormatting sqref="Z429">
    <cfRule type="containsText" dxfId="5370" priority="7317" operator="containsText" text="NO CUMPLE">
      <formula>NOT(ISERROR(SEARCH("NO CUMPLE",Z429)))</formula>
    </cfRule>
    <cfRule type="containsText" dxfId="5369" priority="7318" operator="containsText" text="CUMPLE">
      <formula>NOT(ISERROR(SEARCH("CUMPLE",Z429)))</formula>
    </cfRule>
    <cfRule type="containsText" dxfId="5368" priority="7319" operator="containsText" text="SUBSANAR">
      <formula>NOT(ISERROR(SEARCH("SUBSANAR",Z429)))</formula>
    </cfRule>
    <cfRule type="containsText" dxfId="5367" priority="7320" operator="containsText" text="NO">
      <formula>NOT(ISERROR(SEARCH("NO",Z429)))</formula>
    </cfRule>
    <cfRule type="containsText" dxfId="5366" priority="7321" operator="containsText" text="SI">
      <formula>NOT(ISERROR(SEARCH("SI",Z429)))</formula>
    </cfRule>
  </conditionalFormatting>
  <conditionalFormatting sqref="V453:V454 V466:V467 V492:V493">
    <cfRule type="containsText" dxfId="5365" priority="7306" operator="containsText" text="FUERA DE TIEMPO">
      <formula>NOT(ISERROR(SEARCH("FUERA DE TIEMPO",V453)))</formula>
    </cfRule>
  </conditionalFormatting>
  <conditionalFormatting sqref="S450:T451">
    <cfRule type="containsText" dxfId="5364" priority="7305" operator="containsText" text="CUMPLE">
      <formula>NOT(ISERROR(SEARCH("CUMPLE",S450)))</formula>
    </cfRule>
  </conditionalFormatting>
  <conditionalFormatting sqref="AA446">
    <cfRule type="containsText" dxfId="5363" priority="7303" operator="containsText" text="NO">
      <formula>NOT(ISERROR(SEARCH("NO",AA446)))</formula>
    </cfRule>
    <cfRule type="containsText" dxfId="5362" priority="7304" operator="containsText" text="CUMPLE">
      <formula>NOT(ISERROR(SEARCH("CUMPLE",AA446)))</formula>
    </cfRule>
  </conditionalFormatting>
  <conditionalFormatting sqref="AC446">
    <cfRule type="containsText" dxfId="5361" priority="7301" operator="containsText" text="NO">
      <formula>NOT(ISERROR(SEARCH("NO",AC446)))</formula>
    </cfRule>
    <cfRule type="containsText" dxfId="5360" priority="7302" operator="containsText" text="CUMPLE">
      <formula>NOT(ISERROR(SEARCH("CUMPLE",AC446)))</formula>
    </cfRule>
  </conditionalFormatting>
  <conditionalFormatting sqref="R450:R451">
    <cfRule type="containsText" dxfId="5359" priority="7298" operator="containsText" text="CUMPLE">
      <formula>NOT(ISERROR(SEARCH("CUMPLE",R450)))</formula>
    </cfRule>
  </conditionalFormatting>
  <conditionalFormatting sqref="X452">
    <cfRule type="containsText" dxfId="5358" priority="7294" operator="containsText" text="NO">
      <formula>NOT(ISERROR(SEARCH("NO",X452)))</formula>
    </cfRule>
  </conditionalFormatting>
  <conditionalFormatting sqref="X452">
    <cfRule type="containsText" dxfId="5357" priority="7295" operator="containsText" text="CUMPLE">
      <formula>NOT(ISERROR(SEARCH("CUMPLE",X452)))</formula>
    </cfRule>
  </conditionalFormatting>
  <conditionalFormatting sqref="Q446:Q451">
    <cfRule type="containsText" dxfId="5356" priority="7289" operator="containsText" text="NO CUMPLE">
      <formula>NOT(ISERROR(SEARCH("NO CUMPLE",Q446)))</formula>
    </cfRule>
    <cfRule type="containsText" dxfId="5355" priority="7290" operator="containsText" text="CUMPLE">
      <formula>NOT(ISERROR(SEARCH("CUMPLE",Q446)))</formula>
    </cfRule>
    <cfRule type="containsText" dxfId="5354" priority="7291" operator="containsText" text="SUBSANAR">
      <formula>NOT(ISERROR(SEARCH("SUBSANAR",Q446)))</formula>
    </cfRule>
    <cfRule type="containsText" dxfId="5353" priority="7292" operator="containsText" text="NO">
      <formula>NOT(ISERROR(SEARCH("NO",Q446)))</formula>
    </cfRule>
    <cfRule type="containsText" dxfId="5352" priority="7293" operator="containsText" text="SI">
      <formula>NOT(ISERROR(SEARCH("SI",Q446)))</formula>
    </cfRule>
  </conditionalFormatting>
  <conditionalFormatting sqref="R446:T449">
    <cfRule type="containsText" dxfId="5351" priority="7284" operator="containsText" text="NO CUMPLE">
      <formula>NOT(ISERROR(SEARCH("NO CUMPLE",R446)))</formula>
    </cfRule>
    <cfRule type="containsText" dxfId="5350" priority="7285" operator="containsText" text="CUMPLE">
      <formula>NOT(ISERROR(SEARCH("CUMPLE",R446)))</formula>
    </cfRule>
    <cfRule type="containsText" dxfId="5349" priority="7286" operator="containsText" text="SUBSANAR">
      <formula>NOT(ISERROR(SEARCH("SUBSANAR",R446)))</formula>
    </cfRule>
    <cfRule type="containsText" dxfId="5348" priority="7287" operator="containsText" text="NO">
      <formula>NOT(ISERROR(SEARCH("NO",R446)))</formula>
    </cfRule>
    <cfRule type="containsText" dxfId="5347" priority="7288" operator="containsText" text="SI">
      <formula>NOT(ISERROR(SEARCH("SI",R446)))</formula>
    </cfRule>
  </conditionalFormatting>
  <conditionalFormatting sqref="V446:V451">
    <cfRule type="containsText" dxfId="5346" priority="7278" operator="containsText" text="CUMPLE">
      <formula>NOT(ISERROR(SEARCH("CUMPLE",V446)))</formula>
    </cfRule>
  </conditionalFormatting>
  <conditionalFormatting sqref="V446:V451">
    <cfRule type="containsText" dxfId="5345" priority="7277" operator="containsText" text="NO">
      <formula>NOT(ISERROR(SEARCH("NO",V446)))</formula>
    </cfRule>
  </conditionalFormatting>
  <conditionalFormatting sqref="V446:V451">
    <cfRule type="containsText" dxfId="5344" priority="7276" operator="containsText" text="NO">
      <formula>NOT(ISERROR(SEARCH("NO",V446)))</formula>
    </cfRule>
  </conditionalFormatting>
  <conditionalFormatting sqref="V446:V451">
    <cfRule type="containsText" dxfId="5343" priority="7275" operator="containsText" text="NO">
      <formula>NOT(ISERROR(SEARCH("NO",V446)))</formula>
    </cfRule>
  </conditionalFormatting>
  <conditionalFormatting sqref="W452">
    <cfRule type="containsText" dxfId="5342" priority="7274" operator="containsText" text="CUMPLE">
      <formula>NOT(ISERROR(SEARCH("CUMPLE",W452)))</formula>
    </cfRule>
  </conditionalFormatting>
  <conditionalFormatting sqref="W452">
    <cfRule type="containsText" dxfId="5341" priority="7273" operator="containsText" text="NO">
      <formula>NOT(ISERROR(SEARCH("NO",W452)))</formula>
    </cfRule>
  </conditionalFormatting>
  <conditionalFormatting sqref="Z446">
    <cfRule type="containsText" dxfId="5340" priority="7268" operator="containsText" text="NO CUMPLE">
      <formula>NOT(ISERROR(SEARCH("NO CUMPLE",Z446)))</formula>
    </cfRule>
    <cfRule type="containsText" dxfId="5339" priority="7269" operator="containsText" text="CUMPLE">
      <formula>NOT(ISERROR(SEARCH("CUMPLE",Z446)))</formula>
    </cfRule>
    <cfRule type="containsText" dxfId="5338" priority="7270" operator="containsText" text="SUBSANAR">
      <formula>NOT(ISERROR(SEARCH("SUBSANAR",Z446)))</formula>
    </cfRule>
    <cfRule type="containsText" dxfId="5337" priority="7271" operator="containsText" text="NO">
      <formula>NOT(ISERROR(SEARCH("NO",Z446)))</formula>
    </cfRule>
    <cfRule type="containsText" dxfId="5336" priority="7272" operator="containsText" text="SI">
      <formula>NOT(ISERROR(SEARCH("SI",Z446)))</formula>
    </cfRule>
  </conditionalFormatting>
  <conditionalFormatting sqref="AB446">
    <cfRule type="containsText" dxfId="5335" priority="7263" operator="containsText" text="NO CUMPLE">
      <formula>NOT(ISERROR(SEARCH("NO CUMPLE",AB446)))</formula>
    </cfRule>
    <cfRule type="containsText" dxfId="5334" priority="7264" operator="containsText" text="CUMPLE">
      <formula>NOT(ISERROR(SEARCH("CUMPLE",AB446)))</formula>
    </cfRule>
    <cfRule type="containsText" dxfId="5333" priority="7265" operator="containsText" text="SUBSANAR">
      <formula>NOT(ISERROR(SEARCH("SUBSANAR",AB446)))</formula>
    </cfRule>
    <cfRule type="containsText" dxfId="5332" priority="7266" operator="containsText" text="NO">
      <formula>NOT(ISERROR(SEARCH("NO",AB446)))</formula>
    </cfRule>
    <cfRule type="containsText" dxfId="5331" priority="7267" operator="containsText" text="SI">
      <formula>NOT(ISERROR(SEARCH("SI",AB446)))</formula>
    </cfRule>
  </conditionalFormatting>
  <conditionalFormatting sqref="AB442">
    <cfRule type="containsText" dxfId="5330" priority="7253" operator="containsText" text="NO CUMPLE">
      <formula>NOT(ISERROR(SEARCH("NO CUMPLE",AB442)))</formula>
    </cfRule>
    <cfRule type="containsText" dxfId="5329" priority="7254" operator="containsText" text="CUMPLE">
      <formula>NOT(ISERROR(SEARCH("CUMPLE",AB442)))</formula>
    </cfRule>
    <cfRule type="containsText" dxfId="5328" priority="7255" operator="containsText" text="SUBSANAR">
      <formula>NOT(ISERROR(SEARCH("SUBSANAR",AB442)))</formula>
    </cfRule>
    <cfRule type="containsText" dxfId="5327" priority="7256" operator="containsText" text="NO">
      <formula>NOT(ISERROR(SEARCH("NO",AB442)))</formula>
    </cfRule>
    <cfRule type="containsText" dxfId="5326" priority="7257" operator="containsText" text="SI">
      <formula>NOT(ISERROR(SEARCH("SI",AB442)))</formula>
    </cfRule>
  </conditionalFormatting>
  <conditionalFormatting sqref="Z442">
    <cfRule type="containsText" dxfId="5325" priority="7258" operator="containsText" text="NO CUMPLE">
      <formula>NOT(ISERROR(SEARCH("NO CUMPLE",Z442)))</formula>
    </cfRule>
    <cfRule type="containsText" dxfId="5324" priority="7259" operator="containsText" text="CUMPLE">
      <formula>NOT(ISERROR(SEARCH("CUMPLE",Z442)))</formula>
    </cfRule>
    <cfRule type="containsText" dxfId="5323" priority="7260" operator="containsText" text="SUBSANAR">
      <formula>NOT(ISERROR(SEARCH("SUBSANAR",Z442)))</formula>
    </cfRule>
    <cfRule type="containsText" dxfId="5322" priority="7261" operator="containsText" text="NO">
      <formula>NOT(ISERROR(SEARCH("NO",Z442)))</formula>
    </cfRule>
    <cfRule type="containsText" dxfId="5321" priority="7262" operator="containsText" text="SI">
      <formula>NOT(ISERROR(SEARCH("SI",Z442)))</formula>
    </cfRule>
  </conditionalFormatting>
  <conditionalFormatting sqref="S463:T464">
    <cfRule type="containsText" dxfId="5320" priority="7247" operator="containsText" text="CUMPLE">
      <formula>NOT(ISERROR(SEARCH("CUMPLE",S463)))</formula>
    </cfRule>
  </conditionalFormatting>
  <conditionalFormatting sqref="AA459">
    <cfRule type="containsText" dxfId="5319" priority="7245" operator="containsText" text="NO">
      <formula>NOT(ISERROR(SEARCH("NO",AA459)))</formula>
    </cfRule>
    <cfRule type="containsText" dxfId="5318" priority="7246" operator="containsText" text="CUMPLE">
      <formula>NOT(ISERROR(SEARCH("CUMPLE",AA459)))</formula>
    </cfRule>
  </conditionalFormatting>
  <conditionalFormatting sqref="AC459">
    <cfRule type="containsText" dxfId="5317" priority="7243" operator="containsText" text="NO">
      <formula>NOT(ISERROR(SEARCH("NO",AC459)))</formula>
    </cfRule>
    <cfRule type="containsText" dxfId="5316" priority="7244" operator="containsText" text="CUMPLE">
      <formula>NOT(ISERROR(SEARCH("CUMPLE",AC459)))</formula>
    </cfRule>
  </conditionalFormatting>
  <conditionalFormatting sqref="R463:R464">
    <cfRule type="containsText" dxfId="5315" priority="7240" operator="containsText" text="CUMPLE">
      <formula>NOT(ISERROR(SEARCH("CUMPLE",R463)))</formula>
    </cfRule>
  </conditionalFormatting>
  <conditionalFormatting sqref="X465">
    <cfRule type="containsText" dxfId="5314" priority="7236" operator="containsText" text="NO">
      <formula>NOT(ISERROR(SEARCH("NO",X465)))</formula>
    </cfRule>
  </conditionalFormatting>
  <conditionalFormatting sqref="X465">
    <cfRule type="containsText" dxfId="5313" priority="7237" operator="containsText" text="CUMPLE">
      <formula>NOT(ISERROR(SEARCH("CUMPLE",X465)))</formula>
    </cfRule>
  </conditionalFormatting>
  <conditionalFormatting sqref="Q459:Q464">
    <cfRule type="containsText" dxfId="5312" priority="7231" operator="containsText" text="NO CUMPLE">
      <formula>NOT(ISERROR(SEARCH("NO CUMPLE",Q459)))</formula>
    </cfRule>
    <cfRule type="containsText" dxfId="5311" priority="7232" operator="containsText" text="CUMPLE">
      <formula>NOT(ISERROR(SEARCH("CUMPLE",Q459)))</formula>
    </cfRule>
    <cfRule type="containsText" dxfId="5310" priority="7233" operator="containsText" text="SUBSANAR">
      <formula>NOT(ISERROR(SEARCH("SUBSANAR",Q459)))</formula>
    </cfRule>
    <cfRule type="containsText" dxfId="5309" priority="7234" operator="containsText" text="NO">
      <formula>NOT(ISERROR(SEARCH("NO",Q459)))</formula>
    </cfRule>
    <cfRule type="containsText" dxfId="5308" priority="7235" operator="containsText" text="SI">
      <formula>NOT(ISERROR(SEARCH("SI",Q459)))</formula>
    </cfRule>
  </conditionalFormatting>
  <conditionalFormatting sqref="R459:T462">
    <cfRule type="containsText" dxfId="5307" priority="7226" operator="containsText" text="NO CUMPLE">
      <formula>NOT(ISERROR(SEARCH("NO CUMPLE",R459)))</formula>
    </cfRule>
    <cfRule type="containsText" dxfId="5306" priority="7227" operator="containsText" text="CUMPLE">
      <formula>NOT(ISERROR(SEARCH("CUMPLE",R459)))</formula>
    </cfRule>
    <cfRule type="containsText" dxfId="5305" priority="7228" operator="containsText" text="SUBSANAR">
      <formula>NOT(ISERROR(SEARCH("SUBSANAR",R459)))</formula>
    </cfRule>
    <cfRule type="containsText" dxfId="5304" priority="7229" operator="containsText" text="NO">
      <formula>NOT(ISERROR(SEARCH("NO",R459)))</formula>
    </cfRule>
    <cfRule type="containsText" dxfId="5303" priority="7230" operator="containsText" text="SI">
      <formula>NOT(ISERROR(SEARCH("SI",R459)))</formula>
    </cfRule>
  </conditionalFormatting>
  <conditionalFormatting sqref="V459:V464">
    <cfRule type="containsText" dxfId="5302" priority="7220" operator="containsText" text="CUMPLE">
      <formula>NOT(ISERROR(SEARCH("CUMPLE",V459)))</formula>
    </cfRule>
  </conditionalFormatting>
  <conditionalFormatting sqref="V459:V464">
    <cfRule type="containsText" dxfId="5301" priority="7219" operator="containsText" text="NO">
      <formula>NOT(ISERROR(SEARCH("NO",V459)))</formula>
    </cfRule>
  </conditionalFormatting>
  <conditionalFormatting sqref="V459:V464">
    <cfRule type="containsText" dxfId="5300" priority="7218" operator="containsText" text="NO">
      <formula>NOT(ISERROR(SEARCH("NO",V459)))</formula>
    </cfRule>
  </conditionalFormatting>
  <conditionalFormatting sqref="V459:V464">
    <cfRule type="containsText" dxfId="5299" priority="7217" operator="containsText" text="NO">
      <formula>NOT(ISERROR(SEARCH("NO",V459)))</formula>
    </cfRule>
  </conditionalFormatting>
  <conditionalFormatting sqref="W465">
    <cfRule type="containsText" dxfId="5298" priority="7216" operator="containsText" text="CUMPLE">
      <formula>NOT(ISERROR(SEARCH("CUMPLE",W465)))</formula>
    </cfRule>
  </conditionalFormatting>
  <conditionalFormatting sqref="W465">
    <cfRule type="containsText" dxfId="5297" priority="7215" operator="containsText" text="NO">
      <formula>NOT(ISERROR(SEARCH("NO",W465)))</formula>
    </cfRule>
  </conditionalFormatting>
  <conditionalFormatting sqref="Z459">
    <cfRule type="containsText" dxfId="5296" priority="7210" operator="containsText" text="NO CUMPLE">
      <formula>NOT(ISERROR(SEARCH("NO CUMPLE",Z459)))</formula>
    </cfRule>
    <cfRule type="containsText" dxfId="5295" priority="7211" operator="containsText" text="CUMPLE">
      <formula>NOT(ISERROR(SEARCH("CUMPLE",Z459)))</formula>
    </cfRule>
    <cfRule type="containsText" dxfId="5294" priority="7212" operator="containsText" text="SUBSANAR">
      <formula>NOT(ISERROR(SEARCH("SUBSANAR",Z459)))</formula>
    </cfRule>
    <cfRule type="containsText" dxfId="5293" priority="7213" operator="containsText" text="NO">
      <formula>NOT(ISERROR(SEARCH("NO",Z459)))</formula>
    </cfRule>
    <cfRule type="containsText" dxfId="5292" priority="7214" operator="containsText" text="SI">
      <formula>NOT(ISERROR(SEARCH("SI",Z459)))</formula>
    </cfRule>
  </conditionalFormatting>
  <conditionalFormatting sqref="AB459">
    <cfRule type="containsText" dxfId="5291" priority="7205" operator="containsText" text="NO CUMPLE">
      <formula>NOT(ISERROR(SEARCH("NO CUMPLE",AB459)))</formula>
    </cfRule>
    <cfRule type="containsText" dxfId="5290" priority="7206" operator="containsText" text="CUMPLE">
      <formula>NOT(ISERROR(SEARCH("CUMPLE",AB459)))</formula>
    </cfRule>
    <cfRule type="containsText" dxfId="5289" priority="7207" operator="containsText" text="SUBSANAR">
      <formula>NOT(ISERROR(SEARCH("SUBSANAR",AB459)))</formula>
    </cfRule>
    <cfRule type="containsText" dxfId="5288" priority="7208" operator="containsText" text="NO">
      <formula>NOT(ISERROR(SEARCH("NO",AB459)))</formula>
    </cfRule>
    <cfRule type="containsText" dxfId="5287" priority="7209" operator="containsText" text="SI">
      <formula>NOT(ISERROR(SEARCH("SI",AB459)))</formula>
    </cfRule>
  </conditionalFormatting>
  <conditionalFormatting sqref="AB455">
    <cfRule type="containsText" dxfId="5286" priority="7195" operator="containsText" text="NO CUMPLE">
      <formula>NOT(ISERROR(SEARCH("NO CUMPLE",AB455)))</formula>
    </cfRule>
    <cfRule type="containsText" dxfId="5285" priority="7196" operator="containsText" text="CUMPLE">
      <formula>NOT(ISERROR(SEARCH("CUMPLE",AB455)))</formula>
    </cfRule>
    <cfRule type="containsText" dxfId="5284" priority="7197" operator="containsText" text="SUBSANAR">
      <formula>NOT(ISERROR(SEARCH("SUBSANAR",AB455)))</formula>
    </cfRule>
    <cfRule type="containsText" dxfId="5283" priority="7198" operator="containsText" text="NO">
      <formula>NOT(ISERROR(SEARCH("NO",AB455)))</formula>
    </cfRule>
    <cfRule type="containsText" dxfId="5282" priority="7199" operator="containsText" text="SI">
      <formula>NOT(ISERROR(SEARCH("SI",AB455)))</formula>
    </cfRule>
  </conditionalFormatting>
  <conditionalFormatting sqref="Z455">
    <cfRule type="containsText" dxfId="5281" priority="7200" operator="containsText" text="NO CUMPLE">
      <formula>NOT(ISERROR(SEARCH("NO CUMPLE",Z455)))</formula>
    </cfRule>
    <cfRule type="containsText" dxfId="5280" priority="7201" operator="containsText" text="CUMPLE">
      <formula>NOT(ISERROR(SEARCH("CUMPLE",Z455)))</formula>
    </cfRule>
    <cfRule type="containsText" dxfId="5279" priority="7202" operator="containsText" text="SUBSANAR">
      <formula>NOT(ISERROR(SEARCH("SUBSANAR",Z455)))</formula>
    </cfRule>
    <cfRule type="containsText" dxfId="5278" priority="7203" operator="containsText" text="NO">
      <formula>NOT(ISERROR(SEARCH("NO",Z455)))</formula>
    </cfRule>
    <cfRule type="containsText" dxfId="5277" priority="7204" operator="containsText" text="SI">
      <formula>NOT(ISERROR(SEARCH("SI",Z455)))</formula>
    </cfRule>
  </conditionalFormatting>
  <conditionalFormatting sqref="V479:V480">
    <cfRule type="containsText" dxfId="5276" priority="7189" operator="containsText" text="FUERA DE TIEMPO">
      <formula>NOT(ISERROR(SEARCH("FUERA DE TIEMPO",V479)))</formula>
    </cfRule>
  </conditionalFormatting>
  <conditionalFormatting sqref="S476:T477">
    <cfRule type="containsText" dxfId="5275" priority="7188" operator="containsText" text="CUMPLE">
      <formula>NOT(ISERROR(SEARCH("CUMPLE",S476)))</formula>
    </cfRule>
  </conditionalFormatting>
  <conditionalFormatting sqref="AA472">
    <cfRule type="containsText" dxfId="5274" priority="7186" operator="containsText" text="NO">
      <formula>NOT(ISERROR(SEARCH("NO",AA472)))</formula>
    </cfRule>
    <cfRule type="containsText" dxfId="5273" priority="7187" operator="containsText" text="CUMPLE">
      <formula>NOT(ISERROR(SEARCH("CUMPLE",AA472)))</formula>
    </cfRule>
  </conditionalFormatting>
  <conditionalFormatting sqref="AC472">
    <cfRule type="containsText" dxfId="5272" priority="7184" operator="containsText" text="NO">
      <formula>NOT(ISERROR(SEARCH("NO",AC472)))</formula>
    </cfRule>
    <cfRule type="containsText" dxfId="5271" priority="7185" operator="containsText" text="CUMPLE">
      <formula>NOT(ISERROR(SEARCH("CUMPLE",AC472)))</formula>
    </cfRule>
  </conditionalFormatting>
  <conditionalFormatting sqref="R476:R477">
    <cfRule type="containsText" dxfId="5270" priority="7181" operator="containsText" text="CUMPLE">
      <formula>NOT(ISERROR(SEARCH("CUMPLE",R476)))</formula>
    </cfRule>
  </conditionalFormatting>
  <conditionalFormatting sqref="X478">
    <cfRule type="containsText" dxfId="5269" priority="7177" operator="containsText" text="NO">
      <formula>NOT(ISERROR(SEARCH("NO",X478)))</formula>
    </cfRule>
  </conditionalFormatting>
  <conditionalFormatting sqref="X478">
    <cfRule type="containsText" dxfId="5268" priority="7178" operator="containsText" text="CUMPLE">
      <formula>NOT(ISERROR(SEARCH("CUMPLE",X478)))</formula>
    </cfRule>
  </conditionalFormatting>
  <conditionalFormatting sqref="Q472:Q477">
    <cfRule type="containsText" dxfId="5267" priority="7172" operator="containsText" text="NO CUMPLE">
      <formula>NOT(ISERROR(SEARCH("NO CUMPLE",Q472)))</formula>
    </cfRule>
    <cfRule type="containsText" dxfId="5266" priority="7173" operator="containsText" text="CUMPLE">
      <formula>NOT(ISERROR(SEARCH("CUMPLE",Q472)))</formula>
    </cfRule>
    <cfRule type="containsText" dxfId="5265" priority="7174" operator="containsText" text="SUBSANAR">
      <formula>NOT(ISERROR(SEARCH("SUBSANAR",Q472)))</formula>
    </cfRule>
    <cfRule type="containsText" dxfId="5264" priority="7175" operator="containsText" text="NO">
      <formula>NOT(ISERROR(SEARCH("NO",Q472)))</formula>
    </cfRule>
    <cfRule type="containsText" dxfId="5263" priority="7176" operator="containsText" text="SI">
      <formula>NOT(ISERROR(SEARCH("SI",Q472)))</formula>
    </cfRule>
  </conditionalFormatting>
  <conditionalFormatting sqref="R472:T475">
    <cfRule type="containsText" dxfId="5262" priority="7167" operator="containsText" text="NO CUMPLE">
      <formula>NOT(ISERROR(SEARCH("NO CUMPLE",R472)))</formula>
    </cfRule>
    <cfRule type="containsText" dxfId="5261" priority="7168" operator="containsText" text="CUMPLE">
      <formula>NOT(ISERROR(SEARCH("CUMPLE",R472)))</formula>
    </cfRule>
    <cfRule type="containsText" dxfId="5260" priority="7169" operator="containsText" text="SUBSANAR">
      <formula>NOT(ISERROR(SEARCH("SUBSANAR",R472)))</formula>
    </cfRule>
    <cfRule type="containsText" dxfId="5259" priority="7170" operator="containsText" text="NO">
      <formula>NOT(ISERROR(SEARCH("NO",R472)))</formula>
    </cfRule>
    <cfRule type="containsText" dxfId="5258" priority="7171" operator="containsText" text="SI">
      <formula>NOT(ISERROR(SEARCH("SI",R472)))</formula>
    </cfRule>
  </conditionalFormatting>
  <conditionalFormatting sqref="V472:V477">
    <cfRule type="containsText" dxfId="5257" priority="7161" operator="containsText" text="CUMPLE">
      <formula>NOT(ISERROR(SEARCH("CUMPLE",V472)))</formula>
    </cfRule>
  </conditionalFormatting>
  <conditionalFormatting sqref="V472:V477">
    <cfRule type="containsText" dxfId="5256" priority="7160" operator="containsText" text="NO">
      <formula>NOT(ISERROR(SEARCH("NO",V472)))</formula>
    </cfRule>
  </conditionalFormatting>
  <conditionalFormatting sqref="V472:V477">
    <cfRule type="containsText" dxfId="5255" priority="7159" operator="containsText" text="NO">
      <formula>NOT(ISERROR(SEARCH("NO",V472)))</formula>
    </cfRule>
  </conditionalFormatting>
  <conditionalFormatting sqref="V472:V477">
    <cfRule type="containsText" dxfId="5254" priority="7158" operator="containsText" text="NO">
      <formula>NOT(ISERROR(SEARCH("NO",V472)))</formula>
    </cfRule>
  </conditionalFormatting>
  <conditionalFormatting sqref="W478">
    <cfRule type="containsText" dxfId="5253" priority="7157" operator="containsText" text="CUMPLE">
      <formula>NOT(ISERROR(SEARCH("CUMPLE",W478)))</formula>
    </cfRule>
  </conditionalFormatting>
  <conditionalFormatting sqref="W478">
    <cfRule type="containsText" dxfId="5252" priority="7156" operator="containsText" text="NO">
      <formula>NOT(ISERROR(SEARCH("NO",W478)))</formula>
    </cfRule>
  </conditionalFormatting>
  <conditionalFormatting sqref="Z472">
    <cfRule type="containsText" dxfId="5251" priority="7151" operator="containsText" text="NO CUMPLE">
      <formula>NOT(ISERROR(SEARCH("NO CUMPLE",Z472)))</formula>
    </cfRule>
    <cfRule type="containsText" dxfId="5250" priority="7152" operator="containsText" text="CUMPLE">
      <formula>NOT(ISERROR(SEARCH("CUMPLE",Z472)))</formula>
    </cfRule>
    <cfRule type="containsText" dxfId="5249" priority="7153" operator="containsText" text="SUBSANAR">
      <formula>NOT(ISERROR(SEARCH("SUBSANAR",Z472)))</formula>
    </cfRule>
    <cfRule type="containsText" dxfId="5248" priority="7154" operator="containsText" text="NO">
      <formula>NOT(ISERROR(SEARCH("NO",Z472)))</formula>
    </cfRule>
    <cfRule type="containsText" dxfId="5247" priority="7155" operator="containsText" text="SI">
      <formula>NOT(ISERROR(SEARCH("SI",Z472)))</formula>
    </cfRule>
  </conditionalFormatting>
  <conditionalFormatting sqref="AB472">
    <cfRule type="containsText" dxfId="5246" priority="7146" operator="containsText" text="NO CUMPLE">
      <formula>NOT(ISERROR(SEARCH("NO CUMPLE",AB472)))</formula>
    </cfRule>
    <cfRule type="containsText" dxfId="5245" priority="7147" operator="containsText" text="CUMPLE">
      <formula>NOT(ISERROR(SEARCH("CUMPLE",AB472)))</formula>
    </cfRule>
    <cfRule type="containsText" dxfId="5244" priority="7148" operator="containsText" text="SUBSANAR">
      <formula>NOT(ISERROR(SEARCH("SUBSANAR",AB472)))</formula>
    </cfRule>
    <cfRule type="containsText" dxfId="5243" priority="7149" operator="containsText" text="NO">
      <formula>NOT(ISERROR(SEARCH("NO",AB472)))</formula>
    </cfRule>
    <cfRule type="containsText" dxfId="5242" priority="7150" operator="containsText" text="SI">
      <formula>NOT(ISERROR(SEARCH("SI",AB472)))</formula>
    </cfRule>
  </conditionalFormatting>
  <conditionalFormatting sqref="AB468">
    <cfRule type="containsText" dxfId="5241" priority="7136" operator="containsText" text="NO CUMPLE">
      <formula>NOT(ISERROR(SEARCH("NO CUMPLE",AB468)))</formula>
    </cfRule>
    <cfRule type="containsText" dxfId="5240" priority="7137" operator="containsText" text="CUMPLE">
      <formula>NOT(ISERROR(SEARCH("CUMPLE",AB468)))</formula>
    </cfRule>
    <cfRule type="containsText" dxfId="5239" priority="7138" operator="containsText" text="SUBSANAR">
      <formula>NOT(ISERROR(SEARCH("SUBSANAR",AB468)))</formula>
    </cfRule>
    <cfRule type="containsText" dxfId="5238" priority="7139" operator="containsText" text="NO">
      <formula>NOT(ISERROR(SEARCH("NO",AB468)))</formula>
    </cfRule>
    <cfRule type="containsText" dxfId="5237" priority="7140" operator="containsText" text="SI">
      <formula>NOT(ISERROR(SEARCH("SI",AB468)))</formula>
    </cfRule>
  </conditionalFormatting>
  <conditionalFormatting sqref="Z468">
    <cfRule type="containsText" dxfId="5236" priority="7141" operator="containsText" text="NO CUMPLE">
      <formula>NOT(ISERROR(SEARCH("NO CUMPLE",Z468)))</formula>
    </cfRule>
    <cfRule type="containsText" dxfId="5235" priority="7142" operator="containsText" text="CUMPLE">
      <formula>NOT(ISERROR(SEARCH("CUMPLE",Z468)))</formula>
    </cfRule>
    <cfRule type="containsText" dxfId="5234" priority="7143" operator="containsText" text="SUBSANAR">
      <formula>NOT(ISERROR(SEARCH("SUBSANAR",Z468)))</formula>
    </cfRule>
    <cfRule type="containsText" dxfId="5233" priority="7144" operator="containsText" text="NO">
      <formula>NOT(ISERROR(SEARCH("NO",Z468)))</formula>
    </cfRule>
    <cfRule type="containsText" dxfId="5232" priority="7145" operator="containsText" text="SI">
      <formula>NOT(ISERROR(SEARCH("SI",Z468)))</formula>
    </cfRule>
  </conditionalFormatting>
  <conditionalFormatting sqref="S489:T490">
    <cfRule type="containsText" dxfId="5231" priority="7130" operator="containsText" text="CUMPLE">
      <formula>NOT(ISERROR(SEARCH("CUMPLE",S489)))</formula>
    </cfRule>
  </conditionalFormatting>
  <conditionalFormatting sqref="AA485">
    <cfRule type="containsText" dxfId="5230" priority="7128" operator="containsText" text="NO">
      <formula>NOT(ISERROR(SEARCH("NO",AA485)))</formula>
    </cfRule>
    <cfRule type="containsText" dxfId="5229" priority="7129" operator="containsText" text="CUMPLE">
      <formula>NOT(ISERROR(SEARCH("CUMPLE",AA485)))</formula>
    </cfRule>
  </conditionalFormatting>
  <conditionalFormatting sqref="AC485">
    <cfRule type="containsText" dxfId="5228" priority="7126" operator="containsText" text="NO">
      <formula>NOT(ISERROR(SEARCH("NO",AC485)))</formula>
    </cfRule>
    <cfRule type="containsText" dxfId="5227" priority="7127" operator="containsText" text="CUMPLE">
      <formula>NOT(ISERROR(SEARCH("CUMPLE",AC485)))</formula>
    </cfRule>
  </conditionalFormatting>
  <conditionalFormatting sqref="X491">
    <cfRule type="containsText" dxfId="5226" priority="7119" operator="containsText" text="NO">
      <formula>NOT(ISERROR(SEARCH("NO",X491)))</formula>
    </cfRule>
  </conditionalFormatting>
  <conditionalFormatting sqref="X491">
    <cfRule type="containsText" dxfId="5225" priority="7120" operator="containsText" text="CUMPLE">
      <formula>NOT(ISERROR(SEARCH("CUMPLE",X491)))</formula>
    </cfRule>
  </conditionalFormatting>
  <conditionalFormatting sqref="Q485:Q490">
    <cfRule type="containsText" dxfId="5224" priority="7114" operator="containsText" text="NO CUMPLE">
      <formula>NOT(ISERROR(SEARCH("NO CUMPLE",Q485)))</formula>
    </cfRule>
    <cfRule type="containsText" dxfId="5223" priority="7115" operator="containsText" text="CUMPLE">
      <formula>NOT(ISERROR(SEARCH("CUMPLE",Q485)))</formula>
    </cfRule>
    <cfRule type="containsText" dxfId="5222" priority="7116" operator="containsText" text="SUBSANAR">
      <formula>NOT(ISERROR(SEARCH("SUBSANAR",Q485)))</formula>
    </cfRule>
    <cfRule type="containsText" dxfId="5221" priority="7117" operator="containsText" text="NO">
      <formula>NOT(ISERROR(SEARCH("NO",Q485)))</formula>
    </cfRule>
    <cfRule type="containsText" dxfId="5220" priority="7118" operator="containsText" text="SI">
      <formula>NOT(ISERROR(SEARCH("SI",Q485)))</formula>
    </cfRule>
  </conditionalFormatting>
  <conditionalFormatting sqref="R485:T485 S486:T488">
    <cfRule type="containsText" dxfId="5219" priority="7109" operator="containsText" text="NO CUMPLE">
      <formula>NOT(ISERROR(SEARCH("NO CUMPLE",R485)))</formula>
    </cfRule>
    <cfRule type="containsText" dxfId="5218" priority="7110" operator="containsText" text="CUMPLE">
      <formula>NOT(ISERROR(SEARCH("CUMPLE",R485)))</formula>
    </cfRule>
    <cfRule type="containsText" dxfId="5217" priority="7111" operator="containsText" text="SUBSANAR">
      <formula>NOT(ISERROR(SEARCH("SUBSANAR",R485)))</formula>
    </cfRule>
    <cfRule type="containsText" dxfId="5216" priority="7112" operator="containsText" text="NO">
      <formula>NOT(ISERROR(SEARCH("NO",R485)))</formula>
    </cfRule>
    <cfRule type="containsText" dxfId="5215" priority="7113" operator="containsText" text="SI">
      <formula>NOT(ISERROR(SEARCH("SI",R485)))</formula>
    </cfRule>
  </conditionalFormatting>
  <conditionalFormatting sqref="V485:V490">
    <cfRule type="containsText" dxfId="5214" priority="7103" operator="containsText" text="CUMPLE">
      <formula>NOT(ISERROR(SEARCH("CUMPLE",V485)))</formula>
    </cfRule>
  </conditionalFormatting>
  <conditionalFormatting sqref="V485:V490">
    <cfRule type="containsText" dxfId="5213" priority="7102" operator="containsText" text="NO">
      <formula>NOT(ISERROR(SEARCH("NO",V485)))</formula>
    </cfRule>
  </conditionalFormatting>
  <conditionalFormatting sqref="V485:V490">
    <cfRule type="containsText" dxfId="5212" priority="7101" operator="containsText" text="NO">
      <formula>NOT(ISERROR(SEARCH("NO",V485)))</formula>
    </cfRule>
  </conditionalFormatting>
  <conditionalFormatting sqref="V485:V490">
    <cfRule type="containsText" dxfId="5211" priority="7100" operator="containsText" text="NO">
      <formula>NOT(ISERROR(SEARCH("NO",V485)))</formula>
    </cfRule>
  </conditionalFormatting>
  <conditionalFormatting sqref="W491">
    <cfRule type="containsText" dxfId="5210" priority="7099" operator="containsText" text="CUMPLE">
      <formula>NOT(ISERROR(SEARCH("CUMPLE",W491)))</formula>
    </cfRule>
  </conditionalFormatting>
  <conditionalFormatting sqref="W491">
    <cfRule type="containsText" dxfId="5209" priority="7098" operator="containsText" text="NO">
      <formula>NOT(ISERROR(SEARCH("NO",W491)))</formula>
    </cfRule>
  </conditionalFormatting>
  <conditionalFormatting sqref="Z485">
    <cfRule type="containsText" dxfId="5208" priority="7093" operator="containsText" text="NO CUMPLE">
      <formula>NOT(ISERROR(SEARCH("NO CUMPLE",Z485)))</formula>
    </cfRule>
    <cfRule type="containsText" dxfId="5207" priority="7094" operator="containsText" text="CUMPLE">
      <formula>NOT(ISERROR(SEARCH("CUMPLE",Z485)))</formula>
    </cfRule>
    <cfRule type="containsText" dxfId="5206" priority="7095" operator="containsText" text="SUBSANAR">
      <formula>NOT(ISERROR(SEARCH("SUBSANAR",Z485)))</formula>
    </cfRule>
    <cfRule type="containsText" dxfId="5205" priority="7096" operator="containsText" text="NO">
      <formula>NOT(ISERROR(SEARCH("NO",Z485)))</formula>
    </cfRule>
    <cfRule type="containsText" dxfId="5204" priority="7097" operator="containsText" text="SI">
      <formula>NOT(ISERROR(SEARCH("SI",Z485)))</formula>
    </cfRule>
  </conditionalFormatting>
  <conditionalFormatting sqref="AB485">
    <cfRule type="containsText" dxfId="5203" priority="7088" operator="containsText" text="NO CUMPLE">
      <formula>NOT(ISERROR(SEARCH("NO CUMPLE",AB485)))</formula>
    </cfRule>
    <cfRule type="containsText" dxfId="5202" priority="7089" operator="containsText" text="CUMPLE">
      <formula>NOT(ISERROR(SEARCH("CUMPLE",AB485)))</formula>
    </cfRule>
    <cfRule type="containsText" dxfId="5201" priority="7090" operator="containsText" text="SUBSANAR">
      <formula>NOT(ISERROR(SEARCH("SUBSANAR",AB485)))</formula>
    </cfRule>
    <cfRule type="containsText" dxfId="5200" priority="7091" operator="containsText" text="NO">
      <formula>NOT(ISERROR(SEARCH("NO",AB485)))</formula>
    </cfRule>
    <cfRule type="containsText" dxfId="5199" priority="7092" operator="containsText" text="SI">
      <formula>NOT(ISERROR(SEARCH("SI",AB485)))</formula>
    </cfRule>
  </conditionalFormatting>
  <conditionalFormatting sqref="AB481">
    <cfRule type="containsText" dxfId="5198" priority="7078" operator="containsText" text="NO CUMPLE">
      <formula>NOT(ISERROR(SEARCH("NO CUMPLE",AB481)))</formula>
    </cfRule>
    <cfRule type="containsText" dxfId="5197" priority="7079" operator="containsText" text="CUMPLE">
      <formula>NOT(ISERROR(SEARCH("CUMPLE",AB481)))</formula>
    </cfRule>
    <cfRule type="containsText" dxfId="5196" priority="7080" operator="containsText" text="SUBSANAR">
      <formula>NOT(ISERROR(SEARCH("SUBSANAR",AB481)))</formula>
    </cfRule>
    <cfRule type="containsText" dxfId="5195" priority="7081" operator="containsText" text="NO">
      <formula>NOT(ISERROR(SEARCH("NO",AB481)))</formula>
    </cfRule>
    <cfRule type="containsText" dxfId="5194" priority="7082" operator="containsText" text="SI">
      <formula>NOT(ISERROR(SEARCH("SI",AB481)))</formula>
    </cfRule>
  </conditionalFormatting>
  <conditionalFormatting sqref="Z481">
    <cfRule type="containsText" dxfId="5193" priority="7083" operator="containsText" text="NO CUMPLE">
      <formula>NOT(ISERROR(SEARCH("NO CUMPLE",Z481)))</formula>
    </cfRule>
    <cfRule type="containsText" dxfId="5192" priority="7084" operator="containsText" text="CUMPLE">
      <formula>NOT(ISERROR(SEARCH("CUMPLE",Z481)))</formula>
    </cfRule>
    <cfRule type="containsText" dxfId="5191" priority="7085" operator="containsText" text="SUBSANAR">
      <formula>NOT(ISERROR(SEARCH("SUBSANAR",Z481)))</formula>
    </cfRule>
    <cfRule type="containsText" dxfId="5190" priority="7086" operator="containsText" text="NO">
      <formula>NOT(ISERROR(SEARCH("NO",Z481)))</formula>
    </cfRule>
    <cfRule type="containsText" dxfId="5189" priority="7087" operator="containsText" text="SI">
      <formula>NOT(ISERROR(SEARCH("SI",Z481)))</formula>
    </cfRule>
  </conditionalFormatting>
  <conditionalFormatting sqref="V505:V506 V518:V519">
    <cfRule type="containsText" dxfId="5188" priority="7072" operator="containsText" text="FUERA DE TIEMPO">
      <formula>NOT(ISERROR(SEARCH("FUERA DE TIEMPO",V505)))</formula>
    </cfRule>
  </conditionalFormatting>
  <conditionalFormatting sqref="S502:T503">
    <cfRule type="containsText" dxfId="5187" priority="7071" operator="containsText" text="CUMPLE">
      <formula>NOT(ISERROR(SEARCH("CUMPLE",S502)))</formula>
    </cfRule>
  </conditionalFormatting>
  <conditionalFormatting sqref="AA498">
    <cfRule type="containsText" dxfId="5186" priority="7069" operator="containsText" text="NO">
      <formula>NOT(ISERROR(SEARCH("NO",AA498)))</formula>
    </cfRule>
    <cfRule type="containsText" dxfId="5185" priority="7070" operator="containsText" text="CUMPLE">
      <formula>NOT(ISERROR(SEARCH("CUMPLE",AA498)))</formula>
    </cfRule>
  </conditionalFormatting>
  <conditionalFormatting sqref="AC498">
    <cfRule type="containsText" dxfId="5184" priority="7067" operator="containsText" text="NO">
      <formula>NOT(ISERROR(SEARCH("NO",AC498)))</formula>
    </cfRule>
    <cfRule type="containsText" dxfId="5183" priority="7068" operator="containsText" text="CUMPLE">
      <formula>NOT(ISERROR(SEARCH("CUMPLE",AC498)))</formula>
    </cfRule>
  </conditionalFormatting>
  <conditionalFormatting sqref="Y502:Y503">
    <cfRule type="containsText" dxfId="5182" priority="7066" operator="containsText" text="CUMPLE">
      <formula>NOT(ISERROR(SEARCH("CUMPLE",Y502)))</formula>
    </cfRule>
  </conditionalFormatting>
  <conditionalFormatting sqref="Y502:Y503">
    <cfRule type="containsText" dxfId="5181" priority="7065" operator="containsText" text="NO">
      <formula>NOT(ISERROR(SEARCH("NO",Y502)))</formula>
    </cfRule>
  </conditionalFormatting>
  <conditionalFormatting sqref="R502:R503">
    <cfRule type="containsText" dxfId="5180" priority="7064" operator="containsText" text="CUMPLE">
      <formula>NOT(ISERROR(SEARCH("CUMPLE",R502)))</formula>
    </cfRule>
  </conditionalFormatting>
  <conditionalFormatting sqref="X504">
    <cfRule type="containsText" dxfId="5179" priority="7060" operator="containsText" text="NO">
      <formula>NOT(ISERROR(SEARCH("NO",X504)))</formula>
    </cfRule>
  </conditionalFormatting>
  <conditionalFormatting sqref="X504">
    <cfRule type="containsText" dxfId="5178" priority="7061" operator="containsText" text="CUMPLE">
      <formula>NOT(ISERROR(SEARCH("CUMPLE",X504)))</formula>
    </cfRule>
  </conditionalFormatting>
  <conditionalFormatting sqref="Q498:Q503">
    <cfRule type="containsText" dxfId="5177" priority="7055" operator="containsText" text="NO CUMPLE">
      <formula>NOT(ISERROR(SEARCH("NO CUMPLE",Q498)))</formula>
    </cfRule>
    <cfRule type="containsText" dxfId="5176" priority="7056" operator="containsText" text="CUMPLE">
      <formula>NOT(ISERROR(SEARCH("CUMPLE",Q498)))</formula>
    </cfRule>
    <cfRule type="containsText" dxfId="5175" priority="7057" operator="containsText" text="SUBSANAR">
      <formula>NOT(ISERROR(SEARCH("SUBSANAR",Q498)))</formula>
    </cfRule>
    <cfRule type="containsText" dxfId="5174" priority="7058" operator="containsText" text="NO">
      <formula>NOT(ISERROR(SEARCH("NO",Q498)))</formula>
    </cfRule>
    <cfRule type="containsText" dxfId="5173" priority="7059" operator="containsText" text="SI">
      <formula>NOT(ISERROR(SEARCH("SI",Q498)))</formula>
    </cfRule>
  </conditionalFormatting>
  <conditionalFormatting sqref="R498:T501">
    <cfRule type="containsText" dxfId="5172" priority="7050" operator="containsText" text="NO CUMPLE">
      <formula>NOT(ISERROR(SEARCH("NO CUMPLE",R498)))</formula>
    </cfRule>
    <cfRule type="containsText" dxfId="5171" priority="7051" operator="containsText" text="CUMPLE">
      <formula>NOT(ISERROR(SEARCH("CUMPLE",R498)))</formula>
    </cfRule>
    <cfRule type="containsText" dxfId="5170" priority="7052" operator="containsText" text="SUBSANAR">
      <formula>NOT(ISERROR(SEARCH("SUBSANAR",R498)))</formula>
    </cfRule>
    <cfRule type="containsText" dxfId="5169" priority="7053" operator="containsText" text="NO">
      <formula>NOT(ISERROR(SEARCH("NO",R498)))</formula>
    </cfRule>
    <cfRule type="containsText" dxfId="5168" priority="7054" operator="containsText" text="SI">
      <formula>NOT(ISERROR(SEARCH("SI",R498)))</formula>
    </cfRule>
  </conditionalFormatting>
  <conditionalFormatting sqref="Y498:Y501">
    <cfRule type="containsText" dxfId="5167" priority="7045" operator="containsText" text="NO CUMPLE">
      <formula>NOT(ISERROR(SEARCH("NO CUMPLE",Y498)))</formula>
    </cfRule>
    <cfRule type="containsText" dxfId="5166" priority="7046" operator="containsText" text="CUMPLE">
      <formula>NOT(ISERROR(SEARCH("CUMPLE",Y498)))</formula>
    </cfRule>
    <cfRule type="containsText" dxfId="5165" priority="7047" operator="containsText" text="SUBSANAR">
      <formula>NOT(ISERROR(SEARCH("SUBSANAR",Y498)))</formula>
    </cfRule>
    <cfRule type="containsText" dxfId="5164" priority="7048" operator="containsText" text="NO">
      <formula>NOT(ISERROR(SEARCH("NO",Y498)))</formula>
    </cfRule>
    <cfRule type="containsText" dxfId="5163" priority="7049" operator="containsText" text="SI">
      <formula>NOT(ISERROR(SEARCH("SI",Y498)))</formula>
    </cfRule>
  </conditionalFormatting>
  <conditionalFormatting sqref="V498:V503">
    <cfRule type="containsText" dxfId="5162" priority="7044" operator="containsText" text="CUMPLE">
      <formula>NOT(ISERROR(SEARCH("CUMPLE",V498)))</formula>
    </cfRule>
  </conditionalFormatting>
  <conditionalFormatting sqref="V498:V503">
    <cfRule type="containsText" dxfId="5161" priority="7043" operator="containsText" text="NO">
      <formula>NOT(ISERROR(SEARCH("NO",V498)))</formula>
    </cfRule>
  </conditionalFormatting>
  <conditionalFormatting sqref="V498:V503">
    <cfRule type="containsText" dxfId="5160" priority="7042" operator="containsText" text="NO">
      <formula>NOT(ISERROR(SEARCH("NO",V498)))</formula>
    </cfRule>
  </conditionalFormatting>
  <conditionalFormatting sqref="V498:V503">
    <cfRule type="containsText" dxfId="5159" priority="7041" operator="containsText" text="NO">
      <formula>NOT(ISERROR(SEARCH("NO",V498)))</formula>
    </cfRule>
  </conditionalFormatting>
  <conditionalFormatting sqref="W504">
    <cfRule type="containsText" dxfId="5158" priority="7040" operator="containsText" text="CUMPLE">
      <formula>NOT(ISERROR(SEARCH("CUMPLE",W504)))</formula>
    </cfRule>
  </conditionalFormatting>
  <conditionalFormatting sqref="W504">
    <cfRule type="containsText" dxfId="5157" priority="7039" operator="containsText" text="NO">
      <formula>NOT(ISERROR(SEARCH("NO",W504)))</formula>
    </cfRule>
  </conditionalFormatting>
  <conditionalFormatting sqref="Z498">
    <cfRule type="containsText" dxfId="5156" priority="7034" operator="containsText" text="NO CUMPLE">
      <formula>NOT(ISERROR(SEARCH("NO CUMPLE",Z498)))</formula>
    </cfRule>
    <cfRule type="containsText" dxfId="5155" priority="7035" operator="containsText" text="CUMPLE">
      <formula>NOT(ISERROR(SEARCH("CUMPLE",Z498)))</formula>
    </cfRule>
    <cfRule type="containsText" dxfId="5154" priority="7036" operator="containsText" text="SUBSANAR">
      <formula>NOT(ISERROR(SEARCH("SUBSANAR",Z498)))</formula>
    </cfRule>
    <cfRule type="containsText" dxfId="5153" priority="7037" operator="containsText" text="NO">
      <formula>NOT(ISERROR(SEARCH("NO",Z498)))</formula>
    </cfRule>
    <cfRule type="containsText" dxfId="5152" priority="7038" operator="containsText" text="SI">
      <formula>NOT(ISERROR(SEARCH("SI",Z498)))</formula>
    </cfRule>
  </conditionalFormatting>
  <conditionalFormatting sqref="AB498">
    <cfRule type="containsText" dxfId="5151" priority="7029" operator="containsText" text="NO CUMPLE">
      <formula>NOT(ISERROR(SEARCH("NO CUMPLE",AB498)))</formula>
    </cfRule>
    <cfRule type="containsText" dxfId="5150" priority="7030" operator="containsText" text="CUMPLE">
      <formula>NOT(ISERROR(SEARCH("CUMPLE",AB498)))</formula>
    </cfRule>
    <cfRule type="containsText" dxfId="5149" priority="7031" operator="containsText" text="SUBSANAR">
      <formula>NOT(ISERROR(SEARCH("SUBSANAR",AB498)))</formula>
    </cfRule>
    <cfRule type="containsText" dxfId="5148" priority="7032" operator="containsText" text="NO">
      <formula>NOT(ISERROR(SEARCH("NO",AB498)))</formula>
    </cfRule>
    <cfRule type="containsText" dxfId="5147" priority="7033" operator="containsText" text="SI">
      <formula>NOT(ISERROR(SEARCH("SI",AB498)))</formula>
    </cfRule>
  </conditionalFormatting>
  <conditionalFormatting sqref="AB494">
    <cfRule type="containsText" dxfId="5146" priority="7019" operator="containsText" text="NO CUMPLE">
      <formula>NOT(ISERROR(SEARCH("NO CUMPLE",AB494)))</formula>
    </cfRule>
    <cfRule type="containsText" dxfId="5145" priority="7020" operator="containsText" text="CUMPLE">
      <formula>NOT(ISERROR(SEARCH("CUMPLE",AB494)))</formula>
    </cfRule>
    <cfRule type="containsText" dxfId="5144" priority="7021" operator="containsText" text="SUBSANAR">
      <formula>NOT(ISERROR(SEARCH("SUBSANAR",AB494)))</formula>
    </cfRule>
    <cfRule type="containsText" dxfId="5143" priority="7022" operator="containsText" text="NO">
      <formula>NOT(ISERROR(SEARCH("NO",AB494)))</formula>
    </cfRule>
    <cfRule type="containsText" dxfId="5142" priority="7023" operator="containsText" text="SI">
      <formula>NOT(ISERROR(SEARCH("SI",AB494)))</formula>
    </cfRule>
  </conditionalFormatting>
  <conditionalFormatting sqref="Z494">
    <cfRule type="containsText" dxfId="5141" priority="7024" operator="containsText" text="NO CUMPLE">
      <formula>NOT(ISERROR(SEARCH("NO CUMPLE",Z494)))</formula>
    </cfRule>
    <cfRule type="containsText" dxfId="5140" priority="7025" operator="containsText" text="CUMPLE">
      <formula>NOT(ISERROR(SEARCH("CUMPLE",Z494)))</formula>
    </cfRule>
    <cfRule type="containsText" dxfId="5139" priority="7026" operator="containsText" text="SUBSANAR">
      <formula>NOT(ISERROR(SEARCH("SUBSANAR",Z494)))</formula>
    </cfRule>
    <cfRule type="containsText" dxfId="5138" priority="7027" operator="containsText" text="NO">
      <formula>NOT(ISERROR(SEARCH("NO",Z494)))</formula>
    </cfRule>
    <cfRule type="containsText" dxfId="5137" priority="7028" operator="containsText" text="SI">
      <formula>NOT(ISERROR(SEARCH("SI",Z494)))</formula>
    </cfRule>
  </conditionalFormatting>
  <conditionalFormatting sqref="S515:T516">
    <cfRule type="containsText" dxfId="5136" priority="7013" operator="containsText" text="CUMPLE">
      <formula>NOT(ISERROR(SEARCH("CUMPLE",S515)))</formula>
    </cfRule>
  </conditionalFormatting>
  <conditionalFormatting sqref="AA511">
    <cfRule type="containsText" dxfId="5135" priority="7011" operator="containsText" text="NO">
      <formula>NOT(ISERROR(SEARCH("NO",AA511)))</formula>
    </cfRule>
    <cfRule type="containsText" dxfId="5134" priority="7012" operator="containsText" text="CUMPLE">
      <formula>NOT(ISERROR(SEARCH("CUMPLE",AA511)))</formula>
    </cfRule>
  </conditionalFormatting>
  <conditionalFormatting sqref="AC511">
    <cfRule type="containsText" dxfId="5133" priority="7009" operator="containsText" text="NO">
      <formula>NOT(ISERROR(SEARCH("NO",AC511)))</formula>
    </cfRule>
    <cfRule type="containsText" dxfId="5132" priority="7010" operator="containsText" text="CUMPLE">
      <formula>NOT(ISERROR(SEARCH("CUMPLE",AC511)))</formula>
    </cfRule>
  </conditionalFormatting>
  <conditionalFormatting sqref="R515:R516">
    <cfRule type="containsText" dxfId="5131" priority="7006" operator="containsText" text="CUMPLE">
      <formula>NOT(ISERROR(SEARCH("CUMPLE",R515)))</formula>
    </cfRule>
  </conditionalFormatting>
  <conditionalFormatting sqref="X517">
    <cfRule type="containsText" dxfId="5130" priority="7002" operator="containsText" text="NO">
      <formula>NOT(ISERROR(SEARCH("NO",X517)))</formula>
    </cfRule>
  </conditionalFormatting>
  <conditionalFormatting sqref="X517">
    <cfRule type="containsText" dxfId="5129" priority="7003" operator="containsText" text="CUMPLE">
      <formula>NOT(ISERROR(SEARCH("CUMPLE",X517)))</formula>
    </cfRule>
  </conditionalFormatting>
  <conditionalFormatting sqref="Q511:Q516">
    <cfRule type="containsText" dxfId="5128" priority="6997" operator="containsText" text="NO CUMPLE">
      <formula>NOT(ISERROR(SEARCH("NO CUMPLE",Q511)))</formula>
    </cfRule>
    <cfRule type="containsText" dxfId="5127" priority="6998" operator="containsText" text="CUMPLE">
      <formula>NOT(ISERROR(SEARCH("CUMPLE",Q511)))</formula>
    </cfRule>
    <cfRule type="containsText" dxfId="5126" priority="6999" operator="containsText" text="SUBSANAR">
      <formula>NOT(ISERROR(SEARCH("SUBSANAR",Q511)))</formula>
    </cfRule>
    <cfRule type="containsText" dxfId="5125" priority="7000" operator="containsText" text="NO">
      <formula>NOT(ISERROR(SEARCH("NO",Q511)))</formula>
    </cfRule>
    <cfRule type="containsText" dxfId="5124" priority="7001" operator="containsText" text="SI">
      <formula>NOT(ISERROR(SEARCH("SI",Q511)))</formula>
    </cfRule>
  </conditionalFormatting>
  <conditionalFormatting sqref="R511:T514">
    <cfRule type="containsText" dxfId="5123" priority="6992" operator="containsText" text="NO CUMPLE">
      <formula>NOT(ISERROR(SEARCH("NO CUMPLE",R511)))</formula>
    </cfRule>
    <cfRule type="containsText" dxfId="5122" priority="6993" operator="containsText" text="CUMPLE">
      <formula>NOT(ISERROR(SEARCH("CUMPLE",R511)))</formula>
    </cfRule>
    <cfRule type="containsText" dxfId="5121" priority="6994" operator="containsText" text="SUBSANAR">
      <formula>NOT(ISERROR(SEARCH("SUBSANAR",R511)))</formula>
    </cfRule>
    <cfRule type="containsText" dxfId="5120" priority="6995" operator="containsText" text="NO">
      <formula>NOT(ISERROR(SEARCH("NO",R511)))</formula>
    </cfRule>
    <cfRule type="containsText" dxfId="5119" priority="6996" operator="containsText" text="SI">
      <formula>NOT(ISERROR(SEARCH("SI",R511)))</formula>
    </cfRule>
  </conditionalFormatting>
  <conditionalFormatting sqref="V511:V516">
    <cfRule type="containsText" dxfId="5118" priority="6986" operator="containsText" text="CUMPLE">
      <formula>NOT(ISERROR(SEARCH("CUMPLE",V511)))</formula>
    </cfRule>
  </conditionalFormatting>
  <conditionalFormatting sqref="V511:V516">
    <cfRule type="containsText" dxfId="5117" priority="6985" operator="containsText" text="NO">
      <formula>NOT(ISERROR(SEARCH("NO",V511)))</formula>
    </cfRule>
  </conditionalFormatting>
  <conditionalFormatting sqref="V511:V516">
    <cfRule type="containsText" dxfId="5116" priority="6984" operator="containsText" text="NO">
      <formula>NOT(ISERROR(SEARCH("NO",V511)))</formula>
    </cfRule>
  </conditionalFormatting>
  <conditionalFormatting sqref="V511:V516">
    <cfRule type="containsText" dxfId="5115" priority="6983" operator="containsText" text="NO">
      <formula>NOT(ISERROR(SEARCH("NO",V511)))</formula>
    </cfRule>
  </conditionalFormatting>
  <conditionalFormatting sqref="W517">
    <cfRule type="containsText" dxfId="5114" priority="6982" operator="containsText" text="CUMPLE">
      <formula>NOT(ISERROR(SEARCH("CUMPLE",W517)))</formula>
    </cfRule>
  </conditionalFormatting>
  <conditionalFormatting sqref="W517">
    <cfRule type="containsText" dxfId="5113" priority="6981" operator="containsText" text="NO">
      <formula>NOT(ISERROR(SEARCH("NO",W517)))</formula>
    </cfRule>
  </conditionalFormatting>
  <conditionalFormatting sqref="Z511">
    <cfRule type="containsText" dxfId="5112" priority="6976" operator="containsText" text="NO CUMPLE">
      <formula>NOT(ISERROR(SEARCH("NO CUMPLE",Z511)))</formula>
    </cfRule>
    <cfRule type="containsText" dxfId="5111" priority="6977" operator="containsText" text="CUMPLE">
      <formula>NOT(ISERROR(SEARCH("CUMPLE",Z511)))</formula>
    </cfRule>
    <cfRule type="containsText" dxfId="5110" priority="6978" operator="containsText" text="SUBSANAR">
      <formula>NOT(ISERROR(SEARCH("SUBSANAR",Z511)))</formula>
    </cfRule>
    <cfRule type="containsText" dxfId="5109" priority="6979" operator="containsText" text="NO">
      <formula>NOT(ISERROR(SEARCH("NO",Z511)))</formula>
    </cfRule>
    <cfRule type="containsText" dxfId="5108" priority="6980" operator="containsText" text="SI">
      <formula>NOT(ISERROR(SEARCH("SI",Z511)))</formula>
    </cfRule>
  </conditionalFormatting>
  <conditionalFormatting sqref="AB511">
    <cfRule type="containsText" dxfId="5107" priority="6971" operator="containsText" text="NO CUMPLE">
      <formula>NOT(ISERROR(SEARCH("NO CUMPLE",AB511)))</formula>
    </cfRule>
    <cfRule type="containsText" dxfId="5106" priority="6972" operator="containsText" text="CUMPLE">
      <formula>NOT(ISERROR(SEARCH("CUMPLE",AB511)))</formula>
    </cfRule>
    <cfRule type="containsText" dxfId="5105" priority="6973" operator="containsText" text="SUBSANAR">
      <formula>NOT(ISERROR(SEARCH("SUBSANAR",AB511)))</formula>
    </cfRule>
    <cfRule type="containsText" dxfId="5104" priority="6974" operator="containsText" text="NO">
      <formula>NOT(ISERROR(SEARCH("NO",AB511)))</formula>
    </cfRule>
    <cfRule type="containsText" dxfId="5103" priority="6975" operator="containsText" text="SI">
      <formula>NOT(ISERROR(SEARCH("SI",AB511)))</formula>
    </cfRule>
  </conditionalFormatting>
  <conditionalFormatting sqref="AB507">
    <cfRule type="containsText" dxfId="5102" priority="6961" operator="containsText" text="NO CUMPLE">
      <formula>NOT(ISERROR(SEARCH("NO CUMPLE",AB507)))</formula>
    </cfRule>
    <cfRule type="containsText" dxfId="5101" priority="6962" operator="containsText" text="CUMPLE">
      <formula>NOT(ISERROR(SEARCH("CUMPLE",AB507)))</formula>
    </cfRule>
    <cfRule type="containsText" dxfId="5100" priority="6963" operator="containsText" text="SUBSANAR">
      <formula>NOT(ISERROR(SEARCH("SUBSANAR",AB507)))</formula>
    </cfRule>
    <cfRule type="containsText" dxfId="5099" priority="6964" operator="containsText" text="NO">
      <formula>NOT(ISERROR(SEARCH("NO",AB507)))</formula>
    </cfRule>
    <cfRule type="containsText" dxfId="5098" priority="6965" operator="containsText" text="SI">
      <formula>NOT(ISERROR(SEARCH("SI",AB507)))</formula>
    </cfRule>
  </conditionalFormatting>
  <conditionalFormatting sqref="Z507">
    <cfRule type="containsText" dxfId="5097" priority="6966" operator="containsText" text="NO CUMPLE">
      <formula>NOT(ISERROR(SEARCH("NO CUMPLE",Z507)))</formula>
    </cfRule>
    <cfRule type="containsText" dxfId="5096" priority="6967" operator="containsText" text="CUMPLE">
      <formula>NOT(ISERROR(SEARCH("CUMPLE",Z507)))</formula>
    </cfRule>
    <cfRule type="containsText" dxfId="5095" priority="6968" operator="containsText" text="SUBSANAR">
      <formula>NOT(ISERROR(SEARCH("SUBSANAR",Z507)))</formula>
    </cfRule>
    <cfRule type="containsText" dxfId="5094" priority="6969" operator="containsText" text="NO">
      <formula>NOT(ISERROR(SEARCH("NO",Z507)))</formula>
    </cfRule>
    <cfRule type="containsText" dxfId="5093" priority="6970" operator="containsText" text="SI">
      <formula>NOT(ISERROR(SEARCH("SI",Z507)))</formula>
    </cfRule>
  </conditionalFormatting>
  <conditionalFormatting sqref="V531:V532">
    <cfRule type="containsText" dxfId="5092" priority="6955" operator="containsText" text="FUERA DE TIEMPO">
      <formula>NOT(ISERROR(SEARCH("FUERA DE TIEMPO",V531)))</formula>
    </cfRule>
  </conditionalFormatting>
  <conditionalFormatting sqref="S528:T529">
    <cfRule type="containsText" dxfId="5091" priority="6954" operator="containsText" text="CUMPLE">
      <formula>NOT(ISERROR(SEARCH("CUMPLE",S528)))</formula>
    </cfRule>
  </conditionalFormatting>
  <conditionalFormatting sqref="AA524">
    <cfRule type="containsText" dxfId="5090" priority="6952" operator="containsText" text="NO">
      <formula>NOT(ISERROR(SEARCH("NO",AA524)))</formula>
    </cfRule>
    <cfRule type="containsText" dxfId="5089" priority="6953" operator="containsText" text="CUMPLE">
      <formula>NOT(ISERROR(SEARCH("CUMPLE",AA524)))</formula>
    </cfRule>
  </conditionalFormatting>
  <conditionalFormatting sqref="R528:R529">
    <cfRule type="containsText" dxfId="5088" priority="6947" operator="containsText" text="CUMPLE">
      <formula>NOT(ISERROR(SEARCH("CUMPLE",R528)))</formula>
    </cfRule>
  </conditionalFormatting>
  <conditionalFormatting sqref="X530">
    <cfRule type="containsText" dxfId="5087" priority="6943" operator="containsText" text="NO">
      <formula>NOT(ISERROR(SEARCH("NO",X530)))</formula>
    </cfRule>
  </conditionalFormatting>
  <conditionalFormatting sqref="V537:V542">
    <cfRule type="containsText" dxfId="5086" priority="6867" operator="containsText" text="NO">
      <formula>NOT(ISERROR(SEARCH("NO",V537)))</formula>
    </cfRule>
  </conditionalFormatting>
  <conditionalFormatting sqref="X530">
    <cfRule type="containsText" dxfId="5085" priority="6944" operator="containsText" text="CUMPLE">
      <formula>NOT(ISERROR(SEARCH("CUMPLE",X530)))</formula>
    </cfRule>
  </conditionalFormatting>
  <conditionalFormatting sqref="Q524:Q529">
    <cfRule type="containsText" dxfId="5084" priority="6938" operator="containsText" text="NO CUMPLE">
      <formula>NOT(ISERROR(SEARCH("NO CUMPLE",Q524)))</formula>
    </cfRule>
    <cfRule type="containsText" dxfId="5083" priority="6939" operator="containsText" text="CUMPLE">
      <formula>NOT(ISERROR(SEARCH("CUMPLE",Q524)))</formula>
    </cfRule>
    <cfRule type="containsText" dxfId="5082" priority="6940" operator="containsText" text="SUBSANAR">
      <formula>NOT(ISERROR(SEARCH("SUBSANAR",Q524)))</formula>
    </cfRule>
    <cfRule type="containsText" dxfId="5081" priority="6941" operator="containsText" text="NO">
      <formula>NOT(ISERROR(SEARCH("NO",Q524)))</formula>
    </cfRule>
    <cfRule type="containsText" dxfId="5080" priority="6942" operator="containsText" text="SI">
      <formula>NOT(ISERROR(SEARCH("SI",Q524)))</formula>
    </cfRule>
  </conditionalFormatting>
  <conditionalFormatting sqref="R524:T527">
    <cfRule type="containsText" dxfId="5079" priority="6933" operator="containsText" text="NO CUMPLE">
      <formula>NOT(ISERROR(SEARCH("NO CUMPLE",R524)))</formula>
    </cfRule>
    <cfRule type="containsText" dxfId="5078" priority="6934" operator="containsText" text="CUMPLE">
      <formula>NOT(ISERROR(SEARCH("CUMPLE",R524)))</formula>
    </cfRule>
    <cfRule type="containsText" dxfId="5077" priority="6935" operator="containsText" text="SUBSANAR">
      <formula>NOT(ISERROR(SEARCH("SUBSANAR",R524)))</formula>
    </cfRule>
    <cfRule type="containsText" dxfId="5076" priority="6936" operator="containsText" text="NO">
      <formula>NOT(ISERROR(SEARCH("NO",R524)))</formula>
    </cfRule>
    <cfRule type="containsText" dxfId="5075" priority="6937" operator="containsText" text="SI">
      <formula>NOT(ISERROR(SEARCH("SI",R524)))</formula>
    </cfRule>
  </conditionalFormatting>
  <conditionalFormatting sqref="V524:V529">
    <cfRule type="containsText" dxfId="5074" priority="6927" operator="containsText" text="CUMPLE">
      <formula>NOT(ISERROR(SEARCH("CUMPLE",V524)))</formula>
    </cfRule>
  </conditionalFormatting>
  <conditionalFormatting sqref="V524:V529">
    <cfRule type="containsText" dxfId="5073" priority="6926" operator="containsText" text="NO">
      <formula>NOT(ISERROR(SEARCH("NO",V524)))</formula>
    </cfRule>
  </conditionalFormatting>
  <conditionalFormatting sqref="V524:V529">
    <cfRule type="containsText" dxfId="5072" priority="6925" operator="containsText" text="NO">
      <formula>NOT(ISERROR(SEARCH("NO",V524)))</formula>
    </cfRule>
  </conditionalFormatting>
  <conditionalFormatting sqref="V524:V529">
    <cfRule type="containsText" dxfId="5071" priority="6924" operator="containsText" text="NO">
      <formula>NOT(ISERROR(SEARCH("NO",V524)))</formula>
    </cfRule>
  </conditionalFormatting>
  <conditionalFormatting sqref="W530">
    <cfRule type="containsText" dxfId="5070" priority="6923" operator="containsText" text="CUMPLE">
      <formula>NOT(ISERROR(SEARCH("CUMPLE",W530)))</formula>
    </cfRule>
  </conditionalFormatting>
  <conditionalFormatting sqref="W530">
    <cfRule type="containsText" dxfId="5069" priority="6922" operator="containsText" text="NO">
      <formula>NOT(ISERROR(SEARCH("NO",W530)))</formula>
    </cfRule>
  </conditionalFormatting>
  <conditionalFormatting sqref="Z524">
    <cfRule type="containsText" dxfId="5068" priority="6917" operator="containsText" text="NO CUMPLE">
      <formula>NOT(ISERROR(SEARCH("NO CUMPLE",Z524)))</formula>
    </cfRule>
    <cfRule type="containsText" dxfId="5067" priority="6918" operator="containsText" text="CUMPLE">
      <formula>NOT(ISERROR(SEARCH("CUMPLE",Z524)))</formula>
    </cfRule>
    <cfRule type="containsText" dxfId="5066" priority="6919" operator="containsText" text="SUBSANAR">
      <formula>NOT(ISERROR(SEARCH("SUBSANAR",Z524)))</formula>
    </cfRule>
    <cfRule type="containsText" dxfId="5065" priority="6920" operator="containsText" text="NO">
      <formula>NOT(ISERROR(SEARCH("NO",Z524)))</formula>
    </cfRule>
    <cfRule type="containsText" dxfId="5064" priority="6921" operator="containsText" text="SI">
      <formula>NOT(ISERROR(SEARCH("SI",Z524)))</formula>
    </cfRule>
  </conditionalFormatting>
  <conditionalFormatting sqref="AB524">
    <cfRule type="containsText" dxfId="5063" priority="6912" operator="containsText" text="NO CUMPLE">
      <formula>NOT(ISERROR(SEARCH("NO CUMPLE",AB524)))</formula>
    </cfRule>
    <cfRule type="containsText" dxfId="5062" priority="6913" operator="containsText" text="CUMPLE">
      <formula>NOT(ISERROR(SEARCH("CUMPLE",AB524)))</formula>
    </cfRule>
    <cfRule type="containsText" dxfId="5061" priority="6914" operator="containsText" text="SUBSANAR">
      <formula>NOT(ISERROR(SEARCH("SUBSANAR",AB524)))</formula>
    </cfRule>
    <cfRule type="containsText" dxfId="5060" priority="6915" operator="containsText" text="NO">
      <formula>NOT(ISERROR(SEARCH("NO",AB524)))</formula>
    </cfRule>
    <cfRule type="containsText" dxfId="5059" priority="6916" operator="containsText" text="SI">
      <formula>NOT(ISERROR(SEARCH("SI",AB524)))</formula>
    </cfRule>
  </conditionalFormatting>
  <conditionalFormatting sqref="AB520">
    <cfRule type="containsText" dxfId="5058" priority="6902" operator="containsText" text="NO CUMPLE">
      <formula>NOT(ISERROR(SEARCH("NO CUMPLE",AB520)))</formula>
    </cfRule>
    <cfRule type="containsText" dxfId="5057" priority="6903" operator="containsText" text="CUMPLE">
      <formula>NOT(ISERROR(SEARCH("CUMPLE",AB520)))</formula>
    </cfRule>
    <cfRule type="containsText" dxfId="5056" priority="6904" operator="containsText" text="SUBSANAR">
      <formula>NOT(ISERROR(SEARCH("SUBSANAR",AB520)))</formula>
    </cfRule>
    <cfRule type="containsText" dxfId="5055" priority="6905" operator="containsText" text="NO">
      <formula>NOT(ISERROR(SEARCH("NO",AB520)))</formula>
    </cfRule>
    <cfRule type="containsText" dxfId="5054" priority="6906" operator="containsText" text="SI">
      <formula>NOT(ISERROR(SEARCH("SI",AB520)))</formula>
    </cfRule>
  </conditionalFormatting>
  <conditionalFormatting sqref="Z520">
    <cfRule type="containsText" dxfId="5053" priority="6907" operator="containsText" text="NO CUMPLE">
      <formula>NOT(ISERROR(SEARCH("NO CUMPLE",Z520)))</formula>
    </cfRule>
    <cfRule type="containsText" dxfId="5052" priority="6908" operator="containsText" text="CUMPLE">
      <formula>NOT(ISERROR(SEARCH("CUMPLE",Z520)))</formula>
    </cfRule>
    <cfRule type="containsText" dxfId="5051" priority="6909" operator="containsText" text="SUBSANAR">
      <formula>NOT(ISERROR(SEARCH("SUBSANAR",Z520)))</formula>
    </cfRule>
    <cfRule type="containsText" dxfId="5050" priority="6910" operator="containsText" text="NO">
      <formula>NOT(ISERROR(SEARCH("NO",Z520)))</formula>
    </cfRule>
    <cfRule type="containsText" dxfId="5049" priority="6911" operator="containsText" text="SI">
      <formula>NOT(ISERROR(SEARCH("SI",Z520)))</formula>
    </cfRule>
  </conditionalFormatting>
  <conditionalFormatting sqref="S541:T542">
    <cfRule type="containsText" dxfId="5048" priority="6896" operator="containsText" text="CUMPLE">
      <formula>NOT(ISERROR(SEARCH("CUMPLE",S541)))</formula>
    </cfRule>
  </conditionalFormatting>
  <conditionalFormatting sqref="AA537">
    <cfRule type="containsText" dxfId="5047" priority="6894" operator="containsText" text="NO">
      <formula>NOT(ISERROR(SEARCH("NO",AA537)))</formula>
    </cfRule>
    <cfRule type="containsText" dxfId="5046" priority="6895" operator="containsText" text="CUMPLE">
      <formula>NOT(ISERROR(SEARCH("CUMPLE",AA537)))</formula>
    </cfRule>
  </conditionalFormatting>
  <conditionalFormatting sqref="R541:R542">
    <cfRule type="containsText" dxfId="5045" priority="6889" operator="containsText" text="CUMPLE">
      <formula>NOT(ISERROR(SEARCH("CUMPLE",R541)))</formula>
    </cfRule>
  </conditionalFormatting>
  <conditionalFormatting sqref="X543">
    <cfRule type="containsText" dxfId="5044" priority="6885" operator="containsText" text="NO">
      <formula>NOT(ISERROR(SEARCH("NO",X543)))</formula>
    </cfRule>
  </conditionalFormatting>
  <conditionalFormatting sqref="V550:V555">
    <cfRule type="containsText" dxfId="5043" priority="6807" operator="containsText" text="NO">
      <formula>NOT(ISERROR(SEARCH("NO",V550)))</formula>
    </cfRule>
  </conditionalFormatting>
  <conditionalFormatting sqref="X543">
    <cfRule type="containsText" dxfId="5042" priority="6886" operator="containsText" text="CUMPLE">
      <formula>NOT(ISERROR(SEARCH("CUMPLE",X543)))</formula>
    </cfRule>
  </conditionalFormatting>
  <conditionalFormatting sqref="Q537:Q542">
    <cfRule type="containsText" dxfId="5041" priority="6880" operator="containsText" text="NO CUMPLE">
      <formula>NOT(ISERROR(SEARCH("NO CUMPLE",Q537)))</formula>
    </cfRule>
    <cfRule type="containsText" dxfId="5040" priority="6881" operator="containsText" text="CUMPLE">
      <formula>NOT(ISERROR(SEARCH("CUMPLE",Q537)))</formula>
    </cfRule>
    <cfRule type="containsText" dxfId="5039" priority="6882" operator="containsText" text="SUBSANAR">
      <formula>NOT(ISERROR(SEARCH("SUBSANAR",Q537)))</formula>
    </cfRule>
    <cfRule type="containsText" dxfId="5038" priority="6883" operator="containsText" text="NO">
      <formula>NOT(ISERROR(SEARCH("NO",Q537)))</formula>
    </cfRule>
    <cfRule type="containsText" dxfId="5037" priority="6884" operator="containsText" text="SI">
      <formula>NOT(ISERROR(SEARCH("SI",Q537)))</formula>
    </cfRule>
  </conditionalFormatting>
  <conditionalFormatting sqref="R537:T540">
    <cfRule type="containsText" dxfId="5036" priority="6875" operator="containsText" text="NO CUMPLE">
      <formula>NOT(ISERROR(SEARCH("NO CUMPLE",R537)))</formula>
    </cfRule>
    <cfRule type="containsText" dxfId="5035" priority="6876" operator="containsText" text="CUMPLE">
      <formula>NOT(ISERROR(SEARCH("CUMPLE",R537)))</formula>
    </cfRule>
    <cfRule type="containsText" dxfId="5034" priority="6877" operator="containsText" text="SUBSANAR">
      <formula>NOT(ISERROR(SEARCH("SUBSANAR",R537)))</formula>
    </cfRule>
    <cfRule type="containsText" dxfId="5033" priority="6878" operator="containsText" text="NO">
      <formula>NOT(ISERROR(SEARCH("NO",R537)))</formula>
    </cfRule>
    <cfRule type="containsText" dxfId="5032" priority="6879" operator="containsText" text="SI">
      <formula>NOT(ISERROR(SEARCH("SI",R537)))</formula>
    </cfRule>
  </conditionalFormatting>
  <conditionalFormatting sqref="V537:V542">
    <cfRule type="containsText" dxfId="5031" priority="6869" operator="containsText" text="CUMPLE">
      <formula>NOT(ISERROR(SEARCH("CUMPLE",V537)))</formula>
    </cfRule>
  </conditionalFormatting>
  <conditionalFormatting sqref="V537:V542">
    <cfRule type="containsText" dxfId="5030" priority="6868" operator="containsText" text="NO">
      <formula>NOT(ISERROR(SEARCH("NO",V537)))</formula>
    </cfRule>
  </conditionalFormatting>
  <conditionalFormatting sqref="V537:V542">
    <cfRule type="containsText" dxfId="5029" priority="6866" operator="containsText" text="NO">
      <formula>NOT(ISERROR(SEARCH("NO",V537)))</formula>
    </cfRule>
  </conditionalFormatting>
  <conditionalFormatting sqref="W543">
    <cfRule type="containsText" dxfId="5028" priority="6865" operator="containsText" text="CUMPLE">
      <formula>NOT(ISERROR(SEARCH("CUMPLE",W543)))</formula>
    </cfRule>
  </conditionalFormatting>
  <conditionalFormatting sqref="W543">
    <cfRule type="containsText" dxfId="5027" priority="6864" operator="containsText" text="NO">
      <formula>NOT(ISERROR(SEARCH("NO",W543)))</formula>
    </cfRule>
  </conditionalFormatting>
  <conditionalFormatting sqref="Z537">
    <cfRule type="containsText" dxfId="5026" priority="6859" operator="containsText" text="NO CUMPLE">
      <formula>NOT(ISERROR(SEARCH("NO CUMPLE",Z537)))</formula>
    </cfRule>
    <cfRule type="containsText" dxfId="5025" priority="6860" operator="containsText" text="CUMPLE">
      <formula>NOT(ISERROR(SEARCH("CUMPLE",Z537)))</formula>
    </cfRule>
    <cfRule type="containsText" dxfId="5024" priority="6861" operator="containsText" text="SUBSANAR">
      <formula>NOT(ISERROR(SEARCH("SUBSANAR",Z537)))</formula>
    </cfRule>
    <cfRule type="containsText" dxfId="5023" priority="6862" operator="containsText" text="NO">
      <formula>NOT(ISERROR(SEARCH("NO",Z537)))</formula>
    </cfRule>
    <cfRule type="containsText" dxfId="5022" priority="6863" operator="containsText" text="SI">
      <formula>NOT(ISERROR(SEARCH("SI",Z537)))</formula>
    </cfRule>
  </conditionalFormatting>
  <conditionalFormatting sqref="AB537">
    <cfRule type="containsText" dxfId="5021" priority="6854" operator="containsText" text="NO CUMPLE">
      <formula>NOT(ISERROR(SEARCH("NO CUMPLE",AB537)))</formula>
    </cfRule>
    <cfRule type="containsText" dxfId="5020" priority="6855" operator="containsText" text="CUMPLE">
      <formula>NOT(ISERROR(SEARCH("CUMPLE",AB537)))</formula>
    </cfRule>
    <cfRule type="containsText" dxfId="5019" priority="6856" operator="containsText" text="SUBSANAR">
      <formula>NOT(ISERROR(SEARCH("SUBSANAR",AB537)))</formula>
    </cfRule>
    <cfRule type="containsText" dxfId="5018" priority="6857" operator="containsText" text="NO">
      <formula>NOT(ISERROR(SEARCH("NO",AB537)))</formula>
    </cfRule>
    <cfRule type="containsText" dxfId="5017" priority="6858" operator="containsText" text="SI">
      <formula>NOT(ISERROR(SEARCH("SI",AB537)))</formula>
    </cfRule>
  </conditionalFormatting>
  <conditionalFormatting sqref="AB533">
    <cfRule type="containsText" dxfId="5016" priority="6844" operator="containsText" text="NO CUMPLE">
      <formula>NOT(ISERROR(SEARCH("NO CUMPLE",AB533)))</formula>
    </cfRule>
    <cfRule type="containsText" dxfId="5015" priority="6845" operator="containsText" text="CUMPLE">
      <formula>NOT(ISERROR(SEARCH("CUMPLE",AB533)))</formula>
    </cfRule>
    <cfRule type="containsText" dxfId="5014" priority="6846" operator="containsText" text="SUBSANAR">
      <formula>NOT(ISERROR(SEARCH("SUBSANAR",AB533)))</formula>
    </cfRule>
    <cfRule type="containsText" dxfId="5013" priority="6847" operator="containsText" text="NO">
      <formula>NOT(ISERROR(SEARCH("NO",AB533)))</formula>
    </cfRule>
    <cfRule type="containsText" dxfId="5012" priority="6848" operator="containsText" text="SI">
      <formula>NOT(ISERROR(SEARCH("SI",AB533)))</formula>
    </cfRule>
  </conditionalFormatting>
  <conditionalFormatting sqref="Z533">
    <cfRule type="containsText" dxfId="5011" priority="6849" operator="containsText" text="NO CUMPLE">
      <formula>NOT(ISERROR(SEARCH("NO CUMPLE",Z533)))</formula>
    </cfRule>
    <cfRule type="containsText" dxfId="5010" priority="6850" operator="containsText" text="CUMPLE">
      <formula>NOT(ISERROR(SEARCH("CUMPLE",Z533)))</formula>
    </cfRule>
    <cfRule type="containsText" dxfId="5009" priority="6851" operator="containsText" text="SUBSANAR">
      <formula>NOT(ISERROR(SEARCH("SUBSANAR",Z533)))</formula>
    </cfRule>
    <cfRule type="containsText" dxfId="5008" priority="6852" operator="containsText" text="NO">
      <formula>NOT(ISERROR(SEARCH("NO",Z533)))</formula>
    </cfRule>
    <cfRule type="containsText" dxfId="5007" priority="6853" operator="containsText" text="SI">
      <formula>NOT(ISERROR(SEARCH("SI",Z533)))</formula>
    </cfRule>
  </conditionalFormatting>
  <conditionalFormatting sqref="V557:V558 V570:V571 V596:V597">
    <cfRule type="containsText" dxfId="5006" priority="6838" operator="containsText" text="FUERA DE TIEMPO">
      <formula>NOT(ISERROR(SEARCH("FUERA DE TIEMPO",V557)))</formula>
    </cfRule>
  </conditionalFormatting>
  <conditionalFormatting sqref="S554:T555">
    <cfRule type="containsText" dxfId="5005" priority="6837" operator="containsText" text="CUMPLE">
      <formula>NOT(ISERROR(SEARCH("CUMPLE",S554)))</formula>
    </cfRule>
  </conditionalFormatting>
  <conditionalFormatting sqref="AA550">
    <cfRule type="containsText" dxfId="5004" priority="6835" operator="containsText" text="NO">
      <formula>NOT(ISERROR(SEARCH("NO",AA550)))</formula>
    </cfRule>
    <cfRule type="containsText" dxfId="5003" priority="6836" operator="containsText" text="CUMPLE">
      <formula>NOT(ISERROR(SEARCH("CUMPLE",AA550)))</formula>
    </cfRule>
  </conditionalFormatting>
  <conditionalFormatting sqref="AC550">
    <cfRule type="containsText" dxfId="5002" priority="6833" operator="containsText" text="NO">
      <formula>NOT(ISERROR(SEARCH("NO",AC550)))</formula>
    </cfRule>
    <cfRule type="containsText" dxfId="5001" priority="6834" operator="containsText" text="CUMPLE">
      <formula>NOT(ISERROR(SEARCH("CUMPLE",AC550)))</formula>
    </cfRule>
  </conditionalFormatting>
  <conditionalFormatting sqref="R554:R555">
    <cfRule type="containsText" dxfId="5000" priority="6830" operator="containsText" text="CUMPLE">
      <formula>NOT(ISERROR(SEARCH("CUMPLE",R554)))</formula>
    </cfRule>
  </conditionalFormatting>
  <conditionalFormatting sqref="X556">
    <cfRule type="containsText" dxfId="4999" priority="6826" operator="containsText" text="NO">
      <formula>NOT(ISERROR(SEARCH("NO",X556)))</formula>
    </cfRule>
  </conditionalFormatting>
  <conditionalFormatting sqref="X556">
    <cfRule type="containsText" dxfId="4998" priority="6827" operator="containsText" text="CUMPLE">
      <formula>NOT(ISERROR(SEARCH("CUMPLE",X556)))</formula>
    </cfRule>
  </conditionalFormatting>
  <conditionalFormatting sqref="Q550:Q555">
    <cfRule type="containsText" dxfId="4997" priority="6821" operator="containsText" text="NO CUMPLE">
      <formula>NOT(ISERROR(SEARCH("NO CUMPLE",Q550)))</formula>
    </cfRule>
    <cfRule type="containsText" dxfId="4996" priority="6822" operator="containsText" text="CUMPLE">
      <formula>NOT(ISERROR(SEARCH("CUMPLE",Q550)))</formula>
    </cfRule>
    <cfRule type="containsText" dxfId="4995" priority="6823" operator="containsText" text="SUBSANAR">
      <formula>NOT(ISERROR(SEARCH("SUBSANAR",Q550)))</formula>
    </cfRule>
    <cfRule type="containsText" dxfId="4994" priority="6824" operator="containsText" text="NO">
      <formula>NOT(ISERROR(SEARCH("NO",Q550)))</formula>
    </cfRule>
    <cfRule type="containsText" dxfId="4993" priority="6825" operator="containsText" text="SI">
      <formula>NOT(ISERROR(SEARCH("SI",Q550)))</formula>
    </cfRule>
  </conditionalFormatting>
  <conditionalFormatting sqref="R550:T553">
    <cfRule type="containsText" dxfId="4992" priority="6816" operator="containsText" text="NO CUMPLE">
      <formula>NOT(ISERROR(SEARCH("NO CUMPLE",R550)))</formula>
    </cfRule>
    <cfRule type="containsText" dxfId="4991" priority="6817" operator="containsText" text="CUMPLE">
      <formula>NOT(ISERROR(SEARCH("CUMPLE",R550)))</formula>
    </cfRule>
    <cfRule type="containsText" dxfId="4990" priority="6818" operator="containsText" text="SUBSANAR">
      <formula>NOT(ISERROR(SEARCH("SUBSANAR",R550)))</formula>
    </cfRule>
    <cfRule type="containsText" dxfId="4989" priority="6819" operator="containsText" text="NO">
      <formula>NOT(ISERROR(SEARCH("NO",R550)))</formula>
    </cfRule>
    <cfRule type="containsText" dxfId="4988" priority="6820" operator="containsText" text="SI">
      <formula>NOT(ISERROR(SEARCH("SI",R550)))</formula>
    </cfRule>
  </conditionalFormatting>
  <conditionalFormatting sqref="V550:V555">
    <cfRule type="containsText" dxfId="4987" priority="6810" operator="containsText" text="CUMPLE">
      <formula>NOT(ISERROR(SEARCH("CUMPLE",V550)))</formula>
    </cfRule>
  </conditionalFormatting>
  <conditionalFormatting sqref="V550:V555">
    <cfRule type="containsText" dxfId="4986" priority="6809" operator="containsText" text="NO">
      <formula>NOT(ISERROR(SEARCH("NO",V550)))</formula>
    </cfRule>
  </conditionalFormatting>
  <conditionalFormatting sqref="V550:V555">
    <cfRule type="containsText" dxfId="4985" priority="6808" operator="containsText" text="NO">
      <formula>NOT(ISERROR(SEARCH("NO",V550)))</formula>
    </cfRule>
  </conditionalFormatting>
  <conditionalFormatting sqref="W556">
    <cfRule type="containsText" dxfId="4984" priority="6806" operator="containsText" text="CUMPLE">
      <formula>NOT(ISERROR(SEARCH("CUMPLE",W556)))</formula>
    </cfRule>
  </conditionalFormatting>
  <conditionalFormatting sqref="W556">
    <cfRule type="containsText" dxfId="4983" priority="6805" operator="containsText" text="NO">
      <formula>NOT(ISERROR(SEARCH("NO",W556)))</formula>
    </cfRule>
  </conditionalFormatting>
  <conditionalFormatting sqref="Z550">
    <cfRule type="containsText" dxfId="4982" priority="6800" operator="containsText" text="NO CUMPLE">
      <formula>NOT(ISERROR(SEARCH("NO CUMPLE",Z550)))</formula>
    </cfRule>
    <cfRule type="containsText" dxfId="4981" priority="6801" operator="containsText" text="CUMPLE">
      <formula>NOT(ISERROR(SEARCH("CUMPLE",Z550)))</formula>
    </cfRule>
    <cfRule type="containsText" dxfId="4980" priority="6802" operator="containsText" text="SUBSANAR">
      <formula>NOT(ISERROR(SEARCH("SUBSANAR",Z550)))</formula>
    </cfRule>
    <cfRule type="containsText" dxfId="4979" priority="6803" operator="containsText" text="NO">
      <formula>NOT(ISERROR(SEARCH("NO",Z550)))</formula>
    </cfRule>
    <cfRule type="containsText" dxfId="4978" priority="6804" operator="containsText" text="SI">
      <formula>NOT(ISERROR(SEARCH("SI",Z550)))</formula>
    </cfRule>
  </conditionalFormatting>
  <conditionalFormatting sqref="AB550">
    <cfRule type="containsText" dxfId="4977" priority="6795" operator="containsText" text="NO CUMPLE">
      <formula>NOT(ISERROR(SEARCH("NO CUMPLE",AB550)))</formula>
    </cfRule>
    <cfRule type="containsText" dxfId="4976" priority="6796" operator="containsText" text="CUMPLE">
      <formula>NOT(ISERROR(SEARCH("CUMPLE",AB550)))</formula>
    </cfRule>
    <cfRule type="containsText" dxfId="4975" priority="6797" operator="containsText" text="SUBSANAR">
      <formula>NOT(ISERROR(SEARCH("SUBSANAR",AB550)))</formula>
    </cfRule>
    <cfRule type="containsText" dxfId="4974" priority="6798" operator="containsText" text="NO">
      <formula>NOT(ISERROR(SEARCH("NO",AB550)))</formula>
    </cfRule>
    <cfRule type="containsText" dxfId="4973" priority="6799" operator="containsText" text="SI">
      <formula>NOT(ISERROR(SEARCH("SI",AB550)))</formula>
    </cfRule>
  </conditionalFormatting>
  <conditionalFormatting sqref="AB546">
    <cfRule type="containsText" dxfId="4972" priority="6785" operator="containsText" text="NO CUMPLE">
      <formula>NOT(ISERROR(SEARCH("NO CUMPLE",AB546)))</formula>
    </cfRule>
    <cfRule type="containsText" dxfId="4971" priority="6786" operator="containsText" text="CUMPLE">
      <formula>NOT(ISERROR(SEARCH("CUMPLE",AB546)))</formula>
    </cfRule>
    <cfRule type="containsText" dxfId="4970" priority="6787" operator="containsText" text="SUBSANAR">
      <formula>NOT(ISERROR(SEARCH("SUBSANAR",AB546)))</formula>
    </cfRule>
    <cfRule type="containsText" dxfId="4969" priority="6788" operator="containsText" text="NO">
      <formula>NOT(ISERROR(SEARCH("NO",AB546)))</formula>
    </cfRule>
    <cfRule type="containsText" dxfId="4968" priority="6789" operator="containsText" text="SI">
      <formula>NOT(ISERROR(SEARCH("SI",AB546)))</formula>
    </cfRule>
  </conditionalFormatting>
  <conditionalFormatting sqref="Z546">
    <cfRule type="containsText" dxfId="4967" priority="6790" operator="containsText" text="NO CUMPLE">
      <formula>NOT(ISERROR(SEARCH("NO CUMPLE",Z546)))</formula>
    </cfRule>
    <cfRule type="containsText" dxfId="4966" priority="6791" operator="containsText" text="CUMPLE">
      <formula>NOT(ISERROR(SEARCH("CUMPLE",Z546)))</formula>
    </cfRule>
    <cfRule type="containsText" dxfId="4965" priority="6792" operator="containsText" text="SUBSANAR">
      <formula>NOT(ISERROR(SEARCH("SUBSANAR",Z546)))</formula>
    </cfRule>
    <cfRule type="containsText" dxfId="4964" priority="6793" operator="containsText" text="NO">
      <formula>NOT(ISERROR(SEARCH("NO",Z546)))</formula>
    </cfRule>
    <cfRule type="containsText" dxfId="4963" priority="6794" operator="containsText" text="SI">
      <formula>NOT(ISERROR(SEARCH("SI",Z546)))</formula>
    </cfRule>
  </conditionalFormatting>
  <conditionalFormatting sqref="S567:T568">
    <cfRule type="containsText" dxfId="4962" priority="6779" operator="containsText" text="CUMPLE">
      <formula>NOT(ISERROR(SEARCH("CUMPLE",S567)))</formula>
    </cfRule>
  </conditionalFormatting>
  <conditionalFormatting sqref="AA563">
    <cfRule type="containsText" dxfId="4961" priority="6777" operator="containsText" text="NO">
      <formula>NOT(ISERROR(SEARCH("NO",AA563)))</formula>
    </cfRule>
    <cfRule type="containsText" dxfId="4960" priority="6778" operator="containsText" text="CUMPLE">
      <formula>NOT(ISERROR(SEARCH("CUMPLE",AA563)))</formula>
    </cfRule>
  </conditionalFormatting>
  <conditionalFormatting sqref="AC563">
    <cfRule type="containsText" dxfId="4959" priority="6775" operator="containsText" text="NO">
      <formula>NOT(ISERROR(SEARCH("NO",AC563)))</formula>
    </cfRule>
    <cfRule type="containsText" dxfId="4958" priority="6776" operator="containsText" text="CUMPLE">
      <formula>NOT(ISERROR(SEARCH("CUMPLE",AC563)))</formula>
    </cfRule>
  </conditionalFormatting>
  <conditionalFormatting sqref="R567:R568">
    <cfRule type="containsText" dxfId="4957" priority="6772" operator="containsText" text="CUMPLE">
      <formula>NOT(ISERROR(SEARCH("CUMPLE",R567)))</formula>
    </cfRule>
  </conditionalFormatting>
  <conditionalFormatting sqref="X569">
    <cfRule type="containsText" dxfId="4956" priority="6768" operator="containsText" text="NO">
      <formula>NOT(ISERROR(SEARCH("NO",X569)))</formula>
    </cfRule>
  </conditionalFormatting>
  <conditionalFormatting sqref="X569">
    <cfRule type="containsText" dxfId="4955" priority="6769" operator="containsText" text="CUMPLE">
      <formula>NOT(ISERROR(SEARCH("CUMPLE",X569)))</formula>
    </cfRule>
  </conditionalFormatting>
  <conditionalFormatting sqref="Q563:Q568">
    <cfRule type="containsText" dxfId="4954" priority="6763" operator="containsText" text="NO CUMPLE">
      <formula>NOT(ISERROR(SEARCH("NO CUMPLE",Q563)))</formula>
    </cfRule>
    <cfRule type="containsText" dxfId="4953" priority="6764" operator="containsText" text="CUMPLE">
      <formula>NOT(ISERROR(SEARCH("CUMPLE",Q563)))</formula>
    </cfRule>
    <cfRule type="containsText" dxfId="4952" priority="6765" operator="containsText" text="SUBSANAR">
      <formula>NOT(ISERROR(SEARCH("SUBSANAR",Q563)))</formula>
    </cfRule>
    <cfRule type="containsText" dxfId="4951" priority="6766" operator="containsText" text="NO">
      <formula>NOT(ISERROR(SEARCH("NO",Q563)))</formula>
    </cfRule>
    <cfRule type="containsText" dxfId="4950" priority="6767" operator="containsText" text="SI">
      <formula>NOT(ISERROR(SEARCH("SI",Q563)))</formula>
    </cfRule>
  </conditionalFormatting>
  <conditionalFormatting sqref="R563:T566">
    <cfRule type="containsText" dxfId="4949" priority="6758" operator="containsText" text="NO CUMPLE">
      <formula>NOT(ISERROR(SEARCH("NO CUMPLE",R563)))</formula>
    </cfRule>
    <cfRule type="containsText" dxfId="4948" priority="6759" operator="containsText" text="CUMPLE">
      <formula>NOT(ISERROR(SEARCH("CUMPLE",R563)))</formula>
    </cfRule>
    <cfRule type="containsText" dxfId="4947" priority="6760" operator="containsText" text="SUBSANAR">
      <formula>NOT(ISERROR(SEARCH("SUBSANAR",R563)))</formula>
    </cfRule>
    <cfRule type="containsText" dxfId="4946" priority="6761" operator="containsText" text="NO">
      <formula>NOT(ISERROR(SEARCH("NO",R563)))</formula>
    </cfRule>
    <cfRule type="containsText" dxfId="4945" priority="6762" operator="containsText" text="SI">
      <formula>NOT(ISERROR(SEARCH("SI",R563)))</formula>
    </cfRule>
  </conditionalFormatting>
  <conditionalFormatting sqref="V563:V568">
    <cfRule type="containsText" dxfId="4944" priority="6752" operator="containsText" text="CUMPLE">
      <formula>NOT(ISERROR(SEARCH("CUMPLE",V563)))</formula>
    </cfRule>
  </conditionalFormatting>
  <conditionalFormatting sqref="V563:V568">
    <cfRule type="containsText" dxfId="4943" priority="6751" operator="containsText" text="NO">
      <formula>NOT(ISERROR(SEARCH("NO",V563)))</formula>
    </cfRule>
  </conditionalFormatting>
  <conditionalFormatting sqref="V563:V568">
    <cfRule type="containsText" dxfId="4942" priority="6750" operator="containsText" text="NO">
      <formula>NOT(ISERROR(SEARCH("NO",V563)))</formula>
    </cfRule>
  </conditionalFormatting>
  <conditionalFormatting sqref="V563:V568">
    <cfRule type="containsText" dxfId="4941" priority="6749" operator="containsText" text="NO">
      <formula>NOT(ISERROR(SEARCH("NO",V563)))</formula>
    </cfRule>
  </conditionalFormatting>
  <conditionalFormatting sqref="W569">
    <cfRule type="containsText" dxfId="4940" priority="6748" operator="containsText" text="CUMPLE">
      <formula>NOT(ISERROR(SEARCH("CUMPLE",W569)))</formula>
    </cfRule>
  </conditionalFormatting>
  <conditionalFormatting sqref="W569">
    <cfRule type="containsText" dxfId="4939" priority="6747" operator="containsText" text="NO">
      <formula>NOT(ISERROR(SEARCH("NO",W569)))</formula>
    </cfRule>
  </conditionalFormatting>
  <conditionalFormatting sqref="Z563">
    <cfRule type="containsText" dxfId="4938" priority="6742" operator="containsText" text="NO CUMPLE">
      <formula>NOT(ISERROR(SEARCH("NO CUMPLE",Z563)))</formula>
    </cfRule>
    <cfRule type="containsText" dxfId="4937" priority="6743" operator="containsText" text="CUMPLE">
      <formula>NOT(ISERROR(SEARCH("CUMPLE",Z563)))</formula>
    </cfRule>
    <cfRule type="containsText" dxfId="4936" priority="6744" operator="containsText" text="SUBSANAR">
      <formula>NOT(ISERROR(SEARCH("SUBSANAR",Z563)))</formula>
    </cfRule>
    <cfRule type="containsText" dxfId="4935" priority="6745" operator="containsText" text="NO">
      <formula>NOT(ISERROR(SEARCH("NO",Z563)))</formula>
    </cfRule>
    <cfRule type="containsText" dxfId="4934" priority="6746" operator="containsText" text="SI">
      <formula>NOT(ISERROR(SEARCH("SI",Z563)))</formula>
    </cfRule>
  </conditionalFormatting>
  <conditionalFormatting sqref="AB563">
    <cfRule type="containsText" dxfId="4933" priority="6737" operator="containsText" text="NO CUMPLE">
      <formula>NOT(ISERROR(SEARCH("NO CUMPLE",AB563)))</formula>
    </cfRule>
    <cfRule type="containsText" dxfId="4932" priority="6738" operator="containsText" text="CUMPLE">
      <formula>NOT(ISERROR(SEARCH("CUMPLE",AB563)))</formula>
    </cfRule>
    <cfRule type="containsText" dxfId="4931" priority="6739" operator="containsText" text="SUBSANAR">
      <formula>NOT(ISERROR(SEARCH("SUBSANAR",AB563)))</formula>
    </cfRule>
    <cfRule type="containsText" dxfId="4930" priority="6740" operator="containsText" text="NO">
      <formula>NOT(ISERROR(SEARCH("NO",AB563)))</formula>
    </cfRule>
    <cfRule type="containsText" dxfId="4929" priority="6741" operator="containsText" text="SI">
      <formula>NOT(ISERROR(SEARCH("SI",AB563)))</formula>
    </cfRule>
  </conditionalFormatting>
  <conditionalFormatting sqref="AB559">
    <cfRule type="containsText" dxfId="4928" priority="6727" operator="containsText" text="NO CUMPLE">
      <formula>NOT(ISERROR(SEARCH("NO CUMPLE",AB559)))</formula>
    </cfRule>
    <cfRule type="containsText" dxfId="4927" priority="6728" operator="containsText" text="CUMPLE">
      <formula>NOT(ISERROR(SEARCH("CUMPLE",AB559)))</formula>
    </cfRule>
    <cfRule type="containsText" dxfId="4926" priority="6729" operator="containsText" text="SUBSANAR">
      <formula>NOT(ISERROR(SEARCH("SUBSANAR",AB559)))</formula>
    </cfRule>
    <cfRule type="containsText" dxfId="4925" priority="6730" operator="containsText" text="NO">
      <formula>NOT(ISERROR(SEARCH("NO",AB559)))</formula>
    </cfRule>
    <cfRule type="containsText" dxfId="4924" priority="6731" operator="containsText" text="SI">
      <formula>NOT(ISERROR(SEARCH("SI",AB559)))</formula>
    </cfRule>
  </conditionalFormatting>
  <conditionalFormatting sqref="Z559">
    <cfRule type="containsText" dxfId="4923" priority="6732" operator="containsText" text="NO CUMPLE">
      <formula>NOT(ISERROR(SEARCH("NO CUMPLE",Z559)))</formula>
    </cfRule>
    <cfRule type="containsText" dxfId="4922" priority="6733" operator="containsText" text="CUMPLE">
      <formula>NOT(ISERROR(SEARCH("CUMPLE",Z559)))</formula>
    </cfRule>
    <cfRule type="containsText" dxfId="4921" priority="6734" operator="containsText" text="SUBSANAR">
      <formula>NOT(ISERROR(SEARCH("SUBSANAR",Z559)))</formula>
    </cfRule>
    <cfRule type="containsText" dxfId="4920" priority="6735" operator="containsText" text="NO">
      <formula>NOT(ISERROR(SEARCH("NO",Z559)))</formula>
    </cfRule>
    <cfRule type="containsText" dxfId="4919" priority="6736" operator="containsText" text="SI">
      <formula>NOT(ISERROR(SEARCH("SI",Z559)))</formula>
    </cfRule>
  </conditionalFormatting>
  <conditionalFormatting sqref="V583:V584">
    <cfRule type="containsText" dxfId="4918" priority="6721" operator="containsText" text="FUERA DE TIEMPO">
      <formula>NOT(ISERROR(SEARCH("FUERA DE TIEMPO",V583)))</formula>
    </cfRule>
  </conditionalFormatting>
  <conditionalFormatting sqref="S580:T581">
    <cfRule type="containsText" dxfId="4917" priority="6720" operator="containsText" text="CUMPLE">
      <formula>NOT(ISERROR(SEARCH("CUMPLE",S580)))</formula>
    </cfRule>
  </conditionalFormatting>
  <conditionalFormatting sqref="AA576">
    <cfRule type="containsText" dxfId="4916" priority="6718" operator="containsText" text="NO">
      <formula>NOT(ISERROR(SEARCH("NO",AA576)))</formula>
    </cfRule>
    <cfRule type="containsText" dxfId="4915" priority="6719" operator="containsText" text="CUMPLE">
      <formula>NOT(ISERROR(SEARCH("CUMPLE",AA576)))</formula>
    </cfRule>
  </conditionalFormatting>
  <conditionalFormatting sqref="R580:R581">
    <cfRule type="containsText" dxfId="4914" priority="6713" operator="containsText" text="CUMPLE">
      <formula>NOT(ISERROR(SEARCH("CUMPLE",R580)))</formula>
    </cfRule>
  </conditionalFormatting>
  <conditionalFormatting sqref="X582">
    <cfRule type="containsText" dxfId="4913" priority="6709" operator="containsText" text="NO">
      <formula>NOT(ISERROR(SEARCH("NO",X582)))</formula>
    </cfRule>
  </conditionalFormatting>
  <conditionalFormatting sqref="X582">
    <cfRule type="containsText" dxfId="4912" priority="6710" operator="containsText" text="CUMPLE">
      <formula>NOT(ISERROR(SEARCH("CUMPLE",X582)))</formula>
    </cfRule>
  </conditionalFormatting>
  <conditionalFormatting sqref="Q576:Q581">
    <cfRule type="containsText" dxfId="4911" priority="6704" operator="containsText" text="NO CUMPLE">
      <formula>NOT(ISERROR(SEARCH("NO CUMPLE",Q576)))</formula>
    </cfRule>
    <cfRule type="containsText" dxfId="4910" priority="6705" operator="containsText" text="CUMPLE">
      <formula>NOT(ISERROR(SEARCH("CUMPLE",Q576)))</formula>
    </cfRule>
    <cfRule type="containsText" dxfId="4909" priority="6706" operator="containsText" text="SUBSANAR">
      <formula>NOT(ISERROR(SEARCH("SUBSANAR",Q576)))</formula>
    </cfRule>
    <cfRule type="containsText" dxfId="4908" priority="6707" operator="containsText" text="NO">
      <formula>NOT(ISERROR(SEARCH("NO",Q576)))</formula>
    </cfRule>
    <cfRule type="containsText" dxfId="4907" priority="6708" operator="containsText" text="SI">
      <formula>NOT(ISERROR(SEARCH("SI",Q576)))</formula>
    </cfRule>
  </conditionalFormatting>
  <conditionalFormatting sqref="R576:T579">
    <cfRule type="containsText" dxfId="4906" priority="6699" operator="containsText" text="NO CUMPLE">
      <formula>NOT(ISERROR(SEARCH("NO CUMPLE",R576)))</formula>
    </cfRule>
    <cfRule type="containsText" dxfId="4905" priority="6700" operator="containsText" text="CUMPLE">
      <formula>NOT(ISERROR(SEARCH("CUMPLE",R576)))</formula>
    </cfRule>
    <cfRule type="containsText" dxfId="4904" priority="6701" operator="containsText" text="SUBSANAR">
      <formula>NOT(ISERROR(SEARCH("SUBSANAR",R576)))</formula>
    </cfRule>
    <cfRule type="containsText" dxfId="4903" priority="6702" operator="containsText" text="NO">
      <formula>NOT(ISERROR(SEARCH("NO",R576)))</formula>
    </cfRule>
    <cfRule type="containsText" dxfId="4902" priority="6703" operator="containsText" text="SI">
      <formula>NOT(ISERROR(SEARCH("SI",R576)))</formula>
    </cfRule>
  </conditionalFormatting>
  <conditionalFormatting sqref="V576:V581">
    <cfRule type="containsText" dxfId="4901" priority="6693" operator="containsText" text="CUMPLE">
      <formula>NOT(ISERROR(SEARCH("CUMPLE",V576)))</formula>
    </cfRule>
  </conditionalFormatting>
  <conditionalFormatting sqref="V576:V581">
    <cfRule type="containsText" dxfId="4900" priority="6692" operator="containsText" text="NO">
      <formula>NOT(ISERROR(SEARCH("NO",V576)))</formula>
    </cfRule>
  </conditionalFormatting>
  <conditionalFormatting sqref="V576:V581">
    <cfRule type="containsText" dxfId="4899" priority="6691" operator="containsText" text="NO">
      <formula>NOT(ISERROR(SEARCH("NO",V576)))</formula>
    </cfRule>
  </conditionalFormatting>
  <conditionalFormatting sqref="V576:V581">
    <cfRule type="containsText" dxfId="4898" priority="6690" operator="containsText" text="NO">
      <formula>NOT(ISERROR(SEARCH("NO",V576)))</formula>
    </cfRule>
  </conditionalFormatting>
  <conditionalFormatting sqref="W582">
    <cfRule type="containsText" dxfId="4897" priority="6689" operator="containsText" text="CUMPLE">
      <formula>NOT(ISERROR(SEARCH("CUMPLE",W582)))</formula>
    </cfRule>
  </conditionalFormatting>
  <conditionalFormatting sqref="W582">
    <cfRule type="containsText" dxfId="4896" priority="6688" operator="containsText" text="NO">
      <formula>NOT(ISERROR(SEARCH("NO",W582)))</formula>
    </cfRule>
  </conditionalFormatting>
  <conditionalFormatting sqref="Z576">
    <cfRule type="containsText" dxfId="4895" priority="6683" operator="containsText" text="NO CUMPLE">
      <formula>NOT(ISERROR(SEARCH("NO CUMPLE",Z576)))</formula>
    </cfRule>
    <cfRule type="containsText" dxfId="4894" priority="6684" operator="containsText" text="CUMPLE">
      <formula>NOT(ISERROR(SEARCH("CUMPLE",Z576)))</formula>
    </cfRule>
    <cfRule type="containsText" dxfId="4893" priority="6685" operator="containsText" text="SUBSANAR">
      <formula>NOT(ISERROR(SEARCH("SUBSANAR",Z576)))</formula>
    </cfRule>
    <cfRule type="containsText" dxfId="4892" priority="6686" operator="containsText" text="NO">
      <formula>NOT(ISERROR(SEARCH("NO",Z576)))</formula>
    </cfRule>
    <cfRule type="containsText" dxfId="4891" priority="6687" operator="containsText" text="SI">
      <formula>NOT(ISERROR(SEARCH("SI",Z576)))</formula>
    </cfRule>
  </conditionalFormatting>
  <conditionalFormatting sqref="AB576">
    <cfRule type="containsText" dxfId="4890" priority="6678" operator="containsText" text="NO CUMPLE">
      <formula>NOT(ISERROR(SEARCH("NO CUMPLE",AB576)))</formula>
    </cfRule>
    <cfRule type="containsText" dxfId="4889" priority="6679" operator="containsText" text="CUMPLE">
      <formula>NOT(ISERROR(SEARCH("CUMPLE",AB576)))</formula>
    </cfRule>
    <cfRule type="containsText" dxfId="4888" priority="6680" operator="containsText" text="SUBSANAR">
      <formula>NOT(ISERROR(SEARCH("SUBSANAR",AB576)))</formula>
    </cfRule>
    <cfRule type="containsText" dxfId="4887" priority="6681" operator="containsText" text="NO">
      <formula>NOT(ISERROR(SEARCH("NO",AB576)))</formula>
    </cfRule>
    <cfRule type="containsText" dxfId="4886" priority="6682" operator="containsText" text="SI">
      <formula>NOT(ISERROR(SEARCH("SI",AB576)))</formula>
    </cfRule>
  </conditionalFormatting>
  <conditionalFormatting sqref="AB572">
    <cfRule type="containsText" dxfId="4885" priority="6668" operator="containsText" text="NO CUMPLE">
      <formula>NOT(ISERROR(SEARCH("NO CUMPLE",AB572)))</formula>
    </cfRule>
    <cfRule type="containsText" dxfId="4884" priority="6669" operator="containsText" text="CUMPLE">
      <formula>NOT(ISERROR(SEARCH("CUMPLE",AB572)))</formula>
    </cfRule>
    <cfRule type="containsText" dxfId="4883" priority="6670" operator="containsText" text="SUBSANAR">
      <formula>NOT(ISERROR(SEARCH("SUBSANAR",AB572)))</formula>
    </cfRule>
    <cfRule type="containsText" dxfId="4882" priority="6671" operator="containsText" text="NO">
      <formula>NOT(ISERROR(SEARCH("NO",AB572)))</formula>
    </cfRule>
    <cfRule type="containsText" dxfId="4881" priority="6672" operator="containsText" text="SI">
      <formula>NOT(ISERROR(SEARCH("SI",AB572)))</formula>
    </cfRule>
  </conditionalFormatting>
  <conditionalFormatting sqref="Z572">
    <cfRule type="containsText" dxfId="4880" priority="6673" operator="containsText" text="NO CUMPLE">
      <formula>NOT(ISERROR(SEARCH("NO CUMPLE",Z572)))</formula>
    </cfRule>
    <cfRule type="containsText" dxfId="4879" priority="6674" operator="containsText" text="CUMPLE">
      <formula>NOT(ISERROR(SEARCH("CUMPLE",Z572)))</formula>
    </cfRule>
    <cfRule type="containsText" dxfId="4878" priority="6675" operator="containsText" text="SUBSANAR">
      <formula>NOT(ISERROR(SEARCH("SUBSANAR",Z572)))</formula>
    </cfRule>
    <cfRule type="containsText" dxfId="4877" priority="6676" operator="containsText" text="NO">
      <formula>NOT(ISERROR(SEARCH("NO",Z572)))</formula>
    </cfRule>
    <cfRule type="containsText" dxfId="4876" priority="6677" operator="containsText" text="SI">
      <formula>NOT(ISERROR(SEARCH("SI",Z572)))</formula>
    </cfRule>
  </conditionalFormatting>
  <conditionalFormatting sqref="S593:T594">
    <cfRule type="containsText" dxfId="4875" priority="6662" operator="containsText" text="CUMPLE">
      <formula>NOT(ISERROR(SEARCH("CUMPLE",S593)))</formula>
    </cfRule>
  </conditionalFormatting>
  <conditionalFormatting sqref="AA589">
    <cfRule type="containsText" dxfId="4874" priority="6660" operator="containsText" text="NO">
      <formula>NOT(ISERROR(SEARCH("NO",AA589)))</formula>
    </cfRule>
    <cfRule type="containsText" dxfId="4873" priority="6661" operator="containsText" text="CUMPLE">
      <formula>NOT(ISERROR(SEARCH("CUMPLE",AA589)))</formula>
    </cfRule>
  </conditionalFormatting>
  <conditionalFormatting sqref="AC589">
    <cfRule type="containsText" dxfId="4872" priority="6658" operator="containsText" text="NO">
      <formula>NOT(ISERROR(SEARCH("NO",AC589)))</formula>
    </cfRule>
    <cfRule type="containsText" dxfId="4871" priority="6659" operator="containsText" text="CUMPLE">
      <formula>NOT(ISERROR(SEARCH("CUMPLE",AC589)))</formula>
    </cfRule>
  </conditionalFormatting>
  <conditionalFormatting sqref="R593:R594">
    <cfRule type="containsText" dxfId="4870" priority="6655" operator="containsText" text="CUMPLE">
      <formula>NOT(ISERROR(SEARCH("CUMPLE",R593)))</formula>
    </cfRule>
  </conditionalFormatting>
  <conditionalFormatting sqref="X595">
    <cfRule type="containsText" dxfId="4869" priority="6651" operator="containsText" text="NO">
      <formula>NOT(ISERROR(SEARCH("NO",X595)))</formula>
    </cfRule>
  </conditionalFormatting>
  <conditionalFormatting sqref="X595">
    <cfRule type="containsText" dxfId="4868" priority="6652" operator="containsText" text="CUMPLE">
      <formula>NOT(ISERROR(SEARCH("CUMPLE",X595)))</formula>
    </cfRule>
  </conditionalFormatting>
  <conditionalFormatting sqref="Q589:Q594">
    <cfRule type="containsText" dxfId="4867" priority="6646" operator="containsText" text="NO CUMPLE">
      <formula>NOT(ISERROR(SEARCH("NO CUMPLE",Q589)))</formula>
    </cfRule>
    <cfRule type="containsText" dxfId="4866" priority="6647" operator="containsText" text="CUMPLE">
      <formula>NOT(ISERROR(SEARCH("CUMPLE",Q589)))</formula>
    </cfRule>
    <cfRule type="containsText" dxfId="4865" priority="6648" operator="containsText" text="SUBSANAR">
      <formula>NOT(ISERROR(SEARCH("SUBSANAR",Q589)))</formula>
    </cfRule>
    <cfRule type="containsText" dxfId="4864" priority="6649" operator="containsText" text="NO">
      <formula>NOT(ISERROR(SEARCH("NO",Q589)))</formula>
    </cfRule>
    <cfRule type="containsText" dxfId="4863" priority="6650" operator="containsText" text="SI">
      <formula>NOT(ISERROR(SEARCH("SI",Q589)))</formula>
    </cfRule>
  </conditionalFormatting>
  <conditionalFormatting sqref="R589:T592">
    <cfRule type="containsText" dxfId="4862" priority="6641" operator="containsText" text="NO CUMPLE">
      <formula>NOT(ISERROR(SEARCH("NO CUMPLE",R589)))</formula>
    </cfRule>
    <cfRule type="containsText" dxfId="4861" priority="6642" operator="containsText" text="CUMPLE">
      <formula>NOT(ISERROR(SEARCH("CUMPLE",R589)))</formula>
    </cfRule>
    <cfRule type="containsText" dxfId="4860" priority="6643" operator="containsText" text="SUBSANAR">
      <formula>NOT(ISERROR(SEARCH("SUBSANAR",R589)))</formula>
    </cfRule>
    <cfRule type="containsText" dxfId="4859" priority="6644" operator="containsText" text="NO">
      <formula>NOT(ISERROR(SEARCH("NO",R589)))</formula>
    </cfRule>
    <cfRule type="containsText" dxfId="4858" priority="6645" operator="containsText" text="SI">
      <formula>NOT(ISERROR(SEARCH("SI",R589)))</formula>
    </cfRule>
  </conditionalFormatting>
  <conditionalFormatting sqref="V589:V594">
    <cfRule type="containsText" dxfId="4857" priority="6635" operator="containsText" text="CUMPLE">
      <formula>NOT(ISERROR(SEARCH("CUMPLE",V589)))</formula>
    </cfRule>
  </conditionalFormatting>
  <conditionalFormatting sqref="V589:V594">
    <cfRule type="containsText" dxfId="4856" priority="6634" operator="containsText" text="NO">
      <formula>NOT(ISERROR(SEARCH("NO",V589)))</formula>
    </cfRule>
  </conditionalFormatting>
  <conditionalFormatting sqref="V589:V594">
    <cfRule type="containsText" dxfId="4855" priority="6633" operator="containsText" text="NO">
      <formula>NOT(ISERROR(SEARCH("NO",V589)))</formula>
    </cfRule>
  </conditionalFormatting>
  <conditionalFormatting sqref="V589:V594">
    <cfRule type="containsText" dxfId="4854" priority="6632" operator="containsText" text="NO">
      <formula>NOT(ISERROR(SEARCH("NO",V589)))</formula>
    </cfRule>
  </conditionalFormatting>
  <conditionalFormatting sqref="W595">
    <cfRule type="containsText" dxfId="4853" priority="6631" operator="containsText" text="CUMPLE">
      <formula>NOT(ISERROR(SEARCH("CUMPLE",W595)))</formula>
    </cfRule>
  </conditionalFormatting>
  <conditionalFormatting sqref="W595">
    <cfRule type="containsText" dxfId="4852" priority="6630" operator="containsText" text="NO">
      <formula>NOT(ISERROR(SEARCH("NO",W595)))</formula>
    </cfRule>
  </conditionalFormatting>
  <conditionalFormatting sqref="Z589">
    <cfRule type="containsText" dxfId="4851" priority="6625" operator="containsText" text="NO CUMPLE">
      <formula>NOT(ISERROR(SEARCH("NO CUMPLE",Z589)))</formula>
    </cfRule>
    <cfRule type="containsText" dxfId="4850" priority="6626" operator="containsText" text="CUMPLE">
      <formula>NOT(ISERROR(SEARCH("CUMPLE",Z589)))</formula>
    </cfRule>
    <cfRule type="containsText" dxfId="4849" priority="6627" operator="containsText" text="SUBSANAR">
      <formula>NOT(ISERROR(SEARCH("SUBSANAR",Z589)))</formula>
    </cfRule>
    <cfRule type="containsText" dxfId="4848" priority="6628" operator="containsText" text="NO">
      <formula>NOT(ISERROR(SEARCH("NO",Z589)))</formula>
    </cfRule>
    <cfRule type="containsText" dxfId="4847" priority="6629" operator="containsText" text="SI">
      <formula>NOT(ISERROR(SEARCH("SI",Z589)))</formula>
    </cfRule>
  </conditionalFormatting>
  <conditionalFormatting sqref="AB589">
    <cfRule type="containsText" dxfId="4846" priority="6620" operator="containsText" text="NO CUMPLE">
      <formula>NOT(ISERROR(SEARCH("NO CUMPLE",AB589)))</formula>
    </cfRule>
    <cfRule type="containsText" dxfId="4845" priority="6621" operator="containsText" text="CUMPLE">
      <formula>NOT(ISERROR(SEARCH("CUMPLE",AB589)))</formula>
    </cfRule>
    <cfRule type="containsText" dxfId="4844" priority="6622" operator="containsText" text="SUBSANAR">
      <formula>NOT(ISERROR(SEARCH("SUBSANAR",AB589)))</formula>
    </cfRule>
    <cfRule type="containsText" dxfId="4843" priority="6623" operator="containsText" text="NO">
      <formula>NOT(ISERROR(SEARCH("NO",AB589)))</formula>
    </cfRule>
    <cfRule type="containsText" dxfId="4842" priority="6624" operator="containsText" text="SI">
      <formula>NOT(ISERROR(SEARCH("SI",AB589)))</formula>
    </cfRule>
  </conditionalFormatting>
  <conditionalFormatting sqref="AB585">
    <cfRule type="containsText" dxfId="4841" priority="6610" operator="containsText" text="NO CUMPLE">
      <formula>NOT(ISERROR(SEARCH("NO CUMPLE",AB585)))</formula>
    </cfRule>
    <cfRule type="containsText" dxfId="4840" priority="6611" operator="containsText" text="CUMPLE">
      <formula>NOT(ISERROR(SEARCH("CUMPLE",AB585)))</formula>
    </cfRule>
    <cfRule type="containsText" dxfId="4839" priority="6612" operator="containsText" text="SUBSANAR">
      <formula>NOT(ISERROR(SEARCH("SUBSANAR",AB585)))</formula>
    </cfRule>
    <cfRule type="containsText" dxfId="4838" priority="6613" operator="containsText" text="NO">
      <formula>NOT(ISERROR(SEARCH("NO",AB585)))</formula>
    </cfRule>
    <cfRule type="containsText" dxfId="4837" priority="6614" operator="containsText" text="SI">
      <formula>NOT(ISERROR(SEARCH("SI",AB585)))</formula>
    </cfRule>
  </conditionalFormatting>
  <conditionalFormatting sqref="Z585">
    <cfRule type="containsText" dxfId="4836" priority="6615" operator="containsText" text="NO CUMPLE">
      <formula>NOT(ISERROR(SEARCH("NO CUMPLE",Z585)))</formula>
    </cfRule>
    <cfRule type="containsText" dxfId="4835" priority="6616" operator="containsText" text="CUMPLE">
      <formula>NOT(ISERROR(SEARCH("CUMPLE",Z585)))</formula>
    </cfRule>
    <cfRule type="containsText" dxfId="4834" priority="6617" operator="containsText" text="SUBSANAR">
      <formula>NOT(ISERROR(SEARCH("SUBSANAR",Z585)))</formula>
    </cfRule>
    <cfRule type="containsText" dxfId="4833" priority="6618" operator="containsText" text="NO">
      <formula>NOT(ISERROR(SEARCH("NO",Z585)))</formula>
    </cfRule>
    <cfRule type="containsText" dxfId="4832" priority="6619" operator="containsText" text="SI">
      <formula>NOT(ISERROR(SEARCH("SI",Z585)))</formula>
    </cfRule>
  </conditionalFormatting>
  <conditionalFormatting sqref="V609:V610 V622:V623">
    <cfRule type="containsText" dxfId="4831" priority="6604" operator="containsText" text="FUERA DE TIEMPO">
      <formula>NOT(ISERROR(SEARCH("FUERA DE TIEMPO",V609)))</formula>
    </cfRule>
  </conditionalFormatting>
  <conditionalFormatting sqref="S606:T607">
    <cfRule type="containsText" dxfId="4830" priority="6603" operator="containsText" text="CUMPLE">
      <formula>NOT(ISERROR(SEARCH("CUMPLE",S606)))</formula>
    </cfRule>
  </conditionalFormatting>
  <conditionalFormatting sqref="AA602">
    <cfRule type="containsText" dxfId="4829" priority="6601" operator="containsText" text="NO">
      <formula>NOT(ISERROR(SEARCH("NO",AA602)))</formula>
    </cfRule>
    <cfRule type="containsText" dxfId="4828" priority="6602" operator="containsText" text="CUMPLE">
      <formula>NOT(ISERROR(SEARCH("CUMPLE",AA602)))</formula>
    </cfRule>
  </conditionalFormatting>
  <conditionalFormatting sqref="AC602">
    <cfRule type="containsText" dxfId="4827" priority="6599" operator="containsText" text="NO">
      <formula>NOT(ISERROR(SEARCH("NO",AC602)))</formula>
    </cfRule>
    <cfRule type="containsText" dxfId="4826" priority="6600" operator="containsText" text="CUMPLE">
      <formula>NOT(ISERROR(SEARCH("CUMPLE",AC602)))</formula>
    </cfRule>
  </conditionalFormatting>
  <conditionalFormatting sqref="R606:R607">
    <cfRule type="containsText" dxfId="4825" priority="6596" operator="containsText" text="CUMPLE">
      <formula>NOT(ISERROR(SEARCH("CUMPLE",R606)))</formula>
    </cfRule>
  </conditionalFormatting>
  <conditionalFormatting sqref="X608">
    <cfRule type="containsText" dxfId="4824" priority="6592" operator="containsText" text="NO">
      <formula>NOT(ISERROR(SEARCH("NO",X608)))</formula>
    </cfRule>
  </conditionalFormatting>
  <conditionalFormatting sqref="X608">
    <cfRule type="containsText" dxfId="4823" priority="6593" operator="containsText" text="CUMPLE">
      <formula>NOT(ISERROR(SEARCH("CUMPLE",X608)))</formula>
    </cfRule>
  </conditionalFormatting>
  <conditionalFormatting sqref="Q602:Q607">
    <cfRule type="containsText" dxfId="4822" priority="6587" operator="containsText" text="NO CUMPLE">
      <formula>NOT(ISERROR(SEARCH("NO CUMPLE",Q602)))</formula>
    </cfRule>
    <cfRule type="containsText" dxfId="4821" priority="6588" operator="containsText" text="CUMPLE">
      <formula>NOT(ISERROR(SEARCH("CUMPLE",Q602)))</formula>
    </cfRule>
    <cfRule type="containsText" dxfId="4820" priority="6589" operator="containsText" text="SUBSANAR">
      <formula>NOT(ISERROR(SEARCH("SUBSANAR",Q602)))</formula>
    </cfRule>
    <cfRule type="containsText" dxfId="4819" priority="6590" operator="containsText" text="NO">
      <formula>NOT(ISERROR(SEARCH("NO",Q602)))</formula>
    </cfRule>
    <cfRule type="containsText" dxfId="4818" priority="6591" operator="containsText" text="SI">
      <formula>NOT(ISERROR(SEARCH("SI",Q602)))</formula>
    </cfRule>
  </conditionalFormatting>
  <conditionalFormatting sqref="R602:T605">
    <cfRule type="containsText" dxfId="4817" priority="6582" operator="containsText" text="NO CUMPLE">
      <formula>NOT(ISERROR(SEARCH("NO CUMPLE",R602)))</formula>
    </cfRule>
    <cfRule type="containsText" dxfId="4816" priority="6583" operator="containsText" text="CUMPLE">
      <formula>NOT(ISERROR(SEARCH("CUMPLE",R602)))</formula>
    </cfRule>
    <cfRule type="containsText" dxfId="4815" priority="6584" operator="containsText" text="SUBSANAR">
      <formula>NOT(ISERROR(SEARCH("SUBSANAR",R602)))</formula>
    </cfRule>
    <cfRule type="containsText" dxfId="4814" priority="6585" operator="containsText" text="NO">
      <formula>NOT(ISERROR(SEARCH("NO",R602)))</formula>
    </cfRule>
    <cfRule type="containsText" dxfId="4813" priority="6586" operator="containsText" text="SI">
      <formula>NOT(ISERROR(SEARCH("SI",R602)))</formula>
    </cfRule>
  </conditionalFormatting>
  <conditionalFormatting sqref="V602:V607">
    <cfRule type="containsText" dxfId="4812" priority="6576" operator="containsText" text="CUMPLE">
      <formula>NOT(ISERROR(SEARCH("CUMPLE",V602)))</formula>
    </cfRule>
  </conditionalFormatting>
  <conditionalFormatting sqref="V602:V607">
    <cfRule type="containsText" dxfId="4811" priority="6575" operator="containsText" text="NO">
      <formula>NOT(ISERROR(SEARCH("NO",V602)))</formula>
    </cfRule>
  </conditionalFormatting>
  <conditionalFormatting sqref="V602:V607">
    <cfRule type="containsText" dxfId="4810" priority="6574" operator="containsText" text="NO">
      <formula>NOT(ISERROR(SEARCH("NO",V602)))</formula>
    </cfRule>
  </conditionalFormatting>
  <conditionalFormatting sqref="V602:V607">
    <cfRule type="containsText" dxfId="4809" priority="6573" operator="containsText" text="NO">
      <formula>NOT(ISERROR(SEARCH("NO",V602)))</formula>
    </cfRule>
  </conditionalFormatting>
  <conditionalFormatting sqref="W608">
    <cfRule type="containsText" dxfId="4808" priority="6572" operator="containsText" text="CUMPLE">
      <formula>NOT(ISERROR(SEARCH("CUMPLE",W608)))</formula>
    </cfRule>
  </conditionalFormatting>
  <conditionalFormatting sqref="W608">
    <cfRule type="containsText" dxfId="4807" priority="6571" operator="containsText" text="NO">
      <formula>NOT(ISERROR(SEARCH("NO",W608)))</formula>
    </cfRule>
  </conditionalFormatting>
  <conditionalFormatting sqref="AB602">
    <cfRule type="containsText" dxfId="4806" priority="6561" operator="containsText" text="NO CUMPLE">
      <formula>NOT(ISERROR(SEARCH("NO CUMPLE",AB602)))</formula>
    </cfRule>
    <cfRule type="containsText" dxfId="4805" priority="6562" operator="containsText" text="CUMPLE">
      <formula>NOT(ISERROR(SEARCH("CUMPLE",AB602)))</formula>
    </cfRule>
    <cfRule type="containsText" dxfId="4804" priority="6563" operator="containsText" text="SUBSANAR">
      <formula>NOT(ISERROR(SEARCH("SUBSANAR",AB602)))</formula>
    </cfRule>
    <cfRule type="containsText" dxfId="4803" priority="6564" operator="containsText" text="NO">
      <formula>NOT(ISERROR(SEARCH("NO",AB602)))</formula>
    </cfRule>
    <cfRule type="containsText" dxfId="4802" priority="6565" operator="containsText" text="SI">
      <formula>NOT(ISERROR(SEARCH("SI",AB602)))</formula>
    </cfRule>
  </conditionalFormatting>
  <conditionalFormatting sqref="AB598">
    <cfRule type="containsText" dxfId="4801" priority="6551" operator="containsText" text="NO CUMPLE">
      <formula>NOT(ISERROR(SEARCH("NO CUMPLE",AB598)))</formula>
    </cfRule>
    <cfRule type="containsText" dxfId="4800" priority="6552" operator="containsText" text="CUMPLE">
      <formula>NOT(ISERROR(SEARCH("CUMPLE",AB598)))</formula>
    </cfRule>
    <cfRule type="containsText" dxfId="4799" priority="6553" operator="containsText" text="SUBSANAR">
      <formula>NOT(ISERROR(SEARCH("SUBSANAR",AB598)))</formula>
    </cfRule>
    <cfRule type="containsText" dxfId="4798" priority="6554" operator="containsText" text="NO">
      <formula>NOT(ISERROR(SEARCH("NO",AB598)))</formula>
    </cfRule>
    <cfRule type="containsText" dxfId="4797" priority="6555" operator="containsText" text="SI">
      <formula>NOT(ISERROR(SEARCH("SI",AB598)))</formula>
    </cfRule>
  </conditionalFormatting>
  <conditionalFormatting sqref="Z598">
    <cfRule type="containsText" dxfId="4796" priority="6556" operator="containsText" text="NO CUMPLE">
      <formula>NOT(ISERROR(SEARCH("NO CUMPLE",Z598)))</formula>
    </cfRule>
    <cfRule type="containsText" dxfId="4795" priority="6557" operator="containsText" text="CUMPLE">
      <formula>NOT(ISERROR(SEARCH("CUMPLE",Z598)))</formula>
    </cfRule>
    <cfRule type="containsText" dxfId="4794" priority="6558" operator="containsText" text="SUBSANAR">
      <formula>NOT(ISERROR(SEARCH("SUBSANAR",Z598)))</formula>
    </cfRule>
    <cfRule type="containsText" dxfId="4793" priority="6559" operator="containsText" text="NO">
      <formula>NOT(ISERROR(SEARCH("NO",Z598)))</formula>
    </cfRule>
    <cfRule type="containsText" dxfId="4792" priority="6560" operator="containsText" text="SI">
      <formula>NOT(ISERROR(SEARCH("SI",Z598)))</formula>
    </cfRule>
  </conditionalFormatting>
  <conditionalFormatting sqref="S619:T620">
    <cfRule type="containsText" dxfId="4791" priority="6545" operator="containsText" text="CUMPLE">
      <formula>NOT(ISERROR(SEARCH("CUMPLE",S619)))</formula>
    </cfRule>
  </conditionalFormatting>
  <conditionalFormatting sqref="AA615">
    <cfRule type="containsText" dxfId="4790" priority="6543" operator="containsText" text="NO">
      <formula>NOT(ISERROR(SEARCH("NO",AA615)))</formula>
    </cfRule>
    <cfRule type="containsText" dxfId="4789" priority="6544" operator="containsText" text="CUMPLE">
      <formula>NOT(ISERROR(SEARCH("CUMPLE",AA615)))</formula>
    </cfRule>
  </conditionalFormatting>
  <conditionalFormatting sqref="R619:R620">
    <cfRule type="containsText" dxfId="4788" priority="6538" operator="containsText" text="CUMPLE">
      <formula>NOT(ISERROR(SEARCH("CUMPLE",R619)))</formula>
    </cfRule>
  </conditionalFormatting>
  <conditionalFormatting sqref="X621">
    <cfRule type="containsText" dxfId="4787" priority="6534" operator="containsText" text="NO">
      <formula>NOT(ISERROR(SEARCH("NO",X621)))</formula>
    </cfRule>
  </conditionalFormatting>
  <conditionalFormatting sqref="X621">
    <cfRule type="containsText" dxfId="4786" priority="6535" operator="containsText" text="CUMPLE">
      <formula>NOT(ISERROR(SEARCH("CUMPLE",X621)))</formula>
    </cfRule>
  </conditionalFormatting>
  <conditionalFormatting sqref="Q615:Q620">
    <cfRule type="containsText" dxfId="4785" priority="6529" operator="containsText" text="NO CUMPLE">
      <formula>NOT(ISERROR(SEARCH("NO CUMPLE",Q615)))</formula>
    </cfRule>
    <cfRule type="containsText" dxfId="4784" priority="6530" operator="containsText" text="CUMPLE">
      <formula>NOT(ISERROR(SEARCH("CUMPLE",Q615)))</formula>
    </cfRule>
    <cfRule type="containsText" dxfId="4783" priority="6531" operator="containsText" text="SUBSANAR">
      <formula>NOT(ISERROR(SEARCH("SUBSANAR",Q615)))</formula>
    </cfRule>
    <cfRule type="containsText" dxfId="4782" priority="6532" operator="containsText" text="NO">
      <formula>NOT(ISERROR(SEARCH("NO",Q615)))</formula>
    </cfRule>
    <cfRule type="containsText" dxfId="4781" priority="6533" operator="containsText" text="SI">
      <formula>NOT(ISERROR(SEARCH("SI",Q615)))</formula>
    </cfRule>
  </conditionalFormatting>
  <conditionalFormatting sqref="R615:T618">
    <cfRule type="containsText" dxfId="4780" priority="6524" operator="containsText" text="NO CUMPLE">
      <formula>NOT(ISERROR(SEARCH("NO CUMPLE",R615)))</formula>
    </cfRule>
    <cfRule type="containsText" dxfId="4779" priority="6525" operator="containsText" text="CUMPLE">
      <formula>NOT(ISERROR(SEARCH("CUMPLE",R615)))</formula>
    </cfRule>
    <cfRule type="containsText" dxfId="4778" priority="6526" operator="containsText" text="SUBSANAR">
      <formula>NOT(ISERROR(SEARCH("SUBSANAR",R615)))</formula>
    </cfRule>
    <cfRule type="containsText" dxfId="4777" priority="6527" operator="containsText" text="NO">
      <formula>NOT(ISERROR(SEARCH("NO",R615)))</formula>
    </cfRule>
    <cfRule type="containsText" dxfId="4776" priority="6528" operator="containsText" text="SI">
      <formula>NOT(ISERROR(SEARCH("SI",R615)))</formula>
    </cfRule>
  </conditionalFormatting>
  <conditionalFormatting sqref="V615:V620">
    <cfRule type="containsText" dxfId="4775" priority="6518" operator="containsText" text="CUMPLE">
      <formula>NOT(ISERROR(SEARCH("CUMPLE",V615)))</formula>
    </cfRule>
  </conditionalFormatting>
  <conditionalFormatting sqref="V615:V620">
    <cfRule type="containsText" dxfId="4774" priority="6517" operator="containsText" text="NO">
      <formula>NOT(ISERROR(SEARCH("NO",V615)))</formula>
    </cfRule>
  </conditionalFormatting>
  <conditionalFormatting sqref="V615:V620">
    <cfRule type="containsText" dxfId="4773" priority="6516" operator="containsText" text="NO">
      <formula>NOT(ISERROR(SEARCH("NO",V615)))</formula>
    </cfRule>
  </conditionalFormatting>
  <conditionalFormatting sqref="V615:V620">
    <cfRule type="containsText" dxfId="4772" priority="6515" operator="containsText" text="NO">
      <formula>NOT(ISERROR(SEARCH("NO",V615)))</formula>
    </cfRule>
  </conditionalFormatting>
  <conditionalFormatting sqref="W621">
    <cfRule type="containsText" dxfId="4771" priority="6514" operator="containsText" text="CUMPLE">
      <formula>NOT(ISERROR(SEARCH("CUMPLE",W621)))</formula>
    </cfRule>
  </conditionalFormatting>
  <conditionalFormatting sqref="W621">
    <cfRule type="containsText" dxfId="4770" priority="6513" operator="containsText" text="NO">
      <formula>NOT(ISERROR(SEARCH("NO",W621)))</formula>
    </cfRule>
  </conditionalFormatting>
  <conditionalFormatting sqref="Z615">
    <cfRule type="containsText" dxfId="4769" priority="6508" operator="containsText" text="NO CUMPLE">
      <formula>NOT(ISERROR(SEARCH("NO CUMPLE",Z615)))</formula>
    </cfRule>
    <cfRule type="containsText" dxfId="4768" priority="6509" operator="containsText" text="CUMPLE">
      <formula>NOT(ISERROR(SEARCH("CUMPLE",Z615)))</formula>
    </cfRule>
    <cfRule type="containsText" dxfId="4767" priority="6510" operator="containsText" text="SUBSANAR">
      <formula>NOT(ISERROR(SEARCH("SUBSANAR",Z615)))</formula>
    </cfRule>
    <cfRule type="containsText" dxfId="4766" priority="6511" operator="containsText" text="NO">
      <formula>NOT(ISERROR(SEARCH("NO",Z615)))</formula>
    </cfRule>
    <cfRule type="containsText" dxfId="4765" priority="6512" operator="containsText" text="SI">
      <formula>NOT(ISERROR(SEARCH("SI",Z615)))</formula>
    </cfRule>
  </conditionalFormatting>
  <conditionalFormatting sqref="AB615">
    <cfRule type="containsText" dxfId="4764" priority="6503" operator="containsText" text="NO CUMPLE">
      <formula>NOT(ISERROR(SEARCH("NO CUMPLE",AB615)))</formula>
    </cfRule>
    <cfRule type="containsText" dxfId="4763" priority="6504" operator="containsText" text="CUMPLE">
      <formula>NOT(ISERROR(SEARCH("CUMPLE",AB615)))</formula>
    </cfRule>
    <cfRule type="containsText" dxfId="4762" priority="6505" operator="containsText" text="SUBSANAR">
      <formula>NOT(ISERROR(SEARCH("SUBSANAR",AB615)))</formula>
    </cfRule>
    <cfRule type="containsText" dxfId="4761" priority="6506" operator="containsText" text="NO">
      <formula>NOT(ISERROR(SEARCH("NO",AB615)))</formula>
    </cfRule>
    <cfRule type="containsText" dxfId="4760" priority="6507" operator="containsText" text="SI">
      <formula>NOT(ISERROR(SEARCH("SI",AB615)))</formula>
    </cfRule>
  </conditionalFormatting>
  <conditionalFormatting sqref="AB611">
    <cfRule type="containsText" dxfId="4759" priority="6493" operator="containsText" text="NO CUMPLE">
      <formula>NOT(ISERROR(SEARCH("NO CUMPLE",AB611)))</formula>
    </cfRule>
    <cfRule type="containsText" dxfId="4758" priority="6494" operator="containsText" text="CUMPLE">
      <formula>NOT(ISERROR(SEARCH("CUMPLE",AB611)))</formula>
    </cfRule>
    <cfRule type="containsText" dxfId="4757" priority="6495" operator="containsText" text="SUBSANAR">
      <formula>NOT(ISERROR(SEARCH("SUBSANAR",AB611)))</formula>
    </cfRule>
    <cfRule type="containsText" dxfId="4756" priority="6496" operator="containsText" text="NO">
      <formula>NOT(ISERROR(SEARCH("NO",AB611)))</formula>
    </cfRule>
    <cfRule type="containsText" dxfId="4755" priority="6497" operator="containsText" text="SI">
      <formula>NOT(ISERROR(SEARCH("SI",AB611)))</formula>
    </cfRule>
  </conditionalFormatting>
  <conditionalFormatting sqref="Z611">
    <cfRule type="containsText" dxfId="4754" priority="6498" operator="containsText" text="NO CUMPLE">
      <formula>NOT(ISERROR(SEARCH("NO CUMPLE",Z611)))</formula>
    </cfRule>
    <cfRule type="containsText" dxfId="4753" priority="6499" operator="containsText" text="CUMPLE">
      <formula>NOT(ISERROR(SEARCH("CUMPLE",Z611)))</formula>
    </cfRule>
    <cfRule type="containsText" dxfId="4752" priority="6500" operator="containsText" text="SUBSANAR">
      <formula>NOT(ISERROR(SEARCH("SUBSANAR",Z611)))</formula>
    </cfRule>
    <cfRule type="containsText" dxfId="4751" priority="6501" operator="containsText" text="NO">
      <formula>NOT(ISERROR(SEARCH("NO",Z611)))</formula>
    </cfRule>
    <cfRule type="containsText" dxfId="4750" priority="6502" operator="containsText" text="SI">
      <formula>NOT(ISERROR(SEARCH("SI",Z611)))</formula>
    </cfRule>
  </conditionalFormatting>
  <conditionalFormatting sqref="V635:V636">
    <cfRule type="containsText" dxfId="4749" priority="6487" operator="containsText" text="FUERA DE TIEMPO">
      <formula>NOT(ISERROR(SEARCH("FUERA DE TIEMPO",V635)))</formula>
    </cfRule>
  </conditionalFormatting>
  <conditionalFormatting sqref="S633:T633 T632">
    <cfRule type="containsText" dxfId="4748" priority="6486" operator="containsText" text="CUMPLE">
      <formula>NOT(ISERROR(SEARCH("CUMPLE",S632)))</formula>
    </cfRule>
  </conditionalFormatting>
  <conditionalFormatting sqref="AA628">
    <cfRule type="containsText" dxfId="4747" priority="6484" operator="containsText" text="NO">
      <formula>NOT(ISERROR(SEARCH("NO",AA628)))</formula>
    </cfRule>
    <cfRule type="containsText" dxfId="4746" priority="6485" operator="containsText" text="CUMPLE">
      <formula>NOT(ISERROR(SEARCH("CUMPLE",AA628)))</formula>
    </cfRule>
  </conditionalFormatting>
  <conditionalFormatting sqref="AC628">
    <cfRule type="containsText" dxfId="4745" priority="6482" operator="containsText" text="NO">
      <formula>NOT(ISERROR(SEARCH("NO",AC628)))</formula>
    </cfRule>
    <cfRule type="containsText" dxfId="4744" priority="6483" operator="containsText" text="CUMPLE">
      <formula>NOT(ISERROR(SEARCH("CUMPLE",AC628)))</formula>
    </cfRule>
  </conditionalFormatting>
  <conditionalFormatting sqref="R633">
    <cfRule type="containsText" dxfId="4743" priority="6479" operator="containsText" text="CUMPLE">
      <formula>NOT(ISERROR(SEARCH("CUMPLE",R633)))</formula>
    </cfRule>
  </conditionalFormatting>
  <conditionalFormatting sqref="X634">
    <cfRule type="containsText" dxfId="4742" priority="6475" operator="containsText" text="NO">
      <formula>NOT(ISERROR(SEARCH("NO",X634)))</formula>
    </cfRule>
  </conditionalFormatting>
  <conditionalFormatting sqref="X634">
    <cfRule type="containsText" dxfId="4741" priority="6476" operator="containsText" text="CUMPLE">
      <formula>NOT(ISERROR(SEARCH("CUMPLE",X634)))</formula>
    </cfRule>
  </conditionalFormatting>
  <conditionalFormatting sqref="Q628:Q633">
    <cfRule type="containsText" dxfId="4740" priority="6470" operator="containsText" text="NO CUMPLE">
      <formula>NOT(ISERROR(SEARCH("NO CUMPLE",Q628)))</formula>
    </cfRule>
    <cfRule type="containsText" dxfId="4739" priority="6471" operator="containsText" text="CUMPLE">
      <formula>NOT(ISERROR(SEARCH("CUMPLE",Q628)))</formula>
    </cfRule>
    <cfRule type="containsText" dxfId="4738" priority="6472" operator="containsText" text="SUBSANAR">
      <formula>NOT(ISERROR(SEARCH("SUBSANAR",Q628)))</formula>
    </cfRule>
    <cfRule type="containsText" dxfId="4737" priority="6473" operator="containsText" text="NO">
      <formula>NOT(ISERROR(SEARCH("NO",Q628)))</formula>
    </cfRule>
    <cfRule type="containsText" dxfId="4736" priority="6474" operator="containsText" text="SI">
      <formula>NOT(ISERROR(SEARCH("SI",Q628)))</formula>
    </cfRule>
  </conditionalFormatting>
  <conditionalFormatting sqref="R631:T631">
    <cfRule type="containsText" dxfId="4735" priority="6465" operator="containsText" text="NO CUMPLE">
      <formula>NOT(ISERROR(SEARCH("NO CUMPLE",R631)))</formula>
    </cfRule>
    <cfRule type="containsText" dxfId="4734" priority="6466" operator="containsText" text="CUMPLE">
      <formula>NOT(ISERROR(SEARCH("CUMPLE",R631)))</formula>
    </cfRule>
    <cfRule type="containsText" dxfId="4733" priority="6467" operator="containsText" text="SUBSANAR">
      <formula>NOT(ISERROR(SEARCH("SUBSANAR",R631)))</formula>
    </cfRule>
    <cfRule type="containsText" dxfId="4732" priority="6468" operator="containsText" text="NO">
      <formula>NOT(ISERROR(SEARCH("NO",R631)))</formula>
    </cfRule>
    <cfRule type="containsText" dxfId="4731" priority="6469" operator="containsText" text="SI">
      <formula>NOT(ISERROR(SEARCH("SI",R631)))</formula>
    </cfRule>
  </conditionalFormatting>
  <conditionalFormatting sqref="V628 V633">
    <cfRule type="containsText" dxfId="4730" priority="6459" operator="containsText" text="CUMPLE">
      <formula>NOT(ISERROR(SEARCH("CUMPLE",V628)))</formula>
    </cfRule>
  </conditionalFormatting>
  <conditionalFormatting sqref="V628 V633">
    <cfRule type="containsText" dxfId="4729" priority="6458" operator="containsText" text="NO">
      <formula>NOT(ISERROR(SEARCH("NO",V628)))</formula>
    </cfRule>
  </conditionalFormatting>
  <conditionalFormatting sqref="V628 V633">
    <cfRule type="containsText" dxfId="4728" priority="6457" operator="containsText" text="NO">
      <formula>NOT(ISERROR(SEARCH("NO",V628)))</formula>
    </cfRule>
  </conditionalFormatting>
  <conditionalFormatting sqref="V628 V633">
    <cfRule type="containsText" dxfId="4727" priority="6456" operator="containsText" text="NO">
      <formula>NOT(ISERROR(SEARCH("NO",V628)))</formula>
    </cfRule>
  </conditionalFormatting>
  <conditionalFormatting sqref="W634">
    <cfRule type="containsText" dxfId="4726" priority="6455" operator="containsText" text="CUMPLE">
      <formula>NOT(ISERROR(SEARCH("CUMPLE",W634)))</formula>
    </cfRule>
  </conditionalFormatting>
  <conditionalFormatting sqref="W634">
    <cfRule type="containsText" dxfId="4725" priority="6454" operator="containsText" text="NO">
      <formula>NOT(ISERROR(SEARCH("NO",W634)))</formula>
    </cfRule>
  </conditionalFormatting>
  <conditionalFormatting sqref="Z628">
    <cfRule type="containsText" dxfId="4724" priority="6449" operator="containsText" text="NO CUMPLE">
      <formula>NOT(ISERROR(SEARCH("NO CUMPLE",Z628)))</formula>
    </cfRule>
    <cfRule type="containsText" dxfId="4723" priority="6450" operator="containsText" text="CUMPLE">
      <formula>NOT(ISERROR(SEARCH("CUMPLE",Z628)))</formula>
    </cfRule>
    <cfRule type="containsText" dxfId="4722" priority="6451" operator="containsText" text="SUBSANAR">
      <formula>NOT(ISERROR(SEARCH("SUBSANAR",Z628)))</formula>
    </cfRule>
    <cfRule type="containsText" dxfId="4721" priority="6452" operator="containsText" text="NO">
      <formula>NOT(ISERROR(SEARCH("NO",Z628)))</formula>
    </cfRule>
    <cfRule type="containsText" dxfId="4720" priority="6453" operator="containsText" text="SI">
      <formula>NOT(ISERROR(SEARCH("SI",Z628)))</formula>
    </cfRule>
  </conditionalFormatting>
  <conditionalFormatting sqref="AB628">
    <cfRule type="containsText" dxfId="4719" priority="6444" operator="containsText" text="NO CUMPLE">
      <formula>NOT(ISERROR(SEARCH("NO CUMPLE",AB628)))</formula>
    </cfRule>
    <cfRule type="containsText" dxfId="4718" priority="6445" operator="containsText" text="CUMPLE">
      <formula>NOT(ISERROR(SEARCH("CUMPLE",AB628)))</formula>
    </cfRule>
    <cfRule type="containsText" dxfId="4717" priority="6446" operator="containsText" text="SUBSANAR">
      <formula>NOT(ISERROR(SEARCH("SUBSANAR",AB628)))</formula>
    </cfRule>
    <cfRule type="containsText" dxfId="4716" priority="6447" operator="containsText" text="NO">
      <formula>NOT(ISERROR(SEARCH("NO",AB628)))</formula>
    </cfRule>
    <cfRule type="containsText" dxfId="4715" priority="6448" operator="containsText" text="SI">
      <formula>NOT(ISERROR(SEARCH("SI",AB628)))</formula>
    </cfRule>
  </conditionalFormatting>
  <conditionalFormatting sqref="AB624">
    <cfRule type="containsText" dxfId="4714" priority="6434" operator="containsText" text="NO CUMPLE">
      <formula>NOT(ISERROR(SEARCH("NO CUMPLE",AB624)))</formula>
    </cfRule>
    <cfRule type="containsText" dxfId="4713" priority="6435" operator="containsText" text="CUMPLE">
      <formula>NOT(ISERROR(SEARCH("CUMPLE",AB624)))</formula>
    </cfRule>
    <cfRule type="containsText" dxfId="4712" priority="6436" operator="containsText" text="SUBSANAR">
      <formula>NOT(ISERROR(SEARCH("SUBSANAR",AB624)))</formula>
    </cfRule>
    <cfRule type="containsText" dxfId="4711" priority="6437" operator="containsText" text="NO">
      <formula>NOT(ISERROR(SEARCH("NO",AB624)))</formula>
    </cfRule>
    <cfRule type="containsText" dxfId="4710" priority="6438" operator="containsText" text="SI">
      <formula>NOT(ISERROR(SEARCH("SI",AB624)))</formula>
    </cfRule>
  </conditionalFormatting>
  <conditionalFormatting sqref="Z624">
    <cfRule type="containsText" dxfId="4709" priority="6439" operator="containsText" text="NO CUMPLE">
      <formula>NOT(ISERROR(SEARCH("NO CUMPLE",Z624)))</formula>
    </cfRule>
    <cfRule type="containsText" dxfId="4708" priority="6440" operator="containsText" text="CUMPLE">
      <formula>NOT(ISERROR(SEARCH("CUMPLE",Z624)))</formula>
    </cfRule>
    <cfRule type="containsText" dxfId="4707" priority="6441" operator="containsText" text="SUBSANAR">
      <formula>NOT(ISERROR(SEARCH("SUBSANAR",Z624)))</formula>
    </cfRule>
    <cfRule type="containsText" dxfId="4706" priority="6442" operator="containsText" text="NO">
      <formula>NOT(ISERROR(SEARCH("NO",Z624)))</formula>
    </cfRule>
    <cfRule type="containsText" dxfId="4705" priority="6443" operator="containsText" text="SI">
      <formula>NOT(ISERROR(SEARCH("SI",Z624)))</formula>
    </cfRule>
  </conditionalFormatting>
  <conditionalFormatting sqref="S645:T646">
    <cfRule type="containsText" dxfId="4704" priority="6428" operator="containsText" text="CUMPLE">
      <formula>NOT(ISERROR(SEARCH("CUMPLE",S645)))</formula>
    </cfRule>
  </conditionalFormatting>
  <conditionalFormatting sqref="AA641">
    <cfRule type="containsText" dxfId="4703" priority="6426" operator="containsText" text="NO">
      <formula>NOT(ISERROR(SEARCH("NO",AA641)))</formula>
    </cfRule>
    <cfRule type="containsText" dxfId="4702" priority="6427" operator="containsText" text="CUMPLE">
      <formula>NOT(ISERROR(SEARCH("CUMPLE",AA641)))</formula>
    </cfRule>
  </conditionalFormatting>
  <conditionalFormatting sqref="AC641">
    <cfRule type="containsText" dxfId="4701" priority="6424" operator="containsText" text="NO">
      <formula>NOT(ISERROR(SEARCH("NO",AC641)))</formula>
    </cfRule>
    <cfRule type="containsText" dxfId="4700" priority="6425" operator="containsText" text="CUMPLE">
      <formula>NOT(ISERROR(SEARCH("CUMPLE",AC641)))</formula>
    </cfRule>
  </conditionalFormatting>
  <conditionalFormatting sqref="R645:R646">
    <cfRule type="containsText" dxfId="4699" priority="6421" operator="containsText" text="CUMPLE">
      <formula>NOT(ISERROR(SEARCH("CUMPLE",R645)))</formula>
    </cfRule>
  </conditionalFormatting>
  <conditionalFormatting sqref="X647">
    <cfRule type="containsText" dxfId="4698" priority="6417" operator="containsText" text="NO">
      <formula>NOT(ISERROR(SEARCH("NO",X647)))</formula>
    </cfRule>
  </conditionalFormatting>
  <conditionalFormatting sqref="X647">
    <cfRule type="containsText" dxfId="4697" priority="6418" operator="containsText" text="CUMPLE">
      <formula>NOT(ISERROR(SEARCH("CUMPLE",X647)))</formula>
    </cfRule>
  </conditionalFormatting>
  <conditionalFormatting sqref="Q641:Q646">
    <cfRule type="containsText" dxfId="4696" priority="6412" operator="containsText" text="NO CUMPLE">
      <formula>NOT(ISERROR(SEARCH("NO CUMPLE",Q641)))</formula>
    </cfRule>
    <cfRule type="containsText" dxfId="4695" priority="6413" operator="containsText" text="CUMPLE">
      <formula>NOT(ISERROR(SEARCH("CUMPLE",Q641)))</formula>
    </cfRule>
    <cfRule type="containsText" dxfId="4694" priority="6414" operator="containsText" text="SUBSANAR">
      <formula>NOT(ISERROR(SEARCH("SUBSANAR",Q641)))</formula>
    </cfRule>
    <cfRule type="containsText" dxfId="4693" priority="6415" operator="containsText" text="NO">
      <formula>NOT(ISERROR(SEARCH("NO",Q641)))</formula>
    </cfRule>
    <cfRule type="containsText" dxfId="4692" priority="6416" operator="containsText" text="SI">
      <formula>NOT(ISERROR(SEARCH("SI",Q641)))</formula>
    </cfRule>
  </conditionalFormatting>
  <conditionalFormatting sqref="R641:T644">
    <cfRule type="containsText" dxfId="4691" priority="6407" operator="containsText" text="NO CUMPLE">
      <formula>NOT(ISERROR(SEARCH("NO CUMPLE",R641)))</formula>
    </cfRule>
    <cfRule type="containsText" dxfId="4690" priority="6408" operator="containsText" text="CUMPLE">
      <formula>NOT(ISERROR(SEARCH("CUMPLE",R641)))</formula>
    </cfRule>
    <cfRule type="containsText" dxfId="4689" priority="6409" operator="containsText" text="SUBSANAR">
      <formula>NOT(ISERROR(SEARCH("SUBSANAR",R641)))</formula>
    </cfRule>
    <cfRule type="containsText" dxfId="4688" priority="6410" operator="containsText" text="NO">
      <formula>NOT(ISERROR(SEARCH("NO",R641)))</formula>
    </cfRule>
    <cfRule type="containsText" dxfId="4687" priority="6411" operator="containsText" text="SI">
      <formula>NOT(ISERROR(SEARCH("SI",R641)))</formula>
    </cfRule>
  </conditionalFormatting>
  <conditionalFormatting sqref="V641:V646">
    <cfRule type="containsText" dxfId="4686" priority="6401" operator="containsText" text="CUMPLE">
      <formula>NOT(ISERROR(SEARCH("CUMPLE",V641)))</formula>
    </cfRule>
  </conditionalFormatting>
  <conditionalFormatting sqref="V641:V646">
    <cfRule type="containsText" dxfId="4685" priority="6400" operator="containsText" text="NO">
      <formula>NOT(ISERROR(SEARCH("NO",V641)))</formula>
    </cfRule>
  </conditionalFormatting>
  <conditionalFormatting sqref="V641:V646">
    <cfRule type="containsText" dxfId="4684" priority="6399" operator="containsText" text="NO">
      <formula>NOT(ISERROR(SEARCH("NO",V641)))</formula>
    </cfRule>
  </conditionalFormatting>
  <conditionalFormatting sqref="V641:V646">
    <cfRule type="containsText" dxfId="4683" priority="6398" operator="containsText" text="NO">
      <formula>NOT(ISERROR(SEARCH("NO",V641)))</formula>
    </cfRule>
  </conditionalFormatting>
  <conditionalFormatting sqref="W647">
    <cfRule type="containsText" dxfId="4682" priority="6397" operator="containsText" text="CUMPLE">
      <formula>NOT(ISERROR(SEARCH("CUMPLE",W647)))</formula>
    </cfRule>
  </conditionalFormatting>
  <conditionalFormatting sqref="W647">
    <cfRule type="containsText" dxfId="4681" priority="6396" operator="containsText" text="NO">
      <formula>NOT(ISERROR(SEARCH("NO",W647)))</formula>
    </cfRule>
  </conditionalFormatting>
  <conditionalFormatting sqref="Z641">
    <cfRule type="containsText" dxfId="4680" priority="6391" operator="containsText" text="NO CUMPLE">
      <formula>NOT(ISERROR(SEARCH("NO CUMPLE",Z641)))</formula>
    </cfRule>
    <cfRule type="containsText" dxfId="4679" priority="6392" operator="containsText" text="CUMPLE">
      <formula>NOT(ISERROR(SEARCH("CUMPLE",Z641)))</formula>
    </cfRule>
    <cfRule type="containsText" dxfId="4678" priority="6393" operator="containsText" text="SUBSANAR">
      <formula>NOT(ISERROR(SEARCH("SUBSANAR",Z641)))</formula>
    </cfRule>
    <cfRule type="containsText" dxfId="4677" priority="6394" operator="containsText" text="NO">
      <formula>NOT(ISERROR(SEARCH("NO",Z641)))</formula>
    </cfRule>
    <cfRule type="containsText" dxfId="4676" priority="6395" operator="containsText" text="SI">
      <formula>NOT(ISERROR(SEARCH("SI",Z641)))</formula>
    </cfRule>
  </conditionalFormatting>
  <conditionalFormatting sqref="AB641">
    <cfRule type="containsText" dxfId="4675" priority="6386" operator="containsText" text="NO CUMPLE">
      <formula>NOT(ISERROR(SEARCH("NO CUMPLE",AB641)))</formula>
    </cfRule>
    <cfRule type="containsText" dxfId="4674" priority="6387" operator="containsText" text="CUMPLE">
      <formula>NOT(ISERROR(SEARCH("CUMPLE",AB641)))</formula>
    </cfRule>
    <cfRule type="containsText" dxfId="4673" priority="6388" operator="containsText" text="SUBSANAR">
      <formula>NOT(ISERROR(SEARCH("SUBSANAR",AB641)))</formula>
    </cfRule>
    <cfRule type="containsText" dxfId="4672" priority="6389" operator="containsText" text="NO">
      <formula>NOT(ISERROR(SEARCH("NO",AB641)))</formula>
    </cfRule>
    <cfRule type="containsText" dxfId="4671" priority="6390" operator="containsText" text="SI">
      <formula>NOT(ISERROR(SEARCH("SI",AB641)))</formula>
    </cfRule>
  </conditionalFormatting>
  <conditionalFormatting sqref="AB637">
    <cfRule type="containsText" dxfId="4670" priority="6376" operator="containsText" text="NO CUMPLE">
      <formula>NOT(ISERROR(SEARCH("NO CUMPLE",AB637)))</formula>
    </cfRule>
    <cfRule type="containsText" dxfId="4669" priority="6377" operator="containsText" text="CUMPLE">
      <formula>NOT(ISERROR(SEARCH("CUMPLE",AB637)))</formula>
    </cfRule>
    <cfRule type="containsText" dxfId="4668" priority="6378" operator="containsText" text="SUBSANAR">
      <formula>NOT(ISERROR(SEARCH("SUBSANAR",AB637)))</formula>
    </cfRule>
    <cfRule type="containsText" dxfId="4667" priority="6379" operator="containsText" text="NO">
      <formula>NOT(ISERROR(SEARCH("NO",AB637)))</formula>
    </cfRule>
    <cfRule type="containsText" dxfId="4666" priority="6380" operator="containsText" text="SI">
      <formula>NOT(ISERROR(SEARCH("SI",AB637)))</formula>
    </cfRule>
  </conditionalFormatting>
  <conditionalFormatting sqref="Z637">
    <cfRule type="containsText" dxfId="4665" priority="6381" operator="containsText" text="NO CUMPLE">
      <formula>NOT(ISERROR(SEARCH("NO CUMPLE",Z637)))</formula>
    </cfRule>
    <cfRule type="containsText" dxfId="4664" priority="6382" operator="containsText" text="CUMPLE">
      <formula>NOT(ISERROR(SEARCH("CUMPLE",Z637)))</formula>
    </cfRule>
    <cfRule type="containsText" dxfId="4663" priority="6383" operator="containsText" text="SUBSANAR">
      <formula>NOT(ISERROR(SEARCH("SUBSANAR",Z637)))</formula>
    </cfRule>
    <cfRule type="containsText" dxfId="4662" priority="6384" operator="containsText" text="NO">
      <formula>NOT(ISERROR(SEARCH("NO",Z637)))</formula>
    </cfRule>
    <cfRule type="containsText" dxfId="4661" priority="6385" operator="containsText" text="SI">
      <formula>NOT(ISERROR(SEARCH("SI",Z637)))</formula>
    </cfRule>
  </conditionalFormatting>
  <conditionalFormatting sqref="V661:V662 V674:V675 V700:V701 V753 V857 V960:V961 V1064:V1065 V1168:V1169">
    <cfRule type="containsText" dxfId="4660" priority="6370" operator="containsText" text="FUERA DE TIEMPO">
      <formula>NOT(ISERROR(SEARCH("FUERA DE TIEMPO",V661)))</formula>
    </cfRule>
  </conditionalFormatting>
  <conditionalFormatting sqref="S658:T659">
    <cfRule type="containsText" dxfId="4659" priority="6369" operator="containsText" text="CUMPLE">
      <formula>NOT(ISERROR(SEARCH("CUMPLE",S658)))</formula>
    </cfRule>
  </conditionalFormatting>
  <conditionalFormatting sqref="AA654">
    <cfRule type="containsText" dxfId="4658" priority="6367" operator="containsText" text="NO">
      <formula>NOT(ISERROR(SEARCH("NO",AA654)))</formula>
    </cfRule>
    <cfRule type="containsText" dxfId="4657" priority="6368" operator="containsText" text="CUMPLE">
      <formula>NOT(ISERROR(SEARCH("CUMPLE",AA654)))</formula>
    </cfRule>
  </conditionalFormatting>
  <conditionalFormatting sqref="AC654">
    <cfRule type="containsText" dxfId="4656" priority="6365" operator="containsText" text="NO">
      <formula>NOT(ISERROR(SEARCH("NO",AC654)))</formula>
    </cfRule>
    <cfRule type="containsText" dxfId="4655" priority="6366" operator="containsText" text="CUMPLE">
      <formula>NOT(ISERROR(SEARCH("CUMPLE",AC654)))</formula>
    </cfRule>
  </conditionalFormatting>
  <conditionalFormatting sqref="R658:R659">
    <cfRule type="containsText" dxfId="4654" priority="6362" operator="containsText" text="CUMPLE">
      <formula>NOT(ISERROR(SEARCH("CUMPLE",R658)))</formula>
    </cfRule>
  </conditionalFormatting>
  <conditionalFormatting sqref="X660">
    <cfRule type="containsText" dxfId="4653" priority="6358" operator="containsText" text="NO">
      <formula>NOT(ISERROR(SEARCH("NO",X660)))</formula>
    </cfRule>
  </conditionalFormatting>
  <conditionalFormatting sqref="X660">
    <cfRule type="containsText" dxfId="4652" priority="6359" operator="containsText" text="CUMPLE">
      <formula>NOT(ISERROR(SEARCH("CUMPLE",X660)))</formula>
    </cfRule>
  </conditionalFormatting>
  <conditionalFormatting sqref="Q654:Q659">
    <cfRule type="containsText" dxfId="4651" priority="6353" operator="containsText" text="NO CUMPLE">
      <formula>NOT(ISERROR(SEARCH("NO CUMPLE",Q654)))</formula>
    </cfRule>
    <cfRule type="containsText" dxfId="4650" priority="6354" operator="containsText" text="CUMPLE">
      <formula>NOT(ISERROR(SEARCH("CUMPLE",Q654)))</formula>
    </cfRule>
    <cfRule type="containsText" dxfId="4649" priority="6355" operator="containsText" text="SUBSANAR">
      <formula>NOT(ISERROR(SEARCH("SUBSANAR",Q654)))</formula>
    </cfRule>
    <cfRule type="containsText" dxfId="4648" priority="6356" operator="containsText" text="NO">
      <formula>NOT(ISERROR(SEARCH("NO",Q654)))</formula>
    </cfRule>
    <cfRule type="containsText" dxfId="4647" priority="6357" operator="containsText" text="SI">
      <formula>NOT(ISERROR(SEARCH("SI",Q654)))</formula>
    </cfRule>
  </conditionalFormatting>
  <conditionalFormatting sqref="R654:T657">
    <cfRule type="containsText" dxfId="4646" priority="6348" operator="containsText" text="NO CUMPLE">
      <formula>NOT(ISERROR(SEARCH("NO CUMPLE",R654)))</formula>
    </cfRule>
    <cfRule type="containsText" dxfId="4645" priority="6349" operator="containsText" text="CUMPLE">
      <formula>NOT(ISERROR(SEARCH("CUMPLE",R654)))</formula>
    </cfRule>
    <cfRule type="containsText" dxfId="4644" priority="6350" operator="containsText" text="SUBSANAR">
      <formula>NOT(ISERROR(SEARCH("SUBSANAR",R654)))</formula>
    </cfRule>
    <cfRule type="containsText" dxfId="4643" priority="6351" operator="containsText" text="NO">
      <formula>NOT(ISERROR(SEARCH("NO",R654)))</formula>
    </cfRule>
    <cfRule type="containsText" dxfId="4642" priority="6352" operator="containsText" text="SI">
      <formula>NOT(ISERROR(SEARCH("SI",R654)))</formula>
    </cfRule>
  </conditionalFormatting>
  <conditionalFormatting sqref="V654:V659">
    <cfRule type="containsText" dxfId="4641" priority="6342" operator="containsText" text="CUMPLE">
      <formula>NOT(ISERROR(SEARCH("CUMPLE",V654)))</formula>
    </cfRule>
  </conditionalFormatting>
  <conditionalFormatting sqref="V654:V659">
    <cfRule type="containsText" dxfId="4640" priority="6341" operator="containsText" text="NO">
      <formula>NOT(ISERROR(SEARCH("NO",V654)))</formula>
    </cfRule>
  </conditionalFormatting>
  <conditionalFormatting sqref="V654:V659">
    <cfRule type="containsText" dxfId="4639" priority="6340" operator="containsText" text="NO">
      <formula>NOT(ISERROR(SEARCH("NO",V654)))</formula>
    </cfRule>
  </conditionalFormatting>
  <conditionalFormatting sqref="V654:V659">
    <cfRule type="containsText" dxfId="4638" priority="6339" operator="containsText" text="NO">
      <formula>NOT(ISERROR(SEARCH("NO",V654)))</formula>
    </cfRule>
  </conditionalFormatting>
  <conditionalFormatting sqref="W660">
    <cfRule type="containsText" dxfId="4637" priority="6338" operator="containsText" text="CUMPLE">
      <formula>NOT(ISERROR(SEARCH("CUMPLE",W660)))</formula>
    </cfRule>
  </conditionalFormatting>
  <conditionalFormatting sqref="W660">
    <cfRule type="containsText" dxfId="4636" priority="6337" operator="containsText" text="NO">
      <formula>NOT(ISERROR(SEARCH("NO",W660)))</formula>
    </cfRule>
  </conditionalFormatting>
  <conditionalFormatting sqref="Z654">
    <cfRule type="containsText" dxfId="4635" priority="6332" operator="containsText" text="NO CUMPLE">
      <formula>NOT(ISERROR(SEARCH("NO CUMPLE",Z654)))</formula>
    </cfRule>
    <cfRule type="containsText" dxfId="4634" priority="6333" operator="containsText" text="CUMPLE">
      <formula>NOT(ISERROR(SEARCH("CUMPLE",Z654)))</formula>
    </cfRule>
    <cfRule type="containsText" dxfId="4633" priority="6334" operator="containsText" text="SUBSANAR">
      <formula>NOT(ISERROR(SEARCH("SUBSANAR",Z654)))</formula>
    </cfRule>
    <cfRule type="containsText" dxfId="4632" priority="6335" operator="containsText" text="NO">
      <formula>NOT(ISERROR(SEARCH("NO",Z654)))</formula>
    </cfRule>
    <cfRule type="containsText" dxfId="4631" priority="6336" operator="containsText" text="SI">
      <formula>NOT(ISERROR(SEARCH("SI",Z654)))</formula>
    </cfRule>
  </conditionalFormatting>
  <conditionalFormatting sqref="AB654">
    <cfRule type="containsText" dxfId="4630" priority="6327" operator="containsText" text="NO CUMPLE">
      <formula>NOT(ISERROR(SEARCH("NO CUMPLE",AB654)))</formula>
    </cfRule>
    <cfRule type="containsText" dxfId="4629" priority="6328" operator="containsText" text="CUMPLE">
      <formula>NOT(ISERROR(SEARCH("CUMPLE",AB654)))</formula>
    </cfRule>
    <cfRule type="containsText" dxfId="4628" priority="6329" operator="containsText" text="SUBSANAR">
      <formula>NOT(ISERROR(SEARCH("SUBSANAR",AB654)))</formula>
    </cfRule>
    <cfRule type="containsText" dxfId="4627" priority="6330" operator="containsText" text="NO">
      <formula>NOT(ISERROR(SEARCH("NO",AB654)))</formula>
    </cfRule>
    <cfRule type="containsText" dxfId="4626" priority="6331" operator="containsText" text="SI">
      <formula>NOT(ISERROR(SEARCH("SI",AB654)))</formula>
    </cfRule>
  </conditionalFormatting>
  <conditionalFormatting sqref="AB650">
    <cfRule type="containsText" dxfId="4625" priority="6317" operator="containsText" text="NO CUMPLE">
      <formula>NOT(ISERROR(SEARCH("NO CUMPLE",AB650)))</formula>
    </cfRule>
    <cfRule type="containsText" dxfId="4624" priority="6318" operator="containsText" text="CUMPLE">
      <formula>NOT(ISERROR(SEARCH("CUMPLE",AB650)))</formula>
    </cfRule>
    <cfRule type="containsText" dxfId="4623" priority="6319" operator="containsText" text="SUBSANAR">
      <formula>NOT(ISERROR(SEARCH("SUBSANAR",AB650)))</formula>
    </cfRule>
    <cfRule type="containsText" dxfId="4622" priority="6320" operator="containsText" text="NO">
      <formula>NOT(ISERROR(SEARCH("NO",AB650)))</formula>
    </cfRule>
    <cfRule type="containsText" dxfId="4621" priority="6321" operator="containsText" text="SI">
      <formula>NOT(ISERROR(SEARCH("SI",AB650)))</formula>
    </cfRule>
  </conditionalFormatting>
  <conditionalFormatting sqref="Z650">
    <cfRule type="containsText" dxfId="4620" priority="6322" operator="containsText" text="NO CUMPLE">
      <formula>NOT(ISERROR(SEARCH("NO CUMPLE",Z650)))</formula>
    </cfRule>
    <cfRule type="containsText" dxfId="4619" priority="6323" operator="containsText" text="CUMPLE">
      <formula>NOT(ISERROR(SEARCH("CUMPLE",Z650)))</formula>
    </cfRule>
    <cfRule type="containsText" dxfId="4618" priority="6324" operator="containsText" text="SUBSANAR">
      <formula>NOT(ISERROR(SEARCH("SUBSANAR",Z650)))</formula>
    </cfRule>
    <cfRule type="containsText" dxfId="4617" priority="6325" operator="containsText" text="NO">
      <formula>NOT(ISERROR(SEARCH("NO",Z650)))</formula>
    </cfRule>
    <cfRule type="containsText" dxfId="4616" priority="6326" operator="containsText" text="SI">
      <formula>NOT(ISERROR(SEARCH("SI",Z650)))</formula>
    </cfRule>
  </conditionalFormatting>
  <conditionalFormatting sqref="S672:T672">
    <cfRule type="containsText" dxfId="4615" priority="6311" operator="containsText" text="CUMPLE">
      <formula>NOT(ISERROR(SEARCH("CUMPLE",S672)))</formula>
    </cfRule>
  </conditionalFormatting>
  <conditionalFormatting sqref="AA667">
    <cfRule type="containsText" dxfId="4614" priority="6309" operator="containsText" text="NO">
      <formula>NOT(ISERROR(SEARCH("NO",AA667)))</formula>
    </cfRule>
    <cfRule type="containsText" dxfId="4613" priority="6310" operator="containsText" text="CUMPLE">
      <formula>NOT(ISERROR(SEARCH("CUMPLE",AA667)))</formula>
    </cfRule>
  </conditionalFormatting>
  <conditionalFormatting sqref="AC667">
    <cfRule type="containsText" dxfId="4612" priority="6307" operator="containsText" text="NO">
      <formula>NOT(ISERROR(SEARCH("NO",AC667)))</formula>
    </cfRule>
    <cfRule type="containsText" dxfId="4611" priority="6308" operator="containsText" text="CUMPLE">
      <formula>NOT(ISERROR(SEARCH("CUMPLE",AC667)))</formula>
    </cfRule>
  </conditionalFormatting>
  <conditionalFormatting sqref="R672">
    <cfRule type="containsText" dxfId="4610" priority="6304" operator="containsText" text="CUMPLE">
      <formula>NOT(ISERROR(SEARCH("CUMPLE",R672)))</formula>
    </cfRule>
  </conditionalFormatting>
  <conditionalFormatting sqref="X673">
    <cfRule type="containsText" dxfId="4609" priority="6300" operator="containsText" text="NO">
      <formula>NOT(ISERROR(SEARCH("NO",X673)))</formula>
    </cfRule>
  </conditionalFormatting>
  <conditionalFormatting sqref="X673">
    <cfRule type="containsText" dxfId="4608" priority="6301" operator="containsText" text="CUMPLE">
      <formula>NOT(ISERROR(SEARCH("CUMPLE",X673)))</formula>
    </cfRule>
  </conditionalFormatting>
  <conditionalFormatting sqref="Q667:Q672">
    <cfRule type="containsText" dxfId="4607" priority="6295" operator="containsText" text="NO CUMPLE">
      <formula>NOT(ISERROR(SEARCH("NO CUMPLE",Q667)))</formula>
    </cfRule>
    <cfRule type="containsText" dxfId="4606" priority="6296" operator="containsText" text="CUMPLE">
      <formula>NOT(ISERROR(SEARCH("CUMPLE",Q667)))</formula>
    </cfRule>
    <cfRule type="containsText" dxfId="4605" priority="6297" operator="containsText" text="SUBSANAR">
      <formula>NOT(ISERROR(SEARCH("SUBSANAR",Q667)))</formula>
    </cfRule>
    <cfRule type="containsText" dxfId="4604" priority="6298" operator="containsText" text="NO">
      <formula>NOT(ISERROR(SEARCH("NO",Q667)))</formula>
    </cfRule>
    <cfRule type="containsText" dxfId="4603" priority="6299" operator="containsText" text="SI">
      <formula>NOT(ISERROR(SEARCH("SI",Q667)))</formula>
    </cfRule>
  </conditionalFormatting>
  <conditionalFormatting sqref="R667:T667 R669:T669 R668:S668">
    <cfRule type="containsText" dxfId="4602" priority="6290" operator="containsText" text="NO CUMPLE">
      <formula>NOT(ISERROR(SEARCH("NO CUMPLE",R667)))</formula>
    </cfRule>
    <cfRule type="containsText" dxfId="4601" priority="6291" operator="containsText" text="CUMPLE">
      <formula>NOT(ISERROR(SEARCH("CUMPLE",R667)))</formula>
    </cfRule>
    <cfRule type="containsText" dxfId="4600" priority="6292" operator="containsText" text="SUBSANAR">
      <formula>NOT(ISERROR(SEARCH("SUBSANAR",R667)))</formula>
    </cfRule>
    <cfRule type="containsText" dxfId="4599" priority="6293" operator="containsText" text="NO">
      <formula>NOT(ISERROR(SEARCH("NO",R667)))</formula>
    </cfRule>
    <cfRule type="containsText" dxfId="4598" priority="6294" operator="containsText" text="SI">
      <formula>NOT(ISERROR(SEARCH("SI",R667)))</formula>
    </cfRule>
  </conditionalFormatting>
  <conditionalFormatting sqref="V667 V672">
    <cfRule type="containsText" dxfId="4597" priority="6284" operator="containsText" text="CUMPLE">
      <formula>NOT(ISERROR(SEARCH("CUMPLE",V667)))</formula>
    </cfRule>
  </conditionalFormatting>
  <conditionalFormatting sqref="V667 V672">
    <cfRule type="containsText" dxfId="4596" priority="6283" operator="containsText" text="NO">
      <formula>NOT(ISERROR(SEARCH("NO",V667)))</formula>
    </cfRule>
  </conditionalFormatting>
  <conditionalFormatting sqref="V667 V672">
    <cfRule type="containsText" dxfId="4595" priority="6282" operator="containsText" text="NO">
      <formula>NOT(ISERROR(SEARCH("NO",V667)))</formula>
    </cfRule>
  </conditionalFormatting>
  <conditionalFormatting sqref="V667 V672">
    <cfRule type="containsText" dxfId="4594" priority="6281" operator="containsText" text="NO">
      <formula>NOT(ISERROR(SEARCH("NO",V667)))</formula>
    </cfRule>
  </conditionalFormatting>
  <conditionalFormatting sqref="W673">
    <cfRule type="containsText" dxfId="4593" priority="6280" operator="containsText" text="CUMPLE">
      <formula>NOT(ISERROR(SEARCH("CUMPLE",W673)))</formula>
    </cfRule>
  </conditionalFormatting>
  <conditionalFormatting sqref="W673">
    <cfRule type="containsText" dxfId="4592" priority="6279" operator="containsText" text="NO">
      <formula>NOT(ISERROR(SEARCH("NO",W673)))</formula>
    </cfRule>
  </conditionalFormatting>
  <conditionalFormatting sqref="Z667">
    <cfRule type="containsText" dxfId="4591" priority="6274" operator="containsText" text="NO CUMPLE">
      <formula>NOT(ISERROR(SEARCH("NO CUMPLE",Z667)))</formula>
    </cfRule>
    <cfRule type="containsText" dxfId="4590" priority="6275" operator="containsText" text="CUMPLE">
      <formula>NOT(ISERROR(SEARCH("CUMPLE",Z667)))</formula>
    </cfRule>
    <cfRule type="containsText" dxfId="4589" priority="6276" operator="containsText" text="SUBSANAR">
      <formula>NOT(ISERROR(SEARCH("SUBSANAR",Z667)))</formula>
    </cfRule>
    <cfRule type="containsText" dxfId="4588" priority="6277" operator="containsText" text="NO">
      <formula>NOT(ISERROR(SEARCH("NO",Z667)))</formula>
    </cfRule>
    <cfRule type="containsText" dxfId="4587" priority="6278" operator="containsText" text="SI">
      <formula>NOT(ISERROR(SEARCH("SI",Z667)))</formula>
    </cfRule>
  </conditionalFormatting>
  <conditionalFormatting sqref="AB667">
    <cfRule type="containsText" dxfId="4586" priority="6269" operator="containsText" text="NO CUMPLE">
      <formula>NOT(ISERROR(SEARCH("NO CUMPLE",AB667)))</formula>
    </cfRule>
    <cfRule type="containsText" dxfId="4585" priority="6270" operator="containsText" text="CUMPLE">
      <formula>NOT(ISERROR(SEARCH("CUMPLE",AB667)))</formula>
    </cfRule>
    <cfRule type="containsText" dxfId="4584" priority="6271" operator="containsText" text="SUBSANAR">
      <formula>NOT(ISERROR(SEARCH("SUBSANAR",AB667)))</formula>
    </cfRule>
    <cfRule type="containsText" dxfId="4583" priority="6272" operator="containsText" text="NO">
      <formula>NOT(ISERROR(SEARCH("NO",AB667)))</formula>
    </cfRule>
    <cfRule type="containsText" dxfId="4582" priority="6273" operator="containsText" text="SI">
      <formula>NOT(ISERROR(SEARCH("SI",AB667)))</formula>
    </cfRule>
  </conditionalFormatting>
  <conditionalFormatting sqref="AB663">
    <cfRule type="containsText" dxfId="4581" priority="6259" operator="containsText" text="NO CUMPLE">
      <formula>NOT(ISERROR(SEARCH("NO CUMPLE",AB663)))</formula>
    </cfRule>
    <cfRule type="containsText" dxfId="4580" priority="6260" operator="containsText" text="CUMPLE">
      <formula>NOT(ISERROR(SEARCH("CUMPLE",AB663)))</formula>
    </cfRule>
    <cfRule type="containsText" dxfId="4579" priority="6261" operator="containsText" text="SUBSANAR">
      <formula>NOT(ISERROR(SEARCH("SUBSANAR",AB663)))</formula>
    </cfRule>
    <cfRule type="containsText" dxfId="4578" priority="6262" operator="containsText" text="NO">
      <formula>NOT(ISERROR(SEARCH("NO",AB663)))</formula>
    </cfRule>
    <cfRule type="containsText" dxfId="4577" priority="6263" operator="containsText" text="SI">
      <formula>NOT(ISERROR(SEARCH("SI",AB663)))</formula>
    </cfRule>
  </conditionalFormatting>
  <conditionalFormatting sqref="Z663">
    <cfRule type="containsText" dxfId="4576" priority="6264" operator="containsText" text="NO CUMPLE">
      <formula>NOT(ISERROR(SEARCH("NO CUMPLE",Z663)))</formula>
    </cfRule>
    <cfRule type="containsText" dxfId="4575" priority="6265" operator="containsText" text="CUMPLE">
      <formula>NOT(ISERROR(SEARCH("CUMPLE",Z663)))</formula>
    </cfRule>
    <cfRule type="containsText" dxfId="4574" priority="6266" operator="containsText" text="SUBSANAR">
      <formula>NOT(ISERROR(SEARCH("SUBSANAR",Z663)))</formula>
    </cfRule>
    <cfRule type="containsText" dxfId="4573" priority="6267" operator="containsText" text="NO">
      <formula>NOT(ISERROR(SEARCH("NO",Z663)))</formula>
    </cfRule>
    <cfRule type="containsText" dxfId="4572" priority="6268" operator="containsText" text="SI">
      <formula>NOT(ISERROR(SEARCH("SI",Z663)))</formula>
    </cfRule>
  </conditionalFormatting>
  <conditionalFormatting sqref="V687:V688">
    <cfRule type="containsText" dxfId="4571" priority="6253" operator="containsText" text="FUERA DE TIEMPO">
      <formula>NOT(ISERROR(SEARCH("FUERA DE TIEMPO",V687)))</formula>
    </cfRule>
  </conditionalFormatting>
  <conditionalFormatting sqref="S685:T685 T684">
    <cfRule type="containsText" dxfId="4570" priority="6252" operator="containsText" text="CUMPLE">
      <formula>NOT(ISERROR(SEARCH("CUMPLE",S684)))</formula>
    </cfRule>
  </conditionalFormatting>
  <conditionalFormatting sqref="AA680">
    <cfRule type="containsText" dxfId="4569" priority="6250" operator="containsText" text="NO">
      <formula>NOT(ISERROR(SEARCH("NO",AA680)))</formula>
    </cfRule>
    <cfRule type="containsText" dxfId="4568" priority="6251" operator="containsText" text="CUMPLE">
      <formula>NOT(ISERROR(SEARCH("CUMPLE",AA680)))</formula>
    </cfRule>
  </conditionalFormatting>
  <conditionalFormatting sqref="AC680">
    <cfRule type="containsText" dxfId="4567" priority="6248" operator="containsText" text="NO">
      <formula>NOT(ISERROR(SEARCH("NO",AC680)))</formula>
    </cfRule>
    <cfRule type="containsText" dxfId="4566" priority="6249" operator="containsText" text="CUMPLE">
      <formula>NOT(ISERROR(SEARCH("CUMPLE",AC680)))</formula>
    </cfRule>
  </conditionalFormatting>
  <conditionalFormatting sqref="R685">
    <cfRule type="containsText" dxfId="4565" priority="6245" operator="containsText" text="CUMPLE">
      <formula>NOT(ISERROR(SEARCH("CUMPLE",R685)))</formula>
    </cfRule>
  </conditionalFormatting>
  <conditionalFormatting sqref="X686">
    <cfRule type="containsText" dxfId="4564" priority="6241" operator="containsText" text="NO">
      <formula>NOT(ISERROR(SEARCH("NO",X686)))</formula>
    </cfRule>
  </conditionalFormatting>
  <conditionalFormatting sqref="X686">
    <cfRule type="containsText" dxfId="4563" priority="6242" operator="containsText" text="CUMPLE">
      <formula>NOT(ISERROR(SEARCH("CUMPLE",X686)))</formula>
    </cfRule>
  </conditionalFormatting>
  <conditionalFormatting sqref="Q680:Q685">
    <cfRule type="containsText" dxfId="4562" priority="6236" operator="containsText" text="NO CUMPLE">
      <formula>NOT(ISERROR(SEARCH("NO CUMPLE",Q680)))</formula>
    </cfRule>
    <cfRule type="containsText" dxfId="4561" priority="6237" operator="containsText" text="CUMPLE">
      <formula>NOT(ISERROR(SEARCH("CUMPLE",Q680)))</formula>
    </cfRule>
    <cfRule type="containsText" dxfId="4560" priority="6238" operator="containsText" text="SUBSANAR">
      <formula>NOT(ISERROR(SEARCH("SUBSANAR",Q680)))</formula>
    </cfRule>
    <cfRule type="containsText" dxfId="4559" priority="6239" operator="containsText" text="NO">
      <formula>NOT(ISERROR(SEARCH("NO",Q680)))</formula>
    </cfRule>
    <cfRule type="containsText" dxfId="4558" priority="6240" operator="containsText" text="SI">
      <formula>NOT(ISERROR(SEARCH("SI",Q680)))</formula>
    </cfRule>
  </conditionalFormatting>
  <conditionalFormatting sqref="R680:T683">
    <cfRule type="containsText" dxfId="4557" priority="6231" operator="containsText" text="NO CUMPLE">
      <formula>NOT(ISERROR(SEARCH("NO CUMPLE",R680)))</formula>
    </cfRule>
    <cfRule type="containsText" dxfId="4556" priority="6232" operator="containsText" text="CUMPLE">
      <formula>NOT(ISERROR(SEARCH("CUMPLE",R680)))</formula>
    </cfRule>
    <cfRule type="containsText" dxfId="4555" priority="6233" operator="containsText" text="SUBSANAR">
      <formula>NOT(ISERROR(SEARCH("SUBSANAR",R680)))</formula>
    </cfRule>
    <cfRule type="containsText" dxfId="4554" priority="6234" operator="containsText" text="NO">
      <formula>NOT(ISERROR(SEARCH("NO",R680)))</formula>
    </cfRule>
    <cfRule type="containsText" dxfId="4553" priority="6235" operator="containsText" text="SI">
      <formula>NOT(ISERROR(SEARCH("SI",R680)))</formula>
    </cfRule>
  </conditionalFormatting>
  <conditionalFormatting sqref="V680:V685">
    <cfRule type="containsText" dxfId="4552" priority="6225" operator="containsText" text="CUMPLE">
      <formula>NOT(ISERROR(SEARCH("CUMPLE",V680)))</formula>
    </cfRule>
  </conditionalFormatting>
  <conditionalFormatting sqref="V680:V685">
    <cfRule type="containsText" dxfId="4551" priority="6224" operator="containsText" text="NO">
      <formula>NOT(ISERROR(SEARCH("NO",V680)))</formula>
    </cfRule>
  </conditionalFormatting>
  <conditionalFormatting sqref="V680:V685">
    <cfRule type="containsText" dxfId="4550" priority="6223" operator="containsText" text="NO">
      <formula>NOT(ISERROR(SEARCH("NO",V680)))</formula>
    </cfRule>
  </conditionalFormatting>
  <conditionalFormatting sqref="V680:V685">
    <cfRule type="containsText" dxfId="4549" priority="6222" operator="containsText" text="NO">
      <formula>NOT(ISERROR(SEARCH("NO",V680)))</formula>
    </cfRule>
  </conditionalFormatting>
  <conditionalFormatting sqref="W686">
    <cfRule type="containsText" dxfId="4548" priority="6221" operator="containsText" text="CUMPLE">
      <formula>NOT(ISERROR(SEARCH("CUMPLE",W686)))</formula>
    </cfRule>
  </conditionalFormatting>
  <conditionalFormatting sqref="W686">
    <cfRule type="containsText" dxfId="4547" priority="6220" operator="containsText" text="NO">
      <formula>NOT(ISERROR(SEARCH("NO",W686)))</formula>
    </cfRule>
  </conditionalFormatting>
  <conditionalFormatting sqref="Z680">
    <cfRule type="containsText" dxfId="4546" priority="6215" operator="containsText" text="NO CUMPLE">
      <formula>NOT(ISERROR(SEARCH("NO CUMPLE",Z680)))</formula>
    </cfRule>
    <cfRule type="containsText" dxfId="4545" priority="6216" operator="containsText" text="CUMPLE">
      <formula>NOT(ISERROR(SEARCH("CUMPLE",Z680)))</formula>
    </cfRule>
    <cfRule type="containsText" dxfId="4544" priority="6217" operator="containsText" text="SUBSANAR">
      <formula>NOT(ISERROR(SEARCH("SUBSANAR",Z680)))</formula>
    </cfRule>
    <cfRule type="containsText" dxfId="4543" priority="6218" operator="containsText" text="NO">
      <formula>NOT(ISERROR(SEARCH("NO",Z680)))</formula>
    </cfRule>
    <cfRule type="containsText" dxfId="4542" priority="6219" operator="containsText" text="SI">
      <formula>NOT(ISERROR(SEARCH("SI",Z680)))</formula>
    </cfRule>
  </conditionalFormatting>
  <conditionalFormatting sqref="AB680">
    <cfRule type="containsText" dxfId="4541" priority="6210" operator="containsText" text="NO CUMPLE">
      <formula>NOT(ISERROR(SEARCH("NO CUMPLE",AB680)))</formula>
    </cfRule>
    <cfRule type="containsText" dxfId="4540" priority="6211" operator="containsText" text="CUMPLE">
      <formula>NOT(ISERROR(SEARCH("CUMPLE",AB680)))</formula>
    </cfRule>
    <cfRule type="containsText" dxfId="4539" priority="6212" operator="containsText" text="SUBSANAR">
      <formula>NOT(ISERROR(SEARCH("SUBSANAR",AB680)))</formula>
    </cfRule>
    <cfRule type="containsText" dxfId="4538" priority="6213" operator="containsText" text="NO">
      <formula>NOT(ISERROR(SEARCH("NO",AB680)))</formula>
    </cfRule>
    <cfRule type="containsText" dxfId="4537" priority="6214" operator="containsText" text="SI">
      <formula>NOT(ISERROR(SEARCH("SI",AB680)))</formula>
    </cfRule>
  </conditionalFormatting>
  <conditionalFormatting sqref="AB676">
    <cfRule type="containsText" dxfId="4536" priority="6200" operator="containsText" text="NO CUMPLE">
      <formula>NOT(ISERROR(SEARCH("NO CUMPLE",AB676)))</formula>
    </cfRule>
    <cfRule type="containsText" dxfId="4535" priority="6201" operator="containsText" text="CUMPLE">
      <formula>NOT(ISERROR(SEARCH("CUMPLE",AB676)))</formula>
    </cfRule>
    <cfRule type="containsText" dxfId="4534" priority="6202" operator="containsText" text="SUBSANAR">
      <formula>NOT(ISERROR(SEARCH("SUBSANAR",AB676)))</formula>
    </cfRule>
    <cfRule type="containsText" dxfId="4533" priority="6203" operator="containsText" text="NO">
      <formula>NOT(ISERROR(SEARCH("NO",AB676)))</formula>
    </cfRule>
    <cfRule type="containsText" dxfId="4532" priority="6204" operator="containsText" text="SI">
      <formula>NOT(ISERROR(SEARCH("SI",AB676)))</formula>
    </cfRule>
  </conditionalFormatting>
  <conditionalFormatting sqref="Z676">
    <cfRule type="containsText" dxfId="4531" priority="6205" operator="containsText" text="NO CUMPLE">
      <formula>NOT(ISERROR(SEARCH("NO CUMPLE",Z676)))</formula>
    </cfRule>
    <cfRule type="containsText" dxfId="4530" priority="6206" operator="containsText" text="CUMPLE">
      <formula>NOT(ISERROR(SEARCH("CUMPLE",Z676)))</formula>
    </cfRule>
    <cfRule type="containsText" dxfId="4529" priority="6207" operator="containsText" text="SUBSANAR">
      <formula>NOT(ISERROR(SEARCH("SUBSANAR",Z676)))</formula>
    </cfRule>
    <cfRule type="containsText" dxfId="4528" priority="6208" operator="containsText" text="NO">
      <formula>NOT(ISERROR(SEARCH("NO",Z676)))</formula>
    </cfRule>
    <cfRule type="containsText" dxfId="4527" priority="6209" operator="containsText" text="SI">
      <formula>NOT(ISERROR(SEARCH("SI",Z676)))</formula>
    </cfRule>
  </conditionalFormatting>
  <conditionalFormatting sqref="T698">
    <cfRule type="containsText" dxfId="4526" priority="6194" operator="containsText" text="CUMPLE">
      <formula>NOT(ISERROR(SEARCH("CUMPLE",T698)))</formula>
    </cfRule>
  </conditionalFormatting>
  <conditionalFormatting sqref="AA693">
    <cfRule type="containsText" dxfId="4525" priority="6192" operator="containsText" text="NO">
      <formula>NOT(ISERROR(SEARCH("NO",AA693)))</formula>
    </cfRule>
    <cfRule type="containsText" dxfId="4524" priority="6193" operator="containsText" text="CUMPLE">
      <formula>NOT(ISERROR(SEARCH("CUMPLE",AA693)))</formula>
    </cfRule>
  </conditionalFormatting>
  <conditionalFormatting sqref="AC693">
    <cfRule type="containsText" dxfId="4523" priority="6190" operator="containsText" text="NO">
      <formula>NOT(ISERROR(SEARCH("NO",AC693)))</formula>
    </cfRule>
    <cfRule type="containsText" dxfId="4522" priority="6191" operator="containsText" text="CUMPLE">
      <formula>NOT(ISERROR(SEARCH("CUMPLE",AC693)))</formula>
    </cfRule>
  </conditionalFormatting>
  <conditionalFormatting sqref="X699">
    <cfRule type="containsText" dxfId="4521" priority="6183" operator="containsText" text="NO">
      <formula>NOT(ISERROR(SEARCH("NO",X699)))</formula>
    </cfRule>
  </conditionalFormatting>
  <conditionalFormatting sqref="X699">
    <cfRule type="containsText" dxfId="4520" priority="6184" operator="containsText" text="CUMPLE">
      <formula>NOT(ISERROR(SEARCH("CUMPLE",X699)))</formula>
    </cfRule>
  </conditionalFormatting>
  <conditionalFormatting sqref="Q693:Q698">
    <cfRule type="containsText" dxfId="4519" priority="6178" operator="containsText" text="NO CUMPLE">
      <formula>NOT(ISERROR(SEARCH("NO CUMPLE",Q693)))</formula>
    </cfRule>
    <cfRule type="containsText" dxfId="4518" priority="6179" operator="containsText" text="CUMPLE">
      <formula>NOT(ISERROR(SEARCH("CUMPLE",Q693)))</formula>
    </cfRule>
    <cfRule type="containsText" dxfId="4517" priority="6180" operator="containsText" text="SUBSANAR">
      <formula>NOT(ISERROR(SEARCH("SUBSANAR",Q693)))</formula>
    </cfRule>
    <cfRule type="containsText" dxfId="4516" priority="6181" operator="containsText" text="NO">
      <formula>NOT(ISERROR(SEARCH("NO",Q693)))</formula>
    </cfRule>
    <cfRule type="containsText" dxfId="4515" priority="6182" operator="containsText" text="SI">
      <formula>NOT(ISERROR(SEARCH("SI",Q693)))</formula>
    </cfRule>
  </conditionalFormatting>
  <conditionalFormatting sqref="R693:T696">
    <cfRule type="containsText" dxfId="4514" priority="6173" operator="containsText" text="NO CUMPLE">
      <formula>NOT(ISERROR(SEARCH("NO CUMPLE",R693)))</formula>
    </cfRule>
    <cfRule type="containsText" dxfId="4513" priority="6174" operator="containsText" text="CUMPLE">
      <formula>NOT(ISERROR(SEARCH("CUMPLE",R693)))</formula>
    </cfRule>
    <cfRule type="containsText" dxfId="4512" priority="6175" operator="containsText" text="SUBSANAR">
      <formula>NOT(ISERROR(SEARCH("SUBSANAR",R693)))</formula>
    </cfRule>
    <cfRule type="containsText" dxfId="4511" priority="6176" operator="containsText" text="NO">
      <formula>NOT(ISERROR(SEARCH("NO",R693)))</formula>
    </cfRule>
    <cfRule type="containsText" dxfId="4510" priority="6177" operator="containsText" text="SI">
      <formula>NOT(ISERROR(SEARCH("SI",R693)))</formula>
    </cfRule>
  </conditionalFormatting>
  <conditionalFormatting sqref="V693:V698">
    <cfRule type="containsText" dxfId="4509" priority="6167" operator="containsText" text="CUMPLE">
      <formula>NOT(ISERROR(SEARCH("CUMPLE",V693)))</formula>
    </cfRule>
  </conditionalFormatting>
  <conditionalFormatting sqref="V693:V698">
    <cfRule type="containsText" dxfId="4508" priority="6166" operator="containsText" text="NO">
      <formula>NOT(ISERROR(SEARCH("NO",V693)))</formula>
    </cfRule>
  </conditionalFormatting>
  <conditionalFormatting sqref="V693:V698">
    <cfRule type="containsText" dxfId="4507" priority="6165" operator="containsText" text="NO">
      <formula>NOT(ISERROR(SEARCH("NO",V693)))</formula>
    </cfRule>
  </conditionalFormatting>
  <conditionalFormatting sqref="V693:V698">
    <cfRule type="containsText" dxfId="4506" priority="6164" operator="containsText" text="NO">
      <formula>NOT(ISERROR(SEARCH("NO",V693)))</formula>
    </cfRule>
  </conditionalFormatting>
  <conditionalFormatting sqref="W699">
    <cfRule type="containsText" dxfId="4505" priority="6163" operator="containsText" text="CUMPLE">
      <formula>NOT(ISERROR(SEARCH("CUMPLE",W699)))</formula>
    </cfRule>
  </conditionalFormatting>
  <conditionalFormatting sqref="W699">
    <cfRule type="containsText" dxfId="4504" priority="6162" operator="containsText" text="NO">
      <formula>NOT(ISERROR(SEARCH("NO",W699)))</formula>
    </cfRule>
  </conditionalFormatting>
  <conditionalFormatting sqref="Z693">
    <cfRule type="containsText" dxfId="4503" priority="6157" operator="containsText" text="NO CUMPLE">
      <formula>NOT(ISERROR(SEARCH("NO CUMPLE",Z693)))</formula>
    </cfRule>
    <cfRule type="containsText" dxfId="4502" priority="6158" operator="containsText" text="CUMPLE">
      <formula>NOT(ISERROR(SEARCH("CUMPLE",Z693)))</formula>
    </cfRule>
    <cfRule type="containsText" dxfId="4501" priority="6159" operator="containsText" text="SUBSANAR">
      <formula>NOT(ISERROR(SEARCH("SUBSANAR",Z693)))</formula>
    </cfRule>
    <cfRule type="containsText" dxfId="4500" priority="6160" operator="containsText" text="NO">
      <formula>NOT(ISERROR(SEARCH("NO",Z693)))</formula>
    </cfRule>
    <cfRule type="containsText" dxfId="4499" priority="6161" operator="containsText" text="SI">
      <formula>NOT(ISERROR(SEARCH("SI",Z693)))</formula>
    </cfRule>
  </conditionalFormatting>
  <conditionalFormatting sqref="AB693">
    <cfRule type="containsText" dxfId="4498" priority="6152" operator="containsText" text="NO CUMPLE">
      <formula>NOT(ISERROR(SEARCH("NO CUMPLE",AB693)))</formula>
    </cfRule>
    <cfRule type="containsText" dxfId="4497" priority="6153" operator="containsText" text="CUMPLE">
      <formula>NOT(ISERROR(SEARCH("CUMPLE",AB693)))</formula>
    </cfRule>
    <cfRule type="containsText" dxfId="4496" priority="6154" operator="containsText" text="SUBSANAR">
      <formula>NOT(ISERROR(SEARCH("SUBSANAR",AB693)))</formula>
    </cfRule>
    <cfRule type="containsText" dxfId="4495" priority="6155" operator="containsText" text="NO">
      <formula>NOT(ISERROR(SEARCH("NO",AB693)))</formula>
    </cfRule>
    <cfRule type="containsText" dxfId="4494" priority="6156" operator="containsText" text="SI">
      <formula>NOT(ISERROR(SEARCH("SI",AB693)))</formula>
    </cfRule>
  </conditionalFormatting>
  <conditionalFormatting sqref="AB689">
    <cfRule type="containsText" dxfId="4493" priority="6142" operator="containsText" text="NO CUMPLE">
      <formula>NOT(ISERROR(SEARCH("NO CUMPLE",AB689)))</formula>
    </cfRule>
    <cfRule type="containsText" dxfId="4492" priority="6143" operator="containsText" text="CUMPLE">
      <formula>NOT(ISERROR(SEARCH("CUMPLE",AB689)))</formula>
    </cfRule>
    <cfRule type="containsText" dxfId="4491" priority="6144" operator="containsText" text="SUBSANAR">
      <formula>NOT(ISERROR(SEARCH("SUBSANAR",AB689)))</formula>
    </cfRule>
    <cfRule type="containsText" dxfId="4490" priority="6145" operator="containsText" text="NO">
      <formula>NOT(ISERROR(SEARCH("NO",AB689)))</formula>
    </cfRule>
    <cfRule type="containsText" dxfId="4489" priority="6146" operator="containsText" text="SI">
      <formula>NOT(ISERROR(SEARCH("SI",AB689)))</formula>
    </cfRule>
  </conditionalFormatting>
  <conditionalFormatting sqref="Z689">
    <cfRule type="containsText" dxfId="4488" priority="6147" operator="containsText" text="NO CUMPLE">
      <formula>NOT(ISERROR(SEARCH("NO CUMPLE",Z689)))</formula>
    </cfRule>
    <cfRule type="containsText" dxfId="4487" priority="6148" operator="containsText" text="CUMPLE">
      <formula>NOT(ISERROR(SEARCH("CUMPLE",Z689)))</formula>
    </cfRule>
    <cfRule type="containsText" dxfId="4486" priority="6149" operator="containsText" text="SUBSANAR">
      <formula>NOT(ISERROR(SEARCH("SUBSANAR",Z689)))</formula>
    </cfRule>
    <cfRule type="containsText" dxfId="4485" priority="6150" operator="containsText" text="NO">
      <formula>NOT(ISERROR(SEARCH("NO",Z689)))</formula>
    </cfRule>
    <cfRule type="containsText" dxfId="4484" priority="6151" operator="containsText" text="SI">
      <formula>NOT(ISERROR(SEARCH("SI",Z689)))</formula>
    </cfRule>
  </conditionalFormatting>
  <conditionalFormatting sqref="V713:V714 V726:V727">
    <cfRule type="containsText" dxfId="4483" priority="6136" operator="containsText" text="FUERA DE TIEMPO">
      <formula>NOT(ISERROR(SEARCH("FUERA DE TIEMPO",V713)))</formula>
    </cfRule>
  </conditionalFormatting>
  <conditionalFormatting sqref="S710:T711">
    <cfRule type="containsText" dxfId="4482" priority="6135" operator="containsText" text="CUMPLE">
      <formula>NOT(ISERROR(SEARCH("CUMPLE",S710)))</formula>
    </cfRule>
  </conditionalFormatting>
  <conditionalFormatting sqref="AA706">
    <cfRule type="containsText" dxfId="4481" priority="6133" operator="containsText" text="NO">
      <formula>NOT(ISERROR(SEARCH("NO",AA706)))</formula>
    </cfRule>
    <cfRule type="containsText" dxfId="4480" priority="6134" operator="containsText" text="CUMPLE">
      <formula>NOT(ISERROR(SEARCH("CUMPLE",AA706)))</formula>
    </cfRule>
  </conditionalFormatting>
  <conditionalFormatting sqref="AC706">
    <cfRule type="containsText" dxfId="4479" priority="6131" operator="containsText" text="NO">
      <formula>NOT(ISERROR(SEARCH("NO",AC706)))</formula>
    </cfRule>
    <cfRule type="containsText" dxfId="4478" priority="6132" operator="containsText" text="CUMPLE">
      <formula>NOT(ISERROR(SEARCH("CUMPLE",AC706)))</formula>
    </cfRule>
  </conditionalFormatting>
  <conditionalFormatting sqref="R710:R711">
    <cfRule type="containsText" dxfId="4477" priority="6128" operator="containsText" text="CUMPLE">
      <formula>NOT(ISERROR(SEARCH("CUMPLE",R710)))</formula>
    </cfRule>
  </conditionalFormatting>
  <conditionalFormatting sqref="X712">
    <cfRule type="containsText" dxfId="4476" priority="6124" operator="containsText" text="NO">
      <formula>NOT(ISERROR(SEARCH("NO",X712)))</formula>
    </cfRule>
  </conditionalFormatting>
  <conditionalFormatting sqref="X712">
    <cfRule type="containsText" dxfId="4475" priority="6125" operator="containsText" text="CUMPLE">
      <formula>NOT(ISERROR(SEARCH("CUMPLE",X712)))</formula>
    </cfRule>
  </conditionalFormatting>
  <conditionalFormatting sqref="Q706:Q711">
    <cfRule type="containsText" dxfId="4474" priority="6119" operator="containsText" text="NO CUMPLE">
      <formula>NOT(ISERROR(SEARCH("NO CUMPLE",Q706)))</formula>
    </cfRule>
    <cfRule type="containsText" dxfId="4473" priority="6120" operator="containsText" text="CUMPLE">
      <formula>NOT(ISERROR(SEARCH("CUMPLE",Q706)))</formula>
    </cfRule>
    <cfRule type="containsText" dxfId="4472" priority="6121" operator="containsText" text="SUBSANAR">
      <formula>NOT(ISERROR(SEARCH("SUBSANAR",Q706)))</formula>
    </cfRule>
    <cfRule type="containsText" dxfId="4471" priority="6122" operator="containsText" text="NO">
      <formula>NOT(ISERROR(SEARCH("NO",Q706)))</formula>
    </cfRule>
    <cfRule type="containsText" dxfId="4470" priority="6123" operator="containsText" text="SI">
      <formula>NOT(ISERROR(SEARCH("SI",Q706)))</formula>
    </cfRule>
  </conditionalFormatting>
  <conditionalFormatting sqref="R706:T709">
    <cfRule type="containsText" dxfId="4469" priority="6114" operator="containsText" text="NO CUMPLE">
      <formula>NOT(ISERROR(SEARCH("NO CUMPLE",R706)))</formula>
    </cfRule>
    <cfRule type="containsText" dxfId="4468" priority="6115" operator="containsText" text="CUMPLE">
      <formula>NOT(ISERROR(SEARCH("CUMPLE",R706)))</formula>
    </cfRule>
    <cfRule type="containsText" dxfId="4467" priority="6116" operator="containsText" text="SUBSANAR">
      <formula>NOT(ISERROR(SEARCH("SUBSANAR",R706)))</formula>
    </cfRule>
    <cfRule type="containsText" dxfId="4466" priority="6117" operator="containsText" text="NO">
      <formula>NOT(ISERROR(SEARCH("NO",R706)))</formula>
    </cfRule>
    <cfRule type="containsText" dxfId="4465" priority="6118" operator="containsText" text="SI">
      <formula>NOT(ISERROR(SEARCH("SI",R706)))</formula>
    </cfRule>
  </conditionalFormatting>
  <conditionalFormatting sqref="V706:V711">
    <cfRule type="containsText" dxfId="4464" priority="6108" operator="containsText" text="CUMPLE">
      <formula>NOT(ISERROR(SEARCH("CUMPLE",V706)))</formula>
    </cfRule>
  </conditionalFormatting>
  <conditionalFormatting sqref="V706:V711">
    <cfRule type="containsText" dxfId="4463" priority="6107" operator="containsText" text="NO">
      <formula>NOT(ISERROR(SEARCH("NO",V706)))</formula>
    </cfRule>
  </conditionalFormatting>
  <conditionalFormatting sqref="V706:V711">
    <cfRule type="containsText" dxfId="4462" priority="6106" operator="containsText" text="NO">
      <formula>NOT(ISERROR(SEARCH("NO",V706)))</formula>
    </cfRule>
  </conditionalFormatting>
  <conditionalFormatting sqref="V706:V711">
    <cfRule type="containsText" dxfId="4461" priority="6105" operator="containsText" text="NO">
      <formula>NOT(ISERROR(SEARCH("NO",V706)))</formula>
    </cfRule>
  </conditionalFormatting>
  <conditionalFormatting sqref="W712">
    <cfRule type="containsText" dxfId="4460" priority="6104" operator="containsText" text="CUMPLE">
      <formula>NOT(ISERROR(SEARCH("CUMPLE",W712)))</formula>
    </cfRule>
  </conditionalFormatting>
  <conditionalFormatting sqref="W712">
    <cfRule type="containsText" dxfId="4459" priority="6103" operator="containsText" text="NO">
      <formula>NOT(ISERROR(SEARCH("NO",W712)))</formula>
    </cfRule>
  </conditionalFormatting>
  <conditionalFormatting sqref="Z706">
    <cfRule type="containsText" dxfId="4458" priority="6098" operator="containsText" text="NO CUMPLE">
      <formula>NOT(ISERROR(SEARCH("NO CUMPLE",Z706)))</formula>
    </cfRule>
    <cfRule type="containsText" dxfId="4457" priority="6099" operator="containsText" text="CUMPLE">
      <formula>NOT(ISERROR(SEARCH("CUMPLE",Z706)))</formula>
    </cfRule>
    <cfRule type="containsText" dxfId="4456" priority="6100" operator="containsText" text="SUBSANAR">
      <formula>NOT(ISERROR(SEARCH("SUBSANAR",Z706)))</formula>
    </cfRule>
    <cfRule type="containsText" dxfId="4455" priority="6101" operator="containsText" text="NO">
      <formula>NOT(ISERROR(SEARCH("NO",Z706)))</formula>
    </cfRule>
    <cfRule type="containsText" dxfId="4454" priority="6102" operator="containsText" text="SI">
      <formula>NOT(ISERROR(SEARCH("SI",Z706)))</formula>
    </cfRule>
  </conditionalFormatting>
  <conditionalFormatting sqref="AB706">
    <cfRule type="containsText" dxfId="4453" priority="6093" operator="containsText" text="NO CUMPLE">
      <formula>NOT(ISERROR(SEARCH("NO CUMPLE",AB706)))</formula>
    </cfRule>
    <cfRule type="containsText" dxfId="4452" priority="6094" operator="containsText" text="CUMPLE">
      <formula>NOT(ISERROR(SEARCH("CUMPLE",AB706)))</formula>
    </cfRule>
    <cfRule type="containsText" dxfId="4451" priority="6095" operator="containsText" text="SUBSANAR">
      <formula>NOT(ISERROR(SEARCH("SUBSANAR",AB706)))</formula>
    </cfRule>
    <cfRule type="containsText" dxfId="4450" priority="6096" operator="containsText" text="NO">
      <formula>NOT(ISERROR(SEARCH("NO",AB706)))</formula>
    </cfRule>
    <cfRule type="containsText" dxfId="4449" priority="6097" operator="containsText" text="SI">
      <formula>NOT(ISERROR(SEARCH("SI",AB706)))</formula>
    </cfRule>
  </conditionalFormatting>
  <conditionalFormatting sqref="AB702">
    <cfRule type="containsText" dxfId="4448" priority="6083" operator="containsText" text="NO CUMPLE">
      <formula>NOT(ISERROR(SEARCH("NO CUMPLE",AB702)))</formula>
    </cfRule>
    <cfRule type="containsText" dxfId="4447" priority="6084" operator="containsText" text="CUMPLE">
      <formula>NOT(ISERROR(SEARCH("CUMPLE",AB702)))</formula>
    </cfRule>
    <cfRule type="containsText" dxfId="4446" priority="6085" operator="containsText" text="SUBSANAR">
      <formula>NOT(ISERROR(SEARCH("SUBSANAR",AB702)))</formula>
    </cfRule>
    <cfRule type="containsText" dxfId="4445" priority="6086" operator="containsText" text="NO">
      <formula>NOT(ISERROR(SEARCH("NO",AB702)))</formula>
    </cfRule>
    <cfRule type="containsText" dxfId="4444" priority="6087" operator="containsText" text="SI">
      <formula>NOT(ISERROR(SEARCH("SI",AB702)))</formula>
    </cfRule>
  </conditionalFormatting>
  <conditionalFormatting sqref="Z702">
    <cfRule type="containsText" dxfId="4443" priority="6088" operator="containsText" text="NO CUMPLE">
      <formula>NOT(ISERROR(SEARCH("NO CUMPLE",Z702)))</formula>
    </cfRule>
    <cfRule type="containsText" dxfId="4442" priority="6089" operator="containsText" text="CUMPLE">
      <formula>NOT(ISERROR(SEARCH("CUMPLE",Z702)))</formula>
    </cfRule>
    <cfRule type="containsText" dxfId="4441" priority="6090" operator="containsText" text="SUBSANAR">
      <formula>NOT(ISERROR(SEARCH("SUBSANAR",Z702)))</formula>
    </cfRule>
    <cfRule type="containsText" dxfId="4440" priority="6091" operator="containsText" text="NO">
      <formula>NOT(ISERROR(SEARCH("NO",Z702)))</formula>
    </cfRule>
    <cfRule type="containsText" dxfId="4439" priority="6092" operator="containsText" text="SI">
      <formula>NOT(ISERROR(SEARCH("SI",Z702)))</formula>
    </cfRule>
  </conditionalFormatting>
  <conditionalFormatting sqref="S723:T724">
    <cfRule type="containsText" dxfId="4438" priority="6077" operator="containsText" text="CUMPLE">
      <formula>NOT(ISERROR(SEARCH("CUMPLE",S723)))</formula>
    </cfRule>
  </conditionalFormatting>
  <conditionalFormatting sqref="AA719">
    <cfRule type="containsText" dxfId="4437" priority="6075" operator="containsText" text="NO">
      <formula>NOT(ISERROR(SEARCH("NO",AA719)))</formula>
    </cfRule>
    <cfRule type="containsText" dxfId="4436" priority="6076" operator="containsText" text="CUMPLE">
      <formula>NOT(ISERROR(SEARCH("CUMPLE",AA719)))</formula>
    </cfRule>
  </conditionalFormatting>
  <conditionalFormatting sqref="AC719">
    <cfRule type="containsText" dxfId="4435" priority="6073" operator="containsText" text="NO">
      <formula>NOT(ISERROR(SEARCH("NO",AC719)))</formula>
    </cfRule>
    <cfRule type="containsText" dxfId="4434" priority="6074" operator="containsText" text="CUMPLE">
      <formula>NOT(ISERROR(SEARCH("CUMPLE",AC719)))</formula>
    </cfRule>
  </conditionalFormatting>
  <conditionalFormatting sqref="R723:R724">
    <cfRule type="containsText" dxfId="4433" priority="6070" operator="containsText" text="CUMPLE">
      <formula>NOT(ISERROR(SEARCH("CUMPLE",R723)))</formula>
    </cfRule>
  </conditionalFormatting>
  <conditionalFormatting sqref="X725">
    <cfRule type="containsText" dxfId="4432" priority="6066" operator="containsText" text="NO">
      <formula>NOT(ISERROR(SEARCH("NO",X725)))</formula>
    </cfRule>
  </conditionalFormatting>
  <conditionalFormatting sqref="X725">
    <cfRule type="containsText" dxfId="4431" priority="6067" operator="containsText" text="CUMPLE">
      <formula>NOT(ISERROR(SEARCH("CUMPLE",X725)))</formula>
    </cfRule>
  </conditionalFormatting>
  <conditionalFormatting sqref="Q719:Q724">
    <cfRule type="containsText" dxfId="4430" priority="6061" operator="containsText" text="NO CUMPLE">
      <formula>NOT(ISERROR(SEARCH("NO CUMPLE",Q719)))</formula>
    </cfRule>
    <cfRule type="containsText" dxfId="4429" priority="6062" operator="containsText" text="CUMPLE">
      <formula>NOT(ISERROR(SEARCH("CUMPLE",Q719)))</formula>
    </cfRule>
    <cfRule type="containsText" dxfId="4428" priority="6063" operator="containsText" text="SUBSANAR">
      <formula>NOT(ISERROR(SEARCH("SUBSANAR",Q719)))</formula>
    </cfRule>
    <cfRule type="containsText" dxfId="4427" priority="6064" operator="containsText" text="NO">
      <formula>NOT(ISERROR(SEARCH("NO",Q719)))</formula>
    </cfRule>
    <cfRule type="containsText" dxfId="4426" priority="6065" operator="containsText" text="SI">
      <formula>NOT(ISERROR(SEARCH("SI",Q719)))</formula>
    </cfRule>
  </conditionalFormatting>
  <conditionalFormatting sqref="R719:T722">
    <cfRule type="containsText" dxfId="4425" priority="6056" operator="containsText" text="NO CUMPLE">
      <formula>NOT(ISERROR(SEARCH("NO CUMPLE",R719)))</formula>
    </cfRule>
    <cfRule type="containsText" dxfId="4424" priority="6057" operator="containsText" text="CUMPLE">
      <formula>NOT(ISERROR(SEARCH("CUMPLE",R719)))</formula>
    </cfRule>
    <cfRule type="containsText" dxfId="4423" priority="6058" operator="containsText" text="SUBSANAR">
      <formula>NOT(ISERROR(SEARCH("SUBSANAR",R719)))</formula>
    </cfRule>
    <cfRule type="containsText" dxfId="4422" priority="6059" operator="containsText" text="NO">
      <formula>NOT(ISERROR(SEARCH("NO",R719)))</formula>
    </cfRule>
    <cfRule type="containsText" dxfId="4421" priority="6060" operator="containsText" text="SI">
      <formula>NOT(ISERROR(SEARCH("SI",R719)))</formula>
    </cfRule>
  </conditionalFormatting>
  <conditionalFormatting sqref="V719:V724">
    <cfRule type="containsText" dxfId="4420" priority="6050" operator="containsText" text="CUMPLE">
      <formula>NOT(ISERROR(SEARCH("CUMPLE",V719)))</formula>
    </cfRule>
  </conditionalFormatting>
  <conditionalFormatting sqref="V719:V724">
    <cfRule type="containsText" dxfId="4419" priority="6049" operator="containsText" text="NO">
      <formula>NOT(ISERROR(SEARCH("NO",V719)))</formula>
    </cfRule>
  </conditionalFormatting>
  <conditionalFormatting sqref="V719:V724">
    <cfRule type="containsText" dxfId="4418" priority="6048" operator="containsText" text="NO">
      <formula>NOT(ISERROR(SEARCH("NO",V719)))</formula>
    </cfRule>
  </conditionalFormatting>
  <conditionalFormatting sqref="V719:V724">
    <cfRule type="containsText" dxfId="4417" priority="6047" operator="containsText" text="NO">
      <formula>NOT(ISERROR(SEARCH("NO",V719)))</formula>
    </cfRule>
  </conditionalFormatting>
  <conditionalFormatting sqref="W725">
    <cfRule type="containsText" dxfId="4416" priority="6046" operator="containsText" text="CUMPLE">
      <formula>NOT(ISERROR(SEARCH("CUMPLE",W725)))</formula>
    </cfRule>
  </conditionalFormatting>
  <conditionalFormatting sqref="W725">
    <cfRule type="containsText" dxfId="4415" priority="6045" operator="containsText" text="NO">
      <formula>NOT(ISERROR(SEARCH("NO",W725)))</formula>
    </cfRule>
  </conditionalFormatting>
  <conditionalFormatting sqref="Z719">
    <cfRule type="containsText" dxfId="4414" priority="6040" operator="containsText" text="NO CUMPLE">
      <formula>NOT(ISERROR(SEARCH("NO CUMPLE",Z719)))</formula>
    </cfRule>
    <cfRule type="containsText" dxfId="4413" priority="6041" operator="containsText" text="CUMPLE">
      <formula>NOT(ISERROR(SEARCH("CUMPLE",Z719)))</formula>
    </cfRule>
    <cfRule type="containsText" dxfId="4412" priority="6042" operator="containsText" text="SUBSANAR">
      <formula>NOT(ISERROR(SEARCH("SUBSANAR",Z719)))</formula>
    </cfRule>
    <cfRule type="containsText" dxfId="4411" priority="6043" operator="containsText" text="NO">
      <formula>NOT(ISERROR(SEARCH("NO",Z719)))</formula>
    </cfRule>
    <cfRule type="containsText" dxfId="4410" priority="6044" operator="containsText" text="SI">
      <formula>NOT(ISERROR(SEARCH("SI",Z719)))</formula>
    </cfRule>
  </conditionalFormatting>
  <conditionalFormatting sqref="AB719">
    <cfRule type="containsText" dxfId="4409" priority="6035" operator="containsText" text="NO CUMPLE">
      <formula>NOT(ISERROR(SEARCH("NO CUMPLE",AB719)))</formula>
    </cfRule>
    <cfRule type="containsText" dxfId="4408" priority="6036" operator="containsText" text="CUMPLE">
      <formula>NOT(ISERROR(SEARCH("CUMPLE",AB719)))</formula>
    </cfRule>
    <cfRule type="containsText" dxfId="4407" priority="6037" operator="containsText" text="SUBSANAR">
      <formula>NOT(ISERROR(SEARCH("SUBSANAR",AB719)))</formula>
    </cfRule>
    <cfRule type="containsText" dxfId="4406" priority="6038" operator="containsText" text="NO">
      <formula>NOT(ISERROR(SEARCH("NO",AB719)))</formula>
    </cfRule>
    <cfRule type="containsText" dxfId="4405" priority="6039" operator="containsText" text="SI">
      <formula>NOT(ISERROR(SEARCH("SI",AB719)))</formula>
    </cfRule>
  </conditionalFormatting>
  <conditionalFormatting sqref="AB715">
    <cfRule type="containsText" dxfId="4404" priority="6025" operator="containsText" text="NO CUMPLE">
      <formula>NOT(ISERROR(SEARCH("NO CUMPLE",AB715)))</formula>
    </cfRule>
    <cfRule type="containsText" dxfId="4403" priority="6026" operator="containsText" text="CUMPLE">
      <formula>NOT(ISERROR(SEARCH("CUMPLE",AB715)))</formula>
    </cfRule>
    <cfRule type="containsText" dxfId="4402" priority="6027" operator="containsText" text="SUBSANAR">
      <formula>NOT(ISERROR(SEARCH("SUBSANAR",AB715)))</formula>
    </cfRule>
    <cfRule type="containsText" dxfId="4401" priority="6028" operator="containsText" text="NO">
      <formula>NOT(ISERROR(SEARCH("NO",AB715)))</formula>
    </cfRule>
    <cfRule type="containsText" dxfId="4400" priority="6029" operator="containsText" text="SI">
      <formula>NOT(ISERROR(SEARCH("SI",AB715)))</formula>
    </cfRule>
  </conditionalFormatting>
  <conditionalFormatting sqref="Z715">
    <cfRule type="containsText" dxfId="4399" priority="6030" operator="containsText" text="NO CUMPLE">
      <formula>NOT(ISERROR(SEARCH("NO CUMPLE",Z715)))</formula>
    </cfRule>
    <cfRule type="containsText" dxfId="4398" priority="6031" operator="containsText" text="CUMPLE">
      <formula>NOT(ISERROR(SEARCH("CUMPLE",Z715)))</formula>
    </cfRule>
    <cfRule type="containsText" dxfId="4397" priority="6032" operator="containsText" text="SUBSANAR">
      <formula>NOT(ISERROR(SEARCH("SUBSANAR",Z715)))</formula>
    </cfRule>
    <cfRule type="containsText" dxfId="4396" priority="6033" operator="containsText" text="NO">
      <formula>NOT(ISERROR(SEARCH("NO",Z715)))</formula>
    </cfRule>
    <cfRule type="containsText" dxfId="4395" priority="6034" operator="containsText" text="SI">
      <formula>NOT(ISERROR(SEARCH("SI",Z715)))</formula>
    </cfRule>
  </conditionalFormatting>
  <conditionalFormatting sqref="V740">
    <cfRule type="containsText" dxfId="4394" priority="6019" operator="containsText" text="FUERA DE TIEMPO">
      <formula>NOT(ISERROR(SEARCH("FUERA DE TIEMPO",V740)))</formula>
    </cfRule>
  </conditionalFormatting>
  <conditionalFormatting sqref="S736:T737">
    <cfRule type="containsText" dxfId="4393" priority="6018" operator="containsText" text="CUMPLE">
      <formula>NOT(ISERROR(SEARCH("CUMPLE",S736)))</formula>
    </cfRule>
  </conditionalFormatting>
  <conditionalFormatting sqref="AA732">
    <cfRule type="containsText" dxfId="4392" priority="6016" operator="containsText" text="NO">
      <formula>NOT(ISERROR(SEARCH("NO",AA732)))</formula>
    </cfRule>
    <cfRule type="containsText" dxfId="4391" priority="6017" operator="containsText" text="CUMPLE">
      <formula>NOT(ISERROR(SEARCH("CUMPLE",AA732)))</formula>
    </cfRule>
  </conditionalFormatting>
  <conditionalFormatting sqref="AC732">
    <cfRule type="containsText" dxfId="4390" priority="6014" operator="containsText" text="NO">
      <formula>NOT(ISERROR(SEARCH("NO",AC732)))</formula>
    </cfRule>
    <cfRule type="containsText" dxfId="4389" priority="6015" operator="containsText" text="CUMPLE">
      <formula>NOT(ISERROR(SEARCH("CUMPLE",AC732)))</formula>
    </cfRule>
  </conditionalFormatting>
  <conditionalFormatting sqref="R736:R737">
    <cfRule type="containsText" dxfId="4388" priority="6011" operator="containsText" text="CUMPLE">
      <formula>NOT(ISERROR(SEARCH("CUMPLE",R736)))</formula>
    </cfRule>
  </conditionalFormatting>
  <conditionalFormatting sqref="X738">
    <cfRule type="containsText" dxfId="4387" priority="6007" operator="containsText" text="NO">
      <formula>NOT(ISERROR(SEARCH("NO",X738)))</formula>
    </cfRule>
  </conditionalFormatting>
  <conditionalFormatting sqref="X738">
    <cfRule type="containsText" dxfId="4386" priority="6008" operator="containsText" text="CUMPLE">
      <formula>NOT(ISERROR(SEARCH("CUMPLE",X738)))</formula>
    </cfRule>
  </conditionalFormatting>
  <conditionalFormatting sqref="Q732:Q737">
    <cfRule type="containsText" dxfId="4385" priority="6002" operator="containsText" text="NO CUMPLE">
      <formula>NOT(ISERROR(SEARCH("NO CUMPLE",Q732)))</formula>
    </cfRule>
    <cfRule type="containsText" dxfId="4384" priority="6003" operator="containsText" text="CUMPLE">
      <formula>NOT(ISERROR(SEARCH("CUMPLE",Q732)))</formula>
    </cfRule>
    <cfRule type="containsText" dxfId="4383" priority="6004" operator="containsText" text="SUBSANAR">
      <formula>NOT(ISERROR(SEARCH("SUBSANAR",Q732)))</formula>
    </cfRule>
    <cfRule type="containsText" dxfId="4382" priority="6005" operator="containsText" text="NO">
      <formula>NOT(ISERROR(SEARCH("NO",Q732)))</formula>
    </cfRule>
    <cfRule type="containsText" dxfId="4381" priority="6006" operator="containsText" text="SI">
      <formula>NOT(ISERROR(SEARCH("SI",Q732)))</formula>
    </cfRule>
  </conditionalFormatting>
  <conditionalFormatting sqref="R732:T735">
    <cfRule type="containsText" dxfId="4380" priority="5997" operator="containsText" text="NO CUMPLE">
      <formula>NOT(ISERROR(SEARCH("NO CUMPLE",R732)))</formula>
    </cfRule>
    <cfRule type="containsText" dxfId="4379" priority="5998" operator="containsText" text="CUMPLE">
      <formula>NOT(ISERROR(SEARCH("CUMPLE",R732)))</formula>
    </cfRule>
    <cfRule type="containsText" dxfId="4378" priority="5999" operator="containsText" text="SUBSANAR">
      <formula>NOT(ISERROR(SEARCH("SUBSANAR",R732)))</formula>
    </cfRule>
    <cfRule type="containsText" dxfId="4377" priority="6000" operator="containsText" text="NO">
      <formula>NOT(ISERROR(SEARCH("NO",R732)))</formula>
    </cfRule>
    <cfRule type="containsText" dxfId="4376" priority="6001" operator="containsText" text="SI">
      <formula>NOT(ISERROR(SEARCH("SI",R732)))</formula>
    </cfRule>
  </conditionalFormatting>
  <conditionalFormatting sqref="V732:V737">
    <cfRule type="containsText" dxfId="4375" priority="5991" operator="containsText" text="CUMPLE">
      <formula>NOT(ISERROR(SEARCH("CUMPLE",V732)))</formula>
    </cfRule>
  </conditionalFormatting>
  <conditionalFormatting sqref="V732:V737">
    <cfRule type="containsText" dxfId="4374" priority="5990" operator="containsText" text="NO">
      <formula>NOT(ISERROR(SEARCH("NO",V732)))</formula>
    </cfRule>
  </conditionalFormatting>
  <conditionalFormatting sqref="V732:V737">
    <cfRule type="containsText" dxfId="4373" priority="5989" operator="containsText" text="NO">
      <formula>NOT(ISERROR(SEARCH("NO",V732)))</formula>
    </cfRule>
  </conditionalFormatting>
  <conditionalFormatting sqref="V732:V737">
    <cfRule type="containsText" dxfId="4372" priority="5988" operator="containsText" text="NO">
      <formula>NOT(ISERROR(SEARCH("NO",V732)))</formula>
    </cfRule>
  </conditionalFormatting>
  <conditionalFormatting sqref="Z732">
    <cfRule type="containsText" dxfId="4371" priority="5981" operator="containsText" text="NO CUMPLE">
      <formula>NOT(ISERROR(SEARCH("NO CUMPLE",Z732)))</formula>
    </cfRule>
    <cfRule type="containsText" dxfId="4370" priority="5982" operator="containsText" text="CUMPLE">
      <formula>NOT(ISERROR(SEARCH("CUMPLE",Z732)))</formula>
    </cfRule>
    <cfRule type="containsText" dxfId="4369" priority="5983" operator="containsText" text="SUBSANAR">
      <formula>NOT(ISERROR(SEARCH("SUBSANAR",Z732)))</formula>
    </cfRule>
    <cfRule type="containsText" dxfId="4368" priority="5984" operator="containsText" text="NO">
      <formula>NOT(ISERROR(SEARCH("NO",Z732)))</formula>
    </cfRule>
    <cfRule type="containsText" dxfId="4367" priority="5985" operator="containsText" text="SI">
      <formula>NOT(ISERROR(SEARCH("SI",Z732)))</formula>
    </cfRule>
  </conditionalFormatting>
  <conditionalFormatting sqref="AB732">
    <cfRule type="containsText" dxfId="4366" priority="5976" operator="containsText" text="NO CUMPLE">
      <formula>NOT(ISERROR(SEARCH("NO CUMPLE",AB732)))</formula>
    </cfRule>
    <cfRule type="containsText" dxfId="4365" priority="5977" operator="containsText" text="CUMPLE">
      <formula>NOT(ISERROR(SEARCH("CUMPLE",AB732)))</formula>
    </cfRule>
    <cfRule type="containsText" dxfId="4364" priority="5978" operator="containsText" text="SUBSANAR">
      <formula>NOT(ISERROR(SEARCH("SUBSANAR",AB732)))</formula>
    </cfRule>
    <cfRule type="containsText" dxfId="4363" priority="5979" operator="containsText" text="NO">
      <formula>NOT(ISERROR(SEARCH("NO",AB732)))</formula>
    </cfRule>
    <cfRule type="containsText" dxfId="4362" priority="5980" operator="containsText" text="SI">
      <formula>NOT(ISERROR(SEARCH("SI",AB732)))</formula>
    </cfRule>
  </conditionalFormatting>
  <conditionalFormatting sqref="AB728">
    <cfRule type="containsText" dxfId="4361" priority="5966" operator="containsText" text="NO CUMPLE">
      <formula>NOT(ISERROR(SEARCH("NO CUMPLE",AB728)))</formula>
    </cfRule>
    <cfRule type="containsText" dxfId="4360" priority="5967" operator="containsText" text="CUMPLE">
      <formula>NOT(ISERROR(SEARCH("CUMPLE",AB728)))</formula>
    </cfRule>
    <cfRule type="containsText" dxfId="4359" priority="5968" operator="containsText" text="SUBSANAR">
      <formula>NOT(ISERROR(SEARCH("SUBSANAR",AB728)))</formula>
    </cfRule>
    <cfRule type="containsText" dxfId="4358" priority="5969" operator="containsText" text="NO">
      <formula>NOT(ISERROR(SEARCH("NO",AB728)))</formula>
    </cfRule>
    <cfRule type="containsText" dxfId="4357" priority="5970" operator="containsText" text="SI">
      <formula>NOT(ISERROR(SEARCH("SI",AB728)))</formula>
    </cfRule>
  </conditionalFormatting>
  <conditionalFormatting sqref="Z728">
    <cfRule type="containsText" dxfId="4356" priority="5971" operator="containsText" text="NO CUMPLE">
      <formula>NOT(ISERROR(SEARCH("NO CUMPLE",Z728)))</formula>
    </cfRule>
    <cfRule type="containsText" dxfId="4355" priority="5972" operator="containsText" text="CUMPLE">
      <formula>NOT(ISERROR(SEARCH("CUMPLE",Z728)))</formula>
    </cfRule>
    <cfRule type="containsText" dxfId="4354" priority="5973" operator="containsText" text="SUBSANAR">
      <formula>NOT(ISERROR(SEARCH("SUBSANAR",Z728)))</formula>
    </cfRule>
    <cfRule type="containsText" dxfId="4353" priority="5974" operator="containsText" text="NO">
      <formula>NOT(ISERROR(SEARCH("NO",Z728)))</formula>
    </cfRule>
    <cfRule type="containsText" dxfId="4352" priority="5975" operator="containsText" text="SI">
      <formula>NOT(ISERROR(SEARCH("SI",Z728)))</formula>
    </cfRule>
  </conditionalFormatting>
  <conditionalFormatting sqref="S749:T750">
    <cfRule type="containsText" dxfId="4351" priority="5960" operator="containsText" text="CUMPLE">
      <formula>NOT(ISERROR(SEARCH("CUMPLE",S749)))</formula>
    </cfRule>
  </conditionalFormatting>
  <conditionalFormatting sqref="AA745">
    <cfRule type="containsText" dxfId="4350" priority="5958" operator="containsText" text="NO">
      <formula>NOT(ISERROR(SEARCH("NO",AA745)))</formula>
    </cfRule>
    <cfRule type="containsText" dxfId="4349" priority="5959" operator="containsText" text="CUMPLE">
      <formula>NOT(ISERROR(SEARCH("CUMPLE",AA745)))</formula>
    </cfRule>
  </conditionalFormatting>
  <conditionalFormatting sqref="AC745">
    <cfRule type="containsText" dxfId="4348" priority="5956" operator="containsText" text="NO">
      <formula>NOT(ISERROR(SEARCH("NO",AC745)))</formula>
    </cfRule>
    <cfRule type="containsText" dxfId="4347" priority="5957" operator="containsText" text="CUMPLE">
      <formula>NOT(ISERROR(SEARCH("CUMPLE",AC745)))</formula>
    </cfRule>
  </conditionalFormatting>
  <conditionalFormatting sqref="R749:R750">
    <cfRule type="containsText" dxfId="4346" priority="5953" operator="containsText" text="CUMPLE">
      <formula>NOT(ISERROR(SEARCH("CUMPLE",R749)))</formula>
    </cfRule>
  </conditionalFormatting>
  <conditionalFormatting sqref="X751">
    <cfRule type="containsText" dxfId="4345" priority="5949" operator="containsText" text="NO">
      <formula>NOT(ISERROR(SEARCH("NO",X751)))</formula>
    </cfRule>
  </conditionalFormatting>
  <conditionalFormatting sqref="X751">
    <cfRule type="containsText" dxfId="4344" priority="5950" operator="containsText" text="CUMPLE">
      <formula>NOT(ISERROR(SEARCH("CUMPLE",X751)))</formula>
    </cfRule>
  </conditionalFormatting>
  <conditionalFormatting sqref="Q745:Q750">
    <cfRule type="containsText" dxfId="4343" priority="5944" operator="containsText" text="NO CUMPLE">
      <formula>NOT(ISERROR(SEARCH("NO CUMPLE",Q745)))</formula>
    </cfRule>
    <cfRule type="containsText" dxfId="4342" priority="5945" operator="containsText" text="CUMPLE">
      <formula>NOT(ISERROR(SEARCH("CUMPLE",Q745)))</formula>
    </cfRule>
    <cfRule type="containsText" dxfId="4341" priority="5946" operator="containsText" text="SUBSANAR">
      <formula>NOT(ISERROR(SEARCH("SUBSANAR",Q745)))</formula>
    </cfRule>
    <cfRule type="containsText" dxfId="4340" priority="5947" operator="containsText" text="NO">
      <formula>NOT(ISERROR(SEARCH("NO",Q745)))</formula>
    </cfRule>
    <cfRule type="containsText" dxfId="4339" priority="5948" operator="containsText" text="SI">
      <formula>NOT(ISERROR(SEARCH("SI",Q745)))</formula>
    </cfRule>
  </conditionalFormatting>
  <conditionalFormatting sqref="R745:T748">
    <cfRule type="containsText" dxfId="4338" priority="5939" operator="containsText" text="NO CUMPLE">
      <formula>NOT(ISERROR(SEARCH("NO CUMPLE",R745)))</formula>
    </cfRule>
    <cfRule type="containsText" dxfId="4337" priority="5940" operator="containsText" text="CUMPLE">
      <formula>NOT(ISERROR(SEARCH("CUMPLE",R745)))</formula>
    </cfRule>
    <cfRule type="containsText" dxfId="4336" priority="5941" operator="containsText" text="SUBSANAR">
      <formula>NOT(ISERROR(SEARCH("SUBSANAR",R745)))</formula>
    </cfRule>
    <cfRule type="containsText" dxfId="4335" priority="5942" operator="containsText" text="NO">
      <formula>NOT(ISERROR(SEARCH("NO",R745)))</formula>
    </cfRule>
    <cfRule type="containsText" dxfId="4334" priority="5943" operator="containsText" text="SI">
      <formula>NOT(ISERROR(SEARCH("SI",R745)))</formula>
    </cfRule>
  </conditionalFormatting>
  <conditionalFormatting sqref="V745:V750">
    <cfRule type="containsText" dxfId="4333" priority="5933" operator="containsText" text="CUMPLE">
      <formula>NOT(ISERROR(SEARCH("CUMPLE",V745)))</formula>
    </cfRule>
  </conditionalFormatting>
  <conditionalFormatting sqref="V745:V750">
    <cfRule type="containsText" dxfId="4332" priority="5932" operator="containsText" text="NO">
      <formula>NOT(ISERROR(SEARCH("NO",V745)))</formula>
    </cfRule>
  </conditionalFormatting>
  <conditionalFormatting sqref="V745:V750">
    <cfRule type="containsText" dxfId="4331" priority="5931" operator="containsText" text="NO">
      <formula>NOT(ISERROR(SEARCH("NO",V745)))</formula>
    </cfRule>
  </conditionalFormatting>
  <conditionalFormatting sqref="V745:V750">
    <cfRule type="containsText" dxfId="4330" priority="5930" operator="containsText" text="NO">
      <formula>NOT(ISERROR(SEARCH("NO",V745)))</formula>
    </cfRule>
  </conditionalFormatting>
  <conditionalFormatting sqref="W751">
    <cfRule type="containsText" dxfId="4329" priority="5929" operator="containsText" text="CUMPLE">
      <formula>NOT(ISERROR(SEARCH("CUMPLE",W751)))</formula>
    </cfRule>
  </conditionalFormatting>
  <conditionalFormatting sqref="W751">
    <cfRule type="containsText" dxfId="4328" priority="5928" operator="containsText" text="NO">
      <formula>NOT(ISERROR(SEARCH("NO",W751)))</formula>
    </cfRule>
  </conditionalFormatting>
  <conditionalFormatting sqref="Z745">
    <cfRule type="containsText" dxfId="4327" priority="5923" operator="containsText" text="NO CUMPLE">
      <formula>NOT(ISERROR(SEARCH("NO CUMPLE",Z745)))</formula>
    </cfRule>
    <cfRule type="containsText" dxfId="4326" priority="5924" operator="containsText" text="CUMPLE">
      <formula>NOT(ISERROR(SEARCH("CUMPLE",Z745)))</formula>
    </cfRule>
    <cfRule type="containsText" dxfId="4325" priority="5925" operator="containsText" text="SUBSANAR">
      <formula>NOT(ISERROR(SEARCH("SUBSANAR",Z745)))</formula>
    </cfRule>
    <cfRule type="containsText" dxfId="4324" priority="5926" operator="containsText" text="NO">
      <formula>NOT(ISERROR(SEARCH("NO",Z745)))</formula>
    </cfRule>
    <cfRule type="containsText" dxfId="4323" priority="5927" operator="containsText" text="SI">
      <formula>NOT(ISERROR(SEARCH("SI",Z745)))</formula>
    </cfRule>
  </conditionalFormatting>
  <conditionalFormatting sqref="AB745">
    <cfRule type="containsText" dxfId="4322" priority="5918" operator="containsText" text="NO CUMPLE">
      <formula>NOT(ISERROR(SEARCH("NO CUMPLE",AB745)))</formula>
    </cfRule>
    <cfRule type="containsText" dxfId="4321" priority="5919" operator="containsText" text="CUMPLE">
      <formula>NOT(ISERROR(SEARCH("CUMPLE",AB745)))</formula>
    </cfRule>
    <cfRule type="containsText" dxfId="4320" priority="5920" operator="containsText" text="SUBSANAR">
      <formula>NOT(ISERROR(SEARCH("SUBSANAR",AB745)))</formula>
    </cfRule>
    <cfRule type="containsText" dxfId="4319" priority="5921" operator="containsText" text="NO">
      <formula>NOT(ISERROR(SEARCH("NO",AB745)))</formula>
    </cfRule>
    <cfRule type="containsText" dxfId="4318" priority="5922" operator="containsText" text="SI">
      <formula>NOT(ISERROR(SEARCH("SI",AB745)))</formula>
    </cfRule>
  </conditionalFormatting>
  <conditionalFormatting sqref="AB741">
    <cfRule type="containsText" dxfId="4317" priority="5908" operator="containsText" text="NO CUMPLE">
      <formula>NOT(ISERROR(SEARCH("NO CUMPLE",AB741)))</formula>
    </cfRule>
    <cfRule type="containsText" dxfId="4316" priority="5909" operator="containsText" text="CUMPLE">
      <formula>NOT(ISERROR(SEARCH("CUMPLE",AB741)))</formula>
    </cfRule>
    <cfRule type="containsText" dxfId="4315" priority="5910" operator="containsText" text="SUBSANAR">
      <formula>NOT(ISERROR(SEARCH("SUBSANAR",AB741)))</formula>
    </cfRule>
    <cfRule type="containsText" dxfId="4314" priority="5911" operator="containsText" text="NO">
      <formula>NOT(ISERROR(SEARCH("NO",AB741)))</formula>
    </cfRule>
    <cfRule type="containsText" dxfId="4313" priority="5912" operator="containsText" text="SI">
      <formula>NOT(ISERROR(SEARCH("SI",AB741)))</formula>
    </cfRule>
  </conditionalFormatting>
  <conditionalFormatting sqref="Z741">
    <cfRule type="containsText" dxfId="4312" priority="5913" operator="containsText" text="NO CUMPLE">
      <formula>NOT(ISERROR(SEARCH("NO CUMPLE",Z741)))</formula>
    </cfRule>
    <cfRule type="containsText" dxfId="4311" priority="5914" operator="containsText" text="CUMPLE">
      <formula>NOT(ISERROR(SEARCH("CUMPLE",Z741)))</formula>
    </cfRule>
    <cfRule type="containsText" dxfId="4310" priority="5915" operator="containsText" text="SUBSANAR">
      <formula>NOT(ISERROR(SEARCH("SUBSANAR",Z741)))</formula>
    </cfRule>
    <cfRule type="containsText" dxfId="4309" priority="5916" operator="containsText" text="NO">
      <formula>NOT(ISERROR(SEARCH("NO",Z741)))</formula>
    </cfRule>
    <cfRule type="containsText" dxfId="4308" priority="5917" operator="containsText" text="SI">
      <formula>NOT(ISERROR(SEARCH("SI",Z741)))</formula>
    </cfRule>
  </conditionalFormatting>
  <conditionalFormatting sqref="V765:V766 V779 V805">
    <cfRule type="containsText" dxfId="4307" priority="5902" operator="containsText" text="FUERA DE TIEMPO">
      <formula>NOT(ISERROR(SEARCH("FUERA DE TIEMPO",V765)))</formula>
    </cfRule>
  </conditionalFormatting>
  <conditionalFormatting sqref="S762:T763">
    <cfRule type="containsText" dxfId="4306" priority="5901" operator="containsText" text="CUMPLE">
      <formula>NOT(ISERROR(SEARCH("CUMPLE",S762)))</formula>
    </cfRule>
  </conditionalFormatting>
  <conditionalFormatting sqref="AA758">
    <cfRule type="containsText" dxfId="4305" priority="5899" operator="containsText" text="NO">
      <formula>NOT(ISERROR(SEARCH("NO",AA758)))</formula>
    </cfRule>
    <cfRule type="containsText" dxfId="4304" priority="5900" operator="containsText" text="CUMPLE">
      <formula>NOT(ISERROR(SEARCH("CUMPLE",AA758)))</formula>
    </cfRule>
  </conditionalFormatting>
  <conditionalFormatting sqref="R762:R763">
    <cfRule type="containsText" dxfId="4303" priority="5894" operator="containsText" text="CUMPLE">
      <formula>NOT(ISERROR(SEARCH("CUMPLE",R762)))</formula>
    </cfRule>
  </conditionalFormatting>
  <conditionalFormatting sqref="X764">
    <cfRule type="containsText" dxfId="4302" priority="5890" operator="containsText" text="NO">
      <formula>NOT(ISERROR(SEARCH("NO",X764)))</formula>
    </cfRule>
  </conditionalFormatting>
  <conditionalFormatting sqref="X764">
    <cfRule type="containsText" dxfId="4301" priority="5891" operator="containsText" text="CUMPLE">
      <formula>NOT(ISERROR(SEARCH("CUMPLE",X764)))</formula>
    </cfRule>
  </conditionalFormatting>
  <conditionalFormatting sqref="Q758:Q763">
    <cfRule type="containsText" dxfId="4300" priority="5885" operator="containsText" text="NO CUMPLE">
      <formula>NOT(ISERROR(SEARCH("NO CUMPLE",Q758)))</formula>
    </cfRule>
    <cfRule type="containsText" dxfId="4299" priority="5886" operator="containsText" text="CUMPLE">
      <formula>NOT(ISERROR(SEARCH("CUMPLE",Q758)))</formula>
    </cfRule>
    <cfRule type="containsText" dxfId="4298" priority="5887" operator="containsText" text="SUBSANAR">
      <formula>NOT(ISERROR(SEARCH("SUBSANAR",Q758)))</formula>
    </cfRule>
    <cfRule type="containsText" dxfId="4297" priority="5888" operator="containsText" text="NO">
      <formula>NOT(ISERROR(SEARCH("NO",Q758)))</formula>
    </cfRule>
    <cfRule type="containsText" dxfId="4296" priority="5889" operator="containsText" text="SI">
      <formula>NOT(ISERROR(SEARCH("SI",Q758)))</formula>
    </cfRule>
  </conditionalFormatting>
  <conditionalFormatting sqref="R758:T761">
    <cfRule type="containsText" dxfId="4295" priority="5880" operator="containsText" text="NO CUMPLE">
      <formula>NOT(ISERROR(SEARCH("NO CUMPLE",R758)))</formula>
    </cfRule>
    <cfRule type="containsText" dxfId="4294" priority="5881" operator="containsText" text="CUMPLE">
      <formula>NOT(ISERROR(SEARCH("CUMPLE",R758)))</formula>
    </cfRule>
    <cfRule type="containsText" dxfId="4293" priority="5882" operator="containsText" text="SUBSANAR">
      <formula>NOT(ISERROR(SEARCH("SUBSANAR",R758)))</formula>
    </cfRule>
    <cfRule type="containsText" dxfId="4292" priority="5883" operator="containsText" text="NO">
      <formula>NOT(ISERROR(SEARCH("NO",R758)))</formula>
    </cfRule>
    <cfRule type="containsText" dxfId="4291" priority="5884" operator="containsText" text="SI">
      <formula>NOT(ISERROR(SEARCH("SI",R758)))</formula>
    </cfRule>
  </conditionalFormatting>
  <conditionalFormatting sqref="V758:V763">
    <cfRule type="containsText" dxfId="4290" priority="5874" operator="containsText" text="CUMPLE">
      <formula>NOT(ISERROR(SEARCH("CUMPLE",V758)))</formula>
    </cfRule>
  </conditionalFormatting>
  <conditionalFormatting sqref="V758:V763">
    <cfRule type="containsText" dxfId="4289" priority="5873" operator="containsText" text="NO">
      <formula>NOT(ISERROR(SEARCH("NO",V758)))</formula>
    </cfRule>
  </conditionalFormatting>
  <conditionalFormatting sqref="V758:V763">
    <cfRule type="containsText" dxfId="4288" priority="5872" operator="containsText" text="NO">
      <formula>NOT(ISERROR(SEARCH("NO",V758)))</formula>
    </cfRule>
  </conditionalFormatting>
  <conditionalFormatting sqref="V758:V763">
    <cfRule type="containsText" dxfId="4287" priority="5871" operator="containsText" text="NO">
      <formula>NOT(ISERROR(SEARCH("NO",V758)))</formula>
    </cfRule>
  </conditionalFormatting>
  <conditionalFormatting sqref="W764">
    <cfRule type="containsText" dxfId="4286" priority="5870" operator="containsText" text="CUMPLE">
      <formula>NOT(ISERROR(SEARCH("CUMPLE",W764)))</formula>
    </cfRule>
  </conditionalFormatting>
  <conditionalFormatting sqref="W764">
    <cfRule type="containsText" dxfId="4285" priority="5869" operator="containsText" text="NO">
      <formula>NOT(ISERROR(SEARCH("NO",W764)))</formula>
    </cfRule>
  </conditionalFormatting>
  <conditionalFormatting sqref="Z758">
    <cfRule type="containsText" dxfId="4284" priority="5864" operator="containsText" text="NO CUMPLE">
      <formula>NOT(ISERROR(SEARCH("NO CUMPLE",Z758)))</formula>
    </cfRule>
    <cfRule type="containsText" dxfId="4283" priority="5865" operator="containsText" text="CUMPLE">
      <formula>NOT(ISERROR(SEARCH("CUMPLE",Z758)))</formula>
    </cfRule>
    <cfRule type="containsText" dxfId="4282" priority="5866" operator="containsText" text="SUBSANAR">
      <formula>NOT(ISERROR(SEARCH("SUBSANAR",Z758)))</formula>
    </cfRule>
    <cfRule type="containsText" dxfId="4281" priority="5867" operator="containsText" text="NO">
      <formula>NOT(ISERROR(SEARCH("NO",Z758)))</formula>
    </cfRule>
    <cfRule type="containsText" dxfId="4280" priority="5868" operator="containsText" text="SI">
      <formula>NOT(ISERROR(SEARCH("SI",Z758)))</formula>
    </cfRule>
  </conditionalFormatting>
  <conditionalFormatting sqref="AB758">
    <cfRule type="containsText" dxfId="4279" priority="5859" operator="containsText" text="NO CUMPLE">
      <formula>NOT(ISERROR(SEARCH("NO CUMPLE",AB758)))</formula>
    </cfRule>
    <cfRule type="containsText" dxfId="4278" priority="5860" operator="containsText" text="CUMPLE">
      <formula>NOT(ISERROR(SEARCH("CUMPLE",AB758)))</formula>
    </cfRule>
    <cfRule type="containsText" dxfId="4277" priority="5861" operator="containsText" text="SUBSANAR">
      <formula>NOT(ISERROR(SEARCH("SUBSANAR",AB758)))</formula>
    </cfRule>
    <cfRule type="containsText" dxfId="4276" priority="5862" operator="containsText" text="NO">
      <formula>NOT(ISERROR(SEARCH("NO",AB758)))</formula>
    </cfRule>
    <cfRule type="containsText" dxfId="4275" priority="5863" operator="containsText" text="SI">
      <formula>NOT(ISERROR(SEARCH("SI",AB758)))</formula>
    </cfRule>
  </conditionalFormatting>
  <conditionalFormatting sqref="AB754">
    <cfRule type="containsText" dxfId="4274" priority="5849" operator="containsText" text="NO CUMPLE">
      <formula>NOT(ISERROR(SEARCH("NO CUMPLE",AB754)))</formula>
    </cfRule>
    <cfRule type="containsText" dxfId="4273" priority="5850" operator="containsText" text="CUMPLE">
      <formula>NOT(ISERROR(SEARCH("CUMPLE",AB754)))</formula>
    </cfRule>
    <cfRule type="containsText" dxfId="4272" priority="5851" operator="containsText" text="SUBSANAR">
      <formula>NOT(ISERROR(SEARCH("SUBSANAR",AB754)))</formula>
    </cfRule>
    <cfRule type="containsText" dxfId="4271" priority="5852" operator="containsText" text="NO">
      <formula>NOT(ISERROR(SEARCH("NO",AB754)))</formula>
    </cfRule>
    <cfRule type="containsText" dxfId="4270" priority="5853" operator="containsText" text="SI">
      <formula>NOT(ISERROR(SEARCH("SI",AB754)))</formula>
    </cfRule>
  </conditionalFormatting>
  <conditionalFormatting sqref="Z754">
    <cfRule type="containsText" dxfId="4269" priority="5854" operator="containsText" text="NO CUMPLE">
      <formula>NOT(ISERROR(SEARCH("NO CUMPLE",Z754)))</formula>
    </cfRule>
    <cfRule type="containsText" dxfId="4268" priority="5855" operator="containsText" text="CUMPLE">
      <formula>NOT(ISERROR(SEARCH("CUMPLE",Z754)))</formula>
    </cfRule>
    <cfRule type="containsText" dxfId="4267" priority="5856" operator="containsText" text="SUBSANAR">
      <formula>NOT(ISERROR(SEARCH("SUBSANAR",Z754)))</formula>
    </cfRule>
    <cfRule type="containsText" dxfId="4266" priority="5857" operator="containsText" text="NO">
      <formula>NOT(ISERROR(SEARCH("NO",Z754)))</formula>
    </cfRule>
    <cfRule type="containsText" dxfId="4265" priority="5858" operator="containsText" text="SI">
      <formula>NOT(ISERROR(SEARCH("SI",Z754)))</formula>
    </cfRule>
  </conditionalFormatting>
  <conditionalFormatting sqref="S775:T776">
    <cfRule type="containsText" dxfId="4264" priority="5843" operator="containsText" text="CUMPLE">
      <formula>NOT(ISERROR(SEARCH("CUMPLE",S775)))</formula>
    </cfRule>
  </conditionalFormatting>
  <conditionalFormatting sqref="AA771">
    <cfRule type="containsText" dxfId="4263" priority="5841" operator="containsText" text="NO">
      <formula>NOT(ISERROR(SEARCH("NO",AA771)))</formula>
    </cfRule>
    <cfRule type="containsText" dxfId="4262" priority="5842" operator="containsText" text="CUMPLE">
      <formula>NOT(ISERROR(SEARCH("CUMPLE",AA771)))</formula>
    </cfRule>
  </conditionalFormatting>
  <conditionalFormatting sqref="R775:R776">
    <cfRule type="containsText" dxfId="4261" priority="5836" operator="containsText" text="CUMPLE">
      <formula>NOT(ISERROR(SEARCH("CUMPLE",R775)))</formula>
    </cfRule>
  </conditionalFormatting>
  <conditionalFormatting sqref="X777">
    <cfRule type="containsText" dxfId="4260" priority="5832" operator="containsText" text="NO">
      <formula>NOT(ISERROR(SEARCH("NO",X777)))</formula>
    </cfRule>
  </conditionalFormatting>
  <conditionalFormatting sqref="R801:R802">
    <cfRule type="containsText" dxfId="4259" priority="5719" operator="containsText" text="CUMPLE">
      <formula>NOT(ISERROR(SEARCH("CUMPLE",R801)))</formula>
    </cfRule>
  </conditionalFormatting>
  <conditionalFormatting sqref="X777">
    <cfRule type="containsText" dxfId="4258" priority="5833" operator="containsText" text="CUMPLE">
      <formula>NOT(ISERROR(SEARCH("CUMPLE",X777)))</formula>
    </cfRule>
  </conditionalFormatting>
  <conditionalFormatting sqref="Q771:Q776">
    <cfRule type="containsText" dxfId="4257" priority="5827" operator="containsText" text="NO CUMPLE">
      <formula>NOT(ISERROR(SEARCH("NO CUMPLE",Q771)))</formula>
    </cfRule>
    <cfRule type="containsText" dxfId="4256" priority="5828" operator="containsText" text="CUMPLE">
      <formula>NOT(ISERROR(SEARCH("CUMPLE",Q771)))</formula>
    </cfRule>
    <cfRule type="containsText" dxfId="4255" priority="5829" operator="containsText" text="SUBSANAR">
      <formula>NOT(ISERROR(SEARCH("SUBSANAR",Q771)))</formula>
    </cfRule>
    <cfRule type="containsText" dxfId="4254" priority="5830" operator="containsText" text="NO">
      <formula>NOT(ISERROR(SEARCH("NO",Q771)))</formula>
    </cfRule>
    <cfRule type="containsText" dxfId="4253" priority="5831" operator="containsText" text="SI">
      <formula>NOT(ISERROR(SEARCH("SI",Q771)))</formula>
    </cfRule>
  </conditionalFormatting>
  <conditionalFormatting sqref="R771:T774">
    <cfRule type="containsText" dxfId="4252" priority="5822" operator="containsText" text="NO CUMPLE">
      <formula>NOT(ISERROR(SEARCH("NO CUMPLE",R771)))</formula>
    </cfRule>
    <cfRule type="containsText" dxfId="4251" priority="5823" operator="containsText" text="CUMPLE">
      <formula>NOT(ISERROR(SEARCH("CUMPLE",R771)))</formula>
    </cfRule>
    <cfRule type="containsText" dxfId="4250" priority="5824" operator="containsText" text="SUBSANAR">
      <formula>NOT(ISERROR(SEARCH("SUBSANAR",R771)))</formula>
    </cfRule>
    <cfRule type="containsText" dxfId="4249" priority="5825" operator="containsText" text="NO">
      <formula>NOT(ISERROR(SEARCH("NO",R771)))</formula>
    </cfRule>
    <cfRule type="containsText" dxfId="4248" priority="5826" operator="containsText" text="SI">
      <formula>NOT(ISERROR(SEARCH("SI",R771)))</formula>
    </cfRule>
  </conditionalFormatting>
  <conditionalFormatting sqref="V771:V776">
    <cfRule type="containsText" dxfId="4247" priority="5816" operator="containsText" text="CUMPLE">
      <formula>NOT(ISERROR(SEARCH("CUMPLE",V771)))</formula>
    </cfRule>
  </conditionalFormatting>
  <conditionalFormatting sqref="V771:V776">
    <cfRule type="containsText" dxfId="4246" priority="5815" operator="containsText" text="NO">
      <formula>NOT(ISERROR(SEARCH("NO",V771)))</formula>
    </cfRule>
  </conditionalFormatting>
  <conditionalFormatting sqref="V771:V776">
    <cfRule type="containsText" dxfId="4245" priority="5814" operator="containsText" text="NO">
      <formula>NOT(ISERROR(SEARCH("NO",V771)))</formula>
    </cfRule>
  </conditionalFormatting>
  <conditionalFormatting sqref="V771:V776">
    <cfRule type="containsText" dxfId="4244" priority="5813" operator="containsText" text="NO">
      <formula>NOT(ISERROR(SEARCH("NO",V771)))</formula>
    </cfRule>
  </conditionalFormatting>
  <conditionalFormatting sqref="W777">
    <cfRule type="containsText" dxfId="4243" priority="5812" operator="containsText" text="CUMPLE">
      <formula>NOT(ISERROR(SEARCH("CUMPLE",W777)))</formula>
    </cfRule>
  </conditionalFormatting>
  <conditionalFormatting sqref="W777">
    <cfRule type="containsText" dxfId="4242" priority="5811" operator="containsText" text="NO">
      <formula>NOT(ISERROR(SEARCH("NO",W777)))</formula>
    </cfRule>
  </conditionalFormatting>
  <conditionalFormatting sqref="Z771">
    <cfRule type="containsText" dxfId="4241" priority="5806" operator="containsText" text="NO CUMPLE">
      <formula>NOT(ISERROR(SEARCH("NO CUMPLE",Z771)))</formula>
    </cfRule>
    <cfRule type="containsText" dxfId="4240" priority="5807" operator="containsText" text="CUMPLE">
      <formula>NOT(ISERROR(SEARCH("CUMPLE",Z771)))</formula>
    </cfRule>
    <cfRule type="containsText" dxfId="4239" priority="5808" operator="containsText" text="SUBSANAR">
      <formula>NOT(ISERROR(SEARCH("SUBSANAR",Z771)))</formula>
    </cfRule>
    <cfRule type="containsText" dxfId="4238" priority="5809" operator="containsText" text="NO">
      <formula>NOT(ISERROR(SEARCH("NO",Z771)))</formula>
    </cfRule>
    <cfRule type="containsText" dxfId="4237" priority="5810" operator="containsText" text="SI">
      <formula>NOT(ISERROR(SEARCH("SI",Z771)))</formula>
    </cfRule>
  </conditionalFormatting>
  <conditionalFormatting sqref="AB771">
    <cfRule type="containsText" dxfId="4236" priority="5801" operator="containsText" text="NO CUMPLE">
      <formula>NOT(ISERROR(SEARCH("NO CUMPLE",AB771)))</formula>
    </cfRule>
    <cfRule type="containsText" dxfId="4235" priority="5802" operator="containsText" text="CUMPLE">
      <formula>NOT(ISERROR(SEARCH("CUMPLE",AB771)))</formula>
    </cfRule>
    <cfRule type="containsText" dxfId="4234" priority="5803" operator="containsText" text="SUBSANAR">
      <formula>NOT(ISERROR(SEARCH("SUBSANAR",AB771)))</formula>
    </cfRule>
    <cfRule type="containsText" dxfId="4233" priority="5804" operator="containsText" text="NO">
      <formula>NOT(ISERROR(SEARCH("NO",AB771)))</formula>
    </cfRule>
    <cfRule type="containsText" dxfId="4232" priority="5805" operator="containsText" text="SI">
      <formula>NOT(ISERROR(SEARCH("SI",AB771)))</formula>
    </cfRule>
  </conditionalFormatting>
  <conditionalFormatting sqref="AB767">
    <cfRule type="containsText" dxfId="4231" priority="5791" operator="containsText" text="NO CUMPLE">
      <formula>NOT(ISERROR(SEARCH("NO CUMPLE",AB767)))</formula>
    </cfRule>
    <cfRule type="containsText" dxfId="4230" priority="5792" operator="containsText" text="CUMPLE">
      <formula>NOT(ISERROR(SEARCH("CUMPLE",AB767)))</formula>
    </cfRule>
    <cfRule type="containsText" dxfId="4229" priority="5793" operator="containsText" text="SUBSANAR">
      <formula>NOT(ISERROR(SEARCH("SUBSANAR",AB767)))</formula>
    </cfRule>
    <cfRule type="containsText" dxfId="4228" priority="5794" operator="containsText" text="NO">
      <formula>NOT(ISERROR(SEARCH("NO",AB767)))</formula>
    </cfRule>
    <cfRule type="containsText" dxfId="4227" priority="5795" operator="containsText" text="SI">
      <formula>NOT(ISERROR(SEARCH("SI",AB767)))</formula>
    </cfRule>
  </conditionalFormatting>
  <conditionalFormatting sqref="Z767">
    <cfRule type="containsText" dxfId="4226" priority="5796" operator="containsText" text="NO CUMPLE">
      <formula>NOT(ISERROR(SEARCH("NO CUMPLE",Z767)))</formula>
    </cfRule>
    <cfRule type="containsText" dxfId="4225" priority="5797" operator="containsText" text="CUMPLE">
      <formula>NOT(ISERROR(SEARCH("CUMPLE",Z767)))</formula>
    </cfRule>
    <cfRule type="containsText" dxfId="4224" priority="5798" operator="containsText" text="SUBSANAR">
      <formula>NOT(ISERROR(SEARCH("SUBSANAR",Z767)))</formula>
    </cfRule>
    <cfRule type="containsText" dxfId="4223" priority="5799" operator="containsText" text="NO">
      <formula>NOT(ISERROR(SEARCH("NO",Z767)))</formula>
    </cfRule>
    <cfRule type="containsText" dxfId="4222" priority="5800" operator="containsText" text="SI">
      <formula>NOT(ISERROR(SEARCH("SI",Z767)))</formula>
    </cfRule>
  </conditionalFormatting>
  <conditionalFormatting sqref="V791:V792">
    <cfRule type="containsText" dxfId="4221" priority="5785" operator="containsText" text="FUERA DE TIEMPO">
      <formula>NOT(ISERROR(SEARCH("FUERA DE TIEMPO",V791)))</formula>
    </cfRule>
  </conditionalFormatting>
  <conditionalFormatting sqref="AA784">
    <cfRule type="containsText" dxfId="4220" priority="5782" operator="containsText" text="NO">
      <formula>NOT(ISERROR(SEARCH("NO",AA784)))</formula>
    </cfRule>
    <cfRule type="containsText" dxfId="4219" priority="5783" operator="containsText" text="CUMPLE">
      <formula>NOT(ISERROR(SEARCH("CUMPLE",AA784)))</formula>
    </cfRule>
  </conditionalFormatting>
  <conditionalFormatting sqref="AC784">
    <cfRule type="containsText" dxfId="4218" priority="5780" operator="containsText" text="NO">
      <formula>NOT(ISERROR(SEARCH("NO",AC784)))</formula>
    </cfRule>
    <cfRule type="containsText" dxfId="4217" priority="5781" operator="containsText" text="CUMPLE">
      <formula>NOT(ISERROR(SEARCH("CUMPLE",AC784)))</formula>
    </cfRule>
  </conditionalFormatting>
  <conditionalFormatting sqref="X790">
    <cfRule type="containsText" dxfId="4216" priority="5773" operator="containsText" text="NO">
      <formula>NOT(ISERROR(SEARCH("NO",X790)))</formula>
    </cfRule>
  </conditionalFormatting>
  <conditionalFormatting sqref="X790">
    <cfRule type="containsText" dxfId="4215" priority="5774" operator="containsText" text="CUMPLE">
      <formula>NOT(ISERROR(SEARCH("CUMPLE",X790)))</formula>
    </cfRule>
  </conditionalFormatting>
  <conditionalFormatting sqref="Q784:Q789">
    <cfRule type="containsText" dxfId="4214" priority="5768" operator="containsText" text="NO CUMPLE">
      <formula>NOT(ISERROR(SEARCH("NO CUMPLE",Q784)))</formula>
    </cfRule>
    <cfRule type="containsText" dxfId="4213" priority="5769" operator="containsText" text="CUMPLE">
      <formula>NOT(ISERROR(SEARCH("CUMPLE",Q784)))</formula>
    </cfRule>
    <cfRule type="containsText" dxfId="4212" priority="5770" operator="containsText" text="SUBSANAR">
      <formula>NOT(ISERROR(SEARCH("SUBSANAR",Q784)))</formula>
    </cfRule>
    <cfRule type="containsText" dxfId="4211" priority="5771" operator="containsText" text="NO">
      <formula>NOT(ISERROR(SEARCH("NO",Q784)))</formula>
    </cfRule>
    <cfRule type="containsText" dxfId="4210" priority="5772" operator="containsText" text="SI">
      <formula>NOT(ISERROR(SEARCH("SI",Q784)))</formula>
    </cfRule>
  </conditionalFormatting>
  <conditionalFormatting sqref="R784:T789">
    <cfRule type="containsText" dxfId="4209" priority="5763" operator="containsText" text="NO CUMPLE">
      <formula>NOT(ISERROR(SEARCH("NO CUMPLE",R784)))</formula>
    </cfRule>
    <cfRule type="containsText" dxfId="4208" priority="5764" operator="containsText" text="CUMPLE">
      <formula>NOT(ISERROR(SEARCH("CUMPLE",R784)))</formula>
    </cfRule>
    <cfRule type="containsText" dxfId="4207" priority="5765" operator="containsText" text="SUBSANAR">
      <formula>NOT(ISERROR(SEARCH("SUBSANAR",R784)))</formula>
    </cfRule>
    <cfRule type="containsText" dxfId="4206" priority="5766" operator="containsText" text="NO">
      <formula>NOT(ISERROR(SEARCH("NO",R784)))</formula>
    </cfRule>
    <cfRule type="containsText" dxfId="4205" priority="5767" operator="containsText" text="SI">
      <formula>NOT(ISERROR(SEARCH("SI",R784)))</formula>
    </cfRule>
  </conditionalFormatting>
  <conditionalFormatting sqref="V784:V789">
    <cfRule type="containsText" dxfId="4204" priority="5757" operator="containsText" text="CUMPLE">
      <formula>NOT(ISERROR(SEARCH("CUMPLE",V784)))</formula>
    </cfRule>
  </conditionalFormatting>
  <conditionalFormatting sqref="V784:V789">
    <cfRule type="containsText" dxfId="4203" priority="5756" operator="containsText" text="NO">
      <formula>NOT(ISERROR(SEARCH("NO",V784)))</formula>
    </cfRule>
  </conditionalFormatting>
  <conditionalFormatting sqref="V784:V789">
    <cfRule type="containsText" dxfId="4202" priority="5755" operator="containsText" text="NO">
      <formula>NOT(ISERROR(SEARCH("NO",V784)))</formula>
    </cfRule>
  </conditionalFormatting>
  <conditionalFormatting sqref="V784:V789">
    <cfRule type="containsText" dxfId="4201" priority="5754" operator="containsText" text="NO">
      <formula>NOT(ISERROR(SEARCH("NO",V784)))</formula>
    </cfRule>
  </conditionalFormatting>
  <conditionalFormatting sqref="Z784">
    <cfRule type="containsText" dxfId="4200" priority="5747" operator="containsText" text="NO CUMPLE">
      <formula>NOT(ISERROR(SEARCH("NO CUMPLE",Z784)))</formula>
    </cfRule>
    <cfRule type="containsText" dxfId="4199" priority="5748" operator="containsText" text="CUMPLE">
      <formula>NOT(ISERROR(SEARCH("CUMPLE",Z784)))</formula>
    </cfRule>
    <cfRule type="containsText" dxfId="4198" priority="5749" operator="containsText" text="SUBSANAR">
      <formula>NOT(ISERROR(SEARCH("SUBSANAR",Z784)))</formula>
    </cfRule>
    <cfRule type="containsText" dxfId="4197" priority="5750" operator="containsText" text="NO">
      <formula>NOT(ISERROR(SEARCH("NO",Z784)))</formula>
    </cfRule>
    <cfRule type="containsText" dxfId="4196" priority="5751" operator="containsText" text="SI">
      <formula>NOT(ISERROR(SEARCH("SI",Z784)))</formula>
    </cfRule>
  </conditionalFormatting>
  <conditionalFormatting sqref="AB784">
    <cfRule type="containsText" dxfId="4195" priority="5742" operator="containsText" text="NO CUMPLE">
      <formula>NOT(ISERROR(SEARCH("NO CUMPLE",AB784)))</formula>
    </cfRule>
    <cfRule type="containsText" dxfId="4194" priority="5743" operator="containsText" text="CUMPLE">
      <formula>NOT(ISERROR(SEARCH("CUMPLE",AB784)))</formula>
    </cfRule>
    <cfRule type="containsText" dxfId="4193" priority="5744" operator="containsText" text="SUBSANAR">
      <formula>NOT(ISERROR(SEARCH("SUBSANAR",AB784)))</formula>
    </cfRule>
    <cfRule type="containsText" dxfId="4192" priority="5745" operator="containsText" text="NO">
      <formula>NOT(ISERROR(SEARCH("NO",AB784)))</formula>
    </cfRule>
    <cfRule type="containsText" dxfId="4191" priority="5746" operator="containsText" text="SI">
      <formula>NOT(ISERROR(SEARCH("SI",AB784)))</formula>
    </cfRule>
  </conditionalFormatting>
  <conditionalFormatting sqref="AB780">
    <cfRule type="containsText" dxfId="4190" priority="5732" operator="containsText" text="NO CUMPLE">
      <formula>NOT(ISERROR(SEARCH("NO CUMPLE",AB780)))</formula>
    </cfRule>
    <cfRule type="containsText" dxfId="4189" priority="5733" operator="containsText" text="CUMPLE">
      <formula>NOT(ISERROR(SEARCH("CUMPLE",AB780)))</formula>
    </cfRule>
    <cfRule type="containsText" dxfId="4188" priority="5734" operator="containsText" text="SUBSANAR">
      <formula>NOT(ISERROR(SEARCH("SUBSANAR",AB780)))</formula>
    </cfRule>
    <cfRule type="containsText" dxfId="4187" priority="5735" operator="containsText" text="NO">
      <formula>NOT(ISERROR(SEARCH("NO",AB780)))</formula>
    </cfRule>
    <cfRule type="containsText" dxfId="4186" priority="5736" operator="containsText" text="SI">
      <formula>NOT(ISERROR(SEARCH("SI",AB780)))</formula>
    </cfRule>
  </conditionalFormatting>
  <conditionalFormatting sqref="Z780">
    <cfRule type="containsText" dxfId="4185" priority="5737" operator="containsText" text="NO CUMPLE">
      <formula>NOT(ISERROR(SEARCH("NO CUMPLE",Z780)))</formula>
    </cfRule>
    <cfRule type="containsText" dxfId="4184" priority="5738" operator="containsText" text="CUMPLE">
      <formula>NOT(ISERROR(SEARCH("CUMPLE",Z780)))</formula>
    </cfRule>
    <cfRule type="containsText" dxfId="4183" priority="5739" operator="containsText" text="SUBSANAR">
      <formula>NOT(ISERROR(SEARCH("SUBSANAR",Z780)))</formula>
    </cfRule>
    <cfRule type="containsText" dxfId="4182" priority="5740" operator="containsText" text="NO">
      <formula>NOT(ISERROR(SEARCH("NO",Z780)))</formula>
    </cfRule>
    <cfRule type="containsText" dxfId="4181" priority="5741" operator="containsText" text="SI">
      <formula>NOT(ISERROR(SEARCH("SI",Z780)))</formula>
    </cfRule>
  </conditionalFormatting>
  <conditionalFormatting sqref="S801:T802">
    <cfRule type="containsText" dxfId="4180" priority="5726" operator="containsText" text="CUMPLE">
      <formula>NOT(ISERROR(SEARCH("CUMPLE",S801)))</formula>
    </cfRule>
  </conditionalFormatting>
  <conditionalFormatting sqref="AA797">
    <cfRule type="containsText" dxfId="4179" priority="5724" operator="containsText" text="NO">
      <formula>NOT(ISERROR(SEARCH("NO",AA797)))</formula>
    </cfRule>
    <cfRule type="containsText" dxfId="4178" priority="5725" operator="containsText" text="CUMPLE">
      <formula>NOT(ISERROR(SEARCH("CUMPLE",AA797)))</formula>
    </cfRule>
  </conditionalFormatting>
  <conditionalFormatting sqref="AC797">
    <cfRule type="containsText" dxfId="4177" priority="5722" operator="containsText" text="NO">
      <formula>NOT(ISERROR(SEARCH("NO",AC797)))</formula>
    </cfRule>
    <cfRule type="containsText" dxfId="4176" priority="5723" operator="containsText" text="CUMPLE">
      <formula>NOT(ISERROR(SEARCH("CUMPLE",AC797)))</formula>
    </cfRule>
  </conditionalFormatting>
  <conditionalFormatting sqref="X803">
    <cfRule type="containsText" dxfId="4175" priority="5715" operator="containsText" text="NO">
      <formula>NOT(ISERROR(SEARCH("NO",X803)))</formula>
    </cfRule>
  </conditionalFormatting>
  <conditionalFormatting sqref="X803">
    <cfRule type="containsText" dxfId="4174" priority="5716" operator="containsText" text="CUMPLE">
      <formula>NOT(ISERROR(SEARCH("CUMPLE",X803)))</formula>
    </cfRule>
  </conditionalFormatting>
  <conditionalFormatting sqref="Q797:Q802">
    <cfRule type="containsText" dxfId="4173" priority="5710" operator="containsText" text="NO CUMPLE">
      <formula>NOT(ISERROR(SEARCH("NO CUMPLE",Q797)))</formula>
    </cfRule>
    <cfRule type="containsText" dxfId="4172" priority="5711" operator="containsText" text="CUMPLE">
      <formula>NOT(ISERROR(SEARCH("CUMPLE",Q797)))</formula>
    </cfRule>
    <cfRule type="containsText" dxfId="4171" priority="5712" operator="containsText" text="SUBSANAR">
      <formula>NOT(ISERROR(SEARCH("SUBSANAR",Q797)))</formula>
    </cfRule>
    <cfRule type="containsText" dxfId="4170" priority="5713" operator="containsText" text="NO">
      <formula>NOT(ISERROR(SEARCH("NO",Q797)))</formula>
    </cfRule>
    <cfRule type="containsText" dxfId="4169" priority="5714" operator="containsText" text="SI">
      <formula>NOT(ISERROR(SEARCH("SI",Q797)))</formula>
    </cfRule>
  </conditionalFormatting>
  <conditionalFormatting sqref="R797:T800">
    <cfRule type="containsText" dxfId="4168" priority="5705" operator="containsText" text="NO CUMPLE">
      <formula>NOT(ISERROR(SEARCH("NO CUMPLE",R797)))</formula>
    </cfRule>
    <cfRule type="containsText" dxfId="4167" priority="5706" operator="containsText" text="CUMPLE">
      <formula>NOT(ISERROR(SEARCH("CUMPLE",R797)))</formula>
    </cfRule>
    <cfRule type="containsText" dxfId="4166" priority="5707" operator="containsText" text="SUBSANAR">
      <formula>NOT(ISERROR(SEARCH("SUBSANAR",R797)))</formula>
    </cfRule>
    <cfRule type="containsText" dxfId="4165" priority="5708" operator="containsText" text="NO">
      <formula>NOT(ISERROR(SEARCH("NO",R797)))</formula>
    </cfRule>
    <cfRule type="containsText" dxfId="4164" priority="5709" operator="containsText" text="SI">
      <formula>NOT(ISERROR(SEARCH("SI",R797)))</formula>
    </cfRule>
  </conditionalFormatting>
  <conditionalFormatting sqref="V797:V802">
    <cfRule type="containsText" dxfId="4163" priority="5699" operator="containsText" text="CUMPLE">
      <formula>NOT(ISERROR(SEARCH("CUMPLE",V797)))</formula>
    </cfRule>
  </conditionalFormatting>
  <conditionalFormatting sqref="V797:V802">
    <cfRule type="containsText" dxfId="4162" priority="5698" operator="containsText" text="NO">
      <formula>NOT(ISERROR(SEARCH("NO",V797)))</formula>
    </cfRule>
  </conditionalFormatting>
  <conditionalFormatting sqref="V797:V802">
    <cfRule type="containsText" dxfId="4161" priority="5697" operator="containsText" text="NO">
      <formula>NOT(ISERROR(SEARCH("NO",V797)))</formula>
    </cfRule>
  </conditionalFormatting>
  <conditionalFormatting sqref="V797:V802">
    <cfRule type="containsText" dxfId="4160" priority="5696" operator="containsText" text="NO">
      <formula>NOT(ISERROR(SEARCH("NO",V797)))</formula>
    </cfRule>
  </conditionalFormatting>
  <conditionalFormatting sqref="Z797">
    <cfRule type="containsText" dxfId="4159" priority="5689" operator="containsText" text="NO CUMPLE">
      <formula>NOT(ISERROR(SEARCH("NO CUMPLE",Z797)))</formula>
    </cfRule>
    <cfRule type="containsText" dxfId="4158" priority="5690" operator="containsText" text="CUMPLE">
      <formula>NOT(ISERROR(SEARCH("CUMPLE",Z797)))</formula>
    </cfRule>
    <cfRule type="containsText" dxfId="4157" priority="5691" operator="containsText" text="SUBSANAR">
      <formula>NOT(ISERROR(SEARCH("SUBSANAR",Z797)))</formula>
    </cfRule>
    <cfRule type="containsText" dxfId="4156" priority="5692" operator="containsText" text="NO">
      <formula>NOT(ISERROR(SEARCH("NO",Z797)))</formula>
    </cfRule>
    <cfRule type="containsText" dxfId="4155" priority="5693" operator="containsText" text="SI">
      <formula>NOT(ISERROR(SEARCH("SI",Z797)))</formula>
    </cfRule>
  </conditionalFormatting>
  <conditionalFormatting sqref="AB797">
    <cfRule type="containsText" dxfId="4154" priority="5684" operator="containsText" text="NO CUMPLE">
      <formula>NOT(ISERROR(SEARCH("NO CUMPLE",AB797)))</formula>
    </cfRule>
    <cfRule type="containsText" dxfId="4153" priority="5685" operator="containsText" text="CUMPLE">
      <formula>NOT(ISERROR(SEARCH("CUMPLE",AB797)))</formula>
    </cfRule>
    <cfRule type="containsText" dxfId="4152" priority="5686" operator="containsText" text="SUBSANAR">
      <formula>NOT(ISERROR(SEARCH("SUBSANAR",AB797)))</formula>
    </cfRule>
    <cfRule type="containsText" dxfId="4151" priority="5687" operator="containsText" text="NO">
      <formula>NOT(ISERROR(SEARCH("NO",AB797)))</formula>
    </cfRule>
    <cfRule type="containsText" dxfId="4150" priority="5688" operator="containsText" text="SI">
      <formula>NOT(ISERROR(SEARCH("SI",AB797)))</formula>
    </cfRule>
  </conditionalFormatting>
  <conditionalFormatting sqref="AB793">
    <cfRule type="containsText" dxfId="4149" priority="5674" operator="containsText" text="NO CUMPLE">
      <formula>NOT(ISERROR(SEARCH("NO CUMPLE",AB793)))</formula>
    </cfRule>
    <cfRule type="containsText" dxfId="4148" priority="5675" operator="containsText" text="CUMPLE">
      <formula>NOT(ISERROR(SEARCH("CUMPLE",AB793)))</formula>
    </cfRule>
    <cfRule type="containsText" dxfId="4147" priority="5676" operator="containsText" text="SUBSANAR">
      <formula>NOT(ISERROR(SEARCH("SUBSANAR",AB793)))</formula>
    </cfRule>
    <cfRule type="containsText" dxfId="4146" priority="5677" operator="containsText" text="NO">
      <formula>NOT(ISERROR(SEARCH("NO",AB793)))</formula>
    </cfRule>
    <cfRule type="containsText" dxfId="4145" priority="5678" operator="containsText" text="SI">
      <formula>NOT(ISERROR(SEARCH("SI",AB793)))</formula>
    </cfRule>
  </conditionalFormatting>
  <conditionalFormatting sqref="Z793">
    <cfRule type="containsText" dxfId="4144" priority="5679" operator="containsText" text="NO CUMPLE">
      <formula>NOT(ISERROR(SEARCH("NO CUMPLE",Z793)))</formula>
    </cfRule>
    <cfRule type="containsText" dxfId="4143" priority="5680" operator="containsText" text="CUMPLE">
      <formula>NOT(ISERROR(SEARCH("CUMPLE",Z793)))</formula>
    </cfRule>
    <cfRule type="containsText" dxfId="4142" priority="5681" operator="containsText" text="SUBSANAR">
      <formula>NOT(ISERROR(SEARCH("SUBSANAR",Z793)))</formula>
    </cfRule>
    <cfRule type="containsText" dxfId="4141" priority="5682" operator="containsText" text="NO">
      <formula>NOT(ISERROR(SEARCH("NO",Z793)))</formula>
    </cfRule>
    <cfRule type="containsText" dxfId="4140" priority="5683" operator="containsText" text="SI">
      <formula>NOT(ISERROR(SEARCH("SI",Z793)))</formula>
    </cfRule>
  </conditionalFormatting>
  <conditionalFormatting sqref="V817:V818 V831">
    <cfRule type="containsText" dxfId="4139" priority="5668" operator="containsText" text="FUERA DE TIEMPO">
      <formula>NOT(ISERROR(SEARCH("FUERA DE TIEMPO",V817)))</formula>
    </cfRule>
  </conditionalFormatting>
  <conditionalFormatting sqref="S815:T815">
    <cfRule type="containsText" dxfId="4138" priority="5667" operator="containsText" text="CUMPLE">
      <formula>NOT(ISERROR(SEARCH("CUMPLE",S815)))</formula>
    </cfRule>
  </conditionalFormatting>
  <conditionalFormatting sqref="AA810">
    <cfRule type="containsText" dxfId="4137" priority="5665" operator="containsText" text="NO">
      <formula>NOT(ISERROR(SEARCH("NO",AA810)))</formula>
    </cfRule>
    <cfRule type="containsText" dxfId="4136" priority="5666" operator="containsText" text="CUMPLE">
      <formula>NOT(ISERROR(SEARCH("CUMPLE",AA810)))</formula>
    </cfRule>
  </conditionalFormatting>
  <conditionalFormatting sqref="AC810">
    <cfRule type="containsText" dxfId="4135" priority="5663" operator="containsText" text="NO">
      <formula>NOT(ISERROR(SEARCH("NO",AC810)))</formula>
    </cfRule>
    <cfRule type="containsText" dxfId="4134" priority="5664" operator="containsText" text="CUMPLE">
      <formula>NOT(ISERROR(SEARCH("CUMPLE",AC810)))</formula>
    </cfRule>
  </conditionalFormatting>
  <conditionalFormatting sqref="R815">
    <cfRule type="containsText" dxfId="4133" priority="5660" operator="containsText" text="CUMPLE">
      <formula>NOT(ISERROR(SEARCH("CUMPLE",R815)))</formula>
    </cfRule>
  </conditionalFormatting>
  <conditionalFormatting sqref="X816">
    <cfRule type="containsText" dxfId="4132" priority="5656" operator="containsText" text="NO">
      <formula>NOT(ISERROR(SEARCH("NO",X816)))</formula>
    </cfRule>
  </conditionalFormatting>
  <conditionalFormatting sqref="X816">
    <cfRule type="containsText" dxfId="4131" priority="5657" operator="containsText" text="CUMPLE">
      <formula>NOT(ISERROR(SEARCH("CUMPLE",X816)))</formula>
    </cfRule>
  </conditionalFormatting>
  <conditionalFormatting sqref="Q810:Q815">
    <cfRule type="containsText" dxfId="4130" priority="5651" operator="containsText" text="NO CUMPLE">
      <formula>NOT(ISERROR(SEARCH("NO CUMPLE",Q810)))</formula>
    </cfRule>
    <cfRule type="containsText" dxfId="4129" priority="5652" operator="containsText" text="CUMPLE">
      <formula>NOT(ISERROR(SEARCH("CUMPLE",Q810)))</formula>
    </cfRule>
    <cfRule type="containsText" dxfId="4128" priority="5653" operator="containsText" text="SUBSANAR">
      <formula>NOT(ISERROR(SEARCH("SUBSANAR",Q810)))</formula>
    </cfRule>
    <cfRule type="containsText" dxfId="4127" priority="5654" operator="containsText" text="NO">
      <formula>NOT(ISERROR(SEARCH("NO",Q810)))</formula>
    </cfRule>
    <cfRule type="containsText" dxfId="4126" priority="5655" operator="containsText" text="SI">
      <formula>NOT(ISERROR(SEARCH("SI",Q810)))</formula>
    </cfRule>
  </conditionalFormatting>
  <conditionalFormatting sqref="R810:T813">
    <cfRule type="containsText" dxfId="4125" priority="5646" operator="containsText" text="NO CUMPLE">
      <formula>NOT(ISERROR(SEARCH("NO CUMPLE",R810)))</formula>
    </cfRule>
    <cfRule type="containsText" dxfId="4124" priority="5647" operator="containsText" text="CUMPLE">
      <formula>NOT(ISERROR(SEARCH("CUMPLE",R810)))</formula>
    </cfRule>
    <cfRule type="containsText" dxfId="4123" priority="5648" operator="containsText" text="SUBSANAR">
      <formula>NOT(ISERROR(SEARCH("SUBSANAR",R810)))</formula>
    </cfRule>
    <cfRule type="containsText" dxfId="4122" priority="5649" operator="containsText" text="NO">
      <formula>NOT(ISERROR(SEARCH("NO",R810)))</formula>
    </cfRule>
    <cfRule type="containsText" dxfId="4121" priority="5650" operator="containsText" text="SI">
      <formula>NOT(ISERROR(SEARCH("SI",R810)))</formula>
    </cfRule>
  </conditionalFormatting>
  <conditionalFormatting sqref="V810:V815">
    <cfRule type="containsText" dxfId="4120" priority="5640" operator="containsText" text="CUMPLE">
      <formula>NOT(ISERROR(SEARCH("CUMPLE",V810)))</formula>
    </cfRule>
  </conditionalFormatting>
  <conditionalFormatting sqref="V810:V815">
    <cfRule type="containsText" dxfId="4119" priority="5639" operator="containsText" text="NO">
      <formula>NOT(ISERROR(SEARCH("NO",V810)))</formula>
    </cfRule>
  </conditionalFormatting>
  <conditionalFormatting sqref="V810:V815">
    <cfRule type="containsText" dxfId="4118" priority="5638" operator="containsText" text="NO">
      <formula>NOT(ISERROR(SEARCH("NO",V810)))</formula>
    </cfRule>
  </conditionalFormatting>
  <conditionalFormatting sqref="V810:V815">
    <cfRule type="containsText" dxfId="4117" priority="5637" operator="containsText" text="NO">
      <formula>NOT(ISERROR(SEARCH("NO",V810)))</formula>
    </cfRule>
  </conditionalFormatting>
  <conditionalFormatting sqref="Z810">
    <cfRule type="containsText" dxfId="4116" priority="5630" operator="containsText" text="NO CUMPLE">
      <formula>NOT(ISERROR(SEARCH("NO CUMPLE",Z810)))</formula>
    </cfRule>
    <cfRule type="containsText" dxfId="4115" priority="5631" operator="containsText" text="CUMPLE">
      <formula>NOT(ISERROR(SEARCH("CUMPLE",Z810)))</formula>
    </cfRule>
    <cfRule type="containsText" dxfId="4114" priority="5632" operator="containsText" text="SUBSANAR">
      <formula>NOT(ISERROR(SEARCH("SUBSANAR",Z810)))</formula>
    </cfRule>
    <cfRule type="containsText" dxfId="4113" priority="5633" operator="containsText" text="NO">
      <formula>NOT(ISERROR(SEARCH("NO",Z810)))</formula>
    </cfRule>
    <cfRule type="containsText" dxfId="4112" priority="5634" operator="containsText" text="SI">
      <formula>NOT(ISERROR(SEARCH("SI",Z810)))</formula>
    </cfRule>
  </conditionalFormatting>
  <conditionalFormatting sqref="AB810">
    <cfRule type="containsText" dxfId="4111" priority="5625" operator="containsText" text="NO CUMPLE">
      <formula>NOT(ISERROR(SEARCH("NO CUMPLE",AB810)))</formula>
    </cfRule>
    <cfRule type="containsText" dxfId="4110" priority="5626" operator="containsText" text="CUMPLE">
      <formula>NOT(ISERROR(SEARCH("CUMPLE",AB810)))</formula>
    </cfRule>
    <cfRule type="containsText" dxfId="4109" priority="5627" operator="containsText" text="SUBSANAR">
      <formula>NOT(ISERROR(SEARCH("SUBSANAR",AB810)))</formula>
    </cfRule>
    <cfRule type="containsText" dxfId="4108" priority="5628" operator="containsText" text="NO">
      <formula>NOT(ISERROR(SEARCH("NO",AB810)))</formula>
    </cfRule>
    <cfRule type="containsText" dxfId="4107" priority="5629" operator="containsText" text="SI">
      <formula>NOT(ISERROR(SEARCH("SI",AB810)))</formula>
    </cfRule>
  </conditionalFormatting>
  <conditionalFormatting sqref="AB806">
    <cfRule type="containsText" dxfId="4106" priority="5615" operator="containsText" text="NO CUMPLE">
      <formula>NOT(ISERROR(SEARCH("NO CUMPLE",AB806)))</formula>
    </cfRule>
    <cfRule type="containsText" dxfId="4105" priority="5616" operator="containsText" text="CUMPLE">
      <formula>NOT(ISERROR(SEARCH("CUMPLE",AB806)))</formula>
    </cfRule>
    <cfRule type="containsText" dxfId="4104" priority="5617" operator="containsText" text="SUBSANAR">
      <formula>NOT(ISERROR(SEARCH("SUBSANAR",AB806)))</formula>
    </cfRule>
    <cfRule type="containsText" dxfId="4103" priority="5618" operator="containsText" text="NO">
      <formula>NOT(ISERROR(SEARCH("NO",AB806)))</formula>
    </cfRule>
    <cfRule type="containsText" dxfId="4102" priority="5619" operator="containsText" text="SI">
      <formula>NOT(ISERROR(SEARCH("SI",AB806)))</formula>
    </cfRule>
  </conditionalFormatting>
  <conditionalFormatting sqref="Z806">
    <cfRule type="containsText" dxfId="4101" priority="5620" operator="containsText" text="NO CUMPLE">
      <formula>NOT(ISERROR(SEARCH("NO CUMPLE",Z806)))</formula>
    </cfRule>
    <cfRule type="containsText" dxfId="4100" priority="5621" operator="containsText" text="CUMPLE">
      <formula>NOT(ISERROR(SEARCH("CUMPLE",Z806)))</formula>
    </cfRule>
    <cfRule type="containsText" dxfId="4099" priority="5622" operator="containsText" text="SUBSANAR">
      <formula>NOT(ISERROR(SEARCH("SUBSANAR",Z806)))</formula>
    </cfRule>
    <cfRule type="containsText" dxfId="4098" priority="5623" operator="containsText" text="NO">
      <formula>NOT(ISERROR(SEARCH("NO",Z806)))</formula>
    </cfRule>
    <cfRule type="containsText" dxfId="4097" priority="5624" operator="containsText" text="SI">
      <formula>NOT(ISERROR(SEARCH("SI",Z806)))</formula>
    </cfRule>
  </conditionalFormatting>
  <conditionalFormatting sqref="S827:T828">
    <cfRule type="containsText" dxfId="4096" priority="5609" operator="containsText" text="CUMPLE">
      <formula>NOT(ISERROR(SEARCH("CUMPLE",S827)))</formula>
    </cfRule>
  </conditionalFormatting>
  <conditionalFormatting sqref="AA823">
    <cfRule type="containsText" dxfId="4095" priority="5607" operator="containsText" text="NO">
      <formula>NOT(ISERROR(SEARCH("NO",AA823)))</formula>
    </cfRule>
    <cfRule type="containsText" dxfId="4094" priority="5608" operator="containsText" text="CUMPLE">
      <formula>NOT(ISERROR(SEARCH("CUMPLE",AA823)))</formula>
    </cfRule>
  </conditionalFormatting>
  <conditionalFormatting sqref="AC823">
    <cfRule type="containsText" dxfId="4093" priority="5605" operator="containsText" text="NO">
      <formula>NOT(ISERROR(SEARCH("NO",AC823)))</formula>
    </cfRule>
    <cfRule type="containsText" dxfId="4092" priority="5606" operator="containsText" text="CUMPLE">
      <formula>NOT(ISERROR(SEARCH("CUMPLE",AC823)))</formula>
    </cfRule>
  </conditionalFormatting>
  <conditionalFormatting sqref="R827:R828">
    <cfRule type="containsText" dxfId="4091" priority="5602" operator="containsText" text="CUMPLE">
      <formula>NOT(ISERROR(SEARCH("CUMPLE",R827)))</formula>
    </cfRule>
  </conditionalFormatting>
  <conditionalFormatting sqref="X829">
    <cfRule type="containsText" dxfId="4090" priority="5598" operator="containsText" text="NO">
      <formula>NOT(ISERROR(SEARCH("NO",X829)))</formula>
    </cfRule>
  </conditionalFormatting>
  <conditionalFormatting sqref="X829">
    <cfRule type="containsText" dxfId="4089" priority="5599" operator="containsText" text="CUMPLE">
      <formula>NOT(ISERROR(SEARCH("CUMPLE",X829)))</formula>
    </cfRule>
  </conditionalFormatting>
  <conditionalFormatting sqref="Q823:Q828">
    <cfRule type="containsText" dxfId="4088" priority="5593" operator="containsText" text="NO CUMPLE">
      <formula>NOT(ISERROR(SEARCH("NO CUMPLE",Q823)))</formula>
    </cfRule>
    <cfRule type="containsText" dxfId="4087" priority="5594" operator="containsText" text="CUMPLE">
      <formula>NOT(ISERROR(SEARCH("CUMPLE",Q823)))</formula>
    </cfRule>
    <cfRule type="containsText" dxfId="4086" priority="5595" operator="containsText" text="SUBSANAR">
      <formula>NOT(ISERROR(SEARCH("SUBSANAR",Q823)))</formula>
    </cfRule>
    <cfRule type="containsText" dxfId="4085" priority="5596" operator="containsText" text="NO">
      <formula>NOT(ISERROR(SEARCH("NO",Q823)))</formula>
    </cfRule>
    <cfRule type="containsText" dxfId="4084" priority="5597" operator="containsText" text="SI">
      <formula>NOT(ISERROR(SEARCH("SI",Q823)))</formula>
    </cfRule>
  </conditionalFormatting>
  <conditionalFormatting sqref="R823:T826">
    <cfRule type="containsText" dxfId="4083" priority="5588" operator="containsText" text="NO CUMPLE">
      <formula>NOT(ISERROR(SEARCH("NO CUMPLE",R823)))</formula>
    </cfRule>
    <cfRule type="containsText" dxfId="4082" priority="5589" operator="containsText" text="CUMPLE">
      <formula>NOT(ISERROR(SEARCH("CUMPLE",R823)))</formula>
    </cfRule>
    <cfRule type="containsText" dxfId="4081" priority="5590" operator="containsText" text="SUBSANAR">
      <formula>NOT(ISERROR(SEARCH("SUBSANAR",R823)))</formula>
    </cfRule>
    <cfRule type="containsText" dxfId="4080" priority="5591" operator="containsText" text="NO">
      <formula>NOT(ISERROR(SEARCH("NO",R823)))</formula>
    </cfRule>
    <cfRule type="containsText" dxfId="4079" priority="5592" operator="containsText" text="SI">
      <formula>NOT(ISERROR(SEARCH("SI",R823)))</formula>
    </cfRule>
  </conditionalFormatting>
  <conditionalFormatting sqref="V823:V828">
    <cfRule type="containsText" dxfId="4078" priority="5582" operator="containsText" text="CUMPLE">
      <formula>NOT(ISERROR(SEARCH("CUMPLE",V823)))</formula>
    </cfRule>
  </conditionalFormatting>
  <conditionalFormatting sqref="V823:V828">
    <cfRule type="containsText" dxfId="4077" priority="5581" operator="containsText" text="NO">
      <formula>NOT(ISERROR(SEARCH("NO",V823)))</formula>
    </cfRule>
  </conditionalFormatting>
  <conditionalFormatting sqref="V823:V828">
    <cfRule type="containsText" dxfId="4076" priority="5580" operator="containsText" text="NO">
      <formula>NOT(ISERROR(SEARCH("NO",V823)))</formula>
    </cfRule>
  </conditionalFormatting>
  <conditionalFormatting sqref="V823:V828">
    <cfRule type="containsText" dxfId="4075" priority="5579" operator="containsText" text="NO">
      <formula>NOT(ISERROR(SEARCH("NO",V823)))</formula>
    </cfRule>
  </conditionalFormatting>
  <conditionalFormatting sqref="Z823">
    <cfRule type="containsText" dxfId="4074" priority="5572" operator="containsText" text="NO CUMPLE">
      <formula>NOT(ISERROR(SEARCH("NO CUMPLE",Z823)))</formula>
    </cfRule>
    <cfRule type="containsText" dxfId="4073" priority="5573" operator="containsText" text="CUMPLE">
      <formula>NOT(ISERROR(SEARCH("CUMPLE",Z823)))</formula>
    </cfRule>
    <cfRule type="containsText" dxfId="4072" priority="5574" operator="containsText" text="SUBSANAR">
      <formula>NOT(ISERROR(SEARCH("SUBSANAR",Z823)))</formula>
    </cfRule>
    <cfRule type="containsText" dxfId="4071" priority="5575" operator="containsText" text="NO">
      <formula>NOT(ISERROR(SEARCH("NO",Z823)))</formula>
    </cfRule>
    <cfRule type="containsText" dxfId="4070" priority="5576" operator="containsText" text="SI">
      <formula>NOT(ISERROR(SEARCH("SI",Z823)))</formula>
    </cfRule>
  </conditionalFormatting>
  <conditionalFormatting sqref="AB823">
    <cfRule type="containsText" dxfId="4069" priority="5567" operator="containsText" text="NO CUMPLE">
      <formula>NOT(ISERROR(SEARCH("NO CUMPLE",AB823)))</formula>
    </cfRule>
    <cfRule type="containsText" dxfId="4068" priority="5568" operator="containsText" text="CUMPLE">
      <formula>NOT(ISERROR(SEARCH("CUMPLE",AB823)))</formula>
    </cfRule>
    <cfRule type="containsText" dxfId="4067" priority="5569" operator="containsText" text="SUBSANAR">
      <formula>NOT(ISERROR(SEARCH("SUBSANAR",AB823)))</formula>
    </cfRule>
    <cfRule type="containsText" dxfId="4066" priority="5570" operator="containsText" text="NO">
      <formula>NOT(ISERROR(SEARCH("NO",AB823)))</formula>
    </cfRule>
    <cfRule type="containsText" dxfId="4065" priority="5571" operator="containsText" text="SI">
      <formula>NOT(ISERROR(SEARCH("SI",AB823)))</formula>
    </cfRule>
  </conditionalFormatting>
  <conditionalFormatting sqref="AB819">
    <cfRule type="containsText" dxfId="4064" priority="5557" operator="containsText" text="NO CUMPLE">
      <formula>NOT(ISERROR(SEARCH("NO CUMPLE",AB819)))</formula>
    </cfRule>
    <cfRule type="containsText" dxfId="4063" priority="5558" operator="containsText" text="CUMPLE">
      <formula>NOT(ISERROR(SEARCH("CUMPLE",AB819)))</formula>
    </cfRule>
    <cfRule type="containsText" dxfId="4062" priority="5559" operator="containsText" text="SUBSANAR">
      <formula>NOT(ISERROR(SEARCH("SUBSANAR",AB819)))</formula>
    </cfRule>
    <cfRule type="containsText" dxfId="4061" priority="5560" operator="containsText" text="NO">
      <formula>NOT(ISERROR(SEARCH("NO",AB819)))</formula>
    </cfRule>
    <cfRule type="containsText" dxfId="4060" priority="5561" operator="containsText" text="SI">
      <formula>NOT(ISERROR(SEARCH("SI",AB819)))</formula>
    </cfRule>
  </conditionalFormatting>
  <conditionalFormatting sqref="Z819">
    <cfRule type="containsText" dxfId="4059" priority="5562" operator="containsText" text="NO CUMPLE">
      <formula>NOT(ISERROR(SEARCH("NO CUMPLE",Z819)))</formula>
    </cfRule>
    <cfRule type="containsText" dxfId="4058" priority="5563" operator="containsText" text="CUMPLE">
      <formula>NOT(ISERROR(SEARCH("CUMPLE",Z819)))</formula>
    </cfRule>
    <cfRule type="containsText" dxfId="4057" priority="5564" operator="containsText" text="SUBSANAR">
      <formula>NOT(ISERROR(SEARCH("SUBSANAR",Z819)))</formula>
    </cfRule>
    <cfRule type="containsText" dxfId="4056" priority="5565" operator="containsText" text="NO">
      <formula>NOT(ISERROR(SEARCH("NO",Z819)))</formula>
    </cfRule>
    <cfRule type="containsText" dxfId="4055" priority="5566" operator="containsText" text="SI">
      <formula>NOT(ISERROR(SEARCH("SI",Z819)))</formula>
    </cfRule>
  </conditionalFormatting>
  <conditionalFormatting sqref="V843:V844">
    <cfRule type="containsText" dxfId="4054" priority="5551" operator="containsText" text="FUERA DE TIEMPO">
      <formula>NOT(ISERROR(SEARCH("FUERA DE TIEMPO",V843)))</formula>
    </cfRule>
  </conditionalFormatting>
  <conditionalFormatting sqref="S840:T841">
    <cfRule type="containsText" dxfId="4053" priority="5550" operator="containsText" text="CUMPLE">
      <formula>NOT(ISERROR(SEARCH("CUMPLE",S840)))</formula>
    </cfRule>
  </conditionalFormatting>
  <conditionalFormatting sqref="AA836">
    <cfRule type="containsText" dxfId="4052" priority="5548" operator="containsText" text="NO">
      <formula>NOT(ISERROR(SEARCH("NO",AA836)))</formula>
    </cfRule>
    <cfRule type="containsText" dxfId="4051" priority="5549" operator="containsText" text="CUMPLE">
      <formula>NOT(ISERROR(SEARCH("CUMPLE",AA836)))</formula>
    </cfRule>
  </conditionalFormatting>
  <conditionalFormatting sqref="AC836">
    <cfRule type="containsText" dxfId="4050" priority="5546" operator="containsText" text="NO">
      <formula>NOT(ISERROR(SEARCH("NO",AC836)))</formula>
    </cfRule>
    <cfRule type="containsText" dxfId="4049" priority="5547" operator="containsText" text="CUMPLE">
      <formula>NOT(ISERROR(SEARCH("CUMPLE",AC836)))</formula>
    </cfRule>
  </conditionalFormatting>
  <conditionalFormatting sqref="R840:R841">
    <cfRule type="containsText" dxfId="4048" priority="5543" operator="containsText" text="CUMPLE">
      <formula>NOT(ISERROR(SEARCH("CUMPLE",R840)))</formula>
    </cfRule>
  </conditionalFormatting>
  <conditionalFormatting sqref="X842">
    <cfRule type="containsText" dxfId="4047" priority="5539" operator="containsText" text="NO">
      <formula>NOT(ISERROR(SEARCH("NO",X842)))</formula>
    </cfRule>
  </conditionalFormatting>
  <conditionalFormatting sqref="X842">
    <cfRule type="containsText" dxfId="4046" priority="5540" operator="containsText" text="CUMPLE">
      <formula>NOT(ISERROR(SEARCH("CUMPLE",X842)))</formula>
    </cfRule>
  </conditionalFormatting>
  <conditionalFormatting sqref="Q836:Q841">
    <cfRule type="containsText" dxfId="4045" priority="5534" operator="containsText" text="NO CUMPLE">
      <formula>NOT(ISERROR(SEARCH("NO CUMPLE",Q836)))</formula>
    </cfRule>
    <cfRule type="containsText" dxfId="4044" priority="5535" operator="containsText" text="CUMPLE">
      <formula>NOT(ISERROR(SEARCH("CUMPLE",Q836)))</formula>
    </cfRule>
    <cfRule type="containsText" dxfId="4043" priority="5536" operator="containsText" text="SUBSANAR">
      <formula>NOT(ISERROR(SEARCH("SUBSANAR",Q836)))</formula>
    </cfRule>
    <cfRule type="containsText" dxfId="4042" priority="5537" operator="containsText" text="NO">
      <formula>NOT(ISERROR(SEARCH("NO",Q836)))</formula>
    </cfRule>
    <cfRule type="containsText" dxfId="4041" priority="5538" operator="containsText" text="SI">
      <formula>NOT(ISERROR(SEARCH("SI",Q836)))</formula>
    </cfRule>
  </conditionalFormatting>
  <conditionalFormatting sqref="R836:T839">
    <cfRule type="containsText" dxfId="4040" priority="5529" operator="containsText" text="NO CUMPLE">
      <formula>NOT(ISERROR(SEARCH("NO CUMPLE",R836)))</formula>
    </cfRule>
    <cfRule type="containsText" dxfId="4039" priority="5530" operator="containsText" text="CUMPLE">
      <formula>NOT(ISERROR(SEARCH("CUMPLE",R836)))</formula>
    </cfRule>
    <cfRule type="containsText" dxfId="4038" priority="5531" operator="containsText" text="SUBSANAR">
      <formula>NOT(ISERROR(SEARCH("SUBSANAR",R836)))</formula>
    </cfRule>
    <cfRule type="containsText" dxfId="4037" priority="5532" operator="containsText" text="NO">
      <formula>NOT(ISERROR(SEARCH("NO",R836)))</formula>
    </cfRule>
    <cfRule type="containsText" dxfId="4036" priority="5533" operator="containsText" text="SI">
      <formula>NOT(ISERROR(SEARCH("SI",R836)))</formula>
    </cfRule>
  </conditionalFormatting>
  <conditionalFormatting sqref="V836:V841">
    <cfRule type="containsText" dxfId="4035" priority="5523" operator="containsText" text="CUMPLE">
      <formula>NOT(ISERROR(SEARCH("CUMPLE",V836)))</formula>
    </cfRule>
  </conditionalFormatting>
  <conditionalFormatting sqref="V836:V841">
    <cfRule type="containsText" dxfId="4034" priority="5522" operator="containsText" text="NO">
      <formula>NOT(ISERROR(SEARCH("NO",V836)))</formula>
    </cfRule>
  </conditionalFormatting>
  <conditionalFormatting sqref="V836:V841">
    <cfRule type="containsText" dxfId="4033" priority="5521" operator="containsText" text="NO">
      <formula>NOT(ISERROR(SEARCH("NO",V836)))</formula>
    </cfRule>
  </conditionalFormatting>
  <conditionalFormatting sqref="V836:V841">
    <cfRule type="containsText" dxfId="4032" priority="5520" operator="containsText" text="NO">
      <formula>NOT(ISERROR(SEARCH("NO",V836)))</formula>
    </cfRule>
  </conditionalFormatting>
  <conditionalFormatting sqref="Z836">
    <cfRule type="containsText" dxfId="4031" priority="5513" operator="containsText" text="NO CUMPLE">
      <formula>NOT(ISERROR(SEARCH("NO CUMPLE",Z836)))</formula>
    </cfRule>
    <cfRule type="containsText" dxfId="4030" priority="5514" operator="containsText" text="CUMPLE">
      <formula>NOT(ISERROR(SEARCH("CUMPLE",Z836)))</formula>
    </cfRule>
    <cfRule type="containsText" dxfId="4029" priority="5515" operator="containsText" text="SUBSANAR">
      <formula>NOT(ISERROR(SEARCH("SUBSANAR",Z836)))</formula>
    </cfRule>
    <cfRule type="containsText" dxfId="4028" priority="5516" operator="containsText" text="NO">
      <formula>NOT(ISERROR(SEARCH("NO",Z836)))</formula>
    </cfRule>
    <cfRule type="containsText" dxfId="4027" priority="5517" operator="containsText" text="SI">
      <formula>NOT(ISERROR(SEARCH("SI",Z836)))</formula>
    </cfRule>
  </conditionalFormatting>
  <conditionalFormatting sqref="AB836">
    <cfRule type="containsText" dxfId="4026" priority="5508" operator="containsText" text="NO CUMPLE">
      <formula>NOT(ISERROR(SEARCH("NO CUMPLE",AB836)))</formula>
    </cfRule>
    <cfRule type="containsText" dxfId="4025" priority="5509" operator="containsText" text="CUMPLE">
      <formula>NOT(ISERROR(SEARCH("CUMPLE",AB836)))</formula>
    </cfRule>
    <cfRule type="containsText" dxfId="4024" priority="5510" operator="containsText" text="SUBSANAR">
      <formula>NOT(ISERROR(SEARCH("SUBSANAR",AB836)))</formula>
    </cfRule>
    <cfRule type="containsText" dxfId="4023" priority="5511" operator="containsText" text="NO">
      <formula>NOT(ISERROR(SEARCH("NO",AB836)))</formula>
    </cfRule>
    <cfRule type="containsText" dxfId="4022" priority="5512" operator="containsText" text="SI">
      <formula>NOT(ISERROR(SEARCH("SI",AB836)))</formula>
    </cfRule>
  </conditionalFormatting>
  <conditionalFormatting sqref="AB832">
    <cfRule type="containsText" dxfId="4021" priority="5498" operator="containsText" text="NO CUMPLE">
      <formula>NOT(ISERROR(SEARCH("NO CUMPLE",AB832)))</formula>
    </cfRule>
    <cfRule type="containsText" dxfId="4020" priority="5499" operator="containsText" text="CUMPLE">
      <formula>NOT(ISERROR(SEARCH("CUMPLE",AB832)))</formula>
    </cfRule>
    <cfRule type="containsText" dxfId="4019" priority="5500" operator="containsText" text="SUBSANAR">
      <formula>NOT(ISERROR(SEARCH("SUBSANAR",AB832)))</formula>
    </cfRule>
    <cfRule type="containsText" dxfId="4018" priority="5501" operator="containsText" text="NO">
      <formula>NOT(ISERROR(SEARCH("NO",AB832)))</formula>
    </cfRule>
    <cfRule type="containsText" dxfId="4017" priority="5502" operator="containsText" text="SI">
      <formula>NOT(ISERROR(SEARCH("SI",AB832)))</formula>
    </cfRule>
  </conditionalFormatting>
  <conditionalFormatting sqref="Z832">
    <cfRule type="containsText" dxfId="4016" priority="5503" operator="containsText" text="NO CUMPLE">
      <formula>NOT(ISERROR(SEARCH("NO CUMPLE",Z832)))</formula>
    </cfRule>
    <cfRule type="containsText" dxfId="4015" priority="5504" operator="containsText" text="CUMPLE">
      <formula>NOT(ISERROR(SEARCH("CUMPLE",Z832)))</formula>
    </cfRule>
    <cfRule type="containsText" dxfId="4014" priority="5505" operator="containsText" text="SUBSANAR">
      <formula>NOT(ISERROR(SEARCH("SUBSANAR",Z832)))</formula>
    </cfRule>
    <cfRule type="containsText" dxfId="4013" priority="5506" operator="containsText" text="NO">
      <formula>NOT(ISERROR(SEARCH("NO",Z832)))</formula>
    </cfRule>
    <cfRule type="containsText" dxfId="4012" priority="5507" operator="containsText" text="SI">
      <formula>NOT(ISERROR(SEARCH("SI",Z832)))</formula>
    </cfRule>
  </conditionalFormatting>
  <conditionalFormatting sqref="S853:T854">
    <cfRule type="containsText" dxfId="4011" priority="5492" operator="containsText" text="CUMPLE">
      <formula>NOT(ISERROR(SEARCH("CUMPLE",S853)))</formula>
    </cfRule>
  </conditionalFormatting>
  <conditionalFormatting sqref="AA849">
    <cfRule type="containsText" dxfId="4010" priority="5490" operator="containsText" text="NO">
      <formula>NOT(ISERROR(SEARCH("NO",AA849)))</formula>
    </cfRule>
    <cfRule type="containsText" dxfId="4009" priority="5491" operator="containsText" text="CUMPLE">
      <formula>NOT(ISERROR(SEARCH("CUMPLE",AA849)))</formula>
    </cfRule>
  </conditionalFormatting>
  <conditionalFormatting sqref="R853:R854">
    <cfRule type="containsText" dxfId="4008" priority="5485" operator="containsText" text="CUMPLE">
      <formula>NOT(ISERROR(SEARCH("CUMPLE",R853)))</formula>
    </cfRule>
  </conditionalFormatting>
  <conditionalFormatting sqref="X855">
    <cfRule type="containsText" dxfId="4007" priority="5481" operator="containsText" text="NO">
      <formula>NOT(ISERROR(SEARCH("NO",X855)))</formula>
    </cfRule>
  </conditionalFormatting>
  <conditionalFormatting sqref="X855">
    <cfRule type="containsText" dxfId="4006" priority="5482" operator="containsText" text="CUMPLE">
      <formula>NOT(ISERROR(SEARCH("CUMPLE",X855)))</formula>
    </cfRule>
  </conditionalFormatting>
  <conditionalFormatting sqref="Q849:Q854">
    <cfRule type="containsText" dxfId="4005" priority="5476" operator="containsText" text="NO CUMPLE">
      <formula>NOT(ISERROR(SEARCH("NO CUMPLE",Q849)))</formula>
    </cfRule>
    <cfRule type="containsText" dxfId="4004" priority="5477" operator="containsText" text="CUMPLE">
      <formula>NOT(ISERROR(SEARCH("CUMPLE",Q849)))</formula>
    </cfRule>
    <cfRule type="containsText" dxfId="4003" priority="5478" operator="containsText" text="SUBSANAR">
      <formula>NOT(ISERROR(SEARCH("SUBSANAR",Q849)))</formula>
    </cfRule>
    <cfRule type="containsText" dxfId="4002" priority="5479" operator="containsText" text="NO">
      <formula>NOT(ISERROR(SEARCH("NO",Q849)))</formula>
    </cfRule>
    <cfRule type="containsText" dxfId="4001" priority="5480" operator="containsText" text="SI">
      <formula>NOT(ISERROR(SEARCH("SI",Q849)))</formula>
    </cfRule>
  </conditionalFormatting>
  <conditionalFormatting sqref="R849:T852">
    <cfRule type="containsText" dxfId="4000" priority="5471" operator="containsText" text="NO CUMPLE">
      <formula>NOT(ISERROR(SEARCH("NO CUMPLE",R849)))</formula>
    </cfRule>
    <cfRule type="containsText" dxfId="3999" priority="5472" operator="containsText" text="CUMPLE">
      <formula>NOT(ISERROR(SEARCH("CUMPLE",R849)))</formula>
    </cfRule>
    <cfRule type="containsText" dxfId="3998" priority="5473" operator="containsText" text="SUBSANAR">
      <formula>NOT(ISERROR(SEARCH("SUBSANAR",R849)))</formula>
    </cfRule>
    <cfRule type="containsText" dxfId="3997" priority="5474" operator="containsText" text="NO">
      <formula>NOT(ISERROR(SEARCH("NO",R849)))</formula>
    </cfRule>
    <cfRule type="containsText" dxfId="3996" priority="5475" operator="containsText" text="SI">
      <formula>NOT(ISERROR(SEARCH("SI",R849)))</formula>
    </cfRule>
  </conditionalFormatting>
  <conditionalFormatting sqref="V849:V854">
    <cfRule type="containsText" dxfId="3995" priority="5465" operator="containsText" text="CUMPLE">
      <formula>NOT(ISERROR(SEARCH("CUMPLE",V849)))</formula>
    </cfRule>
  </conditionalFormatting>
  <conditionalFormatting sqref="V849:V854">
    <cfRule type="containsText" dxfId="3994" priority="5464" operator="containsText" text="NO">
      <formula>NOT(ISERROR(SEARCH("NO",V849)))</formula>
    </cfRule>
  </conditionalFormatting>
  <conditionalFormatting sqref="V849:V854">
    <cfRule type="containsText" dxfId="3993" priority="5463" operator="containsText" text="NO">
      <formula>NOT(ISERROR(SEARCH("NO",V849)))</formula>
    </cfRule>
  </conditionalFormatting>
  <conditionalFormatting sqref="V849:V854">
    <cfRule type="containsText" dxfId="3992" priority="5462" operator="containsText" text="NO">
      <formula>NOT(ISERROR(SEARCH("NO",V849)))</formula>
    </cfRule>
  </conditionalFormatting>
  <conditionalFormatting sqref="W855">
    <cfRule type="containsText" dxfId="3991" priority="5461" operator="containsText" text="CUMPLE">
      <formula>NOT(ISERROR(SEARCH("CUMPLE",W855)))</formula>
    </cfRule>
  </conditionalFormatting>
  <conditionalFormatting sqref="W855">
    <cfRule type="containsText" dxfId="3990" priority="5460" operator="containsText" text="NO">
      <formula>NOT(ISERROR(SEARCH("NO",W855)))</formula>
    </cfRule>
  </conditionalFormatting>
  <conditionalFormatting sqref="Z849">
    <cfRule type="containsText" dxfId="3989" priority="5455" operator="containsText" text="NO CUMPLE">
      <formula>NOT(ISERROR(SEARCH("NO CUMPLE",Z849)))</formula>
    </cfRule>
    <cfRule type="containsText" dxfId="3988" priority="5456" operator="containsText" text="CUMPLE">
      <formula>NOT(ISERROR(SEARCH("CUMPLE",Z849)))</formula>
    </cfRule>
    <cfRule type="containsText" dxfId="3987" priority="5457" operator="containsText" text="SUBSANAR">
      <formula>NOT(ISERROR(SEARCH("SUBSANAR",Z849)))</formula>
    </cfRule>
    <cfRule type="containsText" dxfId="3986" priority="5458" operator="containsText" text="NO">
      <formula>NOT(ISERROR(SEARCH("NO",Z849)))</formula>
    </cfRule>
    <cfRule type="containsText" dxfId="3985" priority="5459" operator="containsText" text="SI">
      <formula>NOT(ISERROR(SEARCH("SI",Z849)))</formula>
    </cfRule>
  </conditionalFormatting>
  <conditionalFormatting sqref="AB849">
    <cfRule type="containsText" dxfId="3984" priority="5450" operator="containsText" text="NO CUMPLE">
      <formula>NOT(ISERROR(SEARCH("NO CUMPLE",AB849)))</formula>
    </cfRule>
    <cfRule type="containsText" dxfId="3983" priority="5451" operator="containsText" text="CUMPLE">
      <formula>NOT(ISERROR(SEARCH("CUMPLE",AB849)))</formula>
    </cfRule>
    <cfRule type="containsText" dxfId="3982" priority="5452" operator="containsText" text="SUBSANAR">
      <formula>NOT(ISERROR(SEARCH("SUBSANAR",AB849)))</formula>
    </cfRule>
    <cfRule type="containsText" dxfId="3981" priority="5453" operator="containsText" text="NO">
      <formula>NOT(ISERROR(SEARCH("NO",AB849)))</formula>
    </cfRule>
    <cfRule type="containsText" dxfId="3980" priority="5454" operator="containsText" text="SI">
      <formula>NOT(ISERROR(SEARCH("SI",AB849)))</formula>
    </cfRule>
  </conditionalFormatting>
  <conditionalFormatting sqref="AB845">
    <cfRule type="containsText" dxfId="3979" priority="5440" operator="containsText" text="NO CUMPLE">
      <formula>NOT(ISERROR(SEARCH("NO CUMPLE",AB845)))</formula>
    </cfRule>
    <cfRule type="containsText" dxfId="3978" priority="5441" operator="containsText" text="CUMPLE">
      <formula>NOT(ISERROR(SEARCH("CUMPLE",AB845)))</formula>
    </cfRule>
    <cfRule type="containsText" dxfId="3977" priority="5442" operator="containsText" text="SUBSANAR">
      <formula>NOT(ISERROR(SEARCH("SUBSANAR",AB845)))</formula>
    </cfRule>
    <cfRule type="containsText" dxfId="3976" priority="5443" operator="containsText" text="NO">
      <formula>NOT(ISERROR(SEARCH("NO",AB845)))</formula>
    </cfRule>
    <cfRule type="containsText" dxfId="3975" priority="5444" operator="containsText" text="SI">
      <formula>NOT(ISERROR(SEARCH("SI",AB845)))</formula>
    </cfRule>
  </conditionalFormatting>
  <conditionalFormatting sqref="Z845">
    <cfRule type="containsText" dxfId="3974" priority="5445" operator="containsText" text="NO CUMPLE">
      <formula>NOT(ISERROR(SEARCH("NO CUMPLE",Z845)))</formula>
    </cfRule>
    <cfRule type="containsText" dxfId="3973" priority="5446" operator="containsText" text="CUMPLE">
      <formula>NOT(ISERROR(SEARCH("CUMPLE",Z845)))</formula>
    </cfRule>
    <cfRule type="containsText" dxfId="3972" priority="5447" operator="containsText" text="SUBSANAR">
      <formula>NOT(ISERROR(SEARCH("SUBSANAR",Z845)))</formula>
    </cfRule>
    <cfRule type="containsText" dxfId="3971" priority="5448" operator="containsText" text="NO">
      <formula>NOT(ISERROR(SEARCH("NO",Z845)))</formula>
    </cfRule>
    <cfRule type="containsText" dxfId="3970" priority="5449" operator="containsText" text="SI">
      <formula>NOT(ISERROR(SEARCH("SI",Z845)))</formula>
    </cfRule>
  </conditionalFormatting>
  <conditionalFormatting sqref="V869:V870 V883 V908:V909">
    <cfRule type="containsText" dxfId="3969" priority="5434" operator="containsText" text="FUERA DE TIEMPO">
      <formula>NOT(ISERROR(SEARCH("FUERA DE TIEMPO",V869)))</formula>
    </cfRule>
  </conditionalFormatting>
  <conditionalFormatting sqref="S867:T867">
    <cfRule type="containsText" dxfId="3968" priority="5433" operator="containsText" text="CUMPLE">
      <formula>NOT(ISERROR(SEARCH("CUMPLE",S867)))</formula>
    </cfRule>
  </conditionalFormatting>
  <conditionalFormatting sqref="AA862">
    <cfRule type="containsText" dxfId="3967" priority="5431" operator="containsText" text="NO">
      <formula>NOT(ISERROR(SEARCH("NO",AA862)))</formula>
    </cfRule>
    <cfRule type="containsText" dxfId="3966" priority="5432" operator="containsText" text="CUMPLE">
      <formula>NOT(ISERROR(SEARCH("CUMPLE",AA862)))</formula>
    </cfRule>
  </conditionalFormatting>
  <conditionalFormatting sqref="AC862">
    <cfRule type="containsText" dxfId="3965" priority="5429" operator="containsText" text="NO">
      <formula>NOT(ISERROR(SEARCH("NO",AC862)))</formula>
    </cfRule>
    <cfRule type="containsText" dxfId="3964" priority="5430" operator="containsText" text="CUMPLE">
      <formula>NOT(ISERROR(SEARCH("CUMPLE",AC862)))</formula>
    </cfRule>
  </conditionalFormatting>
  <conditionalFormatting sqref="R867">
    <cfRule type="containsText" dxfId="3963" priority="5426" operator="containsText" text="CUMPLE">
      <formula>NOT(ISERROR(SEARCH("CUMPLE",R867)))</formula>
    </cfRule>
  </conditionalFormatting>
  <conditionalFormatting sqref="X868">
    <cfRule type="containsText" dxfId="3962" priority="5422" operator="containsText" text="NO">
      <formula>NOT(ISERROR(SEARCH("NO",X868)))</formula>
    </cfRule>
  </conditionalFormatting>
  <conditionalFormatting sqref="X868">
    <cfRule type="containsText" dxfId="3961" priority="5423" operator="containsText" text="CUMPLE">
      <formula>NOT(ISERROR(SEARCH("CUMPLE",X868)))</formula>
    </cfRule>
  </conditionalFormatting>
  <conditionalFormatting sqref="Q862:Q867">
    <cfRule type="containsText" dxfId="3960" priority="5417" operator="containsText" text="NO CUMPLE">
      <formula>NOT(ISERROR(SEARCH("NO CUMPLE",Q862)))</formula>
    </cfRule>
    <cfRule type="containsText" dxfId="3959" priority="5418" operator="containsText" text="CUMPLE">
      <formula>NOT(ISERROR(SEARCH("CUMPLE",Q862)))</formula>
    </cfRule>
    <cfRule type="containsText" dxfId="3958" priority="5419" operator="containsText" text="SUBSANAR">
      <formula>NOT(ISERROR(SEARCH("SUBSANAR",Q862)))</formula>
    </cfRule>
    <cfRule type="containsText" dxfId="3957" priority="5420" operator="containsText" text="NO">
      <formula>NOT(ISERROR(SEARCH("NO",Q862)))</formula>
    </cfRule>
    <cfRule type="containsText" dxfId="3956" priority="5421" operator="containsText" text="SI">
      <formula>NOT(ISERROR(SEARCH("SI",Q862)))</formula>
    </cfRule>
  </conditionalFormatting>
  <conditionalFormatting sqref="R862:T865">
    <cfRule type="containsText" dxfId="3955" priority="5412" operator="containsText" text="NO CUMPLE">
      <formula>NOT(ISERROR(SEARCH("NO CUMPLE",R862)))</formula>
    </cfRule>
    <cfRule type="containsText" dxfId="3954" priority="5413" operator="containsText" text="CUMPLE">
      <formula>NOT(ISERROR(SEARCH("CUMPLE",R862)))</formula>
    </cfRule>
    <cfRule type="containsText" dxfId="3953" priority="5414" operator="containsText" text="SUBSANAR">
      <formula>NOT(ISERROR(SEARCH("SUBSANAR",R862)))</formula>
    </cfRule>
    <cfRule type="containsText" dxfId="3952" priority="5415" operator="containsText" text="NO">
      <formula>NOT(ISERROR(SEARCH("NO",R862)))</formula>
    </cfRule>
    <cfRule type="containsText" dxfId="3951" priority="5416" operator="containsText" text="SI">
      <formula>NOT(ISERROR(SEARCH("SI",R862)))</formula>
    </cfRule>
  </conditionalFormatting>
  <conditionalFormatting sqref="V862:V867">
    <cfRule type="containsText" dxfId="3950" priority="5406" operator="containsText" text="CUMPLE">
      <formula>NOT(ISERROR(SEARCH("CUMPLE",V862)))</formula>
    </cfRule>
  </conditionalFormatting>
  <conditionalFormatting sqref="V862:V867">
    <cfRule type="containsText" dxfId="3949" priority="5405" operator="containsText" text="NO">
      <formula>NOT(ISERROR(SEARCH("NO",V862)))</formula>
    </cfRule>
  </conditionalFormatting>
  <conditionalFormatting sqref="V862:V867">
    <cfRule type="containsText" dxfId="3948" priority="5404" operator="containsText" text="NO">
      <formula>NOT(ISERROR(SEARCH("NO",V862)))</formula>
    </cfRule>
  </conditionalFormatting>
  <conditionalFormatting sqref="V862:V867">
    <cfRule type="containsText" dxfId="3947" priority="5403" operator="containsText" text="NO">
      <formula>NOT(ISERROR(SEARCH("NO",V862)))</formula>
    </cfRule>
  </conditionalFormatting>
  <conditionalFormatting sqref="Z862">
    <cfRule type="containsText" dxfId="3946" priority="5396" operator="containsText" text="NO CUMPLE">
      <formula>NOT(ISERROR(SEARCH("NO CUMPLE",Z862)))</formula>
    </cfRule>
    <cfRule type="containsText" dxfId="3945" priority="5397" operator="containsText" text="CUMPLE">
      <formula>NOT(ISERROR(SEARCH("CUMPLE",Z862)))</formula>
    </cfRule>
    <cfRule type="containsText" dxfId="3944" priority="5398" operator="containsText" text="SUBSANAR">
      <formula>NOT(ISERROR(SEARCH("SUBSANAR",Z862)))</formula>
    </cfRule>
    <cfRule type="containsText" dxfId="3943" priority="5399" operator="containsText" text="NO">
      <formula>NOT(ISERROR(SEARCH("NO",Z862)))</formula>
    </cfRule>
    <cfRule type="containsText" dxfId="3942" priority="5400" operator="containsText" text="SI">
      <formula>NOT(ISERROR(SEARCH("SI",Z862)))</formula>
    </cfRule>
  </conditionalFormatting>
  <conditionalFormatting sqref="AB862">
    <cfRule type="containsText" dxfId="3941" priority="5391" operator="containsText" text="NO CUMPLE">
      <formula>NOT(ISERROR(SEARCH("NO CUMPLE",AB862)))</formula>
    </cfRule>
    <cfRule type="containsText" dxfId="3940" priority="5392" operator="containsText" text="CUMPLE">
      <formula>NOT(ISERROR(SEARCH("CUMPLE",AB862)))</formula>
    </cfRule>
    <cfRule type="containsText" dxfId="3939" priority="5393" operator="containsText" text="SUBSANAR">
      <formula>NOT(ISERROR(SEARCH("SUBSANAR",AB862)))</formula>
    </cfRule>
    <cfRule type="containsText" dxfId="3938" priority="5394" operator="containsText" text="NO">
      <formula>NOT(ISERROR(SEARCH("NO",AB862)))</formula>
    </cfRule>
    <cfRule type="containsText" dxfId="3937" priority="5395" operator="containsText" text="SI">
      <formula>NOT(ISERROR(SEARCH("SI",AB862)))</formula>
    </cfRule>
  </conditionalFormatting>
  <conditionalFormatting sqref="AB858">
    <cfRule type="containsText" dxfId="3936" priority="5381" operator="containsText" text="NO CUMPLE">
      <formula>NOT(ISERROR(SEARCH("NO CUMPLE",AB858)))</formula>
    </cfRule>
    <cfRule type="containsText" dxfId="3935" priority="5382" operator="containsText" text="CUMPLE">
      <formula>NOT(ISERROR(SEARCH("CUMPLE",AB858)))</formula>
    </cfRule>
    <cfRule type="containsText" dxfId="3934" priority="5383" operator="containsText" text="SUBSANAR">
      <formula>NOT(ISERROR(SEARCH("SUBSANAR",AB858)))</formula>
    </cfRule>
    <cfRule type="containsText" dxfId="3933" priority="5384" operator="containsText" text="NO">
      <formula>NOT(ISERROR(SEARCH("NO",AB858)))</formula>
    </cfRule>
    <cfRule type="containsText" dxfId="3932" priority="5385" operator="containsText" text="SI">
      <formula>NOT(ISERROR(SEARCH("SI",AB858)))</formula>
    </cfRule>
  </conditionalFormatting>
  <conditionalFormatting sqref="Z858">
    <cfRule type="containsText" dxfId="3931" priority="5386" operator="containsText" text="NO CUMPLE">
      <formula>NOT(ISERROR(SEARCH("NO CUMPLE",Z858)))</formula>
    </cfRule>
    <cfRule type="containsText" dxfId="3930" priority="5387" operator="containsText" text="CUMPLE">
      <formula>NOT(ISERROR(SEARCH("CUMPLE",Z858)))</formula>
    </cfRule>
    <cfRule type="containsText" dxfId="3929" priority="5388" operator="containsText" text="SUBSANAR">
      <formula>NOT(ISERROR(SEARCH("SUBSANAR",Z858)))</formula>
    </cfRule>
    <cfRule type="containsText" dxfId="3928" priority="5389" operator="containsText" text="NO">
      <formula>NOT(ISERROR(SEARCH("NO",Z858)))</formula>
    </cfRule>
    <cfRule type="containsText" dxfId="3927" priority="5390" operator="containsText" text="SI">
      <formula>NOT(ISERROR(SEARCH("SI",Z858)))</formula>
    </cfRule>
  </conditionalFormatting>
  <conditionalFormatting sqref="S879:T880">
    <cfRule type="containsText" dxfId="3926" priority="5375" operator="containsText" text="CUMPLE">
      <formula>NOT(ISERROR(SEARCH("CUMPLE",S879)))</formula>
    </cfRule>
  </conditionalFormatting>
  <conditionalFormatting sqref="AA875">
    <cfRule type="containsText" dxfId="3925" priority="5373" operator="containsText" text="NO">
      <formula>NOT(ISERROR(SEARCH("NO",AA875)))</formula>
    </cfRule>
    <cfRule type="containsText" dxfId="3924" priority="5374" operator="containsText" text="CUMPLE">
      <formula>NOT(ISERROR(SEARCH("CUMPLE",AA875)))</formula>
    </cfRule>
  </conditionalFormatting>
  <conditionalFormatting sqref="AC875">
    <cfRule type="containsText" dxfId="3923" priority="5371" operator="containsText" text="NO">
      <formula>NOT(ISERROR(SEARCH("NO",AC875)))</formula>
    </cfRule>
    <cfRule type="containsText" dxfId="3922" priority="5372" operator="containsText" text="CUMPLE">
      <formula>NOT(ISERROR(SEARCH("CUMPLE",AC875)))</formula>
    </cfRule>
  </conditionalFormatting>
  <conditionalFormatting sqref="R879:R880">
    <cfRule type="containsText" dxfId="3921" priority="5368" operator="containsText" text="CUMPLE">
      <formula>NOT(ISERROR(SEARCH("CUMPLE",R879)))</formula>
    </cfRule>
  </conditionalFormatting>
  <conditionalFormatting sqref="X881">
    <cfRule type="containsText" dxfId="3920" priority="5364" operator="containsText" text="NO">
      <formula>NOT(ISERROR(SEARCH("NO",X881)))</formula>
    </cfRule>
  </conditionalFormatting>
  <conditionalFormatting sqref="X881">
    <cfRule type="containsText" dxfId="3919" priority="5365" operator="containsText" text="CUMPLE">
      <formula>NOT(ISERROR(SEARCH("CUMPLE",X881)))</formula>
    </cfRule>
  </conditionalFormatting>
  <conditionalFormatting sqref="Q875:Q880">
    <cfRule type="containsText" dxfId="3918" priority="5359" operator="containsText" text="NO CUMPLE">
      <formula>NOT(ISERROR(SEARCH("NO CUMPLE",Q875)))</formula>
    </cfRule>
    <cfRule type="containsText" dxfId="3917" priority="5360" operator="containsText" text="CUMPLE">
      <formula>NOT(ISERROR(SEARCH("CUMPLE",Q875)))</formula>
    </cfRule>
    <cfRule type="containsText" dxfId="3916" priority="5361" operator="containsText" text="SUBSANAR">
      <formula>NOT(ISERROR(SEARCH("SUBSANAR",Q875)))</formula>
    </cfRule>
    <cfRule type="containsText" dxfId="3915" priority="5362" operator="containsText" text="NO">
      <formula>NOT(ISERROR(SEARCH("NO",Q875)))</formula>
    </cfRule>
    <cfRule type="containsText" dxfId="3914" priority="5363" operator="containsText" text="SI">
      <formula>NOT(ISERROR(SEARCH("SI",Q875)))</formula>
    </cfRule>
  </conditionalFormatting>
  <conditionalFormatting sqref="R875:T878">
    <cfRule type="containsText" dxfId="3913" priority="5354" operator="containsText" text="NO CUMPLE">
      <formula>NOT(ISERROR(SEARCH("NO CUMPLE",R875)))</formula>
    </cfRule>
    <cfRule type="containsText" dxfId="3912" priority="5355" operator="containsText" text="CUMPLE">
      <formula>NOT(ISERROR(SEARCH("CUMPLE",R875)))</formula>
    </cfRule>
    <cfRule type="containsText" dxfId="3911" priority="5356" operator="containsText" text="SUBSANAR">
      <formula>NOT(ISERROR(SEARCH("SUBSANAR",R875)))</formula>
    </cfRule>
    <cfRule type="containsText" dxfId="3910" priority="5357" operator="containsText" text="NO">
      <formula>NOT(ISERROR(SEARCH("NO",R875)))</formula>
    </cfRule>
    <cfRule type="containsText" dxfId="3909" priority="5358" operator="containsText" text="SI">
      <formula>NOT(ISERROR(SEARCH("SI",R875)))</formula>
    </cfRule>
  </conditionalFormatting>
  <conditionalFormatting sqref="V875:V880">
    <cfRule type="containsText" dxfId="3908" priority="5348" operator="containsText" text="CUMPLE">
      <formula>NOT(ISERROR(SEARCH("CUMPLE",V875)))</formula>
    </cfRule>
  </conditionalFormatting>
  <conditionalFormatting sqref="V875:V880">
    <cfRule type="containsText" dxfId="3907" priority="5347" operator="containsText" text="NO">
      <formula>NOT(ISERROR(SEARCH("NO",V875)))</formula>
    </cfRule>
  </conditionalFormatting>
  <conditionalFormatting sqref="V875:V880">
    <cfRule type="containsText" dxfId="3906" priority="5346" operator="containsText" text="NO">
      <formula>NOT(ISERROR(SEARCH("NO",V875)))</formula>
    </cfRule>
  </conditionalFormatting>
  <conditionalFormatting sqref="V875:V880">
    <cfRule type="containsText" dxfId="3905" priority="5345" operator="containsText" text="NO">
      <formula>NOT(ISERROR(SEARCH("NO",V875)))</formula>
    </cfRule>
  </conditionalFormatting>
  <conditionalFormatting sqref="W881">
    <cfRule type="containsText" dxfId="3904" priority="5344" operator="containsText" text="CUMPLE">
      <formula>NOT(ISERROR(SEARCH("CUMPLE",W881)))</formula>
    </cfRule>
  </conditionalFormatting>
  <conditionalFormatting sqref="W881">
    <cfRule type="containsText" dxfId="3903" priority="5343" operator="containsText" text="NO">
      <formula>NOT(ISERROR(SEARCH("NO",W881)))</formula>
    </cfRule>
  </conditionalFormatting>
  <conditionalFormatting sqref="Z875">
    <cfRule type="containsText" dxfId="3902" priority="5338" operator="containsText" text="NO CUMPLE">
      <formula>NOT(ISERROR(SEARCH("NO CUMPLE",Z875)))</formula>
    </cfRule>
    <cfRule type="containsText" dxfId="3901" priority="5339" operator="containsText" text="CUMPLE">
      <formula>NOT(ISERROR(SEARCH("CUMPLE",Z875)))</formula>
    </cfRule>
    <cfRule type="containsText" dxfId="3900" priority="5340" operator="containsText" text="SUBSANAR">
      <formula>NOT(ISERROR(SEARCH("SUBSANAR",Z875)))</formula>
    </cfRule>
    <cfRule type="containsText" dxfId="3899" priority="5341" operator="containsText" text="NO">
      <formula>NOT(ISERROR(SEARCH("NO",Z875)))</formula>
    </cfRule>
    <cfRule type="containsText" dxfId="3898" priority="5342" operator="containsText" text="SI">
      <formula>NOT(ISERROR(SEARCH("SI",Z875)))</formula>
    </cfRule>
  </conditionalFormatting>
  <conditionalFormatting sqref="AB875">
    <cfRule type="containsText" dxfId="3897" priority="5333" operator="containsText" text="NO CUMPLE">
      <formula>NOT(ISERROR(SEARCH("NO CUMPLE",AB875)))</formula>
    </cfRule>
    <cfRule type="containsText" dxfId="3896" priority="5334" operator="containsText" text="CUMPLE">
      <formula>NOT(ISERROR(SEARCH("CUMPLE",AB875)))</formula>
    </cfRule>
    <cfRule type="containsText" dxfId="3895" priority="5335" operator="containsText" text="SUBSANAR">
      <formula>NOT(ISERROR(SEARCH("SUBSANAR",AB875)))</formula>
    </cfRule>
    <cfRule type="containsText" dxfId="3894" priority="5336" operator="containsText" text="NO">
      <formula>NOT(ISERROR(SEARCH("NO",AB875)))</formula>
    </cfRule>
    <cfRule type="containsText" dxfId="3893" priority="5337" operator="containsText" text="SI">
      <formula>NOT(ISERROR(SEARCH("SI",AB875)))</formula>
    </cfRule>
  </conditionalFormatting>
  <conditionalFormatting sqref="AB871">
    <cfRule type="containsText" dxfId="3892" priority="5323" operator="containsText" text="NO CUMPLE">
      <formula>NOT(ISERROR(SEARCH("NO CUMPLE",AB871)))</formula>
    </cfRule>
    <cfRule type="containsText" dxfId="3891" priority="5324" operator="containsText" text="CUMPLE">
      <formula>NOT(ISERROR(SEARCH("CUMPLE",AB871)))</formula>
    </cfRule>
    <cfRule type="containsText" dxfId="3890" priority="5325" operator="containsText" text="SUBSANAR">
      <formula>NOT(ISERROR(SEARCH("SUBSANAR",AB871)))</formula>
    </cfRule>
    <cfRule type="containsText" dxfId="3889" priority="5326" operator="containsText" text="NO">
      <formula>NOT(ISERROR(SEARCH("NO",AB871)))</formula>
    </cfRule>
    <cfRule type="containsText" dxfId="3888" priority="5327" operator="containsText" text="SI">
      <formula>NOT(ISERROR(SEARCH("SI",AB871)))</formula>
    </cfRule>
  </conditionalFormatting>
  <conditionalFormatting sqref="Z871">
    <cfRule type="containsText" dxfId="3887" priority="5328" operator="containsText" text="NO CUMPLE">
      <formula>NOT(ISERROR(SEARCH("NO CUMPLE",Z871)))</formula>
    </cfRule>
    <cfRule type="containsText" dxfId="3886" priority="5329" operator="containsText" text="CUMPLE">
      <formula>NOT(ISERROR(SEARCH("CUMPLE",Z871)))</formula>
    </cfRule>
    <cfRule type="containsText" dxfId="3885" priority="5330" operator="containsText" text="SUBSANAR">
      <formula>NOT(ISERROR(SEARCH("SUBSANAR",Z871)))</formula>
    </cfRule>
    <cfRule type="containsText" dxfId="3884" priority="5331" operator="containsText" text="NO">
      <formula>NOT(ISERROR(SEARCH("NO",Z871)))</formula>
    </cfRule>
    <cfRule type="containsText" dxfId="3883" priority="5332" operator="containsText" text="SI">
      <formula>NOT(ISERROR(SEARCH("SI",Z871)))</formula>
    </cfRule>
  </conditionalFormatting>
  <conditionalFormatting sqref="V895:V896">
    <cfRule type="containsText" dxfId="3882" priority="5317" operator="containsText" text="FUERA DE TIEMPO">
      <formula>NOT(ISERROR(SEARCH("FUERA DE TIEMPO",V895)))</formula>
    </cfRule>
  </conditionalFormatting>
  <conditionalFormatting sqref="S892:T893">
    <cfRule type="containsText" dxfId="3881" priority="5316" operator="containsText" text="CUMPLE">
      <formula>NOT(ISERROR(SEARCH("CUMPLE",S892)))</formula>
    </cfRule>
  </conditionalFormatting>
  <conditionalFormatting sqref="AA888">
    <cfRule type="containsText" dxfId="3880" priority="5314" operator="containsText" text="NO">
      <formula>NOT(ISERROR(SEARCH("NO",AA888)))</formula>
    </cfRule>
    <cfRule type="containsText" dxfId="3879" priority="5315" operator="containsText" text="CUMPLE">
      <formula>NOT(ISERROR(SEARCH("CUMPLE",AA888)))</formula>
    </cfRule>
  </conditionalFormatting>
  <conditionalFormatting sqref="AC888">
    <cfRule type="containsText" dxfId="3878" priority="5312" operator="containsText" text="NO">
      <formula>NOT(ISERROR(SEARCH("NO",AC888)))</formula>
    </cfRule>
    <cfRule type="containsText" dxfId="3877" priority="5313" operator="containsText" text="CUMPLE">
      <formula>NOT(ISERROR(SEARCH("CUMPLE",AC888)))</formula>
    </cfRule>
  </conditionalFormatting>
  <conditionalFormatting sqref="R892:R893">
    <cfRule type="containsText" dxfId="3876" priority="5309" operator="containsText" text="CUMPLE">
      <formula>NOT(ISERROR(SEARCH("CUMPLE",R892)))</formula>
    </cfRule>
  </conditionalFormatting>
  <conditionalFormatting sqref="X894">
    <cfRule type="containsText" dxfId="3875" priority="5305" operator="containsText" text="NO">
      <formula>NOT(ISERROR(SEARCH("NO",X894)))</formula>
    </cfRule>
  </conditionalFormatting>
  <conditionalFormatting sqref="X894">
    <cfRule type="containsText" dxfId="3874" priority="5306" operator="containsText" text="CUMPLE">
      <formula>NOT(ISERROR(SEARCH("CUMPLE",X894)))</formula>
    </cfRule>
  </conditionalFormatting>
  <conditionalFormatting sqref="Q888:Q893">
    <cfRule type="containsText" dxfId="3873" priority="5300" operator="containsText" text="NO CUMPLE">
      <formula>NOT(ISERROR(SEARCH("NO CUMPLE",Q888)))</formula>
    </cfRule>
    <cfRule type="containsText" dxfId="3872" priority="5301" operator="containsText" text="CUMPLE">
      <formula>NOT(ISERROR(SEARCH("CUMPLE",Q888)))</formula>
    </cfRule>
    <cfRule type="containsText" dxfId="3871" priority="5302" operator="containsText" text="SUBSANAR">
      <formula>NOT(ISERROR(SEARCH("SUBSANAR",Q888)))</formula>
    </cfRule>
    <cfRule type="containsText" dxfId="3870" priority="5303" operator="containsText" text="NO">
      <formula>NOT(ISERROR(SEARCH("NO",Q888)))</formula>
    </cfRule>
    <cfRule type="containsText" dxfId="3869" priority="5304" operator="containsText" text="SI">
      <formula>NOT(ISERROR(SEARCH("SI",Q888)))</formula>
    </cfRule>
  </conditionalFormatting>
  <conditionalFormatting sqref="R888:T891">
    <cfRule type="containsText" dxfId="3868" priority="5295" operator="containsText" text="NO CUMPLE">
      <formula>NOT(ISERROR(SEARCH("NO CUMPLE",R888)))</formula>
    </cfRule>
    <cfRule type="containsText" dxfId="3867" priority="5296" operator="containsText" text="CUMPLE">
      <formula>NOT(ISERROR(SEARCH("CUMPLE",R888)))</formula>
    </cfRule>
    <cfRule type="containsText" dxfId="3866" priority="5297" operator="containsText" text="SUBSANAR">
      <formula>NOT(ISERROR(SEARCH("SUBSANAR",R888)))</formula>
    </cfRule>
    <cfRule type="containsText" dxfId="3865" priority="5298" operator="containsText" text="NO">
      <formula>NOT(ISERROR(SEARCH("NO",R888)))</formula>
    </cfRule>
    <cfRule type="containsText" dxfId="3864" priority="5299" operator="containsText" text="SI">
      <formula>NOT(ISERROR(SEARCH("SI",R888)))</formula>
    </cfRule>
  </conditionalFormatting>
  <conditionalFormatting sqref="V888:V893">
    <cfRule type="containsText" dxfId="3863" priority="5289" operator="containsText" text="CUMPLE">
      <formula>NOT(ISERROR(SEARCH("CUMPLE",V888)))</formula>
    </cfRule>
  </conditionalFormatting>
  <conditionalFormatting sqref="V888:V893">
    <cfRule type="containsText" dxfId="3862" priority="5288" operator="containsText" text="NO">
      <formula>NOT(ISERROR(SEARCH("NO",V888)))</formula>
    </cfRule>
  </conditionalFormatting>
  <conditionalFormatting sqref="V888:V893">
    <cfRule type="containsText" dxfId="3861" priority="5287" operator="containsText" text="NO">
      <formula>NOT(ISERROR(SEARCH("NO",V888)))</formula>
    </cfRule>
  </conditionalFormatting>
  <conditionalFormatting sqref="V888:V893">
    <cfRule type="containsText" dxfId="3860" priority="5286" operator="containsText" text="NO">
      <formula>NOT(ISERROR(SEARCH("NO",V888)))</formula>
    </cfRule>
  </conditionalFormatting>
  <conditionalFormatting sqref="W894">
    <cfRule type="containsText" dxfId="3859" priority="5285" operator="containsText" text="CUMPLE">
      <formula>NOT(ISERROR(SEARCH("CUMPLE",W894)))</formula>
    </cfRule>
  </conditionalFormatting>
  <conditionalFormatting sqref="W894">
    <cfRule type="containsText" dxfId="3858" priority="5284" operator="containsText" text="NO">
      <formula>NOT(ISERROR(SEARCH("NO",W894)))</formula>
    </cfRule>
  </conditionalFormatting>
  <conditionalFormatting sqref="Z888">
    <cfRule type="containsText" dxfId="3857" priority="5279" operator="containsText" text="NO CUMPLE">
      <formula>NOT(ISERROR(SEARCH("NO CUMPLE",Z888)))</formula>
    </cfRule>
    <cfRule type="containsText" dxfId="3856" priority="5280" operator="containsText" text="CUMPLE">
      <formula>NOT(ISERROR(SEARCH("CUMPLE",Z888)))</formula>
    </cfRule>
    <cfRule type="containsText" dxfId="3855" priority="5281" operator="containsText" text="SUBSANAR">
      <formula>NOT(ISERROR(SEARCH("SUBSANAR",Z888)))</formula>
    </cfRule>
    <cfRule type="containsText" dxfId="3854" priority="5282" operator="containsText" text="NO">
      <formula>NOT(ISERROR(SEARCH("NO",Z888)))</formula>
    </cfRule>
    <cfRule type="containsText" dxfId="3853" priority="5283" operator="containsText" text="SI">
      <formula>NOT(ISERROR(SEARCH("SI",Z888)))</formula>
    </cfRule>
  </conditionalFormatting>
  <conditionalFormatting sqref="AB888">
    <cfRule type="containsText" dxfId="3852" priority="5274" operator="containsText" text="NO CUMPLE">
      <formula>NOT(ISERROR(SEARCH("NO CUMPLE",AB888)))</formula>
    </cfRule>
    <cfRule type="containsText" dxfId="3851" priority="5275" operator="containsText" text="CUMPLE">
      <formula>NOT(ISERROR(SEARCH("CUMPLE",AB888)))</formula>
    </cfRule>
    <cfRule type="containsText" dxfId="3850" priority="5276" operator="containsText" text="SUBSANAR">
      <formula>NOT(ISERROR(SEARCH("SUBSANAR",AB888)))</formula>
    </cfRule>
    <cfRule type="containsText" dxfId="3849" priority="5277" operator="containsText" text="NO">
      <formula>NOT(ISERROR(SEARCH("NO",AB888)))</formula>
    </cfRule>
    <cfRule type="containsText" dxfId="3848" priority="5278" operator="containsText" text="SI">
      <formula>NOT(ISERROR(SEARCH("SI",AB888)))</formula>
    </cfRule>
  </conditionalFormatting>
  <conditionalFormatting sqref="AB884">
    <cfRule type="containsText" dxfId="3847" priority="5264" operator="containsText" text="NO CUMPLE">
      <formula>NOT(ISERROR(SEARCH("NO CUMPLE",AB884)))</formula>
    </cfRule>
    <cfRule type="containsText" dxfId="3846" priority="5265" operator="containsText" text="CUMPLE">
      <formula>NOT(ISERROR(SEARCH("CUMPLE",AB884)))</formula>
    </cfRule>
    <cfRule type="containsText" dxfId="3845" priority="5266" operator="containsText" text="SUBSANAR">
      <formula>NOT(ISERROR(SEARCH("SUBSANAR",AB884)))</formula>
    </cfRule>
    <cfRule type="containsText" dxfId="3844" priority="5267" operator="containsText" text="NO">
      <formula>NOT(ISERROR(SEARCH("NO",AB884)))</formula>
    </cfRule>
    <cfRule type="containsText" dxfId="3843" priority="5268" operator="containsText" text="SI">
      <formula>NOT(ISERROR(SEARCH("SI",AB884)))</formula>
    </cfRule>
  </conditionalFormatting>
  <conditionalFormatting sqref="Z884">
    <cfRule type="containsText" dxfId="3842" priority="5269" operator="containsText" text="NO CUMPLE">
      <formula>NOT(ISERROR(SEARCH("NO CUMPLE",Z884)))</formula>
    </cfRule>
    <cfRule type="containsText" dxfId="3841" priority="5270" operator="containsText" text="CUMPLE">
      <formula>NOT(ISERROR(SEARCH("CUMPLE",Z884)))</formula>
    </cfRule>
    <cfRule type="containsText" dxfId="3840" priority="5271" operator="containsText" text="SUBSANAR">
      <formula>NOT(ISERROR(SEARCH("SUBSANAR",Z884)))</formula>
    </cfRule>
    <cfRule type="containsText" dxfId="3839" priority="5272" operator="containsText" text="NO">
      <formula>NOT(ISERROR(SEARCH("NO",Z884)))</formula>
    </cfRule>
    <cfRule type="containsText" dxfId="3838" priority="5273" operator="containsText" text="SI">
      <formula>NOT(ISERROR(SEARCH("SI",Z884)))</formula>
    </cfRule>
  </conditionalFormatting>
  <conditionalFormatting sqref="S906:T906">
    <cfRule type="containsText" dxfId="3837" priority="5258" operator="containsText" text="CUMPLE">
      <formula>NOT(ISERROR(SEARCH("CUMPLE",S906)))</formula>
    </cfRule>
  </conditionalFormatting>
  <conditionalFormatting sqref="AA901">
    <cfRule type="containsText" dxfId="3836" priority="5256" operator="containsText" text="NO">
      <formula>NOT(ISERROR(SEARCH("NO",AA901)))</formula>
    </cfRule>
    <cfRule type="containsText" dxfId="3835" priority="5257" operator="containsText" text="CUMPLE">
      <formula>NOT(ISERROR(SEARCH("CUMPLE",AA901)))</formula>
    </cfRule>
  </conditionalFormatting>
  <conditionalFormatting sqref="AC901">
    <cfRule type="containsText" dxfId="3834" priority="5254" operator="containsText" text="NO">
      <formula>NOT(ISERROR(SEARCH("NO",AC901)))</formula>
    </cfRule>
    <cfRule type="containsText" dxfId="3833" priority="5255" operator="containsText" text="CUMPLE">
      <formula>NOT(ISERROR(SEARCH("CUMPLE",AC901)))</formula>
    </cfRule>
  </conditionalFormatting>
  <conditionalFormatting sqref="R906">
    <cfRule type="containsText" dxfId="3832" priority="5251" operator="containsText" text="CUMPLE">
      <formula>NOT(ISERROR(SEARCH("CUMPLE",R906)))</formula>
    </cfRule>
  </conditionalFormatting>
  <conditionalFormatting sqref="V927:V932">
    <cfRule type="containsText" dxfId="3831" priority="5114" operator="containsText" text="CUMPLE">
      <formula>NOT(ISERROR(SEARCH("CUMPLE",V927)))</formula>
    </cfRule>
  </conditionalFormatting>
  <conditionalFormatting sqref="V927:V932">
    <cfRule type="containsText" dxfId="3830" priority="5113" operator="containsText" text="NO">
      <formula>NOT(ISERROR(SEARCH("NO",V927)))</formula>
    </cfRule>
  </conditionalFormatting>
  <conditionalFormatting sqref="Q901:Q906">
    <cfRule type="containsText" dxfId="3829" priority="5242" operator="containsText" text="NO CUMPLE">
      <formula>NOT(ISERROR(SEARCH("NO CUMPLE",Q901)))</formula>
    </cfRule>
    <cfRule type="containsText" dxfId="3828" priority="5243" operator="containsText" text="CUMPLE">
      <formula>NOT(ISERROR(SEARCH("CUMPLE",Q901)))</formula>
    </cfRule>
    <cfRule type="containsText" dxfId="3827" priority="5244" operator="containsText" text="SUBSANAR">
      <formula>NOT(ISERROR(SEARCH("SUBSANAR",Q901)))</formula>
    </cfRule>
    <cfRule type="containsText" dxfId="3826" priority="5245" operator="containsText" text="NO">
      <formula>NOT(ISERROR(SEARCH("NO",Q901)))</formula>
    </cfRule>
    <cfRule type="containsText" dxfId="3825" priority="5246" operator="containsText" text="SI">
      <formula>NOT(ISERROR(SEARCH("SI",Q901)))</formula>
    </cfRule>
  </conditionalFormatting>
  <conditionalFormatting sqref="R901:T904">
    <cfRule type="containsText" dxfId="3824" priority="5237" operator="containsText" text="NO CUMPLE">
      <formula>NOT(ISERROR(SEARCH("NO CUMPLE",R901)))</formula>
    </cfRule>
    <cfRule type="containsText" dxfId="3823" priority="5238" operator="containsText" text="CUMPLE">
      <formula>NOT(ISERROR(SEARCH("CUMPLE",R901)))</formula>
    </cfRule>
    <cfRule type="containsText" dxfId="3822" priority="5239" operator="containsText" text="SUBSANAR">
      <formula>NOT(ISERROR(SEARCH("SUBSANAR",R901)))</formula>
    </cfRule>
    <cfRule type="containsText" dxfId="3821" priority="5240" operator="containsText" text="NO">
      <formula>NOT(ISERROR(SEARCH("NO",R901)))</formula>
    </cfRule>
    <cfRule type="containsText" dxfId="3820" priority="5241" operator="containsText" text="SI">
      <formula>NOT(ISERROR(SEARCH("SI",R901)))</formula>
    </cfRule>
  </conditionalFormatting>
  <conditionalFormatting sqref="V901:V906">
    <cfRule type="containsText" dxfId="3819" priority="5231" operator="containsText" text="CUMPLE">
      <formula>NOT(ISERROR(SEARCH("CUMPLE",V901)))</formula>
    </cfRule>
  </conditionalFormatting>
  <conditionalFormatting sqref="V901:V906">
    <cfRule type="containsText" dxfId="3818" priority="5230" operator="containsText" text="NO">
      <formula>NOT(ISERROR(SEARCH("NO",V901)))</formula>
    </cfRule>
  </conditionalFormatting>
  <conditionalFormatting sqref="V901:V906">
    <cfRule type="containsText" dxfId="3817" priority="5229" operator="containsText" text="NO">
      <formula>NOT(ISERROR(SEARCH("NO",V901)))</formula>
    </cfRule>
  </conditionalFormatting>
  <conditionalFormatting sqref="V901:V906">
    <cfRule type="containsText" dxfId="3816" priority="5228" operator="containsText" text="NO">
      <formula>NOT(ISERROR(SEARCH("NO",V901)))</formula>
    </cfRule>
  </conditionalFormatting>
  <conditionalFormatting sqref="W907">
    <cfRule type="containsText" dxfId="3815" priority="5227" operator="containsText" text="CUMPLE">
      <formula>NOT(ISERROR(SEARCH("CUMPLE",W907)))</formula>
    </cfRule>
  </conditionalFormatting>
  <conditionalFormatting sqref="W907">
    <cfRule type="containsText" dxfId="3814" priority="5226" operator="containsText" text="NO">
      <formula>NOT(ISERROR(SEARCH("NO",W907)))</formula>
    </cfRule>
  </conditionalFormatting>
  <conditionalFormatting sqref="Z901">
    <cfRule type="containsText" dxfId="3813" priority="5221" operator="containsText" text="NO CUMPLE">
      <formula>NOT(ISERROR(SEARCH("NO CUMPLE",Z901)))</formula>
    </cfRule>
    <cfRule type="containsText" dxfId="3812" priority="5222" operator="containsText" text="CUMPLE">
      <formula>NOT(ISERROR(SEARCH("CUMPLE",Z901)))</formula>
    </cfRule>
    <cfRule type="containsText" dxfId="3811" priority="5223" operator="containsText" text="SUBSANAR">
      <formula>NOT(ISERROR(SEARCH("SUBSANAR",Z901)))</formula>
    </cfRule>
    <cfRule type="containsText" dxfId="3810" priority="5224" operator="containsText" text="NO">
      <formula>NOT(ISERROR(SEARCH("NO",Z901)))</formula>
    </cfRule>
    <cfRule type="containsText" dxfId="3809" priority="5225" operator="containsText" text="SI">
      <formula>NOT(ISERROR(SEARCH("SI",Z901)))</formula>
    </cfRule>
  </conditionalFormatting>
  <conditionalFormatting sqref="AB901">
    <cfRule type="containsText" dxfId="3808" priority="5216" operator="containsText" text="NO CUMPLE">
      <formula>NOT(ISERROR(SEARCH("NO CUMPLE",AB901)))</formula>
    </cfRule>
    <cfRule type="containsText" dxfId="3807" priority="5217" operator="containsText" text="CUMPLE">
      <formula>NOT(ISERROR(SEARCH("CUMPLE",AB901)))</formula>
    </cfRule>
    <cfRule type="containsText" dxfId="3806" priority="5218" operator="containsText" text="SUBSANAR">
      <formula>NOT(ISERROR(SEARCH("SUBSANAR",AB901)))</formula>
    </cfRule>
    <cfRule type="containsText" dxfId="3805" priority="5219" operator="containsText" text="NO">
      <formula>NOT(ISERROR(SEARCH("NO",AB901)))</formula>
    </cfRule>
    <cfRule type="containsText" dxfId="3804" priority="5220" operator="containsText" text="SI">
      <formula>NOT(ISERROR(SEARCH("SI",AB901)))</formula>
    </cfRule>
  </conditionalFormatting>
  <conditionalFormatting sqref="AB897">
    <cfRule type="containsText" dxfId="3803" priority="5206" operator="containsText" text="NO CUMPLE">
      <formula>NOT(ISERROR(SEARCH("NO CUMPLE",AB897)))</formula>
    </cfRule>
    <cfRule type="containsText" dxfId="3802" priority="5207" operator="containsText" text="CUMPLE">
      <formula>NOT(ISERROR(SEARCH("CUMPLE",AB897)))</formula>
    </cfRule>
    <cfRule type="containsText" dxfId="3801" priority="5208" operator="containsText" text="SUBSANAR">
      <formula>NOT(ISERROR(SEARCH("SUBSANAR",AB897)))</formula>
    </cfRule>
    <cfRule type="containsText" dxfId="3800" priority="5209" operator="containsText" text="NO">
      <formula>NOT(ISERROR(SEARCH("NO",AB897)))</formula>
    </cfRule>
    <cfRule type="containsText" dxfId="3799" priority="5210" operator="containsText" text="SI">
      <formula>NOT(ISERROR(SEARCH("SI",AB897)))</formula>
    </cfRule>
  </conditionalFormatting>
  <conditionalFormatting sqref="Z897">
    <cfRule type="containsText" dxfId="3798" priority="5211" operator="containsText" text="NO CUMPLE">
      <formula>NOT(ISERROR(SEARCH("NO CUMPLE",Z897)))</formula>
    </cfRule>
    <cfRule type="containsText" dxfId="3797" priority="5212" operator="containsText" text="CUMPLE">
      <formula>NOT(ISERROR(SEARCH("CUMPLE",Z897)))</formula>
    </cfRule>
    <cfRule type="containsText" dxfId="3796" priority="5213" operator="containsText" text="SUBSANAR">
      <formula>NOT(ISERROR(SEARCH("SUBSANAR",Z897)))</formula>
    </cfRule>
    <cfRule type="containsText" dxfId="3795" priority="5214" operator="containsText" text="NO">
      <formula>NOT(ISERROR(SEARCH("NO",Z897)))</formula>
    </cfRule>
    <cfRule type="containsText" dxfId="3794" priority="5215" operator="containsText" text="SI">
      <formula>NOT(ISERROR(SEARCH("SI",Z897)))</formula>
    </cfRule>
  </conditionalFormatting>
  <conditionalFormatting sqref="V921:V922 V934:V935">
    <cfRule type="containsText" dxfId="3793" priority="5200" operator="containsText" text="FUERA DE TIEMPO">
      <formula>NOT(ISERROR(SEARCH("FUERA DE TIEMPO",V921)))</formula>
    </cfRule>
  </conditionalFormatting>
  <conditionalFormatting sqref="S918:T919">
    <cfRule type="containsText" dxfId="3792" priority="5199" operator="containsText" text="CUMPLE">
      <formula>NOT(ISERROR(SEARCH("CUMPLE",S918)))</formula>
    </cfRule>
  </conditionalFormatting>
  <conditionalFormatting sqref="AA914">
    <cfRule type="containsText" dxfId="3791" priority="5197" operator="containsText" text="NO">
      <formula>NOT(ISERROR(SEARCH("NO",AA914)))</formula>
    </cfRule>
    <cfRule type="containsText" dxfId="3790" priority="5198" operator="containsText" text="CUMPLE">
      <formula>NOT(ISERROR(SEARCH("CUMPLE",AA914)))</formula>
    </cfRule>
  </conditionalFormatting>
  <conditionalFormatting sqref="AC914">
    <cfRule type="containsText" dxfId="3789" priority="5195" operator="containsText" text="NO">
      <formula>NOT(ISERROR(SEARCH("NO",AC914)))</formula>
    </cfRule>
    <cfRule type="containsText" dxfId="3788" priority="5196" operator="containsText" text="CUMPLE">
      <formula>NOT(ISERROR(SEARCH("CUMPLE",AC914)))</formula>
    </cfRule>
  </conditionalFormatting>
  <conditionalFormatting sqref="R918:R919">
    <cfRule type="containsText" dxfId="3787" priority="5192" operator="containsText" text="CUMPLE">
      <formula>NOT(ISERROR(SEARCH("CUMPLE",R918)))</formula>
    </cfRule>
  </conditionalFormatting>
  <conditionalFormatting sqref="X920">
    <cfRule type="containsText" dxfId="3786" priority="5188" operator="containsText" text="NO">
      <formula>NOT(ISERROR(SEARCH("NO",X920)))</formula>
    </cfRule>
  </conditionalFormatting>
  <conditionalFormatting sqref="V940:V945">
    <cfRule type="containsText" dxfId="3785" priority="5052" operator="containsText" text="NO">
      <formula>NOT(ISERROR(SEARCH("NO",V940)))</formula>
    </cfRule>
  </conditionalFormatting>
  <conditionalFormatting sqref="X920">
    <cfRule type="containsText" dxfId="3784" priority="5189" operator="containsText" text="CUMPLE">
      <formula>NOT(ISERROR(SEARCH("CUMPLE",X920)))</formula>
    </cfRule>
  </conditionalFormatting>
  <conditionalFormatting sqref="Q914:Q919">
    <cfRule type="containsText" dxfId="3783" priority="5183" operator="containsText" text="NO CUMPLE">
      <formula>NOT(ISERROR(SEARCH("NO CUMPLE",Q914)))</formula>
    </cfRule>
    <cfRule type="containsText" dxfId="3782" priority="5184" operator="containsText" text="CUMPLE">
      <formula>NOT(ISERROR(SEARCH("CUMPLE",Q914)))</formula>
    </cfRule>
    <cfRule type="containsText" dxfId="3781" priority="5185" operator="containsText" text="SUBSANAR">
      <formula>NOT(ISERROR(SEARCH("SUBSANAR",Q914)))</formula>
    </cfRule>
    <cfRule type="containsText" dxfId="3780" priority="5186" operator="containsText" text="NO">
      <formula>NOT(ISERROR(SEARCH("NO",Q914)))</formula>
    </cfRule>
    <cfRule type="containsText" dxfId="3779" priority="5187" operator="containsText" text="SI">
      <formula>NOT(ISERROR(SEARCH("SI",Q914)))</formula>
    </cfRule>
  </conditionalFormatting>
  <conditionalFormatting sqref="R914:T917">
    <cfRule type="containsText" dxfId="3778" priority="5178" operator="containsText" text="NO CUMPLE">
      <formula>NOT(ISERROR(SEARCH("NO CUMPLE",R914)))</formula>
    </cfRule>
    <cfRule type="containsText" dxfId="3777" priority="5179" operator="containsText" text="CUMPLE">
      <formula>NOT(ISERROR(SEARCH("CUMPLE",R914)))</formula>
    </cfRule>
    <cfRule type="containsText" dxfId="3776" priority="5180" operator="containsText" text="SUBSANAR">
      <formula>NOT(ISERROR(SEARCH("SUBSANAR",R914)))</formula>
    </cfRule>
    <cfRule type="containsText" dxfId="3775" priority="5181" operator="containsText" text="NO">
      <formula>NOT(ISERROR(SEARCH("NO",R914)))</formula>
    </cfRule>
    <cfRule type="containsText" dxfId="3774" priority="5182" operator="containsText" text="SI">
      <formula>NOT(ISERROR(SEARCH("SI",R914)))</formula>
    </cfRule>
  </conditionalFormatting>
  <conditionalFormatting sqref="V914:V919">
    <cfRule type="containsText" dxfId="3773" priority="5172" operator="containsText" text="CUMPLE">
      <formula>NOT(ISERROR(SEARCH("CUMPLE",V914)))</formula>
    </cfRule>
  </conditionalFormatting>
  <conditionalFormatting sqref="V914:V919">
    <cfRule type="containsText" dxfId="3772" priority="5171" operator="containsText" text="NO">
      <formula>NOT(ISERROR(SEARCH("NO",V914)))</formula>
    </cfRule>
  </conditionalFormatting>
  <conditionalFormatting sqref="V914:V919">
    <cfRule type="containsText" dxfId="3771" priority="5170" operator="containsText" text="NO">
      <formula>NOT(ISERROR(SEARCH("NO",V914)))</formula>
    </cfRule>
  </conditionalFormatting>
  <conditionalFormatting sqref="V914:V919">
    <cfRule type="containsText" dxfId="3770" priority="5169" operator="containsText" text="NO">
      <formula>NOT(ISERROR(SEARCH("NO",V914)))</formula>
    </cfRule>
  </conditionalFormatting>
  <conditionalFormatting sqref="W920">
    <cfRule type="containsText" dxfId="3769" priority="5168" operator="containsText" text="CUMPLE">
      <formula>NOT(ISERROR(SEARCH("CUMPLE",W920)))</formula>
    </cfRule>
  </conditionalFormatting>
  <conditionalFormatting sqref="W920">
    <cfRule type="containsText" dxfId="3768" priority="5167" operator="containsText" text="NO">
      <formula>NOT(ISERROR(SEARCH("NO",W920)))</formula>
    </cfRule>
  </conditionalFormatting>
  <conditionalFormatting sqref="Z914">
    <cfRule type="containsText" dxfId="3767" priority="5162" operator="containsText" text="NO CUMPLE">
      <formula>NOT(ISERROR(SEARCH("NO CUMPLE",Z914)))</formula>
    </cfRule>
    <cfRule type="containsText" dxfId="3766" priority="5163" operator="containsText" text="CUMPLE">
      <formula>NOT(ISERROR(SEARCH("CUMPLE",Z914)))</formula>
    </cfRule>
    <cfRule type="containsText" dxfId="3765" priority="5164" operator="containsText" text="SUBSANAR">
      <formula>NOT(ISERROR(SEARCH("SUBSANAR",Z914)))</formula>
    </cfRule>
    <cfRule type="containsText" dxfId="3764" priority="5165" operator="containsText" text="NO">
      <formula>NOT(ISERROR(SEARCH("NO",Z914)))</formula>
    </cfRule>
    <cfRule type="containsText" dxfId="3763" priority="5166" operator="containsText" text="SI">
      <formula>NOT(ISERROR(SEARCH("SI",Z914)))</formula>
    </cfRule>
  </conditionalFormatting>
  <conditionalFormatting sqref="AB914">
    <cfRule type="containsText" dxfId="3762" priority="5157" operator="containsText" text="NO CUMPLE">
      <formula>NOT(ISERROR(SEARCH("NO CUMPLE",AB914)))</formula>
    </cfRule>
    <cfRule type="containsText" dxfId="3761" priority="5158" operator="containsText" text="CUMPLE">
      <formula>NOT(ISERROR(SEARCH("CUMPLE",AB914)))</formula>
    </cfRule>
    <cfRule type="containsText" dxfId="3760" priority="5159" operator="containsText" text="SUBSANAR">
      <formula>NOT(ISERROR(SEARCH("SUBSANAR",AB914)))</formula>
    </cfRule>
    <cfRule type="containsText" dxfId="3759" priority="5160" operator="containsText" text="NO">
      <formula>NOT(ISERROR(SEARCH("NO",AB914)))</formula>
    </cfRule>
    <cfRule type="containsText" dxfId="3758" priority="5161" operator="containsText" text="SI">
      <formula>NOT(ISERROR(SEARCH("SI",AB914)))</formula>
    </cfRule>
  </conditionalFormatting>
  <conditionalFormatting sqref="AB910">
    <cfRule type="containsText" dxfId="3757" priority="5147" operator="containsText" text="NO CUMPLE">
      <formula>NOT(ISERROR(SEARCH("NO CUMPLE",AB910)))</formula>
    </cfRule>
    <cfRule type="containsText" dxfId="3756" priority="5148" operator="containsText" text="CUMPLE">
      <formula>NOT(ISERROR(SEARCH("CUMPLE",AB910)))</formula>
    </cfRule>
    <cfRule type="containsText" dxfId="3755" priority="5149" operator="containsText" text="SUBSANAR">
      <formula>NOT(ISERROR(SEARCH("SUBSANAR",AB910)))</formula>
    </cfRule>
    <cfRule type="containsText" dxfId="3754" priority="5150" operator="containsText" text="NO">
      <formula>NOT(ISERROR(SEARCH("NO",AB910)))</formula>
    </cfRule>
    <cfRule type="containsText" dxfId="3753" priority="5151" operator="containsText" text="SI">
      <formula>NOT(ISERROR(SEARCH("SI",AB910)))</formula>
    </cfRule>
  </conditionalFormatting>
  <conditionalFormatting sqref="Z910">
    <cfRule type="containsText" dxfId="3752" priority="5152" operator="containsText" text="NO CUMPLE">
      <formula>NOT(ISERROR(SEARCH("NO CUMPLE",Z910)))</formula>
    </cfRule>
    <cfRule type="containsText" dxfId="3751" priority="5153" operator="containsText" text="CUMPLE">
      <formula>NOT(ISERROR(SEARCH("CUMPLE",Z910)))</formula>
    </cfRule>
    <cfRule type="containsText" dxfId="3750" priority="5154" operator="containsText" text="SUBSANAR">
      <formula>NOT(ISERROR(SEARCH("SUBSANAR",Z910)))</formula>
    </cfRule>
    <cfRule type="containsText" dxfId="3749" priority="5155" operator="containsText" text="NO">
      <formula>NOT(ISERROR(SEARCH("NO",Z910)))</formula>
    </cfRule>
    <cfRule type="containsText" dxfId="3748" priority="5156" operator="containsText" text="SI">
      <formula>NOT(ISERROR(SEARCH("SI",Z910)))</formula>
    </cfRule>
  </conditionalFormatting>
  <conditionalFormatting sqref="S931:T932">
    <cfRule type="containsText" dxfId="3747" priority="5141" operator="containsText" text="CUMPLE">
      <formula>NOT(ISERROR(SEARCH("CUMPLE",S931)))</formula>
    </cfRule>
  </conditionalFormatting>
  <conditionalFormatting sqref="AA927">
    <cfRule type="containsText" dxfId="3746" priority="5139" operator="containsText" text="NO">
      <formula>NOT(ISERROR(SEARCH("NO",AA927)))</formula>
    </cfRule>
    <cfRule type="containsText" dxfId="3745" priority="5140" operator="containsText" text="CUMPLE">
      <formula>NOT(ISERROR(SEARCH("CUMPLE",AA927)))</formula>
    </cfRule>
  </conditionalFormatting>
  <conditionalFormatting sqref="AC927">
    <cfRule type="containsText" dxfId="3744" priority="5137" operator="containsText" text="NO">
      <formula>NOT(ISERROR(SEARCH("NO",AC927)))</formula>
    </cfRule>
    <cfRule type="containsText" dxfId="3743" priority="5138" operator="containsText" text="CUMPLE">
      <formula>NOT(ISERROR(SEARCH("CUMPLE",AC927)))</formula>
    </cfRule>
  </conditionalFormatting>
  <conditionalFormatting sqref="R931:R932">
    <cfRule type="containsText" dxfId="3742" priority="5134" operator="containsText" text="CUMPLE">
      <formula>NOT(ISERROR(SEARCH("CUMPLE",R931)))</formula>
    </cfRule>
  </conditionalFormatting>
  <conditionalFormatting sqref="X933">
    <cfRule type="containsText" dxfId="3741" priority="5130" operator="containsText" text="NO">
      <formula>NOT(ISERROR(SEARCH("NO",X933)))</formula>
    </cfRule>
  </conditionalFormatting>
  <conditionalFormatting sqref="X933">
    <cfRule type="containsText" dxfId="3740" priority="5131" operator="containsText" text="CUMPLE">
      <formula>NOT(ISERROR(SEARCH("CUMPLE",X933)))</formula>
    </cfRule>
  </conditionalFormatting>
  <conditionalFormatting sqref="Q927:Q932">
    <cfRule type="containsText" dxfId="3739" priority="5125" operator="containsText" text="NO CUMPLE">
      <formula>NOT(ISERROR(SEARCH("NO CUMPLE",Q927)))</formula>
    </cfRule>
    <cfRule type="containsText" dxfId="3738" priority="5126" operator="containsText" text="CUMPLE">
      <formula>NOT(ISERROR(SEARCH("CUMPLE",Q927)))</formula>
    </cfRule>
    <cfRule type="containsText" dxfId="3737" priority="5127" operator="containsText" text="SUBSANAR">
      <formula>NOT(ISERROR(SEARCH("SUBSANAR",Q927)))</formula>
    </cfRule>
    <cfRule type="containsText" dxfId="3736" priority="5128" operator="containsText" text="NO">
      <formula>NOT(ISERROR(SEARCH("NO",Q927)))</formula>
    </cfRule>
    <cfRule type="containsText" dxfId="3735" priority="5129" operator="containsText" text="SI">
      <formula>NOT(ISERROR(SEARCH("SI",Q927)))</formula>
    </cfRule>
  </conditionalFormatting>
  <conditionalFormatting sqref="R927:T930">
    <cfRule type="containsText" dxfId="3734" priority="5120" operator="containsText" text="NO CUMPLE">
      <formula>NOT(ISERROR(SEARCH("NO CUMPLE",R927)))</formula>
    </cfRule>
    <cfRule type="containsText" dxfId="3733" priority="5121" operator="containsText" text="CUMPLE">
      <formula>NOT(ISERROR(SEARCH("CUMPLE",R927)))</formula>
    </cfRule>
    <cfRule type="containsText" dxfId="3732" priority="5122" operator="containsText" text="SUBSANAR">
      <formula>NOT(ISERROR(SEARCH("SUBSANAR",R927)))</formula>
    </cfRule>
    <cfRule type="containsText" dxfId="3731" priority="5123" operator="containsText" text="NO">
      <formula>NOT(ISERROR(SEARCH("NO",R927)))</formula>
    </cfRule>
    <cfRule type="containsText" dxfId="3730" priority="5124" operator="containsText" text="SI">
      <formula>NOT(ISERROR(SEARCH("SI",R927)))</formula>
    </cfRule>
  </conditionalFormatting>
  <conditionalFormatting sqref="V927:V932">
    <cfRule type="containsText" dxfId="3729" priority="5112" operator="containsText" text="NO">
      <formula>NOT(ISERROR(SEARCH("NO",V927)))</formula>
    </cfRule>
  </conditionalFormatting>
  <conditionalFormatting sqref="V927:V932">
    <cfRule type="containsText" dxfId="3728" priority="5111" operator="containsText" text="NO">
      <formula>NOT(ISERROR(SEARCH("NO",V927)))</formula>
    </cfRule>
  </conditionalFormatting>
  <conditionalFormatting sqref="W933">
    <cfRule type="containsText" dxfId="3727" priority="5110" operator="containsText" text="CUMPLE">
      <formula>NOT(ISERROR(SEARCH("CUMPLE",W933)))</formula>
    </cfRule>
  </conditionalFormatting>
  <conditionalFormatting sqref="W933">
    <cfRule type="containsText" dxfId="3726" priority="5109" operator="containsText" text="NO">
      <formula>NOT(ISERROR(SEARCH("NO",W933)))</formula>
    </cfRule>
  </conditionalFormatting>
  <conditionalFormatting sqref="Z927">
    <cfRule type="containsText" dxfId="3725" priority="5104" operator="containsText" text="NO CUMPLE">
      <formula>NOT(ISERROR(SEARCH("NO CUMPLE",Z927)))</formula>
    </cfRule>
    <cfRule type="containsText" dxfId="3724" priority="5105" operator="containsText" text="CUMPLE">
      <formula>NOT(ISERROR(SEARCH("CUMPLE",Z927)))</formula>
    </cfRule>
    <cfRule type="containsText" dxfId="3723" priority="5106" operator="containsText" text="SUBSANAR">
      <formula>NOT(ISERROR(SEARCH("SUBSANAR",Z927)))</formula>
    </cfRule>
    <cfRule type="containsText" dxfId="3722" priority="5107" operator="containsText" text="NO">
      <formula>NOT(ISERROR(SEARCH("NO",Z927)))</formula>
    </cfRule>
    <cfRule type="containsText" dxfId="3721" priority="5108" operator="containsText" text="SI">
      <formula>NOT(ISERROR(SEARCH("SI",Z927)))</formula>
    </cfRule>
  </conditionalFormatting>
  <conditionalFormatting sqref="AB927">
    <cfRule type="containsText" dxfId="3720" priority="5099" operator="containsText" text="NO CUMPLE">
      <formula>NOT(ISERROR(SEARCH("NO CUMPLE",AB927)))</formula>
    </cfRule>
    <cfRule type="containsText" dxfId="3719" priority="5100" operator="containsText" text="CUMPLE">
      <formula>NOT(ISERROR(SEARCH("CUMPLE",AB927)))</formula>
    </cfRule>
    <cfRule type="containsText" dxfId="3718" priority="5101" operator="containsText" text="SUBSANAR">
      <formula>NOT(ISERROR(SEARCH("SUBSANAR",AB927)))</formula>
    </cfRule>
    <cfRule type="containsText" dxfId="3717" priority="5102" operator="containsText" text="NO">
      <formula>NOT(ISERROR(SEARCH("NO",AB927)))</formula>
    </cfRule>
    <cfRule type="containsText" dxfId="3716" priority="5103" operator="containsText" text="SI">
      <formula>NOT(ISERROR(SEARCH("SI",AB927)))</formula>
    </cfRule>
  </conditionalFormatting>
  <conditionalFormatting sqref="AB923">
    <cfRule type="containsText" dxfId="3715" priority="5089" operator="containsText" text="NO CUMPLE">
      <formula>NOT(ISERROR(SEARCH("NO CUMPLE",AB923)))</formula>
    </cfRule>
    <cfRule type="containsText" dxfId="3714" priority="5090" operator="containsText" text="CUMPLE">
      <formula>NOT(ISERROR(SEARCH("CUMPLE",AB923)))</formula>
    </cfRule>
    <cfRule type="containsText" dxfId="3713" priority="5091" operator="containsText" text="SUBSANAR">
      <formula>NOT(ISERROR(SEARCH("SUBSANAR",AB923)))</formula>
    </cfRule>
    <cfRule type="containsText" dxfId="3712" priority="5092" operator="containsText" text="NO">
      <formula>NOT(ISERROR(SEARCH("NO",AB923)))</formula>
    </cfRule>
    <cfRule type="containsText" dxfId="3711" priority="5093" operator="containsText" text="SI">
      <formula>NOT(ISERROR(SEARCH("SI",AB923)))</formula>
    </cfRule>
  </conditionalFormatting>
  <conditionalFormatting sqref="Z923">
    <cfRule type="containsText" dxfId="3710" priority="5094" operator="containsText" text="NO CUMPLE">
      <formula>NOT(ISERROR(SEARCH("NO CUMPLE",Z923)))</formula>
    </cfRule>
    <cfRule type="containsText" dxfId="3709" priority="5095" operator="containsText" text="CUMPLE">
      <formula>NOT(ISERROR(SEARCH("CUMPLE",Z923)))</formula>
    </cfRule>
    <cfRule type="containsText" dxfId="3708" priority="5096" operator="containsText" text="SUBSANAR">
      <formula>NOT(ISERROR(SEARCH("SUBSANAR",Z923)))</formula>
    </cfRule>
    <cfRule type="containsText" dxfId="3707" priority="5097" operator="containsText" text="NO">
      <formula>NOT(ISERROR(SEARCH("NO",Z923)))</formula>
    </cfRule>
    <cfRule type="containsText" dxfId="3706" priority="5098" operator="containsText" text="SI">
      <formula>NOT(ISERROR(SEARCH("SI",Z923)))</formula>
    </cfRule>
  </conditionalFormatting>
  <conditionalFormatting sqref="V947:V948">
    <cfRule type="containsText" dxfId="3705" priority="5083" operator="containsText" text="FUERA DE TIEMPO">
      <formula>NOT(ISERROR(SEARCH("FUERA DE TIEMPO",V947)))</formula>
    </cfRule>
  </conditionalFormatting>
  <conditionalFormatting sqref="AA940">
    <cfRule type="containsText" dxfId="3704" priority="5080" operator="containsText" text="NO">
      <formula>NOT(ISERROR(SEARCH("NO",AA940)))</formula>
    </cfRule>
    <cfRule type="containsText" dxfId="3703" priority="5081" operator="containsText" text="CUMPLE">
      <formula>NOT(ISERROR(SEARCH("CUMPLE",AA940)))</formula>
    </cfRule>
  </conditionalFormatting>
  <conditionalFormatting sqref="AC940">
    <cfRule type="containsText" dxfId="3702" priority="5078" operator="containsText" text="NO">
      <formula>NOT(ISERROR(SEARCH("NO",AC940)))</formula>
    </cfRule>
    <cfRule type="containsText" dxfId="3701" priority="5079" operator="containsText" text="CUMPLE">
      <formula>NOT(ISERROR(SEARCH("CUMPLE",AC940)))</formula>
    </cfRule>
  </conditionalFormatting>
  <conditionalFormatting sqref="X946">
    <cfRule type="containsText" dxfId="3700" priority="5071" operator="containsText" text="NO">
      <formula>NOT(ISERROR(SEARCH("NO",X946)))</formula>
    </cfRule>
  </conditionalFormatting>
  <conditionalFormatting sqref="X946">
    <cfRule type="containsText" dxfId="3699" priority="5072" operator="containsText" text="CUMPLE">
      <formula>NOT(ISERROR(SEARCH("CUMPLE",X946)))</formula>
    </cfRule>
  </conditionalFormatting>
  <conditionalFormatting sqref="Q940:Q945">
    <cfRule type="containsText" dxfId="3698" priority="5066" operator="containsText" text="NO CUMPLE">
      <formula>NOT(ISERROR(SEARCH("NO CUMPLE",Q940)))</formula>
    </cfRule>
    <cfRule type="containsText" dxfId="3697" priority="5067" operator="containsText" text="CUMPLE">
      <formula>NOT(ISERROR(SEARCH("CUMPLE",Q940)))</formula>
    </cfRule>
    <cfRule type="containsText" dxfId="3696" priority="5068" operator="containsText" text="SUBSANAR">
      <formula>NOT(ISERROR(SEARCH("SUBSANAR",Q940)))</formula>
    </cfRule>
    <cfRule type="containsText" dxfId="3695" priority="5069" operator="containsText" text="NO">
      <formula>NOT(ISERROR(SEARCH("NO",Q940)))</formula>
    </cfRule>
    <cfRule type="containsText" dxfId="3694" priority="5070" operator="containsText" text="SI">
      <formula>NOT(ISERROR(SEARCH("SI",Q940)))</formula>
    </cfRule>
  </conditionalFormatting>
  <conditionalFormatting sqref="R940:T943">
    <cfRule type="containsText" dxfId="3693" priority="5061" operator="containsText" text="NO CUMPLE">
      <formula>NOT(ISERROR(SEARCH("NO CUMPLE",R940)))</formula>
    </cfRule>
    <cfRule type="containsText" dxfId="3692" priority="5062" operator="containsText" text="CUMPLE">
      <formula>NOT(ISERROR(SEARCH("CUMPLE",R940)))</formula>
    </cfRule>
    <cfRule type="containsText" dxfId="3691" priority="5063" operator="containsText" text="SUBSANAR">
      <formula>NOT(ISERROR(SEARCH("SUBSANAR",R940)))</formula>
    </cfRule>
    <cfRule type="containsText" dxfId="3690" priority="5064" operator="containsText" text="NO">
      <formula>NOT(ISERROR(SEARCH("NO",R940)))</formula>
    </cfRule>
    <cfRule type="containsText" dxfId="3689" priority="5065" operator="containsText" text="SI">
      <formula>NOT(ISERROR(SEARCH("SI",R940)))</formula>
    </cfRule>
  </conditionalFormatting>
  <conditionalFormatting sqref="V940:V945">
    <cfRule type="containsText" dxfId="3688" priority="5055" operator="containsText" text="CUMPLE">
      <formula>NOT(ISERROR(SEARCH("CUMPLE",V940)))</formula>
    </cfRule>
  </conditionalFormatting>
  <conditionalFormatting sqref="V940:V945">
    <cfRule type="containsText" dxfId="3687" priority="5054" operator="containsText" text="NO">
      <formula>NOT(ISERROR(SEARCH("NO",V940)))</formula>
    </cfRule>
  </conditionalFormatting>
  <conditionalFormatting sqref="V940:V945">
    <cfRule type="containsText" dxfId="3686" priority="5053" operator="containsText" text="NO">
      <formula>NOT(ISERROR(SEARCH("NO",V940)))</formula>
    </cfRule>
  </conditionalFormatting>
  <conditionalFormatting sqref="Z940">
    <cfRule type="containsText" dxfId="3685" priority="5045" operator="containsText" text="NO CUMPLE">
      <formula>NOT(ISERROR(SEARCH("NO CUMPLE",Z940)))</formula>
    </cfRule>
    <cfRule type="containsText" dxfId="3684" priority="5046" operator="containsText" text="CUMPLE">
      <formula>NOT(ISERROR(SEARCH("CUMPLE",Z940)))</formula>
    </cfRule>
    <cfRule type="containsText" dxfId="3683" priority="5047" operator="containsText" text="SUBSANAR">
      <formula>NOT(ISERROR(SEARCH("SUBSANAR",Z940)))</formula>
    </cfRule>
    <cfRule type="containsText" dxfId="3682" priority="5048" operator="containsText" text="NO">
      <formula>NOT(ISERROR(SEARCH("NO",Z940)))</formula>
    </cfRule>
    <cfRule type="containsText" dxfId="3681" priority="5049" operator="containsText" text="SI">
      <formula>NOT(ISERROR(SEARCH("SI",Z940)))</formula>
    </cfRule>
  </conditionalFormatting>
  <conditionalFormatting sqref="AB940">
    <cfRule type="containsText" dxfId="3680" priority="5040" operator="containsText" text="NO CUMPLE">
      <formula>NOT(ISERROR(SEARCH("NO CUMPLE",AB940)))</formula>
    </cfRule>
    <cfRule type="containsText" dxfId="3679" priority="5041" operator="containsText" text="CUMPLE">
      <formula>NOT(ISERROR(SEARCH("CUMPLE",AB940)))</formula>
    </cfRule>
    <cfRule type="containsText" dxfId="3678" priority="5042" operator="containsText" text="SUBSANAR">
      <formula>NOT(ISERROR(SEARCH("SUBSANAR",AB940)))</formula>
    </cfRule>
    <cfRule type="containsText" dxfId="3677" priority="5043" operator="containsText" text="NO">
      <formula>NOT(ISERROR(SEARCH("NO",AB940)))</formula>
    </cfRule>
    <cfRule type="containsText" dxfId="3676" priority="5044" operator="containsText" text="SI">
      <formula>NOT(ISERROR(SEARCH("SI",AB940)))</formula>
    </cfRule>
  </conditionalFormatting>
  <conditionalFormatting sqref="AB936">
    <cfRule type="containsText" dxfId="3675" priority="5030" operator="containsText" text="NO CUMPLE">
      <formula>NOT(ISERROR(SEARCH("NO CUMPLE",AB936)))</formula>
    </cfRule>
    <cfRule type="containsText" dxfId="3674" priority="5031" operator="containsText" text="CUMPLE">
      <formula>NOT(ISERROR(SEARCH("CUMPLE",AB936)))</formula>
    </cfRule>
    <cfRule type="containsText" dxfId="3673" priority="5032" operator="containsText" text="SUBSANAR">
      <formula>NOT(ISERROR(SEARCH("SUBSANAR",AB936)))</formula>
    </cfRule>
    <cfRule type="containsText" dxfId="3672" priority="5033" operator="containsText" text="NO">
      <formula>NOT(ISERROR(SEARCH("NO",AB936)))</formula>
    </cfRule>
    <cfRule type="containsText" dxfId="3671" priority="5034" operator="containsText" text="SI">
      <formula>NOT(ISERROR(SEARCH("SI",AB936)))</formula>
    </cfRule>
  </conditionalFormatting>
  <conditionalFormatting sqref="Z936">
    <cfRule type="containsText" dxfId="3670" priority="5035" operator="containsText" text="NO CUMPLE">
      <formula>NOT(ISERROR(SEARCH("NO CUMPLE",Z936)))</formula>
    </cfRule>
    <cfRule type="containsText" dxfId="3669" priority="5036" operator="containsText" text="CUMPLE">
      <formula>NOT(ISERROR(SEARCH("CUMPLE",Z936)))</formula>
    </cfRule>
    <cfRule type="containsText" dxfId="3668" priority="5037" operator="containsText" text="SUBSANAR">
      <formula>NOT(ISERROR(SEARCH("SUBSANAR",Z936)))</formula>
    </cfRule>
    <cfRule type="containsText" dxfId="3667" priority="5038" operator="containsText" text="NO">
      <formula>NOT(ISERROR(SEARCH("NO",Z936)))</formula>
    </cfRule>
    <cfRule type="containsText" dxfId="3666" priority="5039" operator="containsText" text="SI">
      <formula>NOT(ISERROR(SEARCH("SI",Z936)))</formula>
    </cfRule>
  </conditionalFormatting>
  <conditionalFormatting sqref="S957:T958">
    <cfRule type="containsText" dxfId="3665" priority="5024" operator="containsText" text="CUMPLE">
      <formula>NOT(ISERROR(SEARCH("CUMPLE",S957)))</formula>
    </cfRule>
  </conditionalFormatting>
  <conditionalFormatting sqref="AA953">
    <cfRule type="containsText" dxfId="3664" priority="5022" operator="containsText" text="NO">
      <formula>NOT(ISERROR(SEARCH("NO",AA953)))</formula>
    </cfRule>
    <cfRule type="containsText" dxfId="3663" priority="5023" operator="containsText" text="CUMPLE">
      <formula>NOT(ISERROR(SEARCH("CUMPLE",AA953)))</formula>
    </cfRule>
  </conditionalFormatting>
  <conditionalFormatting sqref="AC953">
    <cfRule type="containsText" dxfId="3662" priority="5020" operator="containsText" text="NO">
      <formula>NOT(ISERROR(SEARCH("NO",AC953)))</formula>
    </cfRule>
    <cfRule type="containsText" dxfId="3661" priority="5021" operator="containsText" text="CUMPLE">
      <formula>NOT(ISERROR(SEARCH("CUMPLE",AC953)))</formula>
    </cfRule>
  </conditionalFormatting>
  <conditionalFormatting sqref="R957:R958">
    <cfRule type="containsText" dxfId="3660" priority="5017" operator="containsText" text="CUMPLE">
      <formula>NOT(ISERROR(SEARCH("CUMPLE",R957)))</formula>
    </cfRule>
  </conditionalFormatting>
  <conditionalFormatting sqref="X959">
    <cfRule type="containsText" dxfId="3659" priority="5013" operator="containsText" text="NO">
      <formula>NOT(ISERROR(SEARCH("NO",X959)))</formula>
    </cfRule>
  </conditionalFormatting>
  <conditionalFormatting sqref="X959">
    <cfRule type="containsText" dxfId="3658" priority="5014" operator="containsText" text="CUMPLE">
      <formula>NOT(ISERROR(SEARCH("CUMPLE",X959)))</formula>
    </cfRule>
  </conditionalFormatting>
  <conditionalFormatting sqref="Q953:Q958">
    <cfRule type="containsText" dxfId="3657" priority="5008" operator="containsText" text="NO CUMPLE">
      <formula>NOT(ISERROR(SEARCH("NO CUMPLE",Q953)))</formula>
    </cfRule>
    <cfRule type="containsText" dxfId="3656" priority="5009" operator="containsText" text="CUMPLE">
      <formula>NOT(ISERROR(SEARCH("CUMPLE",Q953)))</formula>
    </cfRule>
    <cfRule type="containsText" dxfId="3655" priority="5010" operator="containsText" text="SUBSANAR">
      <formula>NOT(ISERROR(SEARCH("SUBSANAR",Q953)))</formula>
    </cfRule>
    <cfRule type="containsText" dxfId="3654" priority="5011" operator="containsText" text="NO">
      <formula>NOT(ISERROR(SEARCH("NO",Q953)))</formula>
    </cfRule>
    <cfRule type="containsText" dxfId="3653" priority="5012" operator="containsText" text="SI">
      <formula>NOT(ISERROR(SEARCH("SI",Q953)))</formula>
    </cfRule>
  </conditionalFormatting>
  <conditionalFormatting sqref="R953:T956">
    <cfRule type="containsText" dxfId="3652" priority="5003" operator="containsText" text="NO CUMPLE">
      <formula>NOT(ISERROR(SEARCH("NO CUMPLE",R953)))</formula>
    </cfRule>
    <cfRule type="containsText" dxfId="3651" priority="5004" operator="containsText" text="CUMPLE">
      <formula>NOT(ISERROR(SEARCH("CUMPLE",R953)))</formula>
    </cfRule>
    <cfRule type="containsText" dxfId="3650" priority="5005" operator="containsText" text="SUBSANAR">
      <formula>NOT(ISERROR(SEARCH("SUBSANAR",R953)))</formula>
    </cfRule>
    <cfRule type="containsText" dxfId="3649" priority="5006" operator="containsText" text="NO">
      <formula>NOT(ISERROR(SEARCH("NO",R953)))</formula>
    </cfRule>
    <cfRule type="containsText" dxfId="3648" priority="5007" operator="containsText" text="SI">
      <formula>NOT(ISERROR(SEARCH("SI",R953)))</formula>
    </cfRule>
  </conditionalFormatting>
  <conditionalFormatting sqref="V953:V958">
    <cfRule type="containsText" dxfId="3647" priority="4997" operator="containsText" text="CUMPLE">
      <formula>NOT(ISERROR(SEARCH("CUMPLE",V953)))</formula>
    </cfRule>
  </conditionalFormatting>
  <conditionalFormatting sqref="V953:V958">
    <cfRule type="containsText" dxfId="3646" priority="4996" operator="containsText" text="NO">
      <formula>NOT(ISERROR(SEARCH("NO",V953)))</formula>
    </cfRule>
  </conditionalFormatting>
  <conditionalFormatting sqref="V953:V958">
    <cfRule type="containsText" dxfId="3645" priority="4995" operator="containsText" text="NO">
      <formula>NOT(ISERROR(SEARCH("NO",V953)))</formula>
    </cfRule>
  </conditionalFormatting>
  <conditionalFormatting sqref="V953:V958">
    <cfRule type="containsText" dxfId="3644" priority="4994" operator="containsText" text="NO">
      <formula>NOT(ISERROR(SEARCH("NO",V953)))</formula>
    </cfRule>
  </conditionalFormatting>
  <conditionalFormatting sqref="W959">
    <cfRule type="containsText" dxfId="3643" priority="4993" operator="containsText" text="CUMPLE">
      <formula>NOT(ISERROR(SEARCH("CUMPLE",W959)))</formula>
    </cfRule>
  </conditionalFormatting>
  <conditionalFormatting sqref="W959">
    <cfRule type="containsText" dxfId="3642" priority="4992" operator="containsText" text="NO">
      <formula>NOT(ISERROR(SEARCH("NO",W959)))</formula>
    </cfRule>
  </conditionalFormatting>
  <conditionalFormatting sqref="Z953">
    <cfRule type="containsText" dxfId="3641" priority="4987" operator="containsText" text="NO CUMPLE">
      <formula>NOT(ISERROR(SEARCH("NO CUMPLE",Z953)))</formula>
    </cfRule>
    <cfRule type="containsText" dxfId="3640" priority="4988" operator="containsText" text="CUMPLE">
      <formula>NOT(ISERROR(SEARCH("CUMPLE",Z953)))</formula>
    </cfRule>
    <cfRule type="containsText" dxfId="3639" priority="4989" operator="containsText" text="SUBSANAR">
      <formula>NOT(ISERROR(SEARCH("SUBSANAR",Z953)))</formula>
    </cfRule>
    <cfRule type="containsText" dxfId="3638" priority="4990" operator="containsText" text="NO">
      <formula>NOT(ISERROR(SEARCH("NO",Z953)))</formula>
    </cfRule>
    <cfRule type="containsText" dxfId="3637" priority="4991" operator="containsText" text="SI">
      <formula>NOT(ISERROR(SEARCH("SI",Z953)))</formula>
    </cfRule>
  </conditionalFormatting>
  <conditionalFormatting sqref="AB953">
    <cfRule type="containsText" dxfId="3636" priority="4982" operator="containsText" text="NO CUMPLE">
      <formula>NOT(ISERROR(SEARCH("NO CUMPLE",AB953)))</formula>
    </cfRule>
    <cfRule type="containsText" dxfId="3635" priority="4983" operator="containsText" text="CUMPLE">
      <formula>NOT(ISERROR(SEARCH("CUMPLE",AB953)))</formula>
    </cfRule>
    <cfRule type="containsText" dxfId="3634" priority="4984" operator="containsText" text="SUBSANAR">
      <formula>NOT(ISERROR(SEARCH("SUBSANAR",AB953)))</formula>
    </cfRule>
    <cfRule type="containsText" dxfId="3633" priority="4985" operator="containsText" text="NO">
      <formula>NOT(ISERROR(SEARCH("NO",AB953)))</formula>
    </cfRule>
    <cfRule type="containsText" dxfId="3632" priority="4986" operator="containsText" text="SI">
      <formula>NOT(ISERROR(SEARCH("SI",AB953)))</formula>
    </cfRule>
  </conditionalFormatting>
  <conditionalFormatting sqref="AB949">
    <cfRule type="containsText" dxfId="3631" priority="4972" operator="containsText" text="NO CUMPLE">
      <formula>NOT(ISERROR(SEARCH("NO CUMPLE",AB949)))</formula>
    </cfRule>
    <cfRule type="containsText" dxfId="3630" priority="4973" operator="containsText" text="CUMPLE">
      <formula>NOT(ISERROR(SEARCH("CUMPLE",AB949)))</formula>
    </cfRule>
    <cfRule type="containsText" dxfId="3629" priority="4974" operator="containsText" text="SUBSANAR">
      <formula>NOT(ISERROR(SEARCH("SUBSANAR",AB949)))</formula>
    </cfRule>
    <cfRule type="containsText" dxfId="3628" priority="4975" operator="containsText" text="NO">
      <formula>NOT(ISERROR(SEARCH("NO",AB949)))</formula>
    </cfRule>
    <cfRule type="containsText" dxfId="3627" priority="4976" operator="containsText" text="SI">
      <formula>NOT(ISERROR(SEARCH("SI",AB949)))</formula>
    </cfRule>
  </conditionalFormatting>
  <conditionalFormatting sqref="Z949">
    <cfRule type="containsText" dxfId="3626" priority="4977" operator="containsText" text="NO CUMPLE">
      <formula>NOT(ISERROR(SEARCH("NO CUMPLE",Z949)))</formula>
    </cfRule>
    <cfRule type="containsText" dxfId="3625" priority="4978" operator="containsText" text="CUMPLE">
      <formula>NOT(ISERROR(SEARCH("CUMPLE",Z949)))</formula>
    </cfRule>
    <cfRule type="containsText" dxfId="3624" priority="4979" operator="containsText" text="SUBSANAR">
      <formula>NOT(ISERROR(SEARCH("SUBSANAR",Z949)))</formula>
    </cfRule>
    <cfRule type="containsText" dxfId="3623" priority="4980" operator="containsText" text="NO">
      <formula>NOT(ISERROR(SEARCH("NO",Z949)))</formula>
    </cfRule>
    <cfRule type="containsText" dxfId="3622" priority="4981" operator="containsText" text="SI">
      <formula>NOT(ISERROR(SEARCH("SI",Z949)))</formula>
    </cfRule>
  </conditionalFormatting>
  <conditionalFormatting sqref="V973:V974 V986:V987 V1012:V1013">
    <cfRule type="containsText" dxfId="3621" priority="4966" operator="containsText" text="FUERA DE TIEMPO">
      <formula>NOT(ISERROR(SEARCH("FUERA DE TIEMPO",V973)))</formula>
    </cfRule>
  </conditionalFormatting>
  <conditionalFormatting sqref="S970:T971">
    <cfRule type="containsText" dxfId="3620" priority="4965" operator="containsText" text="CUMPLE">
      <formula>NOT(ISERROR(SEARCH("CUMPLE",S970)))</formula>
    </cfRule>
  </conditionalFormatting>
  <conditionalFormatting sqref="AA966">
    <cfRule type="containsText" dxfId="3619" priority="4963" operator="containsText" text="NO">
      <formula>NOT(ISERROR(SEARCH("NO",AA966)))</formula>
    </cfRule>
    <cfRule type="containsText" dxfId="3618" priority="4964" operator="containsText" text="CUMPLE">
      <formula>NOT(ISERROR(SEARCH("CUMPLE",AA966)))</formula>
    </cfRule>
  </conditionalFormatting>
  <conditionalFormatting sqref="R970:R971">
    <cfRule type="containsText" dxfId="3617" priority="4958" operator="containsText" text="CUMPLE">
      <formula>NOT(ISERROR(SEARCH("CUMPLE",R970)))</formula>
    </cfRule>
  </conditionalFormatting>
  <conditionalFormatting sqref="X972">
    <cfRule type="containsText" dxfId="3616" priority="4954" operator="containsText" text="NO">
      <formula>NOT(ISERROR(SEARCH("NO",X972)))</formula>
    </cfRule>
  </conditionalFormatting>
  <conditionalFormatting sqref="X972">
    <cfRule type="containsText" dxfId="3615" priority="4955" operator="containsText" text="CUMPLE">
      <formula>NOT(ISERROR(SEARCH("CUMPLE",X972)))</formula>
    </cfRule>
  </conditionalFormatting>
  <conditionalFormatting sqref="Q966:Q971">
    <cfRule type="containsText" dxfId="3614" priority="4949" operator="containsText" text="NO CUMPLE">
      <formula>NOT(ISERROR(SEARCH("NO CUMPLE",Q966)))</formula>
    </cfRule>
    <cfRule type="containsText" dxfId="3613" priority="4950" operator="containsText" text="CUMPLE">
      <formula>NOT(ISERROR(SEARCH("CUMPLE",Q966)))</formula>
    </cfRule>
    <cfRule type="containsText" dxfId="3612" priority="4951" operator="containsText" text="SUBSANAR">
      <formula>NOT(ISERROR(SEARCH("SUBSANAR",Q966)))</formula>
    </cfRule>
    <cfRule type="containsText" dxfId="3611" priority="4952" operator="containsText" text="NO">
      <formula>NOT(ISERROR(SEARCH("NO",Q966)))</formula>
    </cfRule>
    <cfRule type="containsText" dxfId="3610" priority="4953" operator="containsText" text="SI">
      <formula>NOT(ISERROR(SEARCH("SI",Q966)))</formula>
    </cfRule>
  </conditionalFormatting>
  <conditionalFormatting sqref="R966:T969">
    <cfRule type="containsText" dxfId="3609" priority="4944" operator="containsText" text="NO CUMPLE">
      <formula>NOT(ISERROR(SEARCH("NO CUMPLE",R966)))</formula>
    </cfRule>
    <cfRule type="containsText" dxfId="3608" priority="4945" operator="containsText" text="CUMPLE">
      <formula>NOT(ISERROR(SEARCH("CUMPLE",R966)))</formula>
    </cfRule>
    <cfRule type="containsText" dxfId="3607" priority="4946" operator="containsText" text="SUBSANAR">
      <formula>NOT(ISERROR(SEARCH("SUBSANAR",R966)))</formula>
    </cfRule>
    <cfRule type="containsText" dxfId="3606" priority="4947" operator="containsText" text="NO">
      <formula>NOT(ISERROR(SEARCH("NO",R966)))</formula>
    </cfRule>
    <cfRule type="containsText" dxfId="3605" priority="4948" operator="containsText" text="SI">
      <formula>NOT(ISERROR(SEARCH("SI",R966)))</formula>
    </cfRule>
  </conditionalFormatting>
  <conditionalFormatting sqref="V966:V971">
    <cfRule type="containsText" dxfId="3604" priority="4938" operator="containsText" text="CUMPLE">
      <formula>NOT(ISERROR(SEARCH("CUMPLE",V966)))</formula>
    </cfRule>
  </conditionalFormatting>
  <conditionalFormatting sqref="V966:V971">
    <cfRule type="containsText" dxfId="3603" priority="4937" operator="containsText" text="NO">
      <formula>NOT(ISERROR(SEARCH("NO",V966)))</formula>
    </cfRule>
  </conditionalFormatting>
  <conditionalFormatting sqref="V966:V971">
    <cfRule type="containsText" dxfId="3602" priority="4936" operator="containsText" text="NO">
      <formula>NOT(ISERROR(SEARCH("NO",V966)))</formula>
    </cfRule>
  </conditionalFormatting>
  <conditionalFormatting sqref="V966:V971">
    <cfRule type="containsText" dxfId="3601" priority="4935" operator="containsText" text="NO">
      <formula>NOT(ISERROR(SEARCH("NO",V966)))</formula>
    </cfRule>
  </conditionalFormatting>
  <conditionalFormatting sqref="W972">
    <cfRule type="containsText" dxfId="3600" priority="4934" operator="containsText" text="CUMPLE">
      <formula>NOT(ISERROR(SEARCH("CUMPLE",W972)))</formula>
    </cfRule>
  </conditionalFormatting>
  <conditionalFormatting sqref="W972">
    <cfRule type="containsText" dxfId="3599" priority="4933" operator="containsText" text="NO">
      <formula>NOT(ISERROR(SEARCH("NO",W972)))</formula>
    </cfRule>
  </conditionalFormatting>
  <conditionalFormatting sqref="Z966">
    <cfRule type="containsText" dxfId="3598" priority="4928" operator="containsText" text="NO CUMPLE">
      <formula>NOT(ISERROR(SEARCH("NO CUMPLE",Z966)))</formula>
    </cfRule>
    <cfRule type="containsText" dxfId="3597" priority="4929" operator="containsText" text="CUMPLE">
      <formula>NOT(ISERROR(SEARCH("CUMPLE",Z966)))</formula>
    </cfRule>
    <cfRule type="containsText" dxfId="3596" priority="4930" operator="containsText" text="SUBSANAR">
      <formula>NOT(ISERROR(SEARCH("SUBSANAR",Z966)))</formula>
    </cfRule>
    <cfRule type="containsText" dxfId="3595" priority="4931" operator="containsText" text="NO">
      <formula>NOT(ISERROR(SEARCH("NO",Z966)))</formula>
    </cfRule>
    <cfRule type="containsText" dxfId="3594" priority="4932" operator="containsText" text="SI">
      <formula>NOT(ISERROR(SEARCH("SI",Z966)))</formula>
    </cfRule>
  </conditionalFormatting>
  <conditionalFormatting sqref="AB966">
    <cfRule type="containsText" dxfId="3593" priority="4923" operator="containsText" text="NO CUMPLE">
      <formula>NOT(ISERROR(SEARCH("NO CUMPLE",AB966)))</formula>
    </cfRule>
    <cfRule type="containsText" dxfId="3592" priority="4924" operator="containsText" text="CUMPLE">
      <formula>NOT(ISERROR(SEARCH("CUMPLE",AB966)))</formula>
    </cfRule>
    <cfRule type="containsText" dxfId="3591" priority="4925" operator="containsText" text="SUBSANAR">
      <formula>NOT(ISERROR(SEARCH("SUBSANAR",AB966)))</formula>
    </cfRule>
    <cfRule type="containsText" dxfId="3590" priority="4926" operator="containsText" text="NO">
      <formula>NOT(ISERROR(SEARCH("NO",AB966)))</formula>
    </cfRule>
    <cfRule type="containsText" dxfId="3589" priority="4927" operator="containsText" text="SI">
      <formula>NOT(ISERROR(SEARCH("SI",AB966)))</formula>
    </cfRule>
  </conditionalFormatting>
  <conditionalFormatting sqref="AB962">
    <cfRule type="containsText" dxfId="3588" priority="4913" operator="containsText" text="NO CUMPLE">
      <formula>NOT(ISERROR(SEARCH("NO CUMPLE",AB962)))</formula>
    </cfRule>
    <cfRule type="containsText" dxfId="3587" priority="4914" operator="containsText" text="CUMPLE">
      <formula>NOT(ISERROR(SEARCH("CUMPLE",AB962)))</formula>
    </cfRule>
    <cfRule type="containsText" dxfId="3586" priority="4915" operator="containsText" text="SUBSANAR">
      <formula>NOT(ISERROR(SEARCH("SUBSANAR",AB962)))</formula>
    </cfRule>
    <cfRule type="containsText" dxfId="3585" priority="4916" operator="containsText" text="NO">
      <formula>NOT(ISERROR(SEARCH("NO",AB962)))</formula>
    </cfRule>
    <cfRule type="containsText" dxfId="3584" priority="4917" operator="containsText" text="SI">
      <formula>NOT(ISERROR(SEARCH("SI",AB962)))</formula>
    </cfRule>
  </conditionalFormatting>
  <conditionalFormatting sqref="Z962">
    <cfRule type="containsText" dxfId="3583" priority="4918" operator="containsText" text="NO CUMPLE">
      <formula>NOT(ISERROR(SEARCH("NO CUMPLE",Z962)))</formula>
    </cfRule>
    <cfRule type="containsText" dxfId="3582" priority="4919" operator="containsText" text="CUMPLE">
      <formula>NOT(ISERROR(SEARCH("CUMPLE",Z962)))</formula>
    </cfRule>
    <cfRule type="containsText" dxfId="3581" priority="4920" operator="containsText" text="SUBSANAR">
      <formula>NOT(ISERROR(SEARCH("SUBSANAR",Z962)))</formula>
    </cfRule>
    <cfRule type="containsText" dxfId="3580" priority="4921" operator="containsText" text="NO">
      <formula>NOT(ISERROR(SEARCH("NO",Z962)))</formula>
    </cfRule>
    <cfRule type="containsText" dxfId="3579" priority="4922" operator="containsText" text="SI">
      <formula>NOT(ISERROR(SEARCH("SI",Z962)))</formula>
    </cfRule>
  </conditionalFormatting>
  <conditionalFormatting sqref="S983:T984">
    <cfRule type="containsText" dxfId="3578" priority="4907" operator="containsText" text="CUMPLE">
      <formula>NOT(ISERROR(SEARCH("CUMPLE",S983)))</formula>
    </cfRule>
  </conditionalFormatting>
  <conditionalFormatting sqref="AA979">
    <cfRule type="containsText" dxfId="3577" priority="4905" operator="containsText" text="NO">
      <formula>NOT(ISERROR(SEARCH("NO",AA979)))</formula>
    </cfRule>
    <cfRule type="containsText" dxfId="3576" priority="4906" operator="containsText" text="CUMPLE">
      <formula>NOT(ISERROR(SEARCH("CUMPLE",AA979)))</formula>
    </cfRule>
  </conditionalFormatting>
  <conditionalFormatting sqref="R983:R984">
    <cfRule type="containsText" dxfId="3575" priority="4900" operator="containsText" text="CUMPLE">
      <formula>NOT(ISERROR(SEARCH("CUMPLE",R983)))</formula>
    </cfRule>
  </conditionalFormatting>
  <conditionalFormatting sqref="X985">
    <cfRule type="containsText" dxfId="3574" priority="4896" operator="containsText" text="NO">
      <formula>NOT(ISERROR(SEARCH("NO",X985)))</formula>
    </cfRule>
  </conditionalFormatting>
  <conditionalFormatting sqref="X985">
    <cfRule type="containsText" dxfId="3573" priority="4897" operator="containsText" text="CUMPLE">
      <formula>NOT(ISERROR(SEARCH("CUMPLE",X985)))</formula>
    </cfRule>
  </conditionalFormatting>
  <conditionalFormatting sqref="Q979:Q984">
    <cfRule type="containsText" dxfId="3572" priority="4891" operator="containsText" text="NO CUMPLE">
      <formula>NOT(ISERROR(SEARCH("NO CUMPLE",Q979)))</formula>
    </cfRule>
    <cfRule type="containsText" dxfId="3571" priority="4892" operator="containsText" text="CUMPLE">
      <formula>NOT(ISERROR(SEARCH("CUMPLE",Q979)))</formula>
    </cfRule>
    <cfRule type="containsText" dxfId="3570" priority="4893" operator="containsText" text="SUBSANAR">
      <formula>NOT(ISERROR(SEARCH("SUBSANAR",Q979)))</formula>
    </cfRule>
    <cfRule type="containsText" dxfId="3569" priority="4894" operator="containsText" text="NO">
      <formula>NOT(ISERROR(SEARCH("NO",Q979)))</formula>
    </cfRule>
    <cfRule type="containsText" dxfId="3568" priority="4895" operator="containsText" text="SI">
      <formula>NOT(ISERROR(SEARCH("SI",Q979)))</formula>
    </cfRule>
  </conditionalFormatting>
  <conditionalFormatting sqref="R979:T982">
    <cfRule type="containsText" dxfId="3567" priority="4886" operator="containsText" text="NO CUMPLE">
      <formula>NOT(ISERROR(SEARCH("NO CUMPLE",R979)))</formula>
    </cfRule>
    <cfRule type="containsText" dxfId="3566" priority="4887" operator="containsText" text="CUMPLE">
      <formula>NOT(ISERROR(SEARCH("CUMPLE",R979)))</formula>
    </cfRule>
    <cfRule type="containsText" dxfId="3565" priority="4888" operator="containsText" text="SUBSANAR">
      <formula>NOT(ISERROR(SEARCH("SUBSANAR",R979)))</formula>
    </cfRule>
    <cfRule type="containsText" dxfId="3564" priority="4889" operator="containsText" text="NO">
      <formula>NOT(ISERROR(SEARCH("NO",R979)))</formula>
    </cfRule>
    <cfRule type="containsText" dxfId="3563" priority="4890" operator="containsText" text="SI">
      <formula>NOT(ISERROR(SEARCH("SI",R979)))</formula>
    </cfRule>
  </conditionalFormatting>
  <conditionalFormatting sqref="V979:V984">
    <cfRule type="containsText" dxfId="3562" priority="4880" operator="containsText" text="CUMPLE">
      <formula>NOT(ISERROR(SEARCH("CUMPLE",V979)))</formula>
    </cfRule>
  </conditionalFormatting>
  <conditionalFormatting sqref="V979:V984">
    <cfRule type="containsText" dxfId="3561" priority="4879" operator="containsText" text="NO">
      <formula>NOT(ISERROR(SEARCH("NO",V979)))</formula>
    </cfRule>
  </conditionalFormatting>
  <conditionalFormatting sqref="V979:V984">
    <cfRule type="containsText" dxfId="3560" priority="4878" operator="containsText" text="NO">
      <formula>NOT(ISERROR(SEARCH("NO",V979)))</formula>
    </cfRule>
  </conditionalFormatting>
  <conditionalFormatting sqref="V979:V984">
    <cfRule type="containsText" dxfId="3559" priority="4877" operator="containsText" text="NO">
      <formula>NOT(ISERROR(SEARCH("NO",V979)))</formula>
    </cfRule>
  </conditionalFormatting>
  <conditionalFormatting sqref="W985">
    <cfRule type="containsText" dxfId="3558" priority="4876" operator="containsText" text="CUMPLE">
      <formula>NOT(ISERROR(SEARCH("CUMPLE",W985)))</formula>
    </cfRule>
  </conditionalFormatting>
  <conditionalFormatting sqref="W985">
    <cfRule type="containsText" dxfId="3557" priority="4875" operator="containsText" text="NO">
      <formula>NOT(ISERROR(SEARCH("NO",W985)))</formula>
    </cfRule>
  </conditionalFormatting>
  <conditionalFormatting sqref="Z979">
    <cfRule type="containsText" dxfId="3556" priority="4870" operator="containsText" text="NO CUMPLE">
      <formula>NOT(ISERROR(SEARCH("NO CUMPLE",Z979)))</formula>
    </cfRule>
    <cfRule type="containsText" dxfId="3555" priority="4871" operator="containsText" text="CUMPLE">
      <formula>NOT(ISERROR(SEARCH("CUMPLE",Z979)))</formula>
    </cfRule>
    <cfRule type="containsText" dxfId="3554" priority="4872" operator="containsText" text="SUBSANAR">
      <formula>NOT(ISERROR(SEARCH("SUBSANAR",Z979)))</formula>
    </cfRule>
    <cfRule type="containsText" dxfId="3553" priority="4873" operator="containsText" text="NO">
      <formula>NOT(ISERROR(SEARCH("NO",Z979)))</formula>
    </cfRule>
    <cfRule type="containsText" dxfId="3552" priority="4874" operator="containsText" text="SI">
      <formula>NOT(ISERROR(SEARCH("SI",Z979)))</formula>
    </cfRule>
  </conditionalFormatting>
  <conditionalFormatting sqref="AB979">
    <cfRule type="containsText" dxfId="3551" priority="4865" operator="containsText" text="NO CUMPLE">
      <formula>NOT(ISERROR(SEARCH("NO CUMPLE",AB979)))</formula>
    </cfRule>
    <cfRule type="containsText" dxfId="3550" priority="4866" operator="containsText" text="CUMPLE">
      <formula>NOT(ISERROR(SEARCH("CUMPLE",AB979)))</formula>
    </cfRule>
    <cfRule type="containsText" dxfId="3549" priority="4867" operator="containsText" text="SUBSANAR">
      <formula>NOT(ISERROR(SEARCH("SUBSANAR",AB979)))</formula>
    </cfRule>
    <cfRule type="containsText" dxfId="3548" priority="4868" operator="containsText" text="NO">
      <formula>NOT(ISERROR(SEARCH("NO",AB979)))</formula>
    </cfRule>
    <cfRule type="containsText" dxfId="3547" priority="4869" operator="containsText" text="SI">
      <formula>NOT(ISERROR(SEARCH("SI",AB979)))</formula>
    </cfRule>
  </conditionalFormatting>
  <conditionalFormatting sqref="AB975">
    <cfRule type="containsText" dxfId="3546" priority="4855" operator="containsText" text="NO CUMPLE">
      <formula>NOT(ISERROR(SEARCH("NO CUMPLE",AB975)))</formula>
    </cfRule>
    <cfRule type="containsText" dxfId="3545" priority="4856" operator="containsText" text="CUMPLE">
      <formula>NOT(ISERROR(SEARCH("CUMPLE",AB975)))</formula>
    </cfRule>
    <cfRule type="containsText" dxfId="3544" priority="4857" operator="containsText" text="SUBSANAR">
      <formula>NOT(ISERROR(SEARCH("SUBSANAR",AB975)))</formula>
    </cfRule>
    <cfRule type="containsText" dxfId="3543" priority="4858" operator="containsText" text="NO">
      <formula>NOT(ISERROR(SEARCH("NO",AB975)))</formula>
    </cfRule>
    <cfRule type="containsText" dxfId="3542" priority="4859" operator="containsText" text="SI">
      <formula>NOT(ISERROR(SEARCH("SI",AB975)))</formula>
    </cfRule>
  </conditionalFormatting>
  <conditionalFormatting sqref="Z975">
    <cfRule type="containsText" dxfId="3541" priority="4860" operator="containsText" text="NO CUMPLE">
      <formula>NOT(ISERROR(SEARCH("NO CUMPLE",Z975)))</formula>
    </cfRule>
    <cfRule type="containsText" dxfId="3540" priority="4861" operator="containsText" text="CUMPLE">
      <formula>NOT(ISERROR(SEARCH("CUMPLE",Z975)))</formula>
    </cfRule>
    <cfRule type="containsText" dxfId="3539" priority="4862" operator="containsText" text="SUBSANAR">
      <formula>NOT(ISERROR(SEARCH("SUBSANAR",Z975)))</formula>
    </cfRule>
    <cfRule type="containsText" dxfId="3538" priority="4863" operator="containsText" text="NO">
      <formula>NOT(ISERROR(SEARCH("NO",Z975)))</formula>
    </cfRule>
    <cfRule type="containsText" dxfId="3537" priority="4864" operator="containsText" text="SI">
      <formula>NOT(ISERROR(SEARCH("SI",Z975)))</formula>
    </cfRule>
  </conditionalFormatting>
  <conditionalFormatting sqref="V999:V1000">
    <cfRule type="containsText" dxfId="3536" priority="4849" operator="containsText" text="FUERA DE TIEMPO">
      <formula>NOT(ISERROR(SEARCH("FUERA DE TIEMPO",V999)))</formula>
    </cfRule>
  </conditionalFormatting>
  <conditionalFormatting sqref="S996:T997">
    <cfRule type="containsText" dxfId="3535" priority="4848" operator="containsText" text="CUMPLE">
      <formula>NOT(ISERROR(SEARCH("CUMPLE",S996)))</formula>
    </cfRule>
  </conditionalFormatting>
  <conditionalFormatting sqref="AA992">
    <cfRule type="containsText" dxfId="3534" priority="4846" operator="containsText" text="NO">
      <formula>NOT(ISERROR(SEARCH("NO",AA992)))</formula>
    </cfRule>
    <cfRule type="containsText" dxfId="3533" priority="4847" operator="containsText" text="CUMPLE">
      <formula>NOT(ISERROR(SEARCH("CUMPLE",AA992)))</formula>
    </cfRule>
  </conditionalFormatting>
  <conditionalFormatting sqref="R997">
    <cfRule type="containsText" dxfId="3532" priority="4841" operator="containsText" text="CUMPLE">
      <formula>NOT(ISERROR(SEARCH("CUMPLE",R997)))</formula>
    </cfRule>
  </conditionalFormatting>
  <conditionalFormatting sqref="X998">
    <cfRule type="containsText" dxfId="3531" priority="4837" operator="containsText" text="NO">
      <formula>NOT(ISERROR(SEARCH("NO",X998)))</formula>
    </cfRule>
  </conditionalFormatting>
  <conditionalFormatting sqref="X998">
    <cfRule type="containsText" dxfId="3530" priority="4838" operator="containsText" text="CUMPLE">
      <formula>NOT(ISERROR(SEARCH("CUMPLE",X998)))</formula>
    </cfRule>
  </conditionalFormatting>
  <conditionalFormatting sqref="Q992:Q997">
    <cfRule type="containsText" dxfId="3529" priority="4832" operator="containsText" text="NO CUMPLE">
      <formula>NOT(ISERROR(SEARCH("NO CUMPLE",Q992)))</formula>
    </cfRule>
    <cfRule type="containsText" dxfId="3528" priority="4833" operator="containsText" text="CUMPLE">
      <formula>NOT(ISERROR(SEARCH("CUMPLE",Q992)))</formula>
    </cfRule>
    <cfRule type="containsText" dxfId="3527" priority="4834" operator="containsText" text="SUBSANAR">
      <formula>NOT(ISERROR(SEARCH("SUBSANAR",Q992)))</formula>
    </cfRule>
    <cfRule type="containsText" dxfId="3526" priority="4835" operator="containsText" text="NO">
      <formula>NOT(ISERROR(SEARCH("NO",Q992)))</formula>
    </cfRule>
    <cfRule type="containsText" dxfId="3525" priority="4836" operator="containsText" text="SI">
      <formula>NOT(ISERROR(SEARCH("SI",Q992)))</formula>
    </cfRule>
  </conditionalFormatting>
  <conditionalFormatting sqref="R992:T995">
    <cfRule type="containsText" dxfId="3524" priority="4827" operator="containsText" text="NO CUMPLE">
      <formula>NOT(ISERROR(SEARCH("NO CUMPLE",R992)))</formula>
    </cfRule>
    <cfRule type="containsText" dxfId="3523" priority="4828" operator="containsText" text="CUMPLE">
      <formula>NOT(ISERROR(SEARCH("CUMPLE",R992)))</formula>
    </cfRule>
    <cfRule type="containsText" dxfId="3522" priority="4829" operator="containsText" text="SUBSANAR">
      <formula>NOT(ISERROR(SEARCH("SUBSANAR",R992)))</formula>
    </cfRule>
    <cfRule type="containsText" dxfId="3521" priority="4830" operator="containsText" text="NO">
      <formula>NOT(ISERROR(SEARCH("NO",R992)))</formula>
    </cfRule>
    <cfRule type="containsText" dxfId="3520" priority="4831" operator="containsText" text="SI">
      <formula>NOT(ISERROR(SEARCH("SI",R992)))</formula>
    </cfRule>
  </conditionalFormatting>
  <conditionalFormatting sqref="V992:V997">
    <cfRule type="containsText" dxfId="3519" priority="4821" operator="containsText" text="CUMPLE">
      <formula>NOT(ISERROR(SEARCH("CUMPLE",V992)))</formula>
    </cfRule>
  </conditionalFormatting>
  <conditionalFormatting sqref="V992:V997">
    <cfRule type="containsText" dxfId="3518" priority="4820" operator="containsText" text="NO">
      <formula>NOT(ISERROR(SEARCH("NO",V992)))</formula>
    </cfRule>
  </conditionalFormatting>
  <conditionalFormatting sqref="V992:V997">
    <cfRule type="containsText" dxfId="3517" priority="4819" operator="containsText" text="NO">
      <formula>NOT(ISERROR(SEARCH("NO",V992)))</formula>
    </cfRule>
  </conditionalFormatting>
  <conditionalFormatting sqref="V992:V997">
    <cfRule type="containsText" dxfId="3516" priority="4818" operator="containsText" text="NO">
      <formula>NOT(ISERROR(SEARCH("NO",V992)))</formula>
    </cfRule>
  </conditionalFormatting>
  <conditionalFormatting sqref="W998">
    <cfRule type="containsText" dxfId="3515" priority="4817" operator="containsText" text="CUMPLE">
      <formula>NOT(ISERROR(SEARCH("CUMPLE",W998)))</formula>
    </cfRule>
  </conditionalFormatting>
  <conditionalFormatting sqref="W998">
    <cfRule type="containsText" dxfId="3514" priority="4816" operator="containsText" text="NO">
      <formula>NOT(ISERROR(SEARCH("NO",W998)))</formula>
    </cfRule>
  </conditionalFormatting>
  <conditionalFormatting sqref="Z992">
    <cfRule type="containsText" dxfId="3513" priority="4811" operator="containsText" text="NO CUMPLE">
      <formula>NOT(ISERROR(SEARCH("NO CUMPLE",Z992)))</formula>
    </cfRule>
    <cfRule type="containsText" dxfId="3512" priority="4812" operator="containsText" text="CUMPLE">
      <formula>NOT(ISERROR(SEARCH("CUMPLE",Z992)))</formula>
    </cfRule>
    <cfRule type="containsText" dxfId="3511" priority="4813" operator="containsText" text="SUBSANAR">
      <formula>NOT(ISERROR(SEARCH("SUBSANAR",Z992)))</formula>
    </cfRule>
    <cfRule type="containsText" dxfId="3510" priority="4814" operator="containsText" text="NO">
      <formula>NOT(ISERROR(SEARCH("NO",Z992)))</formula>
    </cfRule>
    <cfRule type="containsText" dxfId="3509" priority="4815" operator="containsText" text="SI">
      <formula>NOT(ISERROR(SEARCH("SI",Z992)))</formula>
    </cfRule>
  </conditionalFormatting>
  <conditionalFormatting sqref="AB992">
    <cfRule type="containsText" dxfId="3508" priority="4806" operator="containsText" text="NO CUMPLE">
      <formula>NOT(ISERROR(SEARCH("NO CUMPLE",AB992)))</formula>
    </cfRule>
    <cfRule type="containsText" dxfId="3507" priority="4807" operator="containsText" text="CUMPLE">
      <formula>NOT(ISERROR(SEARCH("CUMPLE",AB992)))</formula>
    </cfRule>
    <cfRule type="containsText" dxfId="3506" priority="4808" operator="containsText" text="SUBSANAR">
      <formula>NOT(ISERROR(SEARCH("SUBSANAR",AB992)))</formula>
    </cfRule>
    <cfRule type="containsText" dxfId="3505" priority="4809" operator="containsText" text="NO">
      <formula>NOT(ISERROR(SEARCH("NO",AB992)))</formula>
    </cfRule>
    <cfRule type="containsText" dxfId="3504" priority="4810" operator="containsText" text="SI">
      <formula>NOT(ISERROR(SEARCH("SI",AB992)))</formula>
    </cfRule>
  </conditionalFormatting>
  <conditionalFormatting sqref="AB988">
    <cfRule type="containsText" dxfId="3503" priority="4796" operator="containsText" text="NO CUMPLE">
      <formula>NOT(ISERROR(SEARCH("NO CUMPLE",AB988)))</formula>
    </cfRule>
    <cfRule type="containsText" dxfId="3502" priority="4797" operator="containsText" text="CUMPLE">
      <formula>NOT(ISERROR(SEARCH("CUMPLE",AB988)))</formula>
    </cfRule>
    <cfRule type="containsText" dxfId="3501" priority="4798" operator="containsText" text="SUBSANAR">
      <formula>NOT(ISERROR(SEARCH("SUBSANAR",AB988)))</formula>
    </cfRule>
    <cfRule type="containsText" dxfId="3500" priority="4799" operator="containsText" text="NO">
      <formula>NOT(ISERROR(SEARCH("NO",AB988)))</formula>
    </cfRule>
    <cfRule type="containsText" dxfId="3499" priority="4800" operator="containsText" text="SI">
      <formula>NOT(ISERROR(SEARCH("SI",AB988)))</formula>
    </cfRule>
  </conditionalFormatting>
  <conditionalFormatting sqref="Z988">
    <cfRule type="containsText" dxfId="3498" priority="4801" operator="containsText" text="NO CUMPLE">
      <formula>NOT(ISERROR(SEARCH("NO CUMPLE",Z988)))</formula>
    </cfRule>
    <cfRule type="containsText" dxfId="3497" priority="4802" operator="containsText" text="CUMPLE">
      <formula>NOT(ISERROR(SEARCH("CUMPLE",Z988)))</formula>
    </cfRule>
    <cfRule type="containsText" dxfId="3496" priority="4803" operator="containsText" text="SUBSANAR">
      <formula>NOT(ISERROR(SEARCH("SUBSANAR",Z988)))</formula>
    </cfRule>
    <cfRule type="containsText" dxfId="3495" priority="4804" operator="containsText" text="NO">
      <formula>NOT(ISERROR(SEARCH("NO",Z988)))</formula>
    </cfRule>
    <cfRule type="containsText" dxfId="3494" priority="4805" operator="containsText" text="SI">
      <formula>NOT(ISERROR(SEARCH("SI",Z988)))</formula>
    </cfRule>
  </conditionalFormatting>
  <conditionalFormatting sqref="S1010:T1010 T1009">
    <cfRule type="containsText" dxfId="3493" priority="4790" operator="containsText" text="CUMPLE">
      <formula>NOT(ISERROR(SEARCH("CUMPLE",S1009)))</formula>
    </cfRule>
  </conditionalFormatting>
  <conditionalFormatting sqref="AA1005">
    <cfRule type="containsText" dxfId="3492" priority="4788" operator="containsText" text="NO">
      <formula>NOT(ISERROR(SEARCH("NO",AA1005)))</formula>
    </cfRule>
    <cfRule type="containsText" dxfId="3491" priority="4789" operator="containsText" text="CUMPLE">
      <formula>NOT(ISERROR(SEARCH("CUMPLE",AA1005)))</formula>
    </cfRule>
  </conditionalFormatting>
  <conditionalFormatting sqref="R1010">
    <cfRule type="containsText" dxfId="3490" priority="4783" operator="containsText" text="CUMPLE">
      <formula>NOT(ISERROR(SEARCH("CUMPLE",R1010)))</formula>
    </cfRule>
  </conditionalFormatting>
  <conditionalFormatting sqref="X1011">
    <cfRule type="containsText" dxfId="3489" priority="4779" operator="containsText" text="NO">
      <formula>NOT(ISERROR(SEARCH("NO",X1011)))</formula>
    </cfRule>
  </conditionalFormatting>
  <conditionalFormatting sqref="X1011">
    <cfRule type="containsText" dxfId="3488" priority="4780" operator="containsText" text="CUMPLE">
      <formula>NOT(ISERROR(SEARCH("CUMPLE",X1011)))</formula>
    </cfRule>
  </conditionalFormatting>
  <conditionalFormatting sqref="Q1005:Q1010">
    <cfRule type="containsText" dxfId="3487" priority="4774" operator="containsText" text="NO CUMPLE">
      <formula>NOT(ISERROR(SEARCH("NO CUMPLE",Q1005)))</formula>
    </cfRule>
    <cfRule type="containsText" dxfId="3486" priority="4775" operator="containsText" text="CUMPLE">
      <formula>NOT(ISERROR(SEARCH("CUMPLE",Q1005)))</formula>
    </cfRule>
    <cfRule type="containsText" dxfId="3485" priority="4776" operator="containsText" text="SUBSANAR">
      <formula>NOT(ISERROR(SEARCH("SUBSANAR",Q1005)))</formula>
    </cfRule>
    <cfRule type="containsText" dxfId="3484" priority="4777" operator="containsText" text="NO">
      <formula>NOT(ISERROR(SEARCH("NO",Q1005)))</formula>
    </cfRule>
    <cfRule type="containsText" dxfId="3483" priority="4778" operator="containsText" text="SI">
      <formula>NOT(ISERROR(SEARCH("SI",Q1005)))</formula>
    </cfRule>
  </conditionalFormatting>
  <conditionalFormatting sqref="R1005:T1008">
    <cfRule type="containsText" dxfId="3482" priority="4769" operator="containsText" text="NO CUMPLE">
      <formula>NOT(ISERROR(SEARCH("NO CUMPLE",R1005)))</formula>
    </cfRule>
    <cfRule type="containsText" dxfId="3481" priority="4770" operator="containsText" text="CUMPLE">
      <formula>NOT(ISERROR(SEARCH("CUMPLE",R1005)))</formula>
    </cfRule>
    <cfRule type="containsText" dxfId="3480" priority="4771" operator="containsText" text="SUBSANAR">
      <formula>NOT(ISERROR(SEARCH("SUBSANAR",R1005)))</formula>
    </cfRule>
    <cfRule type="containsText" dxfId="3479" priority="4772" operator="containsText" text="NO">
      <formula>NOT(ISERROR(SEARCH("NO",R1005)))</formula>
    </cfRule>
    <cfRule type="containsText" dxfId="3478" priority="4773" operator="containsText" text="SI">
      <formula>NOT(ISERROR(SEARCH("SI",R1005)))</formula>
    </cfRule>
  </conditionalFormatting>
  <conditionalFormatting sqref="V1005:V1010">
    <cfRule type="containsText" dxfId="3477" priority="4763" operator="containsText" text="CUMPLE">
      <formula>NOT(ISERROR(SEARCH("CUMPLE",V1005)))</formula>
    </cfRule>
  </conditionalFormatting>
  <conditionalFormatting sqref="V1005:V1010">
    <cfRule type="containsText" dxfId="3476" priority="4762" operator="containsText" text="NO">
      <formula>NOT(ISERROR(SEARCH("NO",V1005)))</formula>
    </cfRule>
  </conditionalFormatting>
  <conditionalFormatting sqref="V1005:V1010">
    <cfRule type="containsText" dxfId="3475" priority="4761" operator="containsText" text="NO">
      <formula>NOT(ISERROR(SEARCH("NO",V1005)))</formula>
    </cfRule>
  </conditionalFormatting>
  <conditionalFormatting sqref="V1005:V1010">
    <cfRule type="containsText" dxfId="3474" priority="4760" operator="containsText" text="NO">
      <formula>NOT(ISERROR(SEARCH("NO",V1005)))</formula>
    </cfRule>
  </conditionalFormatting>
  <conditionalFormatting sqref="W1011">
    <cfRule type="containsText" dxfId="3473" priority="4759" operator="containsText" text="CUMPLE">
      <formula>NOT(ISERROR(SEARCH("CUMPLE",W1011)))</formula>
    </cfRule>
  </conditionalFormatting>
  <conditionalFormatting sqref="W1011">
    <cfRule type="containsText" dxfId="3472" priority="4758" operator="containsText" text="NO">
      <formula>NOT(ISERROR(SEARCH("NO",W1011)))</formula>
    </cfRule>
  </conditionalFormatting>
  <conditionalFormatting sqref="Z1005">
    <cfRule type="containsText" dxfId="3471" priority="4753" operator="containsText" text="NO CUMPLE">
      <formula>NOT(ISERROR(SEARCH("NO CUMPLE",Z1005)))</formula>
    </cfRule>
    <cfRule type="containsText" dxfId="3470" priority="4754" operator="containsText" text="CUMPLE">
      <formula>NOT(ISERROR(SEARCH("CUMPLE",Z1005)))</formula>
    </cfRule>
    <cfRule type="containsText" dxfId="3469" priority="4755" operator="containsText" text="SUBSANAR">
      <formula>NOT(ISERROR(SEARCH("SUBSANAR",Z1005)))</formula>
    </cfRule>
    <cfRule type="containsText" dxfId="3468" priority="4756" operator="containsText" text="NO">
      <formula>NOT(ISERROR(SEARCH("NO",Z1005)))</formula>
    </cfRule>
    <cfRule type="containsText" dxfId="3467" priority="4757" operator="containsText" text="SI">
      <formula>NOT(ISERROR(SEARCH("SI",Z1005)))</formula>
    </cfRule>
  </conditionalFormatting>
  <conditionalFormatting sqref="AB1005">
    <cfRule type="containsText" dxfId="3466" priority="4748" operator="containsText" text="NO CUMPLE">
      <formula>NOT(ISERROR(SEARCH("NO CUMPLE",AB1005)))</formula>
    </cfRule>
    <cfRule type="containsText" dxfId="3465" priority="4749" operator="containsText" text="CUMPLE">
      <formula>NOT(ISERROR(SEARCH("CUMPLE",AB1005)))</formula>
    </cfRule>
    <cfRule type="containsText" dxfId="3464" priority="4750" operator="containsText" text="SUBSANAR">
      <formula>NOT(ISERROR(SEARCH("SUBSANAR",AB1005)))</formula>
    </cfRule>
    <cfRule type="containsText" dxfId="3463" priority="4751" operator="containsText" text="NO">
      <formula>NOT(ISERROR(SEARCH("NO",AB1005)))</formula>
    </cfRule>
    <cfRule type="containsText" dxfId="3462" priority="4752" operator="containsText" text="SI">
      <formula>NOT(ISERROR(SEARCH("SI",AB1005)))</formula>
    </cfRule>
  </conditionalFormatting>
  <conditionalFormatting sqref="AB1001">
    <cfRule type="containsText" dxfId="3461" priority="4738" operator="containsText" text="NO CUMPLE">
      <formula>NOT(ISERROR(SEARCH("NO CUMPLE",AB1001)))</formula>
    </cfRule>
    <cfRule type="containsText" dxfId="3460" priority="4739" operator="containsText" text="CUMPLE">
      <formula>NOT(ISERROR(SEARCH("CUMPLE",AB1001)))</formula>
    </cfRule>
    <cfRule type="containsText" dxfId="3459" priority="4740" operator="containsText" text="SUBSANAR">
      <formula>NOT(ISERROR(SEARCH("SUBSANAR",AB1001)))</formula>
    </cfRule>
    <cfRule type="containsText" dxfId="3458" priority="4741" operator="containsText" text="NO">
      <formula>NOT(ISERROR(SEARCH("NO",AB1001)))</formula>
    </cfRule>
    <cfRule type="containsText" dxfId="3457" priority="4742" operator="containsText" text="SI">
      <formula>NOT(ISERROR(SEARCH("SI",AB1001)))</formula>
    </cfRule>
  </conditionalFormatting>
  <conditionalFormatting sqref="Z1001">
    <cfRule type="containsText" dxfId="3456" priority="4743" operator="containsText" text="NO CUMPLE">
      <formula>NOT(ISERROR(SEARCH("NO CUMPLE",Z1001)))</formula>
    </cfRule>
    <cfRule type="containsText" dxfId="3455" priority="4744" operator="containsText" text="CUMPLE">
      <formula>NOT(ISERROR(SEARCH("CUMPLE",Z1001)))</formula>
    </cfRule>
    <cfRule type="containsText" dxfId="3454" priority="4745" operator="containsText" text="SUBSANAR">
      <formula>NOT(ISERROR(SEARCH("SUBSANAR",Z1001)))</formula>
    </cfRule>
    <cfRule type="containsText" dxfId="3453" priority="4746" operator="containsText" text="NO">
      <formula>NOT(ISERROR(SEARCH("NO",Z1001)))</formula>
    </cfRule>
    <cfRule type="containsText" dxfId="3452" priority="4747" operator="containsText" text="SI">
      <formula>NOT(ISERROR(SEARCH("SI",Z1001)))</formula>
    </cfRule>
  </conditionalFormatting>
  <conditionalFormatting sqref="V1025:V1026 V1038:V1039">
    <cfRule type="containsText" dxfId="3451" priority="4732" operator="containsText" text="FUERA DE TIEMPO">
      <formula>NOT(ISERROR(SEARCH("FUERA DE TIEMPO",V1025)))</formula>
    </cfRule>
  </conditionalFormatting>
  <conditionalFormatting sqref="S1022:T1023">
    <cfRule type="containsText" dxfId="3450" priority="4731" operator="containsText" text="CUMPLE">
      <formula>NOT(ISERROR(SEARCH("CUMPLE",S1022)))</formula>
    </cfRule>
  </conditionalFormatting>
  <conditionalFormatting sqref="AA1018">
    <cfRule type="containsText" dxfId="3449" priority="4729" operator="containsText" text="NO">
      <formula>NOT(ISERROR(SEARCH("NO",AA1018)))</formula>
    </cfRule>
    <cfRule type="containsText" dxfId="3448" priority="4730" operator="containsText" text="CUMPLE">
      <formula>NOT(ISERROR(SEARCH("CUMPLE",AA1018)))</formula>
    </cfRule>
  </conditionalFormatting>
  <conditionalFormatting sqref="R1022:R1023">
    <cfRule type="containsText" dxfId="3447" priority="4724" operator="containsText" text="CUMPLE">
      <formula>NOT(ISERROR(SEARCH("CUMPLE",R1022)))</formula>
    </cfRule>
  </conditionalFormatting>
  <conditionalFormatting sqref="X1024">
    <cfRule type="containsText" dxfId="3446" priority="4720" operator="containsText" text="NO">
      <formula>NOT(ISERROR(SEARCH("NO",X1024)))</formula>
    </cfRule>
  </conditionalFormatting>
  <conditionalFormatting sqref="X1024">
    <cfRule type="containsText" dxfId="3445" priority="4721" operator="containsText" text="CUMPLE">
      <formula>NOT(ISERROR(SEARCH("CUMPLE",X1024)))</formula>
    </cfRule>
  </conditionalFormatting>
  <conditionalFormatting sqref="Q1018:Q1023">
    <cfRule type="containsText" dxfId="3444" priority="4715" operator="containsText" text="NO CUMPLE">
      <formula>NOT(ISERROR(SEARCH("NO CUMPLE",Q1018)))</formula>
    </cfRule>
    <cfRule type="containsText" dxfId="3443" priority="4716" operator="containsText" text="CUMPLE">
      <formula>NOT(ISERROR(SEARCH("CUMPLE",Q1018)))</formula>
    </cfRule>
    <cfRule type="containsText" dxfId="3442" priority="4717" operator="containsText" text="SUBSANAR">
      <formula>NOT(ISERROR(SEARCH("SUBSANAR",Q1018)))</formula>
    </cfRule>
    <cfRule type="containsText" dxfId="3441" priority="4718" operator="containsText" text="NO">
      <formula>NOT(ISERROR(SEARCH("NO",Q1018)))</formula>
    </cfRule>
    <cfRule type="containsText" dxfId="3440" priority="4719" operator="containsText" text="SI">
      <formula>NOT(ISERROR(SEARCH("SI",Q1018)))</formula>
    </cfRule>
  </conditionalFormatting>
  <conditionalFormatting sqref="R1018:T1021">
    <cfRule type="containsText" dxfId="3439" priority="4710" operator="containsText" text="NO CUMPLE">
      <formula>NOT(ISERROR(SEARCH("NO CUMPLE",R1018)))</formula>
    </cfRule>
    <cfRule type="containsText" dxfId="3438" priority="4711" operator="containsText" text="CUMPLE">
      <formula>NOT(ISERROR(SEARCH("CUMPLE",R1018)))</formula>
    </cfRule>
    <cfRule type="containsText" dxfId="3437" priority="4712" operator="containsText" text="SUBSANAR">
      <formula>NOT(ISERROR(SEARCH("SUBSANAR",R1018)))</formula>
    </cfRule>
    <cfRule type="containsText" dxfId="3436" priority="4713" operator="containsText" text="NO">
      <formula>NOT(ISERROR(SEARCH("NO",R1018)))</formula>
    </cfRule>
    <cfRule type="containsText" dxfId="3435" priority="4714" operator="containsText" text="SI">
      <formula>NOT(ISERROR(SEARCH("SI",R1018)))</formula>
    </cfRule>
  </conditionalFormatting>
  <conditionalFormatting sqref="V1018:V1023">
    <cfRule type="containsText" dxfId="3434" priority="4704" operator="containsText" text="CUMPLE">
      <formula>NOT(ISERROR(SEARCH("CUMPLE",V1018)))</formula>
    </cfRule>
  </conditionalFormatting>
  <conditionalFormatting sqref="V1018:V1023">
    <cfRule type="containsText" dxfId="3433" priority="4703" operator="containsText" text="NO">
      <formula>NOT(ISERROR(SEARCH("NO",V1018)))</formula>
    </cfRule>
  </conditionalFormatting>
  <conditionalFormatting sqref="V1018:V1023">
    <cfRule type="containsText" dxfId="3432" priority="4702" operator="containsText" text="NO">
      <formula>NOT(ISERROR(SEARCH("NO",V1018)))</formula>
    </cfRule>
  </conditionalFormatting>
  <conditionalFormatting sqref="V1018:V1023">
    <cfRule type="containsText" dxfId="3431" priority="4701" operator="containsText" text="NO">
      <formula>NOT(ISERROR(SEARCH("NO",V1018)))</formula>
    </cfRule>
  </conditionalFormatting>
  <conditionalFormatting sqref="W1024">
    <cfRule type="containsText" dxfId="3430" priority="4700" operator="containsText" text="CUMPLE">
      <formula>NOT(ISERROR(SEARCH("CUMPLE",W1024)))</formula>
    </cfRule>
  </conditionalFormatting>
  <conditionalFormatting sqref="W1024">
    <cfRule type="containsText" dxfId="3429" priority="4699" operator="containsText" text="NO">
      <formula>NOT(ISERROR(SEARCH("NO",W1024)))</formula>
    </cfRule>
  </conditionalFormatting>
  <conditionalFormatting sqref="Z1018">
    <cfRule type="containsText" dxfId="3428" priority="4694" operator="containsText" text="NO CUMPLE">
      <formula>NOT(ISERROR(SEARCH("NO CUMPLE",Z1018)))</formula>
    </cfRule>
    <cfRule type="containsText" dxfId="3427" priority="4695" operator="containsText" text="CUMPLE">
      <formula>NOT(ISERROR(SEARCH("CUMPLE",Z1018)))</formula>
    </cfRule>
    <cfRule type="containsText" dxfId="3426" priority="4696" operator="containsText" text="SUBSANAR">
      <formula>NOT(ISERROR(SEARCH("SUBSANAR",Z1018)))</formula>
    </cfRule>
    <cfRule type="containsText" dxfId="3425" priority="4697" operator="containsText" text="NO">
      <formula>NOT(ISERROR(SEARCH("NO",Z1018)))</formula>
    </cfRule>
    <cfRule type="containsText" dxfId="3424" priority="4698" operator="containsText" text="SI">
      <formula>NOT(ISERROR(SEARCH("SI",Z1018)))</formula>
    </cfRule>
  </conditionalFormatting>
  <conditionalFormatting sqref="AB1018">
    <cfRule type="containsText" dxfId="3423" priority="4689" operator="containsText" text="NO CUMPLE">
      <formula>NOT(ISERROR(SEARCH("NO CUMPLE",AB1018)))</formula>
    </cfRule>
    <cfRule type="containsText" dxfId="3422" priority="4690" operator="containsText" text="CUMPLE">
      <formula>NOT(ISERROR(SEARCH("CUMPLE",AB1018)))</formula>
    </cfRule>
    <cfRule type="containsText" dxfId="3421" priority="4691" operator="containsText" text="SUBSANAR">
      <formula>NOT(ISERROR(SEARCH("SUBSANAR",AB1018)))</formula>
    </cfRule>
    <cfRule type="containsText" dxfId="3420" priority="4692" operator="containsText" text="NO">
      <formula>NOT(ISERROR(SEARCH("NO",AB1018)))</formula>
    </cfRule>
    <cfRule type="containsText" dxfId="3419" priority="4693" operator="containsText" text="SI">
      <formula>NOT(ISERROR(SEARCH("SI",AB1018)))</formula>
    </cfRule>
  </conditionalFormatting>
  <conditionalFormatting sqref="AB1014">
    <cfRule type="containsText" dxfId="3418" priority="4679" operator="containsText" text="NO CUMPLE">
      <formula>NOT(ISERROR(SEARCH("NO CUMPLE",AB1014)))</formula>
    </cfRule>
    <cfRule type="containsText" dxfId="3417" priority="4680" operator="containsText" text="CUMPLE">
      <formula>NOT(ISERROR(SEARCH("CUMPLE",AB1014)))</formula>
    </cfRule>
    <cfRule type="containsText" dxfId="3416" priority="4681" operator="containsText" text="SUBSANAR">
      <formula>NOT(ISERROR(SEARCH("SUBSANAR",AB1014)))</formula>
    </cfRule>
    <cfRule type="containsText" dxfId="3415" priority="4682" operator="containsText" text="NO">
      <formula>NOT(ISERROR(SEARCH("NO",AB1014)))</formula>
    </cfRule>
    <cfRule type="containsText" dxfId="3414" priority="4683" operator="containsText" text="SI">
      <formula>NOT(ISERROR(SEARCH("SI",AB1014)))</formula>
    </cfRule>
  </conditionalFormatting>
  <conditionalFormatting sqref="Z1014">
    <cfRule type="containsText" dxfId="3413" priority="4684" operator="containsText" text="NO CUMPLE">
      <formula>NOT(ISERROR(SEARCH("NO CUMPLE",Z1014)))</formula>
    </cfRule>
    <cfRule type="containsText" dxfId="3412" priority="4685" operator="containsText" text="CUMPLE">
      <formula>NOT(ISERROR(SEARCH("CUMPLE",Z1014)))</formula>
    </cfRule>
    <cfRule type="containsText" dxfId="3411" priority="4686" operator="containsText" text="SUBSANAR">
      <formula>NOT(ISERROR(SEARCH("SUBSANAR",Z1014)))</formula>
    </cfRule>
    <cfRule type="containsText" dxfId="3410" priority="4687" operator="containsText" text="NO">
      <formula>NOT(ISERROR(SEARCH("NO",Z1014)))</formula>
    </cfRule>
    <cfRule type="containsText" dxfId="3409" priority="4688" operator="containsText" text="SI">
      <formula>NOT(ISERROR(SEARCH("SI",Z1014)))</formula>
    </cfRule>
  </conditionalFormatting>
  <conditionalFormatting sqref="S1035:T1036">
    <cfRule type="containsText" dxfId="3408" priority="4673" operator="containsText" text="CUMPLE">
      <formula>NOT(ISERROR(SEARCH("CUMPLE",S1035)))</formula>
    </cfRule>
  </conditionalFormatting>
  <conditionalFormatting sqref="AA1031">
    <cfRule type="containsText" dxfId="3407" priority="4671" operator="containsText" text="NO">
      <formula>NOT(ISERROR(SEARCH("NO",AA1031)))</formula>
    </cfRule>
    <cfRule type="containsText" dxfId="3406" priority="4672" operator="containsText" text="CUMPLE">
      <formula>NOT(ISERROR(SEARCH("CUMPLE",AA1031)))</formula>
    </cfRule>
  </conditionalFormatting>
  <conditionalFormatting sqref="AC1031">
    <cfRule type="containsText" dxfId="3405" priority="4669" operator="containsText" text="NO">
      <formula>NOT(ISERROR(SEARCH("NO",AC1031)))</formula>
    </cfRule>
    <cfRule type="containsText" dxfId="3404" priority="4670" operator="containsText" text="CUMPLE">
      <formula>NOT(ISERROR(SEARCH("CUMPLE",AC1031)))</formula>
    </cfRule>
  </conditionalFormatting>
  <conditionalFormatting sqref="R1035:R1036">
    <cfRule type="containsText" dxfId="3403" priority="4666" operator="containsText" text="CUMPLE">
      <formula>NOT(ISERROR(SEARCH("CUMPLE",R1035)))</formula>
    </cfRule>
  </conditionalFormatting>
  <conditionalFormatting sqref="X1037">
    <cfRule type="containsText" dxfId="3402" priority="4662" operator="containsText" text="NO">
      <formula>NOT(ISERROR(SEARCH("NO",X1037)))</formula>
    </cfRule>
  </conditionalFormatting>
  <conditionalFormatting sqref="X1037">
    <cfRule type="containsText" dxfId="3401" priority="4663" operator="containsText" text="CUMPLE">
      <formula>NOT(ISERROR(SEARCH("CUMPLE",X1037)))</formula>
    </cfRule>
  </conditionalFormatting>
  <conditionalFormatting sqref="Q1031:Q1036">
    <cfRule type="containsText" dxfId="3400" priority="4657" operator="containsText" text="NO CUMPLE">
      <formula>NOT(ISERROR(SEARCH("NO CUMPLE",Q1031)))</formula>
    </cfRule>
    <cfRule type="containsText" dxfId="3399" priority="4658" operator="containsText" text="CUMPLE">
      <formula>NOT(ISERROR(SEARCH("CUMPLE",Q1031)))</formula>
    </cfRule>
    <cfRule type="containsText" dxfId="3398" priority="4659" operator="containsText" text="SUBSANAR">
      <formula>NOT(ISERROR(SEARCH("SUBSANAR",Q1031)))</formula>
    </cfRule>
    <cfRule type="containsText" dxfId="3397" priority="4660" operator="containsText" text="NO">
      <formula>NOT(ISERROR(SEARCH("NO",Q1031)))</formula>
    </cfRule>
    <cfRule type="containsText" dxfId="3396" priority="4661" operator="containsText" text="SI">
      <formula>NOT(ISERROR(SEARCH("SI",Q1031)))</formula>
    </cfRule>
  </conditionalFormatting>
  <conditionalFormatting sqref="R1031:T1034">
    <cfRule type="containsText" dxfId="3395" priority="4652" operator="containsText" text="NO CUMPLE">
      <formula>NOT(ISERROR(SEARCH("NO CUMPLE",R1031)))</formula>
    </cfRule>
    <cfRule type="containsText" dxfId="3394" priority="4653" operator="containsText" text="CUMPLE">
      <formula>NOT(ISERROR(SEARCH("CUMPLE",R1031)))</formula>
    </cfRule>
    <cfRule type="containsText" dxfId="3393" priority="4654" operator="containsText" text="SUBSANAR">
      <formula>NOT(ISERROR(SEARCH("SUBSANAR",R1031)))</formula>
    </cfRule>
    <cfRule type="containsText" dxfId="3392" priority="4655" operator="containsText" text="NO">
      <formula>NOT(ISERROR(SEARCH("NO",R1031)))</formula>
    </cfRule>
    <cfRule type="containsText" dxfId="3391" priority="4656" operator="containsText" text="SI">
      <formula>NOT(ISERROR(SEARCH("SI",R1031)))</formula>
    </cfRule>
  </conditionalFormatting>
  <conditionalFormatting sqref="V1031:V1036">
    <cfRule type="containsText" dxfId="3390" priority="4646" operator="containsText" text="CUMPLE">
      <formula>NOT(ISERROR(SEARCH("CUMPLE",V1031)))</formula>
    </cfRule>
  </conditionalFormatting>
  <conditionalFormatting sqref="V1031:V1036">
    <cfRule type="containsText" dxfId="3389" priority="4645" operator="containsText" text="NO">
      <formula>NOT(ISERROR(SEARCH("NO",V1031)))</formula>
    </cfRule>
  </conditionalFormatting>
  <conditionalFormatting sqref="V1031:V1036">
    <cfRule type="containsText" dxfId="3388" priority="4644" operator="containsText" text="NO">
      <formula>NOT(ISERROR(SEARCH("NO",V1031)))</formula>
    </cfRule>
  </conditionalFormatting>
  <conditionalFormatting sqref="V1031:V1036">
    <cfRule type="containsText" dxfId="3387" priority="4643" operator="containsText" text="NO">
      <formula>NOT(ISERROR(SEARCH("NO",V1031)))</formula>
    </cfRule>
  </conditionalFormatting>
  <conditionalFormatting sqref="W1037">
    <cfRule type="containsText" dxfId="3386" priority="4642" operator="containsText" text="CUMPLE">
      <formula>NOT(ISERROR(SEARCH("CUMPLE",W1037)))</formula>
    </cfRule>
  </conditionalFormatting>
  <conditionalFormatting sqref="W1037">
    <cfRule type="containsText" dxfId="3385" priority="4641" operator="containsText" text="NO">
      <formula>NOT(ISERROR(SEARCH("NO",W1037)))</formula>
    </cfRule>
  </conditionalFormatting>
  <conditionalFormatting sqref="Z1031">
    <cfRule type="containsText" dxfId="3384" priority="4636" operator="containsText" text="NO CUMPLE">
      <formula>NOT(ISERROR(SEARCH("NO CUMPLE",Z1031)))</formula>
    </cfRule>
    <cfRule type="containsText" dxfId="3383" priority="4637" operator="containsText" text="CUMPLE">
      <formula>NOT(ISERROR(SEARCH("CUMPLE",Z1031)))</formula>
    </cfRule>
    <cfRule type="containsText" dxfId="3382" priority="4638" operator="containsText" text="SUBSANAR">
      <formula>NOT(ISERROR(SEARCH("SUBSANAR",Z1031)))</formula>
    </cfRule>
    <cfRule type="containsText" dxfId="3381" priority="4639" operator="containsText" text="NO">
      <formula>NOT(ISERROR(SEARCH("NO",Z1031)))</formula>
    </cfRule>
    <cfRule type="containsText" dxfId="3380" priority="4640" operator="containsText" text="SI">
      <formula>NOT(ISERROR(SEARCH("SI",Z1031)))</formula>
    </cfRule>
  </conditionalFormatting>
  <conditionalFormatting sqref="AB1031">
    <cfRule type="containsText" dxfId="3379" priority="4631" operator="containsText" text="NO CUMPLE">
      <formula>NOT(ISERROR(SEARCH("NO CUMPLE",AB1031)))</formula>
    </cfRule>
    <cfRule type="containsText" dxfId="3378" priority="4632" operator="containsText" text="CUMPLE">
      <formula>NOT(ISERROR(SEARCH("CUMPLE",AB1031)))</formula>
    </cfRule>
    <cfRule type="containsText" dxfId="3377" priority="4633" operator="containsText" text="SUBSANAR">
      <formula>NOT(ISERROR(SEARCH("SUBSANAR",AB1031)))</formula>
    </cfRule>
    <cfRule type="containsText" dxfId="3376" priority="4634" operator="containsText" text="NO">
      <formula>NOT(ISERROR(SEARCH("NO",AB1031)))</formula>
    </cfRule>
    <cfRule type="containsText" dxfId="3375" priority="4635" operator="containsText" text="SI">
      <formula>NOT(ISERROR(SEARCH("SI",AB1031)))</formula>
    </cfRule>
  </conditionalFormatting>
  <conditionalFormatting sqref="AB1027">
    <cfRule type="containsText" dxfId="3374" priority="4621" operator="containsText" text="NO CUMPLE">
      <formula>NOT(ISERROR(SEARCH("NO CUMPLE",AB1027)))</formula>
    </cfRule>
    <cfRule type="containsText" dxfId="3373" priority="4622" operator="containsText" text="CUMPLE">
      <formula>NOT(ISERROR(SEARCH("CUMPLE",AB1027)))</formula>
    </cfRule>
    <cfRule type="containsText" dxfId="3372" priority="4623" operator="containsText" text="SUBSANAR">
      <formula>NOT(ISERROR(SEARCH("SUBSANAR",AB1027)))</formula>
    </cfRule>
    <cfRule type="containsText" dxfId="3371" priority="4624" operator="containsText" text="NO">
      <formula>NOT(ISERROR(SEARCH("NO",AB1027)))</formula>
    </cfRule>
    <cfRule type="containsText" dxfId="3370" priority="4625" operator="containsText" text="SI">
      <formula>NOT(ISERROR(SEARCH("SI",AB1027)))</formula>
    </cfRule>
  </conditionalFormatting>
  <conditionalFormatting sqref="Z1027">
    <cfRule type="containsText" dxfId="3369" priority="4626" operator="containsText" text="NO CUMPLE">
      <formula>NOT(ISERROR(SEARCH("NO CUMPLE",Z1027)))</formula>
    </cfRule>
    <cfRule type="containsText" dxfId="3368" priority="4627" operator="containsText" text="CUMPLE">
      <formula>NOT(ISERROR(SEARCH("CUMPLE",Z1027)))</formula>
    </cfRule>
    <cfRule type="containsText" dxfId="3367" priority="4628" operator="containsText" text="SUBSANAR">
      <formula>NOT(ISERROR(SEARCH("SUBSANAR",Z1027)))</formula>
    </cfRule>
    <cfRule type="containsText" dxfId="3366" priority="4629" operator="containsText" text="NO">
      <formula>NOT(ISERROR(SEARCH("NO",Z1027)))</formula>
    </cfRule>
    <cfRule type="containsText" dxfId="3365" priority="4630" operator="containsText" text="SI">
      <formula>NOT(ISERROR(SEARCH("SI",Z1027)))</formula>
    </cfRule>
  </conditionalFormatting>
  <conditionalFormatting sqref="V1051:V1052">
    <cfRule type="containsText" dxfId="3364" priority="4615" operator="containsText" text="FUERA DE TIEMPO">
      <formula>NOT(ISERROR(SEARCH("FUERA DE TIEMPO",V1051)))</formula>
    </cfRule>
  </conditionalFormatting>
  <conditionalFormatting sqref="S1048:T1049">
    <cfRule type="containsText" dxfId="3363" priority="4614" operator="containsText" text="CUMPLE">
      <formula>NOT(ISERROR(SEARCH("CUMPLE",S1048)))</formula>
    </cfRule>
  </conditionalFormatting>
  <conditionalFormatting sqref="AA1044">
    <cfRule type="containsText" dxfId="3362" priority="4612" operator="containsText" text="NO">
      <formula>NOT(ISERROR(SEARCH("NO",AA1044)))</formula>
    </cfRule>
    <cfRule type="containsText" dxfId="3361" priority="4613" operator="containsText" text="CUMPLE">
      <formula>NOT(ISERROR(SEARCH("CUMPLE",AA1044)))</formula>
    </cfRule>
  </conditionalFormatting>
  <conditionalFormatting sqref="R1048:R1049">
    <cfRule type="containsText" dxfId="3360" priority="4607" operator="containsText" text="CUMPLE">
      <formula>NOT(ISERROR(SEARCH("CUMPLE",R1048)))</formula>
    </cfRule>
  </conditionalFormatting>
  <conditionalFormatting sqref="X1050">
    <cfRule type="containsText" dxfId="3359" priority="4603" operator="containsText" text="NO">
      <formula>NOT(ISERROR(SEARCH("NO",X1050)))</formula>
    </cfRule>
  </conditionalFormatting>
  <conditionalFormatting sqref="X1050">
    <cfRule type="containsText" dxfId="3358" priority="4604" operator="containsText" text="CUMPLE">
      <formula>NOT(ISERROR(SEARCH("CUMPLE",X1050)))</formula>
    </cfRule>
  </conditionalFormatting>
  <conditionalFormatting sqref="Q1045:Q1049">
    <cfRule type="containsText" dxfId="3357" priority="4598" operator="containsText" text="NO CUMPLE">
      <formula>NOT(ISERROR(SEARCH("NO CUMPLE",Q1045)))</formula>
    </cfRule>
    <cfRule type="containsText" dxfId="3356" priority="4599" operator="containsText" text="CUMPLE">
      <formula>NOT(ISERROR(SEARCH("CUMPLE",Q1045)))</formula>
    </cfRule>
    <cfRule type="containsText" dxfId="3355" priority="4600" operator="containsText" text="SUBSANAR">
      <formula>NOT(ISERROR(SEARCH("SUBSANAR",Q1045)))</formula>
    </cfRule>
    <cfRule type="containsText" dxfId="3354" priority="4601" operator="containsText" text="NO">
      <formula>NOT(ISERROR(SEARCH("NO",Q1045)))</formula>
    </cfRule>
    <cfRule type="containsText" dxfId="3353" priority="4602" operator="containsText" text="SI">
      <formula>NOT(ISERROR(SEARCH("SI",Q1045)))</formula>
    </cfRule>
  </conditionalFormatting>
  <conditionalFormatting sqref="R1044:T1047">
    <cfRule type="containsText" dxfId="3352" priority="4593" operator="containsText" text="NO CUMPLE">
      <formula>NOT(ISERROR(SEARCH("NO CUMPLE",R1044)))</formula>
    </cfRule>
    <cfRule type="containsText" dxfId="3351" priority="4594" operator="containsText" text="CUMPLE">
      <formula>NOT(ISERROR(SEARCH("CUMPLE",R1044)))</formula>
    </cfRule>
    <cfRule type="containsText" dxfId="3350" priority="4595" operator="containsText" text="SUBSANAR">
      <formula>NOT(ISERROR(SEARCH("SUBSANAR",R1044)))</formula>
    </cfRule>
    <cfRule type="containsText" dxfId="3349" priority="4596" operator="containsText" text="NO">
      <formula>NOT(ISERROR(SEARCH("NO",R1044)))</formula>
    </cfRule>
    <cfRule type="containsText" dxfId="3348" priority="4597" operator="containsText" text="SI">
      <formula>NOT(ISERROR(SEARCH("SI",R1044)))</formula>
    </cfRule>
  </conditionalFormatting>
  <conditionalFormatting sqref="V1044:V1049">
    <cfRule type="containsText" dxfId="3347" priority="4587" operator="containsText" text="CUMPLE">
      <formula>NOT(ISERROR(SEARCH("CUMPLE",V1044)))</formula>
    </cfRule>
  </conditionalFormatting>
  <conditionalFormatting sqref="V1044:V1049">
    <cfRule type="containsText" dxfId="3346" priority="4586" operator="containsText" text="NO">
      <formula>NOT(ISERROR(SEARCH("NO",V1044)))</formula>
    </cfRule>
  </conditionalFormatting>
  <conditionalFormatting sqref="V1044:V1049">
    <cfRule type="containsText" dxfId="3345" priority="4585" operator="containsText" text="NO">
      <formula>NOT(ISERROR(SEARCH("NO",V1044)))</formula>
    </cfRule>
  </conditionalFormatting>
  <conditionalFormatting sqref="V1044:V1049">
    <cfRule type="containsText" dxfId="3344" priority="4584" operator="containsText" text="NO">
      <formula>NOT(ISERROR(SEARCH("NO",V1044)))</formula>
    </cfRule>
  </conditionalFormatting>
  <conditionalFormatting sqref="W1050">
    <cfRule type="containsText" dxfId="3343" priority="4583" operator="containsText" text="CUMPLE">
      <formula>NOT(ISERROR(SEARCH("CUMPLE",W1050)))</formula>
    </cfRule>
  </conditionalFormatting>
  <conditionalFormatting sqref="W1050">
    <cfRule type="containsText" dxfId="3342" priority="4582" operator="containsText" text="NO">
      <formula>NOT(ISERROR(SEARCH("NO",W1050)))</formula>
    </cfRule>
  </conditionalFormatting>
  <conditionalFormatting sqref="Z1044">
    <cfRule type="containsText" dxfId="3341" priority="4577" operator="containsText" text="NO CUMPLE">
      <formula>NOT(ISERROR(SEARCH("NO CUMPLE",Z1044)))</formula>
    </cfRule>
    <cfRule type="containsText" dxfId="3340" priority="4578" operator="containsText" text="CUMPLE">
      <formula>NOT(ISERROR(SEARCH("CUMPLE",Z1044)))</formula>
    </cfRule>
    <cfRule type="containsText" dxfId="3339" priority="4579" operator="containsText" text="SUBSANAR">
      <formula>NOT(ISERROR(SEARCH("SUBSANAR",Z1044)))</formula>
    </cfRule>
    <cfRule type="containsText" dxfId="3338" priority="4580" operator="containsText" text="NO">
      <formula>NOT(ISERROR(SEARCH("NO",Z1044)))</formula>
    </cfRule>
    <cfRule type="containsText" dxfId="3337" priority="4581" operator="containsText" text="SI">
      <formula>NOT(ISERROR(SEARCH("SI",Z1044)))</formula>
    </cfRule>
  </conditionalFormatting>
  <conditionalFormatting sqref="AB1044">
    <cfRule type="containsText" dxfId="3336" priority="4572" operator="containsText" text="NO CUMPLE">
      <formula>NOT(ISERROR(SEARCH("NO CUMPLE",AB1044)))</formula>
    </cfRule>
    <cfRule type="containsText" dxfId="3335" priority="4573" operator="containsText" text="CUMPLE">
      <formula>NOT(ISERROR(SEARCH("CUMPLE",AB1044)))</formula>
    </cfRule>
    <cfRule type="containsText" dxfId="3334" priority="4574" operator="containsText" text="SUBSANAR">
      <formula>NOT(ISERROR(SEARCH("SUBSANAR",AB1044)))</formula>
    </cfRule>
    <cfRule type="containsText" dxfId="3333" priority="4575" operator="containsText" text="NO">
      <formula>NOT(ISERROR(SEARCH("NO",AB1044)))</formula>
    </cfRule>
    <cfRule type="containsText" dxfId="3332" priority="4576" operator="containsText" text="SI">
      <formula>NOT(ISERROR(SEARCH("SI",AB1044)))</formula>
    </cfRule>
  </conditionalFormatting>
  <conditionalFormatting sqref="AB1040">
    <cfRule type="containsText" dxfId="3331" priority="4562" operator="containsText" text="NO CUMPLE">
      <formula>NOT(ISERROR(SEARCH("NO CUMPLE",AB1040)))</formula>
    </cfRule>
    <cfRule type="containsText" dxfId="3330" priority="4563" operator="containsText" text="CUMPLE">
      <formula>NOT(ISERROR(SEARCH("CUMPLE",AB1040)))</formula>
    </cfRule>
    <cfRule type="containsText" dxfId="3329" priority="4564" operator="containsText" text="SUBSANAR">
      <formula>NOT(ISERROR(SEARCH("SUBSANAR",AB1040)))</formula>
    </cfRule>
    <cfRule type="containsText" dxfId="3328" priority="4565" operator="containsText" text="NO">
      <formula>NOT(ISERROR(SEARCH("NO",AB1040)))</formula>
    </cfRule>
    <cfRule type="containsText" dxfId="3327" priority="4566" operator="containsText" text="SI">
      <formula>NOT(ISERROR(SEARCH("SI",AB1040)))</formula>
    </cfRule>
  </conditionalFormatting>
  <conditionalFormatting sqref="Z1040">
    <cfRule type="containsText" dxfId="3326" priority="4567" operator="containsText" text="NO CUMPLE">
      <formula>NOT(ISERROR(SEARCH("NO CUMPLE",Z1040)))</formula>
    </cfRule>
    <cfRule type="containsText" dxfId="3325" priority="4568" operator="containsText" text="CUMPLE">
      <formula>NOT(ISERROR(SEARCH("CUMPLE",Z1040)))</formula>
    </cfRule>
    <cfRule type="containsText" dxfId="3324" priority="4569" operator="containsText" text="SUBSANAR">
      <formula>NOT(ISERROR(SEARCH("SUBSANAR",Z1040)))</formula>
    </cfRule>
    <cfRule type="containsText" dxfId="3323" priority="4570" operator="containsText" text="NO">
      <formula>NOT(ISERROR(SEARCH("NO",Z1040)))</formula>
    </cfRule>
    <cfRule type="containsText" dxfId="3322" priority="4571" operator="containsText" text="SI">
      <formula>NOT(ISERROR(SEARCH("SI",Z1040)))</formula>
    </cfRule>
  </conditionalFormatting>
  <conditionalFormatting sqref="X1045">
    <cfRule type="containsText" dxfId="3321" priority="4557" operator="containsText" text="NO CUMPLE">
      <formula>NOT(ISERROR(SEARCH("NO CUMPLE",X1045)))</formula>
    </cfRule>
    <cfRule type="containsText" dxfId="3320" priority="4558" operator="containsText" text="CUMPLE">
      <formula>NOT(ISERROR(SEARCH("CUMPLE",X1045)))</formula>
    </cfRule>
    <cfRule type="containsText" dxfId="3319" priority="4559" operator="containsText" text="SUBSANAR">
      <formula>NOT(ISERROR(SEARCH("SUBSANAR",X1045)))</formula>
    </cfRule>
    <cfRule type="containsText" dxfId="3318" priority="4560" operator="containsText" text="NO">
      <formula>NOT(ISERROR(SEARCH("NO",X1045)))</formula>
    </cfRule>
    <cfRule type="containsText" dxfId="3317" priority="4561" operator="containsText" text="SI">
      <formula>NOT(ISERROR(SEARCH("SI",X1045)))</formula>
    </cfRule>
  </conditionalFormatting>
  <conditionalFormatting sqref="S1062:T1062">
    <cfRule type="containsText" dxfId="3316" priority="4556" operator="containsText" text="CUMPLE">
      <formula>NOT(ISERROR(SEARCH("CUMPLE",S1062)))</formula>
    </cfRule>
  </conditionalFormatting>
  <conditionalFormatting sqref="AA1057">
    <cfRule type="containsText" dxfId="3315" priority="4554" operator="containsText" text="NO">
      <formula>NOT(ISERROR(SEARCH("NO",AA1057)))</formula>
    </cfRule>
    <cfRule type="containsText" dxfId="3314" priority="4555" operator="containsText" text="CUMPLE">
      <formula>NOT(ISERROR(SEARCH("CUMPLE",AA1057)))</formula>
    </cfRule>
  </conditionalFormatting>
  <conditionalFormatting sqref="R1062">
    <cfRule type="containsText" dxfId="3313" priority="4549" operator="containsText" text="CUMPLE">
      <formula>NOT(ISERROR(SEARCH("CUMPLE",R1062)))</formula>
    </cfRule>
  </conditionalFormatting>
  <conditionalFormatting sqref="X1063">
    <cfRule type="containsText" dxfId="3312" priority="4545" operator="containsText" text="NO">
      <formula>NOT(ISERROR(SEARCH("NO",X1063)))</formula>
    </cfRule>
  </conditionalFormatting>
  <conditionalFormatting sqref="X1063">
    <cfRule type="containsText" dxfId="3311" priority="4546" operator="containsText" text="CUMPLE">
      <formula>NOT(ISERROR(SEARCH("CUMPLE",X1063)))</formula>
    </cfRule>
  </conditionalFormatting>
  <conditionalFormatting sqref="Q1057:Q1062">
    <cfRule type="containsText" dxfId="3310" priority="4540" operator="containsText" text="NO CUMPLE">
      <formula>NOT(ISERROR(SEARCH("NO CUMPLE",Q1057)))</formula>
    </cfRule>
    <cfRule type="containsText" dxfId="3309" priority="4541" operator="containsText" text="CUMPLE">
      <formula>NOT(ISERROR(SEARCH("CUMPLE",Q1057)))</formula>
    </cfRule>
    <cfRule type="containsText" dxfId="3308" priority="4542" operator="containsText" text="SUBSANAR">
      <formula>NOT(ISERROR(SEARCH("SUBSANAR",Q1057)))</formula>
    </cfRule>
    <cfRule type="containsText" dxfId="3307" priority="4543" operator="containsText" text="NO">
      <formula>NOT(ISERROR(SEARCH("NO",Q1057)))</formula>
    </cfRule>
    <cfRule type="containsText" dxfId="3306" priority="4544" operator="containsText" text="SI">
      <formula>NOT(ISERROR(SEARCH("SI",Q1057)))</formula>
    </cfRule>
  </conditionalFormatting>
  <conditionalFormatting sqref="R1057:T1058">
    <cfRule type="containsText" dxfId="3305" priority="4535" operator="containsText" text="NO CUMPLE">
      <formula>NOT(ISERROR(SEARCH("NO CUMPLE",R1057)))</formula>
    </cfRule>
    <cfRule type="containsText" dxfId="3304" priority="4536" operator="containsText" text="CUMPLE">
      <formula>NOT(ISERROR(SEARCH("CUMPLE",R1057)))</formula>
    </cfRule>
    <cfRule type="containsText" dxfId="3303" priority="4537" operator="containsText" text="SUBSANAR">
      <formula>NOT(ISERROR(SEARCH("SUBSANAR",R1057)))</formula>
    </cfRule>
    <cfRule type="containsText" dxfId="3302" priority="4538" operator="containsText" text="NO">
      <formula>NOT(ISERROR(SEARCH("NO",R1057)))</formula>
    </cfRule>
    <cfRule type="containsText" dxfId="3301" priority="4539" operator="containsText" text="SI">
      <formula>NOT(ISERROR(SEARCH("SI",R1057)))</formula>
    </cfRule>
  </conditionalFormatting>
  <conditionalFormatting sqref="V1057:V1062">
    <cfRule type="containsText" dxfId="3300" priority="4529" operator="containsText" text="CUMPLE">
      <formula>NOT(ISERROR(SEARCH("CUMPLE",V1057)))</formula>
    </cfRule>
  </conditionalFormatting>
  <conditionalFormatting sqref="V1057:V1062">
    <cfRule type="containsText" dxfId="3299" priority="4528" operator="containsText" text="NO">
      <formula>NOT(ISERROR(SEARCH("NO",V1057)))</formula>
    </cfRule>
  </conditionalFormatting>
  <conditionalFormatting sqref="V1057:V1062">
    <cfRule type="containsText" dxfId="3298" priority="4527" operator="containsText" text="NO">
      <formula>NOT(ISERROR(SEARCH("NO",V1057)))</formula>
    </cfRule>
  </conditionalFormatting>
  <conditionalFormatting sqref="V1057:V1062">
    <cfRule type="containsText" dxfId="3297" priority="4526" operator="containsText" text="NO">
      <formula>NOT(ISERROR(SEARCH("NO",V1057)))</formula>
    </cfRule>
  </conditionalFormatting>
  <conditionalFormatting sqref="W1063">
    <cfRule type="containsText" dxfId="3296" priority="4525" operator="containsText" text="CUMPLE">
      <formula>NOT(ISERROR(SEARCH("CUMPLE",W1063)))</formula>
    </cfRule>
  </conditionalFormatting>
  <conditionalFormatting sqref="W1063">
    <cfRule type="containsText" dxfId="3295" priority="4524" operator="containsText" text="NO">
      <formula>NOT(ISERROR(SEARCH("NO",W1063)))</formula>
    </cfRule>
  </conditionalFormatting>
  <conditionalFormatting sqref="Z1057">
    <cfRule type="containsText" dxfId="3294" priority="4519" operator="containsText" text="NO CUMPLE">
      <formula>NOT(ISERROR(SEARCH("NO CUMPLE",Z1057)))</formula>
    </cfRule>
    <cfRule type="containsText" dxfId="3293" priority="4520" operator="containsText" text="CUMPLE">
      <formula>NOT(ISERROR(SEARCH("CUMPLE",Z1057)))</formula>
    </cfRule>
    <cfRule type="containsText" dxfId="3292" priority="4521" operator="containsText" text="SUBSANAR">
      <formula>NOT(ISERROR(SEARCH("SUBSANAR",Z1057)))</formula>
    </cfRule>
    <cfRule type="containsText" dxfId="3291" priority="4522" operator="containsText" text="NO">
      <formula>NOT(ISERROR(SEARCH("NO",Z1057)))</formula>
    </cfRule>
    <cfRule type="containsText" dxfId="3290" priority="4523" operator="containsText" text="SI">
      <formula>NOT(ISERROR(SEARCH("SI",Z1057)))</formula>
    </cfRule>
  </conditionalFormatting>
  <conditionalFormatting sqref="AB1057">
    <cfRule type="containsText" dxfId="3289" priority="4514" operator="containsText" text="NO CUMPLE">
      <formula>NOT(ISERROR(SEARCH("NO CUMPLE",AB1057)))</formula>
    </cfRule>
    <cfRule type="containsText" dxfId="3288" priority="4515" operator="containsText" text="CUMPLE">
      <formula>NOT(ISERROR(SEARCH("CUMPLE",AB1057)))</formula>
    </cfRule>
    <cfRule type="containsText" dxfId="3287" priority="4516" operator="containsText" text="SUBSANAR">
      <formula>NOT(ISERROR(SEARCH("SUBSANAR",AB1057)))</formula>
    </cfRule>
    <cfRule type="containsText" dxfId="3286" priority="4517" operator="containsText" text="NO">
      <formula>NOT(ISERROR(SEARCH("NO",AB1057)))</formula>
    </cfRule>
    <cfRule type="containsText" dxfId="3285" priority="4518" operator="containsText" text="SI">
      <formula>NOT(ISERROR(SEARCH("SI",AB1057)))</formula>
    </cfRule>
  </conditionalFormatting>
  <conditionalFormatting sqref="AB1053">
    <cfRule type="containsText" dxfId="3284" priority="4504" operator="containsText" text="NO CUMPLE">
      <formula>NOT(ISERROR(SEARCH("NO CUMPLE",AB1053)))</formula>
    </cfRule>
    <cfRule type="containsText" dxfId="3283" priority="4505" operator="containsText" text="CUMPLE">
      <formula>NOT(ISERROR(SEARCH("CUMPLE",AB1053)))</formula>
    </cfRule>
    <cfRule type="containsText" dxfId="3282" priority="4506" operator="containsText" text="SUBSANAR">
      <formula>NOT(ISERROR(SEARCH("SUBSANAR",AB1053)))</formula>
    </cfRule>
    <cfRule type="containsText" dxfId="3281" priority="4507" operator="containsText" text="NO">
      <formula>NOT(ISERROR(SEARCH("NO",AB1053)))</formula>
    </cfRule>
    <cfRule type="containsText" dxfId="3280" priority="4508" operator="containsText" text="SI">
      <formula>NOT(ISERROR(SEARCH("SI",AB1053)))</formula>
    </cfRule>
  </conditionalFormatting>
  <conditionalFormatting sqref="Z1053">
    <cfRule type="containsText" dxfId="3279" priority="4509" operator="containsText" text="NO CUMPLE">
      <formula>NOT(ISERROR(SEARCH("NO CUMPLE",Z1053)))</formula>
    </cfRule>
    <cfRule type="containsText" dxfId="3278" priority="4510" operator="containsText" text="CUMPLE">
      <formula>NOT(ISERROR(SEARCH("CUMPLE",Z1053)))</formula>
    </cfRule>
    <cfRule type="containsText" dxfId="3277" priority="4511" operator="containsText" text="SUBSANAR">
      <formula>NOT(ISERROR(SEARCH("SUBSANAR",Z1053)))</formula>
    </cfRule>
    <cfRule type="containsText" dxfId="3276" priority="4512" operator="containsText" text="NO">
      <formula>NOT(ISERROR(SEARCH("NO",Z1053)))</formula>
    </cfRule>
    <cfRule type="containsText" dxfId="3275" priority="4513" operator="containsText" text="SI">
      <formula>NOT(ISERROR(SEARCH("SI",Z1053)))</formula>
    </cfRule>
  </conditionalFormatting>
  <conditionalFormatting sqref="V1077:V1078 V1090:V1091 V1116:V1117">
    <cfRule type="containsText" dxfId="3274" priority="4498" operator="containsText" text="FUERA DE TIEMPO">
      <formula>NOT(ISERROR(SEARCH("FUERA DE TIEMPO",V1077)))</formula>
    </cfRule>
  </conditionalFormatting>
  <conditionalFormatting sqref="S1074:T1075">
    <cfRule type="containsText" dxfId="3273" priority="4497" operator="containsText" text="CUMPLE">
      <formula>NOT(ISERROR(SEARCH("CUMPLE",S1074)))</formula>
    </cfRule>
  </conditionalFormatting>
  <conditionalFormatting sqref="AA1070">
    <cfRule type="containsText" dxfId="3272" priority="4495" operator="containsText" text="NO">
      <formula>NOT(ISERROR(SEARCH("NO",AA1070)))</formula>
    </cfRule>
    <cfRule type="containsText" dxfId="3271" priority="4496" operator="containsText" text="CUMPLE">
      <formula>NOT(ISERROR(SEARCH("CUMPLE",AA1070)))</formula>
    </cfRule>
  </conditionalFormatting>
  <conditionalFormatting sqref="R1074:R1075">
    <cfRule type="containsText" dxfId="3270" priority="4490" operator="containsText" text="CUMPLE">
      <formula>NOT(ISERROR(SEARCH("CUMPLE",R1074)))</formula>
    </cfRule>
  </conditionalFormatting>
  <conditionalFormatting sqref="X1076">
    <cfRule type="containsText" dxfId="3269" priority="4486" operator="containsText" text="NO">
      <formula>NOT(ISERROR(SEARCH("NO",X1076)))</formula>
    </cfRule>
  </conditionalFormatting>
  <conditionalFormatting sqref="X1076">
    <cfRule type="containsText" dxfId="3268" priority="4487" operator="containsText" text="CUMPLE">
      <formula>NOT(ISERROR(SEARCH("CUMPLE",X1076)))</formula>
    </cfRule>
  </conditionalFormatting>
  <conditionalFormatting sqref="Q1070:Q1075">
    <cfRule type="containsText" dxfId="3267" priority="4481" operator="containsText" text="NO CUMPLE">
      <formula>NOT(ISERROR(SEARCH("NO CUMPLE",Q1070)))</formula>
    </cfRule>
    <cfRule type="containsText" dxfId="3266" priority="4482" operator="containsText" text="CUMPLE">
      <formula>NOT(ISERROR(SEARCH("CUMPLE",Q1070)))</formula>
    </cfRule>
    <cfRule type="containsText" dxfId="3265" priority="4483" operator="containsText" text="SUBSANAR">
      <formula>NOT(ISERROR(SEARCH("SUBSANAR",Q1070)))</formula>
    </cfRule>
    <cfRule type="containsText" dxfId="3264" priority="4484" operator="containsText" text="NO">
      <formula>NOT(ISERROR(SEARCH("NO",Q1070)))</formula>
    </cfRule>
    <cfRule type="containsText" dxfId="3263" priority="4485" operator="containsText" text="SI">
      <formula>NOT(ISERROR(SEARCH("SI",Q1070)))</formula>
    </cfRule>
  </conditionalFormatting>
  <conditionalFormatting sqref="R1070:T1073">
    <cfRule type="containsText" dxfId="3262" priority="4476" operator="containsText" text="NO CUMPLE">
      <formula>NOT(ISERROR(SEARCH("NO CUMPLE",R1070)))</formula>
    </cfRule>
    <cfRule type="containsText" dxfId="3261" priority="4477" operator="containsText" text="CUMPLE">
      <formula>NOT(ISERROR(SEARCH("CUMPLE",R1070)))</formula>
    </cfRule>
    <cfRule type="containsText" dxfId="3260" priority="4478" operator="containsText" text="SUBSANAR">
      <formula>NOT(ISERROR(SEARCH("SUBSANAR",R1070)))</formula>
    </cfRule>
    <cfRule type="containsText" dxfId="3259" priority="4479" operator="containsText" text="NO">
      <formula>NOT(ISERROR(SEARCH("NO",R1070)))</formula>
    </cfRule>
    <cfRule type="containsText" dxfId="3258" priority="4480" operator="containsText" text="SI">
      <formula>NOT(ISERROR(SEARCH("SI",R1070)))</formula>
    </cfRule>
  </conditionalFormatting>
  <conditionalFormatting sqref="V1070:V1075">
    <cfRule type="containsText" dxfId="3257" priority="4470" operator="containsText" text="CUMPLE">
      <formula>NOT(ISERROR(SEARCH("CUMPLE",V1070)))</formula>
    </cfRule>
  </conditionalFormatting>
  <conditionalFormatting sqref="V1070:V1075">
    <cfRule type="containsText" dxfId="3256" priority="4469" operator="containsText" text="NO">
      <formula>NOT(ISERROR(SEARCH("NO",V1070)))</formula>
    </cfRule>
  </conditionalFormatting>
  <conditionalFormatting sqref="V1070:V1075">
    <cfRule type="containsText" dxfId="3255" priority="4468" operator="containsText" text="NO">
      <formula>NOT(ISERROR(SEARCH("NO",V1070)))</formula>
    </cfRule>
  </conditionalFormatting>
  <conditionalFormatting sqref="V1070:V1075">
    <cfRule type="containsText" dxfId="3254" priority="4467" operator="containsText" text="NO">
      <formula>NOT(ISERROR(SEARCH("NO",V1070)))</formula>
    </cfRule>
  </conditionalFormatting>
  <conditionalFormatting sqref="W1076">
    <cfRule type="containsText" dxfId="3253" priority="4466" operator="containsText" text="CUMPLE">
      <formula>NOT(ISERROR(SEARCH("CUMPLE",W1076)))</formula>
    </cfRule>
  </conditionalFormatting>
  <conditionalFormatting sqref="W1076">
    <cfRule type="containsText" dxfId="3252" priority="4465" operator="containsText" text="NO">
      <formula>NOT(ISERROR(SEARCH("NO",W1076)))</formula>
    </cfRule>
  </conditionalFormatting>
  <conditionalFormatting sqref="Z1070">
    <cfRule type="containsText" dxfId="3251" priority="4460" operator="containsText" text="NO CUMPLE">
      <formula>NOT(ISERROR(SEARCH("NO CUMPLE",Z1070)))</formula>
    </cfRule>
    <cfRule type="containsText" dxfId="3250" priority="4461" operator="containsText" text="CUMPLE">
      <formula>NOT(ISERROR(SEARCH("CUMPLE",Z1070)))</formula>
    </cfRule>
    <cfRule type="containsText" dxfId="3249" priority="4462" operator="containsText" text="SUBSANAR">
      <formula>NOT(ISERROR(SEARCH("SUBSANAR",Z1070)))</formula>
    </cfRule>
    <cfRule type="containsText" dxfId="3248" priority="4463" operator="containsText" text="NO">
      <formula>NOT(ISERROR(SEARCH("NO",Z1070)))</formula>
    </cfRule>
    <cfRule type="containsText" dxfId="3247" priority="4464" operator="containsText" text="SI">
      <formula>NOT(ISERROR(SEARCH("SI",Z1070)))</formula>
    </cfRule>
  </conditionalFormatting>
  <conditionalFormatting sqref="AB1070">
    <cfRule type="containsText" dxfId="3246" priority="4455" operator="containsText" text="NO CUMPLE">
      <formula>NOT(ISERROR(SEARCH("NO CUMPLE",AB1070)))</formula>
    </cfRule>
    <cfRule type="containsText" dxfId="3245" priority="4456" operator="containsText" text="CUMPLE">
      <formula>NOT(ISERROR(SEARCH("CUMPLE",AB1070)))</formula>
    </cfRule>
    <cfRule type="containsText" dxfId="3244" priority="4457" operator="containsText" text="SUBSANAR">
      <formula>NOT(ISERROR(SEARCH("SUBSANAR",AB1070)))</formula>
    </cfRule>
    <cfRule type="containsText" dxfId="3243" priority="4458" operator="containsText" text="NO">
      <formula>NOT(ISERROR(SEARCH("NO",AB1070)))</formula>
    </cfRule>
    <cfRule type="containsText" dxfId="3242" priority="4459" operator="containsText" text="SI">
      <formula>NOT(ISERROR(SEARCH("SI",AB1070)))</formula>
    </cfRule>
  </conditionalFormatting>
  <conditionalFormatting sqref="AB1066">
    <cfRule type="containsText" dxfId="3241" priority="4445" operator="containsText" text="NO CUMPLE">
      <formula>NOT(ISERROR(SEARCH("NO CUMPLE",AB1066)))</formula>
    </cfRule>
    <cfRule type="containsText" dxfId="3240" priority="4446" operator="containsText" text="CUMPLE">
      <formula>NOT(ISERROR(SEARCH("CUMPLE",AB1066)))</formula>
    </cfRule>
    <cfRule type="containsText" dxfId="3239" priority="4447" operator="containsText" text="SUBSANAR">
      <formula>NOT(ISERROR(SEARCH("SUBSANAR",AB1066)))</formula>
    </cfRule>
    <cfRule type="containsText" dxfId="3238" priority="4448" operator="containsText" text="NO">
      <formula>NOT(ISERROR(SEARCH("NO",AB1066)))</formula>
    </cfRule>
    <cfRule type="containsText" dxfId="3237" priority="4449" operator="containsText" text="SI">
      <formula>NOT(ISERROR(SEARCH("SI",AB1066)))</formula>
    </cfRule>
  </conditionalFormatting>
  <conditionalFormatting sqref="Z1066">
    <cfRule type="containsText" dxfId="3236" priority="4450" operator="containsText" text="NO CUMPLE">
      <formula>NOT(ISERROR(SEARCH("NO CUMPLE",Z1066)))</formula>
    </cfRule>
    <cfRule type="containsText" dxfId="3235" priority="4451" operator="containsText" text="CUMPLE">
      <formula>NOT(ISERROR(SEARCH("CUMPLE",Z1066)))</formula>
    </cfRule>
    <cfRule type="containsText" dxfId="3234" priority="4452" operator="containsText" text="SUBSANAR">
      <formula>NOT(ISERROR(SEARCH("SUBSANAR",Z1066)))</formula>
    </cfRule>
    <cfRule type="containsText" dxfId="3233" priority="4453" operator="containsText" text="NO">
      <formula>NOT(ISERROR(SEARCH("NO",Z1066)))</formula>
    </cfRule>
    <cfRule type="containsText" dxfId="3232" priority="4454" operator="containsText" text="SI">
      <formula>NOT(ISERROR(SEARCH("SI",Z1066)))</formula>
    </cfRule>
  </conditionalFormatting>
  <conditionalFormatting sqref="S1087:T1088">
    <cfRule type="containsText" dxfId="3231" priority="4439" operator="containsText" text="CUMPLE">
      <formula>NOT(ISERROR(SEARCH("CUMPLE",S1087)))</formula>
    </cfRule>
  </conditionalFormatting>
  <conditionalFormatting sqref="AA1083">
    <cfRule type="containsText" dxfId="3230" priority="4437" operator="containsText" text="NO">
      <formula>NOT(ISERROR(SEARCH("NO",AA1083)))</formula>
    </cfRule>
    <cfRule type="containsText" dxfId="3229" priority="4438" operator="containsText" text="CUMPLE">
      <formula>NOT(ISERROR(SEARCH("CUMPLE",AA1083)))</formula>
    </cfRule>
  </conditionalFormatting>
  <conditionalFormatting sqref="AC1083">
    <cfRule type="containsText" dxfId="3228" priority="4435" operator="containsText" text="NO">
      <formula>NOT(ISERROR(SEARCH("NO",AC1083)))</formula>
    </cfRule>
    <cfRule type="containsText" dxfId="3227" priority="4436" operator="containsText" text="CUMPLE">
      <formula>NOT(ISERROR(SEARCH("CUMPLE",AC1083)))</formula>
    </cfRule>
  </conditionalFormatting>
  <conditionalFormatting sqref="R1087:R1088">
    <cfRule type="containsText" dxfId="3226" priority="4432" operator="containsText" text="CUMPLE">
      <formula>NOT(ISERROR(SEARCH("CUMPLE",R1087)))</formula>
    </cfRule>
  </conditionalFormatting>
  <conditionalFormatting sqref="X1089">
    <cfRule type="containsText" dxfId="3225" priority="4428" operator="containsText" text="NO">
      <formula>NOT(ISERROR(SEARCH("NO",X1089)))</formula>
    </cfRule>
  </conditionalFormatting>
  <conditionalFormatting sqref="X1089">
    <cfRule type="containsText" dxfId="3224" priority="4429" operator="containsText" text="CUMPLE">
      <formula>NOT(ISERROR(SEARCH("CUMPLE",X1089)))</formula>
    </cfRule>
  </conditionalFormatting>
  <conditionalFormatting sqref="Q1083:Q1088">
    <cfRule type="containsText" dxfId="3223" priority="4423" operator="containsText" text="NO CUMPLE">
      <formula>NOT(ISERROR(SEARCH("NO CUMPLE",Q1083)))</formula>
    </cfRule>
    <cfRule type="containsText" dxfId="3222" priority="4424" operator="containsText" text="CUMPLE">
      <formula>NOT(ISERROR(SEARCH("CUMPLE",Q1083)))</formula>
    </cfRule>
    <cfRule type="containsText" dxfId="3221" priority="4425" operator="containsText" text="SUBSANAR">
      <formula>NOT(ISERROR(SEARCH("SUBSANAR",Q1083)))</formula>
    </cfRule>
    <cfRule type="containsText" dxfId="3220" priority="4426" operator="containsText" text="NO">
      <formula>NOT(ISERROR(SEARCH("NO",Q1083)))</formula>
    </cfRule>
    <cfRule type="containsText" dxfId="3219" priority="4427" operator="containsText" text="SI">
      <formula>NOT(ISERROR(SEARCH("SI",Q1083)))</formula>
    </cfRule>
  </conditionalFormatting>
  <conditionalFormatting sqref="R1083:T1086">
    <cfRule type="containsText" dxfId="3218" priority="4418" operator="containsText" text="NO CUMPLE">
      <formula>NOT(ISERROR(SEARCH("NO CUMPLE",R1083)))</formula>
    </cfRule>
    <cfRule type="containsText" dxfId="3217" priority="4419" operator="containsText" text="CUMPLE">
      <formula>NOT(ISERROR(SEARCH("CUMPLE",R1083)))</formula>
    </cfRule>
    <cfRule type="containsText" dxfId="3216" priority="4420" operator="containsText" text="SUBSANAR">
      <formula>NOT(ISERROR(SEARCH("SUBSANAR",R1083)))</formula>
    </cfRule>
    <cfRule type="containsText" dxfId="3215" priority="4421" operator="containsText" text="NO">
      <formula>NOT(ISERROR(SEARCH("NO",R1083)))</formula>
    </cfRule>
    <cfRule type="containsText" dxfId="3214" priority="4422" operator="containsText" text="SI">
      <formula>NOT(ISERROR(SEARCH("SI",R1083)))</formula>
    </cfRule>
  </conditionalFormatting>
  <conditionalFormatting sqref="V1083:V1088">
    <cfRule type="containsText" dxfId="3213" priority="4412" operator="containsText" text="CUMPLE">
      <formula>NOT(ISERROR(SEARCH("CUMPLE",V1083)))</formula>
    </cfRule>
  </conditionalFormatting>
  <conditionalFormatting sqref="V1083:V1088">
    <cfRule type="containsText" dxfId="3212" priority="4411" operator="containsText" text="NO">
      <formula>NOT(ISERROR(SEARCH("NO",V1083)))</formula>
    </cfRule>
  </conditionalFormatting>
  <conditionalFormatting sqref="V1083:V1088">
    <cfRule type="containsText" dxfId="3211" priority="4410" operator="containsText" text="NO">
      <formula>NOT(ISERROR(SEARCH("NO",V1083)))</formula>
    </cfRule>
  </conditionalFormatting>
  <conditionalFormatting sqref="V1083:V1088">
    <cfRule type="containsText" dxfId="3210" priority="4409" operator="containsText" text="NO">
      <formula>NOT(ISERROR(SEARCH("NO",V1083)))</formula>
    </cfRule>
  </conditionalFormatting>
  <conditionalFormatting sqref="W1089">
    <cfRule type="containsText" dxfId="3209" priority="4408" operator="containsText" text="CUMPLE">
      <formula>NOT(ISERROR(SEARCH("CUMPLE",W1089)))</formula>
    </cfRule>
  </conditionalFormatting>
  <conditionalFormatting sqref="W1089">
    <cfRule type="containsText" dxfId="3208" priority="4407" operator="containsText" text="NO">
      <formula>NOT(ISERROR(SEARCH("NO",W1089)))</formula>
    </cfRule>
  </conditionalFormatting>
  <conditionalFormatting sqref="Z1083">
    <cfRule type="containsText" dxfId="3207" priority="4402" operator="containsText" text="NO CUMPLE">
      <formula>NOT(ISERROR(SEARCH("NO CUMPLE",Z1083)))</formula>
    </cfRule>
    <cfRule type="containsText" dxfId="3206" priority="4403" operator="containsText" text="CUMPLE">
      <formula>NOT(ISERROR(SEARCH("CUMPLE",Z1083)))</formula>
    </cfRule>
    <cfRule type="containsText" dxfId="3205" priority="4404" operator="containsText" text="SUBSANAR">
      <formula>NOT(ISERROR(SEARCH("SUBSANAR",Z1083)))</formula>
    </cfRule>
    <cfRule type="containsText" dxfId="3204" priority="4405" operator="containsText" text="NO">
      <formula>NOT(ISERROR(SEARCH("NO",Z1083)))</formula>
    </cfRule>
    <cfRule type="containsText" dxfId="3203" priority="4406" operator="containsText" text="SI">
      <formula>NOT(ISERROR(SEARCH("SI",Z1083)))</formula>
    </cfRule>
  </conditionalFormatting>
  <conditionalFormatting sqref="AB1083">
    <cfRule type="containsText" dxfId="3202" priority="4397" operator="containsText" text="NO CUMPLE">
      <formula>NOT(ISERROR(SEARCH("NO CUMPLE",AB1083)))</formula>
    </cfRule>
    <cfRule type="containsText" dxfId="3201" priority="4398" operator="containsText" text="CUMPLE">
      <formula>NOT(ISERROR(SEARCH("CUMPLE",AB1083)))</formula>
    </cfRule>
    <cfRule type="containsText" dxfId="3200" priority="4399" operator="containsText" text="SUBSANAR">
      <formula>NOT(ISERROR(SEARCH("SUBSANAR",AB1083)))</formula>
    </cfRule>
    <cfRule type="containsText" dxfId="3199" priority="4400" operator="containsText" text="NO">
      <formula>NOT(ISERROR(SEARCH("NO",AB1083)))</formula>
    </cfRule>
    <cfRule type="containsText" dxfId="3198" priority="4401" operator="containsText" text="SI">
      <formula>NOT(ISERROR(SEARCH("SI",AB1083)))</formula>
    </cfRule>
  </conditionalFormatting>
  <conditionalFormatting sqref="AB1079">
    <cfRule type="containsText" dxfId="3197" priority="4387" operator="containsText" text="NO CUMPLE">
      <formula>NOT(ISERROR(SEARCH("NO CUMPLE",AB1079)))</formula>
    </cfRule>
    <cfRule type="containsText" dxfId="3196" priority="4388" operator="containsText" text="CUMPLE">
      <formula>NOT(ISERROR(SEARCH("CUMPLE",AB1079)))</formula>
    </cfRule>
    <cfRule type="containsText" dxfId="3195" priority="4389" operator="containsText" text="SUBSANAR">
      <formula>NOT(ISERROR(SEARCH("SUBSANAR",AB1079)))</formula>
    </cfRule>
    <cfRule type="containsText" dxfId="3194" priority="4390" operator="containsText" text="NO">
      <formula>NOT(ISERROR(SEARCH("NO",AB1079)))</formula>
    </cfRule>
    <cfRule type="containsText" dxfId="3193" priority="4391" operator="containsText" text="SI">
      <formula>NOT(ISERROR(SEARCH("SI",AB1079)))</formula>
    </cfRule>
  </conditionalFormatting>
  <conditionalFormatting sqref="Z1079">
    <cfRule type="containsText" dxfId="3192" priority="4392" operator="containsText" text="NO CUMPLE">
      <formula>NOT(ISERROR(SEARCH("NO CUMPLE",Z1079)))</formula>
    </cfRule>
    <cfRule type="containsText" dxfId="3191" priority="4393" operator="containsText" text="CUMPLE">
      <formula>NOT(ISERROR(SEARCH("CUMPLE",Z1079)))</formula>
    </cfRule>
    <cfRule type="containsText" dxfId="3190" priority="4394" operator="containsText" text="SUBSANAR">
      <formula>NOT(ISERROR(SEARCH("SUBSANAR",Z1079)))</formula>
    </cfRule>
    <cfRule type="containsText" dxfId="3189" priority="4395" operator="containsText" text="NO">
      <formula>NOT(ISERROR(SEARCH("NO",Z1079)))</formula>
    </cfRule>
    <cfRule type="containsText" dxfId="3188" priority="4396" operator="containsText" text="SI">
      <formula>NOT(ISERROR(SEARCH("SI",Z1079)))</formula>
    </cfRule>
  </conditionalFormatting>
  <conditionalFormatting sqref="V1103:V1104">
    <cfRule type="containsText" dxfId="3187" priority="4381" operator="containsText" text="FUERA DE TIEMPO">
      <formula>NOT(ISERROR(SEARCH("FUERA DE TIEMPO",V1103)))</formula>
    </cfRule>
  </conditionalFormatting>
  <conditionalFormatting sqref="S1101:T1101 T1100">
    <cfRule type="containsText" dxfId="3186" priority="4380" operator="containsText" text="CUMPLE">
      <formula>NOT(ISERROR(SEARCH("CUMPLE",S1100)))</formula>
    </cfRule>
  </conditionalFormatting>
  <conditionalFormatting sqref="AA1096">
    <cfRule type="containsText" dxfId="3185" priority="4378" operator="containsText" text="NO">
      <formula>NOT(ISERROR(SEARCH("NO",AA1096)))</formula>
    </cfRule>
    <cfRule type="containsText" dxfId="3184" priority="4379" operator="containsText" text="CUMPLE">
      <formula>NOT(ISERROR(SEARCH("CUMPLE",AA1096)))</formula>
    </cfRule>
  </conditionalFormatting>
  <conditionalFormatting sqref="AC1096">
    <cfRule type="containsText" dxfId="3183" priority="4376" operator="containsText" text="NO">
      <formula>NOT(ISERROR(SEARCH("NO",AC1096)))</formula>
    </cfRule>
    <cfRule type="containsText" dxfId="3182" priority="4377" operator="containsText" text="CUMPLE">
      <formula>NOT(ISERROR(SEARCH("CUMPLE",AC1096)))</formula>
    </cfRule>
  </conditionalFormatting>
  <conditionalFormatting sqref="R1101">
    <cfRule type="containsText" dxfId="3181" priority="4373" operator="containsText" text="CUMPLE">
      <formula>NOT(ISERROR(SEARCH("CUMPLE",R1101)))</formula>
    </cfRule>
  </conditionalFormatting>
  <conditionalFormatting sqref="X1102">
    <cfRule type="containsText" dxfId="3180" priority="4369" operator="containsText" text="NO">
      <formula>NOT(ISERROR(SEARCH("NO",X1102)))</formula>
    </cfRule>
  </conditionalFormatting>
  <conditionalFormatting sqref="X1102">
    <cfRule type="containsText" dxfId="3179" priority="4370" operator="containsText" text="CUMPLE">
      <formula>NOT(ISERROR(SEARCH("CUMPLE",X1102)))</formula>
    </cfRule>
  </conditionalFormatting>
  <conditionalFormatting sqref="Q1096:Q1101">
    <cfRule type="containsText" dxfId="3178" priority="4364" operator="containsText" text="NO CUMPLE">
      <formula>NOT(ISERROR(SEARCH("NO CUMPLE",Q1096)))</formula>
    </cfRule>
    <cfRule type="containsText" dxfId="3177" priority="4365" operator="containsText" text="CUMPLE">
      <formula>NOT(ISERROR(SEARCH("CUMPLE",Q1096)))</formula>
    </cfRule>
    <cfRule type="containsText" dxfId="3176" priority="4366" operator="containsText" text="SUBSANAR">
      <formula>NOT(ISERROR(SEARCH("SUBSANAR",Q1096)))</formula>
    </cfRule>
    <cfRule type="containsText" dxfId="3175" priority="4367" operator="containsText" text="NO">
      <formula>NOT(ISERROR(SEARCH("NO",Q1096)))</formula>
    </cfRule>
    <cfRule type="containsText" dxfId="3174" priority="4368" operator="containsText" text="SI">
      <formula>NOT(ISERROR(SEARCH("SI",Q1096)))</formula>
    </cfRule>
  </conditionalFormatting>
  <conditionalFormatting sqref="R1096:T1099">
    <cfRule type="containsText" dxfId="3173" priority="4359" operator="containsText" text="NO CUMPLE">
      <formula>NOT(ISERROR(SEARCH("NO CUMPLE",R1096)))</formula>
    </cfRule>
    <cfRule type="containsText" dxfId="3172" priority="4360" operator="containsText" text="CUMPLE">
      <formula>NOT(ISERROR(SEARCH("CUMPLE",R1096)))</formula>
    </cfRule>
    <cfRule type="containsText" dxfId="3171" priority="4361" operator="containsText" text="SUBSANAR">
      <formula>NOT(ISERROR(SEARCH("SUBSANAR",R1096)))</formula>
    </cfRule>
    <cfRule type="containsText" dxfId="3170" priority="4362" operator="containsText" text="NO">
      <formula>NOT(ISERROR(SEARCH("NO",R1096)))</formula>
    </cfRule>
    <cfRule type="containsText" dxfId="3169" priority="4363" operator="containsText" text="SI">
      <formula>NOT(ISERROR(SEARCH("SI",R1096)))</formula>
    </cfRule>
  </conditionalFormatting>
  <conditionalFormatting sqref="V1096:V1101">
    <cfRule type="containsText" dxfId="3168" priority="4353" operator="containsText" text="CUMPLE">
      <formula>NOT(ISERROR(SEARCH("CUMPLE",V1096)))</formula>
    </cfRule>
  </conditionalFormatting>
  <conditionalFormatting sqref="V1096:V1101">
    <cfRule type="containsText" dxfId="3167" priority="4352" operator="containsText" text="NO">
      <formula>NOT(ISERROR(SEARCH("NO",V1096)))</formula>
    </cfRule>
  </conditionalFormatting>
  <conditionalFormatting sqref="V1096:V1101">
    <cfRule type="containsText" dxfId="3166" priority="4351" operator="containsText" text="NO">
      <formula>NOT(ISERROR(SEARCH("NO",V1096)))</formula>
    </cfRule>
  </conditionalFormatting>
  <conditionalFormatting sqref="V1096:V1101">
    <cfRule type="containsText" dxfId="3165" priority="4350" operator="containsText" text="NO">
      <formula>NOT(ISERROR(SEARCH("NO",V1096)))</formula>
    </cfRule>
  </conditionalFormatting>
  <conditionalFormatting sqref="W1102">
    <cfRule type="containsText" dxfId="3164" priority="4349" operator="containsText" text="CUMPLE">
      <formula>NOT(ISERROR(SEARCH("CUMPLE",W1102)))</formula>
    </cfRule>
  </conditionalFormatting>
  <conditionalFormatting sqref="W1102">
    <cfRule type="containsText" dxfId="3163" priority="4348" operator="containsText" text="NO">
      <formula>NOT(ISERROR(SEARCH("NO",W1102)))</formula>
    </cfRule>
  </conditionalFormatting>
  <conditionalFormatting sqref="Z1096">
    <cfRule type="containsText" dxfId="3162" priority="4343" operator="containsText" text="NO CUMPLE">
      <formula>NOT(ISERROR(SEARCH("NO CUMPLE",Z1096)))</formula>
    </cfRule>
    <cfRule type="containsText" dxfId="3161" priority="4344" operator="containsText" text="CUMPLE">
      <formula>NOT(ISERROR(SEARCH("CUMPLE",Z1096)))</formula>
    </cfRule>
    <cfRule type="containsText" dxfId="3160" priority="4345" operator="containsText" text="SUBSANAR">
      <formula>NOT(ISERROR(SEARCH("SUBSANAR",Z1096)))</formula>
    </cfRule>
    <cfRule type="containsText" dxfId="3159" priority="4346" operator="containsText" text="NO">
      <formula>NOT(ISERROR(SEARCH("NO",Z1096)))</formula>
    </cfRule>
    <cfRule type="containsText" dxfId="3158" priority="4347" operator="containsText" text="SI">
      <formula>NOT(ISERROR(SEARCH("SI",Z1096)))</formula>
    </cfRule>
  </conditionalFormatting>
  <conditionalFormatting sqref="AB1096">
    <cfRule type="containsText" dxfId="3157" priority="4338" operator="containsText" text="NO CUMPLE">
      <formula>NOT(ISERROR(SEARCH("NO CUMPLE",AB1096)))</formula>
    </cfRule>
    <cfRule type="containsText" dxfId="3156" priority="4339" operator="containsText" text="CUMPLE">
      <formula>NOT(ISERROR(SEARCH("CUMPLE",AB1096)))</formula>
    </cfRule>
    <cfRule type="containsText" dxfId="3155" priority="4340" operator="containsText" text="SUBSANAR">
      <formula>NOT(ISERROR(SEARCH("SUBSANAR",AB1096)))</formula>
    </cfRule>
    <cfRule type="containsText" dxfId="3154" priority="4341" operator="containsText" text="NO">
      <formula>NOT(ISERROR(SEARCH("NO",AB1096)))</formula>
    </cfRule>
    <cfRule type="containsText" dxfId="3153" priority="4342" operator="containsText" text="SI">
      <formula>NOT(ISERROR(SEARCH("SI",AB1096)))</formula>
    </cfRule>
  </conditionalFormatting>
  <conditionalFormatting sqref="AB1092">
    <cfRule type="containsText" dxfId="3152" priority="4328" operator="containsText" text="NO CUMPLE">
      <formula>NOT(ISERROR(SEARCH("NO CUMPLE",AB1092)))</formula>
    </cfRule>
    <cfRule type="containsText" dxfId="3151" priority="4329" operator="containsText" text="CUMPLE">
      <formula>NOT(ISERROR(SEARCH("CUMPLE",AB1092)))</formula>
    </cfRule>
    <cfRule type="containsText" dxfId="3150" priority="4330" operator="containsText" text="SUBSANAR">
      <formula>NOT(ISERROR(SEARCH("SUBSANAR",AB1092)))</formula>
    </cfRule>
    <cfRule type="containsText" dxfId="3149" priority="4331" operator="containsText" text="NO">
      <formula>NOT(ISERROR(SEARCH("NO",AB1092)))</formula>
    </cfRule>
    <cfRule type="containsText" dxfId="3148" priority="4332" operator="containsText" text="SI">
      <formula>NOT(ISERROR(SEARCH("SI",AB1092)))</formula>
    </cfRule>
  </conditionalFormatting>
  <conditionalFormatting sqref="Z1092">
    <cfRule type="containsText" dxfId="3147" priority="4333" operator="containsText" text="NO CUMPLE">
      <formula>NOT(ISERROR(SEARCH("NO CUMPLE",Z1092)))</formula>
    </cfRule>
    <cfRule type="containsText" dxfId="3146" priority="4334" operator="containsText" text="CUMPLE">
      <formula>NOT(ISERROR(SEARCH("CUMPLE",Z1092)))</formula>
    </cfRule>
    <cfRule type="containsText" dxfId="3145" priority="4335" operator="containsText" text="SUBSANAR">
      <formula>NOT(ISERROR(SEARCH("SUBSANAR",Z1092)))</formula>
    </cfRule>
    <cfRule type="containsText" dxfId="3144" priority="4336" operator="containsText" text="NO">
      <formula>NOT(ISERROR(SEARCH("NO",Z1092)))</formula>
    </cfRule>
    <cfRule type="containsText" dxfId="3143" priority="4337" operator="containsText" text="SI">
      <formula>NOT(ISERROR(SEARCH("SI",Z1092)))</formula>
    </cfRule>
  </conditionalFormatting>
  <conditionalFormatting sqref="S1113:T1114">
    <cfRule type="containsText" dxfId="3142" priority="4322" operator="containsText" text="CUMPLE">
      <formula>NOT(ISERROR(SEARCH("CUMPLE",S1113)))</formula>
    </cfRule>
  </conditionalFormatting>
  <conditionalFormatting sqref="AA1109">
    <cfRule type="containsText" dxfId="3141" priority="4320" operator="containsText" text="NO">
      <formula>NOT(ISERROR(SEARCH("NO",AA1109)))</formula>
    </cfRule>
    <cfRule type="containsText" dxfId="3140" priority="4321" operator="containsText" text="CUMPLE">
      <formula>NOT(ISERROR(SEARCH("CUMPLE",AA1109)))</formula>
    </cfRule>
  </conditionalFormatting>
  <conditionalFormatting sqref="AC1109">
    <cfRule type="containsText" dxfId="3139" priority="4318" operator="containsText" text="NO">
      <formula>NOT(ISERROR(SEARCH("NO",AC1109)))</formula>
    </cfRule>
    <cfRule type="containsText" dxfId="3138" priority="4319" operator="containsText" text="CUMPLE">
      <formula>NOT(ISERROR(SEARCH("CUMPLE",AC1109)))</formula>
    </cfRule>
  </conditionalFormatting>
  <conditionalFormatting sqref="R1113:R1114">
    <cfRule type="containsText" dxfId="3137" priority="4315" operator="containsText" text="CUMPLE">
      <formula>NOT(ISERROR(SEARCH("CUMPLE",R1113)))</formula>
    </cfRule>
  </conditionalFormatting>
  <conditionalFormatting sqref="X1115">
    <cfRule type="containsText" dxfId="3136" priority="4311" operator="containsText" text="NO">
      <formula>NOT(ISERROR(SEARCH("NO",X1115)))</formula>
    </cfRule>
  </conditionalFormatting>
  <conditionalFormatting sqref="X1115">
    <cfRule type="containsText" dxfId="3135" priority="4312" operator="containsText" text="CUMPLE">
      <formula>NOT(ISERROR(SEARCH("CUMPLE",X1115)))</formula>
    </cfRule>
  </conditionalFormatting>
  <conditionalFormatting sqref="Q1109:Q1114">
    <cfRule type="containsText" dxfId="3134" priority="4306" operator="containsText" text="NO CUMPLE">
      <formula>NOT(ISERROR(SEARCH("NO CUMPLE",Q1109)))</formula>
    </cfRule>
    <cfRule type="containsText" dxfId="3133" priority="4307" operator="containsText" text="CUMPLE">
      <formula>NOT(ISERROR(SEARCH("CUMPLE",Q1109)))</formula>
    </cfRule>
    <cfRule type="containsText" dxfId="3132" priority="4308" operator="containsText" text="SUBSANAR">
      <formula>NOT(ISERROR(SEARCH("SUBSANAR",Q1109)))</formula>
    </cfRule>
    <cfRule type="containsText" dxfId="3131" priority="4309" operator="containsText" text="NO">
      <formula>NOT(ISERROR(SEARCH("NO",Q1109)))</formula>
    </cfRule>
    <cfRule type="containsText" dxfId="3130" priority="4310" operator="containsText" text="SI">
      <formula>NOT(ISERROR(SEARCH("SI",Q1109)))</formula>
    </cfRule>
  </conditionalFormatting>
  <conditionalFormatting sqref="R1109:T1112">
    <cfRule type="containsText" dxfId="3129" priority="4301" operator="containsText" text="NO CUMPLE">
      <formula>NOT(ISERROR(SEARCH("NO CUMPLE",R1109)))</formula>
    </cfRule>
    <cfRule type="containsText" dxfId="3128" priority="4302" operator="containsText" text="CUMPLE">
      <formula>NOT(ISERROR(SEARCH("CUMPLE",R1109)))</formula>
    </cfRule>
    <cfRule type="containsText" dxfId="3127" priority="4303" operator="containsText" text="SUBSANAR">
      <formula>NOT(ISERROR(SEARCH("SUBSANAR",R1109)))</formula>
    </cfRule>
    <cfRule type="containsText" dxfId="3126" priority="4304" operator="containsText" text="NO">
      <formula>NOT(ISERROR(SEARCH("NO",R1109)))</formula>
    </cfRule>
    <cfRule type="containsText" dxfId="3125" priority="4305" operator="containsText" text="SI">
      <formula>NOT(ISERROR(SEARCH("SI",R1109)))</formula>
    </cfRule>
  </conditionalFormatting>
  <conditionalFormatting sqref="V1109:V1114">
    <cfRule type="containsText" dxfId="3124" priority="4295" operator="containsText" text="CUMPLE">
      <formula>NOT(ISERROR(SEARCH("CUMPLE",V1109)))</formula>
    </cfRule>
  </conditionalFormatting>
  <conditionalFormatting sqref="V1109:V1114">
    <cfRule type="containsText" dxfId="3123" priority="4294" operator="containsText" text="NO">
      <formula>NOT(ISERROR(SEARCH("NO",V1109)))</formula>
    </cfRule>
  </conditionalFormatting>
  <conditionalFormatting sqref="V1109:V1114">
    <cfRule type="containsText" dxfId="3122" priority="4293" operator="containsText" text="NO">
      <formula>NOT(ISERROR(SEARCH("NO",V1109)))</formula>
    </cfRule>
  </conditionalFormatting>
  <conditionalFormatting sqref="V1109:V1114">
    <cfRule type="containsText" dxfId="3121" priority="4292" operator="containsText" text="NO">
      <formula>NOT(ISERROR(SEARCH("NO",V1109)))</formula>
    </cfRule>
  </conditionalFormatting>
  <conditionalFormatting sqref="W1115">
    <cfRule type="containsText" dxfId="3120" priority="4291" operator="containsText" text="CUMPLE">
      <formula>NOT(ISERROR(SEARCH("CUMPLE",W1115)))</formula>
    </cfRule>
  </conditionalFormatting>
  <conditionalFormatting sqref="W1115">
    <cfRule type="containsText" dxfId="3119" priority="4290" operator="containsText" text="NO">
      <formula>NOT(ISERROR(SEARCH("NO",W1115)))</formula>
    </cfRule>
  </conditionalFormatting>
  <conditionalFormatting sqref="Z1109">
    <cfRule type="containsText" dxfId="3118" priority="4285" operator="containsText" text="NO CUMPLE">
      <formula>NOT(ISERROR(SEARCH("NO CUMPLE",Z1109)))</formula>
    </cfRule>
    <cfRule type="containsText" dxfId="3117" priority="4286" operator="containsText" text="CUMPLE">
      <formula>NOT(ISERROR(SEARCH("CUMPLE",Z1109)))</formula>
    </cfRule>
    <cfRule type="containsText" dxfId="3116" priority="4287" operator="containsText" text="SUBSANAR">
      <formula>NOT(ISERROR(SEARCH("SUBSANAR",Z1109)))</formula>
    </cfRule>
    <cfRule type="containsText" dxfId="3115" priority="4288" operator="containsText" text="NO">
      <formula>NOT(ISERROR(SEARCH("NO",Z1109)))</formula>
    </cfRule>
    <cfRule type="containsText" dxfId="3114" priority="4289" operator="containsText" text="SI">
      <formula>NOT(ISERROR(SEARCH("SI",Z1109)))</formula>
    </cfRule>
  </conditionalFormatting>
  <conditionalFormatting sqref="AB1109">
    <cfRule type="containsText" dxfId="3113" priority="4280" operator="containsText" text="NO CUMPLE">
      <formula>NOT(ISERROR(SEARCH("NO CUMPLE",AB1109)))</formula>
    </cfRule>
    <cfRule type="containsText" dxfId="3112" priority="4281" operator="containsText" text="CUMPLE">
      <formula>NOT(ISERROR(SEARCH("CUMPLE",AB1109)))</formula>
    </cfRule>
    <cfRule type="containsText" dxfId="3111" priority="4282" operator="containsText" text="SUBSANAR">
      <formula>NOT(ISERROR(SEARCH("SUBSANAR",AB1109)))</formula>
    </cfRule>
    <cfRule type="containsText" dxfId="3110" priority="4283" operator="containsText" text="NO">
      <formula>NOT(ISERROR(SEARCH("NO",AB1109)))</formula>
    </cfRule>
    <cfRule type="containsText" dxfId="3109" priority="4284" operator="containsText" text="SI">
      <formula>NOT(ISERROR(SEARCH("SI",AB1109)))</formula>
    </cfRule>
  </conditionalFormatting>
  <conditionalFormatting sqref="AB1105">
    <cfRule type="containsText" dxfId="3108" priority="4270" operator="containsText" text="NO CUMPLE">
      <formula>NOT(ISERROR(SEARCH("NO CUMPLE",AB1105)))</formula>
    </cfRule>
    <cfRule type="containsText" dxfId="3107" priority="4271" operator="containsText" text="CUMPLE">
      <formula>NOT(ISERROR(SEARCH("CUMPLE",AB1105)))</formula>
    </cfRule>
    <cfRule type="containsText" dxfId="3106" priority="4272" operator="containsText" text="SUBSANAR">
      <formula>NOT(ISERROR(SEARCH("SUBSANAR",AB1105)))</formula>
    </cfRule>
    <cfRule type="containsText" dxfId="3105" priority="4273" operator="containsText" text="NO">
      <formula>NOT(ISERROR(SEARCH("NO",AB1105)))</formula>
    </cfRule>
    <cfRule type="containsText" dxfId="3104" priority="4274" operator="containsText" text="SI">
      <formula>NOT(ISERROR(SEARCH("SI",AB1105)))</formula>
    </cfRule>
  </conditionalFormatting>
  <conditionalFormatting sqref="Z1105">
    <cfRule type="containsText" dxfId="3103" priority="4275" operator="containsText" text="NO CUMPLE">
      <formula>NOT(ISERROR(SEARCH("NO CUMPLE",Z1105)))</formula>
    </cfRule>
    <cfRule type="containsText" dxfId="3102" priority="4276" operator="containsText" text="CUMPLE">
      <formula>NOT(ISERROR(SEARCH("CUMPLE",Z1105)))</formula>
    </cfRule>
    <cfRule type="containsText" dxfId="3101" priority="4277" operator="containsText" text="SUBSANAR">
      <formula>NOT(ISERROR(SEARCH("SUBSANAR",Z1105)))</formula>
    </cfRule>
    <cfRule type="containsText" dxfId="3100" priority="4278" operator="containsText" text="NO">
      <formula>NOT(ISERROR(SEARCH("NO",Z1105)))</formula>
    </cfRule>
    <cfRule type="containsText" dxfId="3099" priority="4279" operator="containsText" text="SI">
      <formula>NOT(ISERROR(SEARCH("SI",Z1105)))</formula>
    </cfRule>
  </conditionalFormatting>
  <conditionalFormatting sqref="V1129:V1130 V1142:V1143">
    <cfRule type="containsText" dxfId="3098" priority="4264" operator="containsText" text="FUERA DE TIEMPO">
      <formula>NOT(ISERROR(SEARCH("FUERA DE TIEMPO",V1129)))</formula>
    </cfRule>
  </conditionalFormatting>
  <conditionalFormatting sqref="S1126:T1127">
    <cfRule type="containsText" dxfId="3097" priority="4263" operator="containsText" text="CUMPLE">
      <formula>NOT(ISERROR(SEARCH("CUMPLE",S1126)))</formula>
    </cfRule>
  </conditionalFormatting>
  <conditionalFormatting sqref="AA1122">
    <cfRule type="containsText" dxfId="3096" priority="4261" operator="containsText" text="NO">
      <formula>NOT(ISERROR(SEARCH("NO",AA1122)))</formula>
    </cfRule>
    <cfRule type="containsText" dxfId="3095" priority="4262" operator="containsText" text="CUMPLE">
      <formula>NOT(ISERROR(SEARCH("CUMPLE",AA1122)))</formula>
    </cfRule>
  </conditionalFormatting>
  <conditionalFormatting sqref="AC1122">
    <cfRule type="containsText" dxfId="3094" priority="4259" operator="containsText" text="NO">
      <formula>NOT(ISERROR(SEARCH("NO",AC1122)))</formula>
    </cfRule>
    <cfRule type="containsText" dxfId="3093" priority="4260" operator="containsText" text="CUMPLE">
      <formula>NOT(ISERROR(SEARCH("CUMPLE",AC1122)))</formula>
    </cfRule>
  </conditionalFormatting>
  <conditionalFormatting sqref="R1126:R1127">
    <cfRule type="containsText" dxfId="3092" priority="4256" operator="containsText" text="CUMPLE">
      <formula>NOT(ISERROR(SEARCH("CUMPLE",R1126)))</formula>
    </cfRule>
  </conditionalFormatting>
  <conditionalFormatting sqref="X1128">
    <cfRule type="containsText" dxfId="3091" priority="4252" operator="containsText" text="NO">
      <formula>NOT(ISERROR(SEARCH("NO",X1128)))</formula>
    </cfRule>
  </conditionalFormatting>
  <conditionalFormatting sqref="X1128">
    <cfRule type="containsText" dxfId="3090" priority="4253" operator="containsText" text="CUMPLE">
      <formula>NOT(ISERROR(SEARCH("CUMPLE",X1128)))</formula>
    </cfRule>
  </conditionalFormatting>
  <conditionalFormatting sqref="Q1122:Q1127">
    <cfRule type="containsText" dxfId="3089" priority="4247" operator="containsText" text="NO CUMPLE">
      <formula>NOT(ISERROR(SEARCH("NO CUMPLE",Q1122)))</formula>
    </cfRule>
    <cfRule type="containsText" dxfId="3088" priority="4248" operator="containsText" text="CUMPLE">
      <formula>NOT(ISERROR(SEARCH("CUMPLE",Q1122)))</formula>
    </cfRule>
    <cfRule type="containsText" dxfId="3087" priority="4249" operator="containsText" text="SUBSANAR">
      <formula>NOT(ISERROR(SEARCH("SUBSANAR",Q1122)))</formula>
    </cfRule>
    <cfRule type="containsText" dxfId="3086" priority="4250" operator="containsText" text="NO">
      <formula>NOT(ISERROR(SEARCH("NO",Q1122)))</formula>
    </cfRule>
    <cfRule type="containsText" dxfId="3085" priority="4251" operator="containsText" text="SI">
      <formula>NOT(ISERROR(SEARCH("SI",Q1122)))</formula>
    </cfRule>
  </conditionalFormatting>
  <conditionalFormatting sqref="R1122:T1125">
    <cfRule type="containsText" dxfId="3084" priority="4242" operator="containsText" text="NO CUMPLE">
      <formula>NOT(ISERROR(SEARCH("NO CUMPLE",R1122)))</formula>
    </cfRule>
    <cfRule type="containsText" dxfId="3083" priority="4243" operator="containsText" text="CUMPLE">
      <formula>NOT(ISERROR(SEARCH("CUMPLE",R1122)))</formula>
    </cfRule>
    <cfRule type="containsText" dxfId="3082" priority="4244" operator="containsText" text="SUBSANAR">
      <formula>NOT(ISERROR(SEARCH("SUBSANAR",R1122)))</formula>
    </cfRule>
    <cfRule type="containsText" dxfId="3081" priority="4245" operator="containsText" text="NO">
      <formula>NOT(ISERROR(SEARCH("NO",R1122)))</formula>
    </cfRule>
    <cfRule type="containsText" dxfId="3080" priority="4246" operator="containsText" text="SI">
      <formula>NOT(ISERROR(SEARCH("SI",R1122)))</formula>
    </cfRule>
  </conditionalFormatting>
  <conditionalFormatting sqref="V1122:V1127">
    <cfRule type="containsText" dxfId="3079" priority="4236" operator="containsText" text="CUMPLE">
      <formula>NOT(ISERROR(SEARCH("CUMPLE",V1122)))</formula>
    </cfRule>
  </conditionalFormatting>
  <conditionalFormatting sqref="V1122:V1127">
    <cfRule type="containsText" dxfId="3078" priority="4235" operator="containsText" text="NO">
      <formula>NOT(ISERROR(SEARCH("NO",V1122)))</formula>
    </cfRule>
  </conditionalFormatting>
  <conditionalFormatting sqref="V1122:V1127">
    <cfRule type="containsText" dxfId="3077" priority="4234" operator="containsText" text="NO">
      <formula>NOT(ISERROR(SEARCH("NO",V1122)))</formula>
    </cfRule>
  </conditionalFormatting>
  <conditionalFormatting sqref="V1122:V1127">
    <cfRule type="containsText" dxfId="3076" priority="4233" operator="containsText" text="NO">
      <formula>NOT(ISERROR(SEARCH("NO",V1122)))</formula>
    </cfRule>
  </conditionalFormatting>
  <conditionalFormatting sqref="W1128">
    <cfRule type="containsText" dxfId="3075" priority="4232" operator="containsText" text="CUMPLE">
      <formula>NOT(ISERROR(SEARCH("CUMPLE",W1128)))</formula>
    </cfRule>
  </conditionalFormatting>
  <conditionalFormatting sqref="W1128">
    <cfRule type="containsText" dxfId="3074" priority="4231" operator="containsText" text="NO">
      <formula>NOT(ISERROR(SEARCH("NO",W1128)))</formula>
    </cfRule>
  </conditionalFormatting>
  <conditionalFormatting sqref="Z1122">
    <cfRule type="containsText" dxfId="3073" priority="4226" operator="containsText" text="NO CUMPLE">
      <formula>NOT(ISERROR(SEARCH("NO CUMPLE",Z1122)))</formula>
    </cfRule>
    <cfRule type="containsText" dxfId="3072" priority="4227" operator="containsText" text="CUMPLE">
      <formula>NOT(ISERROR(SEARCH("CUMPLE",Z1122)))</formula>
    </cfRule>
    <cfRule type="containsText" dxfId="3071" priority="4228" operator="containsText" text="SUBSANAR">
      <formula>NOT(ISERROR(SEARCH("SUBSANAR",Z1122)))</formula>
    </cfRule>
    <cfRule type="containsText" dxfId="3070" priority="4229" operator="containsText" text="NO">
      <formula>NOT(ISERROR(SEARCH("NO",Z1122)))</formula>
    </cfRule>
    <cfRule type="containsText" dxfId="3069" priority="4230" operator="containsText" text="SI">
      <formula>NOT(ISERROR(SEARCH("SI",Z1122)))</formula>
    </cfRule>
  </conditionalFormatting>
  <conditionalFormatting sqref="AB1122">
    <cfRule type="containsText" dxfId="3068" priority="4221" operator="containsText" text="NO CUMPLE">
      <formula>NOT(ISERROR(SEARCH("NO CUMPLE",AB1122)))</formula>
    </cfRule>
    <cfRule type="containsText" dxfId="3067" priority="4222" operator="containsText" text="CUMPLE">
      <formula>NOT(ISERROR(SEARCH("CUMPLE",AB1122)))</formula>
    </cfRule>
    <cfRule type="containsText" dxfId="3066" priority="4223" operator="containsText" text="SUBSANAR">
      <formula>NOT(ISERROR(SEARCH("SUBSANAR",AB1122)))</formula>
    </cfRule>
    <cfRule type="containsText" dxfId="3065" priority="4224" operator="containsText" text="NO">
      <formula>NOT(ISERROR(SEARCH("NO",AB1122)))</formula>
    </cfRule>
    <cfRule type="containsText" dxfId="3064" priority="4225" operator="containsText" text="SI">
      <formula>NOT(ISERROR(SEARCH("SI",AB1122)))</formula>
    </cfRule>
  </conditionalFormatting>
  <conditionalFormatting sqref="AB1118">
    <cfRule type="containsText" dxfId="3063" priority="4211" operator="containsText" text="NO CUMPLE">
      <formula>NOT(ISERROR(SEARCH("NO CUMPLE",AB1118)))</formula>
    </cfRule>
    <cfRule type="containsText" dxfId="3062" priority="4212" operator="containsText" text="CUMPLE">
      <formula>NOT(ISERROR(SEARCH("CUMPLE",AB1118)))</formula>
    </cfRule>
    <cfRule type="containsText" dxfId="3061" priority="4213" operator="containsText" text="SUBSANAR">
      <formula>NOT(ISERROR(SEARCH("SUBSANAR",AB1118)))</formula>
    </cfRule>
    <cfRule type="containsText" dxfId="3060" priority="4214" operator="containsText" text="NO">
      <formula>NOT(ISERROR(SEARCH("NO",AB1118)))</formula>
    </cfRule>
    <cfRule type="containsText" dxfId="3059" priority="4215" operator="containsText" text="SI">
      <formula>NOT(ISERROR(SEARCH("SI",AB1118)))</formula>
    </cfRule>
  </conditionalFormatting>
  <conditionalFormatting sqref="Z1118">
    <cfRule type="containsText" dxfId="3058" priority="4216" operator="containsText" text="NO CUMPLE">
      <formula>NOT(ISERROR(SEARCH("NO CUMPLE",Z1118)))</formula>
    </cfRule>
    <cfRule type="containsText" dxfId="3057" priority="4217" operator="containsText" text="CUMPLE">
      <formula>NOT(ISERROR(SEARCH("CUMPLE",Z1118)))</formula>
    </cfRule>
    <cfRule type="containsText" dxfId="3056" priority="4218" operator="containsText" text="SUBSANAR">
      <formula>NOT(ISERROR(SEARCH("SUBSANAR",Z1118)))</formula>
    </cfRule>
    <cfRule type="containsText" dxfId="3055" priority="4219" operator="containsText" text="NO">
      <formula>NOT(ISERROR(SEARCH("NO",Z1118)))</formula>
    </cfRule>
    <cfRule type="containsText" dxfId="3054" priority="4220" operator="containsText" text="SI">
      <formula>NOT(ISERROR(SEARCH("SI",Z1118)))</formula>
    </cfRule>
  </conditionalFormatting>
  <conditionalFormatting sqref="S1139:T1140">
    <cfRule type="containsText" dxfId="3053" priority="4205" operator="containsText" text="CUMPLE">
      <formula>NOT(ISERROR(SEARCH("CUMPLE",S1139)))</formula>
    </cfRule>
  </conditionalFormatting>
  <conditionalFormatting sqref="AA1135">
    <cfRule type="containsText" dxfId="3052" priority="4203" operator="containsText" text="NO">
      <formula>NOT(ISERROR(SEARCH("NO",AA1135)))</formula>
    </cfRule>
    <cfRule type="containsText" dxfId="3051" priority="4204" operator="containsText" text="CUMPLE">
      <formula>NOT(ISERROR(SEARCH("CUMPLE",AA1135)))</formula>
    </cfRule>
  </conditionalFormatting>
  <conditionalFormatting sqref="AC1135">
    <cfRule type="containsText" dxfId="3050" priority="4201" operator="containsText" text="NO">
      <formula>NOT(ISERROR(SEARCH("NO",AC1135)))</formula>
    </cfRule>
    <cfRule type="containsText" dxfId="3049" priority="4202" operator="containsText" text="CUMPLE">
      <formula>NOT(ISERROR(SEARCH("CUMPLE",AC1135)))</formula>
    </cfRule>
  </conditionalFormatting>
  <conditionalFormatting sqref="R1139:R1140">
    <cfRule type="containsText" dxfId="3048" priority="4198" operator="containsText" text="CUMPLE">
      <formula>NOT(ISERROR(SEARCH("CUMPLE",R1139)))</formula>
    </cfRule>
  </conditionalFormatting>
  <conditionalFormatting sqref="X1141">
    <cfRule type="containsText" dxfId="3047" priority="4194" operator="containsText" text="NO">
      <formula>NOT(ISERROR(SEARCH("NO",X1141)))</formula>
    </cfRule>
  </conditionalFormatting>
  <conditionalFormatting sqref="X1141">
    <cfRule type="containsText" dxfId="3046" priority="4195" operator="containsText" text="CUMPLE">
      <formula>NOT(ISERROR(SEARCH("CUMPLE",X1141)))</formula>
    </cfRule>
  </conditionalFormatting>
  <conditionalFormatting sqref="Q1135:Q1140">
    <cfRule type="containsText" dxfId="3045" priority="4189" operator="containsText" text="NO CUMPLE">
      <formula>NOT(ISERROR(SEARCH("NO CUMPLE",Q1135)))</formula>
    </cfRule>
    <cfRule type="containsText" dxfId="3044" priority="4190" operator="containsText" text="CUMPLE">
      <formula>NOT(ISERROR(SEARCH("CUMPLE",Q1135)))</formula>
    </cfRule>
    <cfRule type="containsText" dxfId="3043" priority="4191" operator="containsText" text="SUBSANAR">
      <formula>NOT(ISERROR(SEARCH("SUBSANAR",Q1135)))</formula>
    </cfRule>
    <cfRule type="containsText" dxfId="3042" priority="4192" operator="containsText" text="NO">
      <formula>NOT(ISERROR(SEARCH("NO",Q1135)))</formula>
    </cfRule>
    <cfRule type="containsText" dxfId="3041" priority="4193" operator="containsText" text="SI">
      <formula>NOT(ISERROR(SEARCH("SI",Q1135)))</formula>
    </cfRule>
  </conditionalFormatting>
  <conditionalFormatting sqref="R1135:T1138">
    <cfRule type="containsText" dxfId="3040" priority="4184" operator="containsText" text="NO CUMPLE">
      <formula>NOT(ISERROR(SEARCH("NO CUMPLE",R1135)))</formula>
    </cfRule>
    <cfRule type="containsText" dxfId="3039" priority="4185" operator="containsText" text="CUMPLE">
      <formula>NOT(ISERROR(SEARCH("CUMPLE",R1135)))</formula>
    </cfRule>
    <cfRule type="containsText" dxfId="3038" priority="4186" operator="containsText" text="SUBSANAR">
      <formula>NOT(ISERROR(SEARCH("SUBSANAR",R1135)))</formula>
    </cfRule>
    <cfRule type="containsText" dxfId="3037" priority="4187" operator="containsText" text="NO">
      <formula>NOT(ISERROR(SEARCH("NO",R1135)))</formula>
    </cfRule>
    <cfRule type="containsText" dxfId="3036" priority="4188" operator="containsText" text="SI">
      <formula>NOT(ISERROR(SEARCH("SI",R1135)))</formula>
    </cfRule>
  </conditionalFormatting>
  <conditionalFormatting sqref="V1135:V1140">
    <cfRule type="containsText" dxfId="3035" priority="4178" operator="containsText" text="CUMPLE">
      <formula>NOT(ISERROR(SEARCH("CUMPLE",V1135)))</formula>
    </cfRule>
  </conditionalFormatting>
  <conditionalFormatting sqref="V1135:V1140">
    <cfRule type="containsText" dxfId="3034" priority="4177" operator="containsText" text="NO">
      <formula>NOT(ISERROR(SEARCH("NO",V1135)))</formula>
    </cfRule>
  </conditionalFormatting>
  <conditionalFormatting sqref="V1135:V1140">
    <cfRule type="containsText" dxfId="3033" priority="4176" operator="containsText" text="NO">
      <formula>NOT(ISERROR(SEARCH("NO",V1135)))</formula>
    </cfRule>
  </conditionalFormatting>
  <conditionalFormatting sqref="V1135:V1140">
    <cfRule type="containsText" dxfId="3032" priority="4175" operator="containsText" text="NO">
      <formula>NOT(ISERROR(SEARCH("NO",V1135)))</formula>
    </cfRule>
  </conditionalFormatting>
  <conditionalFormatting sqref="W1141">
    <cfRule type="containsText" dxfId="3031" priority="4174" operator="containsText" text="CUMPLE">
      <formula>NOT(ISERROR(SEARCH("CUMPLE",W1141)))</formula>
    </cfRule>
  </conditionalFormatting>
  <conditionalFormatting sqref="W1141">
    <cfRule type="containsText" dxfId="3030" priority="4173" operator="containsText" text="NO">
      <formula>NOT(ISERROR(SEARCH("NO",W1141)))</formula>
    </cfRule>
  </conditionalFormatting>
  <conditionalFormatting sqref="Z1135">
    <cfRule type="containsText" dxfId="3029" priority="4168" operator="containsText" text="NO CUMPLE">
      <formula>NOT(ISERROR(SEARCH("NO CUMPLE",Z1135)))</formula>
    </cfRule>
    <cfRule type="containsText" dxfId="3028" priority="4169" operator="containsText" text="CUMPLE">
      <formula>NOT(ISERROR(SEARCH("CUMPLE",Z1135)))</formula>
    </cfRule>
    <cfRule type="containsText" dxfId="3027" priority="4170" operator="containsText" text="SUBSANAR">
      <formula>NOT(ISERROR(SEARCH("SUBSANAR",Z1135)))</formula>
    </cfRule>
    <cfRule type="containsText" dxfId="3026" priority="4171" operator="containsText" text="NO">
      <formula>NOT(ISERROR(SEARCH("NO",Z1135)))</formula>
    </cfRule>
    <cfRule type="containsText" dxfId="3025" priority="4172" operator="containsText" text="SI">
      <formula>NOT(ISERROR(SEARCH("SI",Z1135)))</formula>
    </cfRule>
  </conditionalFormatting>
  <conditionalFormatting sqref="AB1135">
    <cfRule type="containsText" dxfId="3024" priority="4163" operator="containsText" text="NO CUMPLE">
      <formula>NOT(ISERROR(SEARCH("NO CUMPLE",AB1135)))</formula>
    </cfRule>
    <cfRule type="containsText" dxfId="3023" priority="4164" operator="containsText" text="CUMPLE">
      <formula>NOT(ISERROR(SEARCH("CUMPLE",AB1135)))</formula>
    </cfRule>
    <cfRule type="containsText" dxfId="3022" priority="4165" operator="containsText" text="SUBSANAR">
      <formula>NOT(ISERROR(SEARCH("SUBSANAR",AB1135)))</formula>
    </cfRule>
    <cfRule type="containsText" dxfId="3021" priority="4166" operator="containsText" text="NO">
      <formula>NOT(ISERROR(SEARCH("NO",AB1135)))</formula>
    </cfRule>
    <cfRule type="containsText" dxfId="3020" priority="4167" operator="containsText" text="SI">
      <formula>NOT(ISERROR(SEARCH("SI",AB1135)))</formula>
    </cfRule>
  </conditionalFormatting>
  <conditionalFormatting sqref="AB1131">
    <cfRule type="containsText" dxfId="3019" priority="4153" operator="containsText" text="NO CUMPLE">
      <formula>NOT(ISERROR(SEARCH("NO CUMPLE",AB1131)))</formula>
    </cfRule>
    <cfRule type="containsText" dxfId="3018" priority="4154" operator="containsText" text="CUMPLE">
      <formula>NOT(ISERROR(SEARCH("CUMPLE",AB1131)))</formula>
    </cfRule>
    <cfRule type="containsText" dxfId="3017" priority="4155" operator="containsText" text="SUBSANAR">
      <formula>NOT(ISERROR(SEARCH("SUBSANAR",AB1131)))</formula>
    </cfRule>
    <cfRule type="containsText" dxfId="3016" priority="4156" operator="containsText" text="NO">
      <formula>NOT(ISERROR(SEARCH("NO",AB1131)))</formula>
    </cfRule>
    <cfRule type="containsText" dxfId="3015" priority="4157" operator="containsText" text="SI">
      <formula>NOT(ISERROR(SEARCH("SI",AB1131)))</formula>
    </cfRule>
  </conditionalFormatting>
  <conditionalFormatting sqref="Z1131">
    <cfRule type="containsText" dxfId="3014" priority="4158" operator="containsText" text="NO CUMPLE">
      <formula>NOT(ISERROR(SEARCH("NO CUMPLE",Z1131)))</formula>
    </cfRule>
    <cfRule type="containsText" dxfId="3013" priority="4159" operator="containsText" text="CUMPLE">
      <formula>NOT(ISERROR(SEARCH("CUMPLE",Z1131)))</formula>
    </cfRule>
    <cfRule type="containsText" dxfId="3012" priority="4160" operator="containsText" text="SUBSANAR">
      <formula>NOT(ISERROR(SEARCH("SUBSANAR",Z1131)))</formula>
    </cfRule>
    <cfRule type="containsText" dxfId="3011" priority="4161" operator="containsText" text="NO">
      <formula>NOT(ISERROR(SEARCH("NO",Z1131)))</formula>
    </cfRule>
    <cfRule type="containsText" dxfId="3010" priority="4162" operator="containsText" text="SI">
      <formula>NOT(ISERROR(SEARCH("SI",Z1131)))</formula>
    </cfRule>
  </conditionalFormatting>
  <conditionalFormatting sqref="V1155:V1156">
    <cfRule type="containsText" dxfId="3009" priority="4147" operator="containsText" text="FUERA DE TIEMPO">
      <formula>NOT(ISERROR(SEARCH("FUERA DE TIEMPO",V1155)))</formula>
    </cfRule>
  </conditionalFormatting>
  <conditionalFormatting sqref="S1152:T1153">
    <cfRule type="containsText" dxfId="3008" priority="4146" operator="containsText" text="CUMPLE">
      <formula>NOT(ISERROR(SEARCH("CUMPLE",S1152)))</formula>
    </cfRule>
  </conditionalFormatting>
  <conditionalFormatting sqref="AA1148">
    <cfRule type="containsText" dxfId="3007" priority="4144" operator="containsText" text="NO">
      <formula>NOT(ISERROR(SEARCH("NO",AA1148)))</formula>
    </cfRule>
    <cfRule type="containsText" dxfId="3006" priority="4145" operator="containsText" text="CUMPLE">
      <formula>NOT(ISERROR(SEARCH("CUMPLE",AA1148)))</formula>
    </cfRule>
  </conditionalFormatting>
  <conditionalFormatting sqref="AC1148">
    <cfRule type="containsText" dxfId="3005" priority="4142" operator="containsText" text="NO">
      <formula>NOT(ISERROR(SEARCH("NO",AC1148)))</formula>
    </cfRule>
    <cfRule type="containsText" dxfId="3004" priority="4143" operator="containsText" text="CUMPLE">
      <formula>NOT(ISERROR(SEARCH("CUMPLE",AC1148)))</formula>
    </cfRule>
  </conditionalFormatting>
  <conditionalFormatting sqref="R1152:R1153">
    <cfRule type="containsText" dxfId="3003" priority="4139" operator="containsText" text="CUMPLE">
      <formula>NOT(ISERROR(SEARCH("CUMPLE",R1152)))</formula>
    </cfRule>
  </conditionalFormatting>
  <conditionalFormatting sqref="Q1148:Q1153">
    <cfRule type="containsText" dxfId="3002" priority="4130" operator="containsText" text="NO CUMPLE">
      <formula>NOT(ISERROR(SEARCH("NO CUMPLE",Q1148)))</formula>
    </cfRule>
    <cfRule type="containsText" dxfId="3001" priority="4131" operator="containsText" text="CUMPLE">
      <formula>NOT(ISERROR(SEARCH("CUMPLE",Q1148)))</formula>
    </cfRule>
    <cfRule type="containsText" dxfId="3000" priority="4132" operator="containsText" text="SUBSANAR">
      <formula>NOT(ISERROR(SEARCH("SUBSANAR",Q1148)))</formula>
    </cfRule>
    <cfRule type="containsText" dxfId="2999" priority="4133" operator="containsText" text="NO">
      <formula>NOT(ISERROR(SEARCH("NO",Q1148)))</formula>
    </cfRule>
    <cfRule type="containsText" dxfId="2998" priority="4134" operator="containsText" text="SI">
      <formula>NOT(ISERROR(SEARCH("SI",Q1148)))</formula>
    </cfRule>
  </conditionalFormatting>
  <conditionalFormatting sqref="R1148:T1151">
    <cfRule type="containsText" dxfId="2997" priority="4125" operator="containsText" text="NO CUMPLE">
      <formula>NOT(ISERROR(SEARCH("NO CUMPLE",R1148)))</formula>
    </cfRule>
    <cfRule type="containsText" dxfId="2996" priority="4126" operator="containsText" text="CUMPLE">
      <formula>NOT(ISERROR(SEARCH("CUMPLE",R1148)))</formula>
    </cfRule>
    <cfRule type="containsText" dxfId="2995" priority="4127" operator="containsText" text="SUBSANAR">
      <formula>NOT(ISERROR(SEARCH("SUBSANAR",R1148)))</formula>
    </cfRule>
    <cfRule type="containsText" dxfId="2994" priority="4128" operator="containsText" text="NO">
      <formula>NOT(ISERROR(SEARCH("NO",R1148)))</formula>
    </cfRule>
    <cfRule type="containsText" dxfId="2993" priority="4129" operator="containsText" text="SI">
      <formula>NOT(ISERROR(SEARCH("SI",R1148)))</formula>
    </cfRule>
  </conditionalFormatting>
  <conditionalFormatting sqref="V1148:V1153">
    <cfRule type="containsText" dxfId="2992" priority="4119" operator="containsText" text="CUMPLE">
      <formula>NOT(ISERROR(SEARCH("CUMPLE",V1148)))</formula>
    </cfRule>
  </conditionalFormatting>
  <conditionalFormatting sqref="V1148:V1153">
    <cfRule type="containsText" dxfId="2991" priority="4118" operator="containsText" text="NO">
      <formula>NOT(ISERROR(SEARCH("NO",V1148)))</formula>
    </cfRule>
  </conditionalFormatting>
  <conditionalFormatting sqref="V1148:V1153">
    <cfRule type="containsText" dxfId="2990" priority="4117" operator="containsText" text="NO">
      <formula>NOT(ISERROR(SEARCH("NO",V1148)))</formula>
    </cfRule>
  </conditionalFormatting>
  <conditionalFormatting sqref="V1148:V1153">
    <cfRule type="containsText" dxfId="2989" priority="4116" operator="containsText" text="NO">
      <formula>NOT(ISERROR(SEARCH("NO",V1148)))</formula>
    </cfRule>
  </conditionalFormatting>
  <conditionalFormatting sqref="Z1148">
    <cfRule type="containsText" dxfId="2988" priority="4109" operator="containsText" text="NO CUMPLE">
      <formula>NOT(ISERROR(SEARCH("NO CUMPLE",Z1148)))</formula>
    </cfRule>
    <cfRule type="containsText" dxfId="2987" priority="4110" operator="containsText" text="CUMPLE">
      <formula>NOT(ISERROR(SEARCH("CUMPLE",Z1148)))</formula>
    </cfRule>
    <cfRule type="containsText" dxfId="2986" priority="4111" operator="containsText" text="SUBSANAR">
      <formula>NOT(ISERROR(SEARCH("SUBSANAR",Z1148)))</formula>
    </cfRule>
    <cfRule type="containsText" dxfId="2985" priority="4112" operator="containsText" text="NO">
      <formula>NOT(ISERROR(SEARCH("NO",Z1148)))</formula>
    </cfRule>
    <cfRule type="containsText" dxfId="2984" priority="4113" operator="containsText" text="SI">
      <formula>NOT(ISERROR(SEARCH("SI",Z1148)))</formula>
    </cfRule>
  </conditionalFormatting>
  <conditionalFormatting sqref="AB1148">
    <cfRule type="containsText" dxfId="2983" priority="4104" operator="containsText" text="NO CUMPLE">
      <formula>NOT(ISERROR(SEARCH("NO CUMPLE",AB1148)))</formula>
    </cfRule>
    <cfRule type="containsText" dxfId="2982" priority="4105" operator="containsText" text="CUMPLE">
      <formula>NOT(ISERROR(SEARCH("CUMPLE",AB1148)))</formula>
    </cfRule>
    <cfRule type="containsText" dxfId="2981" priority="4106" operator="containsText" text="SUBSANAR">
      <formula>NOT(ISERROR(SEARCH("SUBSANAR",AB1148)))</formula>
    </cfRule>
    <cfRule type="containsText" dxfId="2980" priority="4107" operator="containsText" text="NO">
      <formula>NOT(ISERROR(SEARCH("NO",AB1148)))</formula>
    </cfRule>
    <cfRule type="containsText" dxfId="2979" priority="4108" operator="containsText" text="SI">
      <formula>NOT(ISERROR(SEARCH("SI",AB1148)))</formula>
    </cfRule>
  </conditionalFormatting>
  <conditionalFormatting sqref="AB1144">
    <cfRule type="containsText" dxfId="2978" priority="4094" operator="containsText" text="NO CUMPLE">
      <formula>NOT(ISERROR(SEARCH("NO CUMPLE",AB1144)))</formula>
    </cfRule>
    <cfRule type="containsText" dxfId="2977" priority="4095" operator="containsText" text="CUMPLE">
      <formula>NOT(ISERROR(SEARCH("CUMPLE",AB1144)))</formula>
    </cfRule>
    <cfRule type="containsText" dxfId="2976" priority="4096" operator="containsText" text="SUBSANAR">
      <formula>NOT(ISERROR(SEARCH("SUBSANAR",AB1144)))</formula>
    </cfRule>
    <cfRule type="containsText" dxfId="2975" priority="4097" operator="containsText" text="NO">
      <formula>NOT(ISERROR(SEARCH("NO",AB1144)))</formula>
    </cfRule>
    <cfRule type="containsText" dxfId="2974" priority="4098" operator="containsText" text="SI">
      <formula>NOT(ISERROR(SEARCH("SI",AB1144)))</formula>
    </cfRule>
  </conditionalFormatting>
  <conditionalFormatting sqref="Z1144">
    <cfRule type="containsText" dxfId="2973" priority="4099" operator="containsText" text="NO CUMPLE">
      <formula>NOT(ISERROR(SEARCH("NO CUMPLE",Z1144)))</formula>
    </cfRule>
    <cfRule type="containsText" dxfId="2972" priority="4100" operator="containsText" text="CUMPLE">
      <formula>NOT(ISERROR(SEARCH("CUMPLE",Z1144)))</formula>
    </cfRule>
    <cfRule type="containsText" dxfId="2971" priority="4101" operator="containsText" text="SUBSANAR">
      <formula>NOT(ISERROR(SEARCH("SUBSANAR",Z1144)))</formula>
    </cfRule>
    <cfRule type="containsText" dxfId="2970" priority="4102" operator="containsText" text="NO">
      <formula>NOT(ISERROR(SEARCH("NO",Z1144)))</formula>
    </cfRule>
    <cfRule type="containsText" dxfId="2969" priority="4103" operator="containsText" text="SI">
      <formula>NOT(ISERROR(SEARCH("SI",Z1144)))</formula>
    </cfRule>
  </conditionalFormatting>
  <conditionalFormatting sqref="S1165:T1166">
    <cfRule type="containsText" dxfId="2968" priority="4088" operator="containsText" text="CUMPLE">
      <formula>NOT(ISERROR(SEARCH("CUMPLE",S1165)))</formula>
    </cfRule>
  </conditionalFormatting>
  <conditionalFormatting sqref="AA1161">
    <cfRule type="containsText" dxfId="2967" priority="4086" operator="containsText" text="NO">
      <formula>NOT(ISERROR(SEARCH("NO",AA1161)))</formula>
    </cfRule>
    <cfRule type="containsText" dxfId="2966" priority="4087" operator="containsText" text="CUMPLE">
      <formula>NOT(ISERROR(SEARCH("CUMPLE",AA1161)))</formula>
    </cfRule>
  </conditionalFormatting>
  <conditionalFormatting sqref="R1165:R1166">
    <cfRule type="containsText" dxfId="2965" priority="4081" operator="containsText" text="CUMPLE">
      <formula>NOT(ISERROR(SEARCH("CUMPLE",R1165)))</formula>
    </cfRule>
  </conditionalFormatting>
  <conditionalFormatting sqref="X1167">
    <cfRule type="containsText" dxfId="2964" priority="4077" operator="containsText" text="NO">
      <formula>NOT(ISERROR(SEARCH("NO",X1167)))</formula>
    </cfRule>
  </conditionalFormatting>
  <conditionalFormatting sqref="X1206">
    <cfRule type="containsText" dxfId="2963" priority="3902" operator="containsText" text="CUMPLE">
      <formula>NOT(ISERROR(SEARCH("CUMPLE",X1206)))</formula>
    </cfRule>
  </conditionalFormatting>
  <conditionalFormatting sqref="X1206">
    <cfRule type="containsText" dxfId="2962" priority="3901" operator="containsText" text="NO">
      <formula>NOT(ISERROR(SEARCH("NO",X1206)))</formula>
    </cfRule>
  </conditionalFormatting>
  <conditionalFormatting sqref="X1167">
    <cfRule type="containsText" dxfId="2961" priority="4078" operator="containsText" text="CUMPLE">
      <formula>NOT(ISERROR(SEARCH("CUMPLE",X1167)))</formula>
    </cfRule>
  </conditionalFormatting>
  <conditionalFormatting sqref="Q1161:Q1166">
    <cfRule type="containsText" dxfId="2960" priority="4072" operator="containsText" text="NO CUMPLE">
      <formula>NOT(ISERROR(SEARCH("NO CUMPLE",Q1161)))</formula>
    </cfRule>
    <cfRule type="containsText" dxfId="2959" priority="4073" operator="containsText" text="CUMPLE">
      <formula>NOT(ISERROR(SEARCH("CUMPLE",Q1161)))</formula>
    </cfRule>
    <cfRule type="containsText" dxfId="2958" priority="4074" operator="containsText" text="SUBSANAR">
      <formula>NOT(ISERROR(SEARCH("SUBSANAR",Q1161)))</formula>
    </cfRule>
    <cfRule type="containsText" dxfId="2957" priority="4075" operator="containsText" text="NO">
      <formula>NOT(ISERROR(SEARCH("NO",Q1161)))</formula>
    </cfRule>
    <cfRule type="containsText" dxfId="2956" priority="4076" operator="containsText" text="SI">
      <formula>NOT(ISERROR(SEARCH("SI",Q1161)))</formula>
    </cfRule>
  </conditionalFormatting>
  <conditionalFormatting sqref="R1161:T1164">
    <cfRule type="containsText" dxfId="2955" priority="4067" operator="containsText" text="NO CUMPLE">
      <formula>NOT(ISERROR(SEARCH("NO CUMPLE",R1161)))</formula>
    </cfRule>
    <cfRule type="containsText" dxfId="2954" priority="4068" operator="containsText" text="CUMPLE">
      <formula>NOT(ISERROR(SEARCH("CUMPLE",R1161)))</formula>
    </cfRule>
    <cfRule type="containsText" dxfId="2953" priority="4069" operator="containsText" text="SUBSANAR">
      <formula>NOT(ISERROR(SEARCH("SUBSANAR",R1161)))</formula>
    </cfRule>
    <cfRule type="containsText" dxfId="2952" priority="4070" operator="containsText" text="NO">
      <formula>NOT(ISERROR(SEARCH("NO",R1161)))</formula>
    </cfRule>
    <cfRule type="containsText" dxfId="2951" priority="4071" operator="containsText" text="SI">
      <formula>NOT(ISERROR(SEARCH("SI",R1161)))</formula>
    </cfRule>
  </conditionalFormatting>
  <conditionalFormatting sqref="V1161:V1166">
    <cfRule type="containsText" dxfId="2950" priority="4061" operator="containsText" text="CUMPLE">
      <formula>NOT(ISERROR(SEARCH("CUMPLE",V1161)))</formula>
    </cfRule>
  </conditionalFormatting>
  <conditionalFormatting sqref="V1161:V1166">
    <cfRule type="containsText" dxfId="2949" priority="4060" operator="containsText" text="NO">
      <formula>NOT(ISERROR(SEARCH("NO",V1161)))</formula>
    </cfRule>
  </conditionalFormatting>
  <conditionalFormatting sqref="V1161:V1166">
    <cfRule type="containsText" dxfId="2948" priority="4059" operator="containsText" text="NO">
      <formula>NOT(ISERROR(SEARCH("NO",V1161)))</formula>
    </cfRule>
  </conditionalFormatting>
  <conditionalFormatting sqref="V1161:V1166">
    <cfRule type="containsText" dxfId="2947" priority="4058" operator="containsText" text="NO">
      <formula>NOT(ISERROR(SEARCH("NO",V1161)))</formula>
    </cfRule>
  </conditionalFormatting>
  <conditionalFormatting sqref="W1167">
    <cfRule type="containsText" dxfId="2946" priority="4057" operator="containsText" text="CUMPLE">
      <formula>NOT(ISERROR(SEARCH("CUMPLE",W1167)))</formula>
    </cfRule>
  </conditionalFormatting>
  <conditionalFormatting sqref="W1167">
    <cfRule type="containsText" dxfId="2945" priority="4056" operator="containsText" text="NO">
      <formula>NOT(ISERROR(SEARCH("NO",W1167)))</formula>
    </cfRule>
  </conditionalFormatting>
  <conditionalFormatting sqref="Z1161">
    <cfRule type="containsText" dxfId="2944" priority="4051" operator="containsText" text="NO CUMPLE">
      <formula>NOT(ISERROR(SEARCH("NO CUMPLE",Z1161)))</formula>
    </cfRule>
    <cfRule type="containsText" dxfId="2943" priority="4052" operator="containsText" text="CUMPLE">
      <formula>NOT(ISERROR(SEARCH("CUMPLE",Z1161)))</formula>
    </cfRule>
    <cfRule type="containsText" dxfId="2942" priority="4053" operator="containsText" text="SUBSANAR">
      <formula>NOT(ISERROR(SEARCH("SUBSANAR",Z1161)))</formula>
    </cfRule>
    <cfRule type="containsText" dxfId="2941" priority="4054" operator="containsText" text="NO">
      <formula>NOT(ISERROR(SEARCH("NO",Z1161)))</formula>
    </cfRule>
    <cfRule type="containsText" dxfId="2940" priority="4055" operator="containsText" text="SI">
      <formula>NOT(ISERROR(SEARCH("SI",Z1161)))</formula>
    </cfRule>
  </conditionalFormatting>
  <conditionalFormatting sqref="AB1161">
    <cfRule type="containsText" dxfId="2939" priority="4046" operator="containsText" text="NO CUMPLE">
      <formula>NOT(ISERROR(SEARCH("NO CUMPLE",AB1161)))</formula>
    </cfRule>
    <cfRule type="containsText" dxfId="2938" priority="4047" operator="containsText" text="CUMPLE">
      <formula>NOT(ISERROR(SEARCH("CUMPLE",AB1161)))</formula>
    </cfRule>
    <cfRule type="containsText" dxfId="2937" priority="4048" operator="containsText" text="SUBSANAR">
      <formula>NOT(ISERROR(SEARCH("SUBSANAR",AB1161)))</formula>
    </cfRule>
    <cfRule type="containsText" dxfId="2936" priority="4049" operator="containsText" text="NO">
      <formula>NOT(ISERROR(SEARCH("NO",AB1161)))</formula>
    </cfRule>
    <cfRule type="containsText" dxfId="2935" priority="4050" operator="containsText" text="SI">
      <formula>NOT(ISERROR(SEARCH("SI",AB1161)))</formula>
    </cfRule>
  </conditionalFormatting>
  <conditionalFormatting sqref="AB1157">
    <cfRule type="containsText" dxfId="2934" priority="4036" operator="containsText" text="NO CUMPLE">
      <formula>NOT(ISERROR(SEARCH("NO CUMPLE",AB1157)))</formula>
    </cfRule>
    <cfRule type="containsText" dxfId="2933" priority="4037" operator="containsText" text="CUMPLE">
      <formula>NOT(ISERROR(SEARCH("CUMPLE",AB1157)))</formula>
    </cfRule>
    <cfRule type="containsText" dxfId="2932" priority="4038" operator="containsText" text="SUBSANAR">
      <formula>NOT(ISERROR(SEARCH("SUBSANAR",AB1157)))</formula>
    </cfRule>
    <cfRule type="containsText" dxfId="2931" priority="4039" operator="containsText" text="NO">
      <formula>NOT(ISERROR(SEARCH("NO",AB1157)))</formula>
    </cfRule>
    <cfRule type="containsText" dxfId="2930" priority="4040" operator="containsText" text="SI">
      <formula>NOT(ISERROR(SEARCH("SI",AB1157)))</formula>
    </cfRule>
  </conditionalFormatting>
  <conditionalFormatting sqref="Z1157">
    <cfRule type="containsText" dxfId="2929" priority="4041" operator="containsText" text="NO CUMPLE">
      <formula>NOT(ISERROR(SEARCH("NO CUMPLE",Z1157)))</formula>
    </cfRule>
    <cfRule type="containsText" dxfId="2928" priority="4042" operator="containsText" text="CUMPLE">
      <formula>NOT(ISERROR(SEARCH("CUMPLE",Z1157)))</formula>
    </cfRule>
    <cfRule type="containsText" dxfId="2927" priority="4043" operator="containsText" text="SUBSANAR">
      <formula>NOT(ISERROR(SEARCH("SUBSANAR",Z1157)))</formula>
    </cfRule>
    <cfRule type="containsText" dxfId="2926" priority="4044" operator="containsText" text="NO">
      <formula>NOT(ISERROR(SEARCH("NO",Z1157)))</formula>
    </cfRule>
    <cfRule type="containsText" dxfId="2925" priority="4045" operator="containsText" text="SI">
      <formula>NOT(ISERROR(SEARCH("SI",Z1157)))</formula>
    </cfRule>
  </conditionalFormatting>
  <conditionalFormatting sqref="V1181:V1182 V1194:V1195 V1220:V1221">
    <cfRule type="containsText" dxfId="2924" priority="4030" operator="containsText" text="FUERA DE TIEMPO">
      <formula>NOT(ISERROR(SEARCH("FUERA DE TIEMPO",V1181)))</formula>
    </cfRule>
  </conditionalFormatting>
  <conditionalFormatting sqref="S1178:T1179">
    <cfRule type="containsText" dxfId="2923" priority="4029" operator="containsText" text="CUMPLE">
      <formula>NOT(ISERROR(SEARCH("CUMPLE",S1178)))</formula>
    </cfRule>
  </conditionalFormatting>
  <conditionalFormatting sqref="AA1174">
    <cfRule type="containsText" dxfId="2922" priority="4027" operator="containsText" text="NO">
      <formula>NOT(ISERROR(SEARCH("NO",AA1174)))</formula>
    </cfRule>
    <cfRule type="containsText" dxfId="2921" priority="4028" operator="containsText" text="CUMPLE">
      <formula>NOT(ISERROR(SEARCH("CUMPLE",AA1174)))</formula>
    </cfRule>
  </conditionalFormatting>
  <conditionalFormatting sqref="R1178:R1179">
    <cfRule type="containsText" dxfId="2920" priority="4022" operator="containsText" text="CUMPLE">
      <formula>NOT(ISERROR(SEARCH("CUMPLE",R1178)))</formula>
    </cfRule>
  </conditionalFormatting>
  <conditionalFormatting sqref="X1180">
    <cfRule type="containsText" dxfId="2919" priority="4018" operator="containsText" text="NO">
      <formula>NOT(ISERROR(SEARCH("NO",X1180)))</formula>
    </cfRule>
  </conditionalFormatting>
  <conditionalFormatting sqref="X1180">
    <cfRule type="containsText" dxfId="2918" priority="4019" operator="containsText" text="CUMPLE">
      <formula>NOT(ISERROR(SEARCH("CUMPLE",X1180)))</formula>
    </cfRule>
  </conditionalFormatting>
  <conditionalFormatting sqref="Q1174:Q1179">
    <cfRule type="containsText" dxfId="2917" priority="4013" operator="containsText" text="NO CUMPLE">
      <formula>NOT(ISERROR(SEARCH("NO CUMPLE",Q1174)))</formula>
    </cfRule>
    <cfRule type="containsText" dxfId="2916" priority="4014" operator="containsText" text="CUMPLE">
      <formula>NOT(ISERROR(SEARCH("CUMPLE",Q1174)))</formula>
    </cfRule>
    <cfRule type="containsText" dxfId="2915" priority="4015" operator="containsText" text="SUBSANAR">
      <formula>NOT(ISERROR(SEARCH("SUBSANAR",Q1174)))</formula>
    </cfRule>
    <cfRule type="containsText" dxfId="2914" priority="4016" operator="containsText" text="NO">
      <formula>NOT(ISERROR(SEARCH("NO",Q1174)))</formula>
    </cfRule>
    <cfRule type="containsText" dxfId="2913" priority="4017" operator="containsText" text="SI">
      <formula>NOT(ISERROR(SEARCH("SI",Q1174)))</formula>
    </cfRule>
  </conditionalFormatting>
  <conditionalFormatting sqref="R1174:T1177">
    <cfRule type="containsText" dxfId="2912" priority="4008" operator="containsText" text="NO CUMPLE">
      <formula>NOT(ISERROR(SEARCH("NO CUMPLE",R1174)))</formula>
    </cfRule>
    <cfRule type="containsText" dxfId="2911" priority="4009" operator="containsText" text="CUMPLE">
      <formula>NOT(ISERROR(SEARCH("CUMPLE",R1174)))</formula>
    </cfRule>
    <cfRule type="containsText" dxfId="2910" priority="4010" operator="containsText" text="SUBSANAR">
      <formula>NOT(ISERROR(SEARCH("SUBSANAR",R1174)))</formula>
    </cfRule>
    <cfRule type="containsText" dxfId="2909" priority="4011" operator="containsText" text="NO">
      <formula>NOT(ISERROR(SEARCH("NO",R1174)))</formula>
    </cfRule>
    <cfRule type="containsText" dxfId="2908" priority="4012" operator="containsText" text="SI">
      <formula>NOT(ISERROR(SEARCH("SI",R1174)))</formula>
    </cfRule>
  </conditionalFormatting>
  <conditionalFormatting sqref="V1174:V1179">
    <cfRule type="containsText" dxfId="2907" priority="4002" operator="containsText" text="CUMPLE">
      <formula>NOT(ISERROR(SEARCH("CUMPLE",V1174)))</formula>
    </cfRule>
  </conditionalFormatting>
  <conditionalFormatting sqref="V1174:V1179">
    <cfRule type="containsText" dxfId="2906" priority="4001" operator="containsText" text="NO">
      <formula>NOT(ISERROR(SEARCH("NO",V1174)))</formula>
    </cfRule>
  </conditionalFormatting>
  <conditionalFormatting sqref="V1174:V1179">
    <cfRule type="containsText" dxfId="2905" priority="4000" operator="containsText" text="NO">
      <formula>NOT(ISERROR(SEARCH("NO",V1174)))</formula>
    </cfRule>
  </conditionalFormatting>
  <conditionalFormatting sqref="V1174:V1179">
    <cfRule type="containsText" dxfId="2904" priority="3999" operator="containsText" text="NO">
      <formula>NOT(ISERROR(SEARCH("NO",V1174)))</formula>
    </cfRule>
  </conditionalFormatting>
  <conditionalFormatting sqref="W1180">
    <cfRule type="containsText" dxfId="2903" priority="3998" operator="containsText" text="CUMPLE">
      <formula>NOT(ISERROR(SEARCH("CUMPLE",W1180)))</formula>
    </cfRule>
  </conditionalFormatting>
  <conditionalFormatting sqref="W1180">
    <cfRule type="containsText" dxfId="2902" priority="3997" operator="containsText" text="NO">
      <formula>NOT(ISERROR(SEARCH("NO",W1180)))</formula>
    </cfRule>
  </conditionalFormatting>
  <conditionalFormatting sqref="Z1174">
    <cfRule type="containsText" dxfId="2901" priority="3992" operator="containsText" text="NO CUMPLE">
      <formula>NOT(ISERROR(SEARCH("NO CUMPLE",Z1174)))</formula>
    </cfRule>
    <cfRule type="containsText" dxfId="2900" priority="3993" operator="containsText" text="CUMPLE">
      <formula>NOT(ISERROR(SEARCH("CUMPLE",Z1174)))</formula>
    </cfRule>
    <cfRule type="containsText" dxfId="2899" priority="3994" operator="containsText" text="SUBSANAR">
      <formula>NOT(ISERROR(SEARCH("SUBSANAR",Z1174)))</formula>
    </cfRule>
    <cfRule type="containsText" dxfId="2898" priority="3995" operator="containsText" text="NO">
      <formula>NOT(ISERROR(SEARCH("NO",Z1174)))</formula>
    </cfRule>
    <cfRule type="containsText" dxfId="2897" priority="3996" operator="containsText" text="SI">
      <formula>NOT(ISERROR(SEARCH("SI",Z1174)))</formula>
    </cfRule>
  </conditionalFormatting>
  <conditionalFormatting sqref="AB1174">
    <cfRule type="containsText" dxfId="2896" priority="3987" operator="containsText" text="NO CUMPLE">
      <formula>NOT(ISERROR(SEARCH("NO CUMPLE",AB1174)))</formula>
    </cfRule>
    <cfRule type="containsText" dxfId="2895" priority="3988" operator="containsText" text="CUMPLE">
      <formula>NOT(ISERROR(SEARCH("CUMPLE",AB1174)))</formula>
    </cfRule>
    <cfRule type="containsText" dxfId="2894" priority="3989" operator="containsText" text="SUBSANAR">
      <formula>NOT(ISERROR(SEARCH("SUBSANAR",AB1174)))</formula>
    </cfRule>
    <cfRule type="containsText" dxfId="2893" priority="3990" operator="containsText" text="NO">
      <formula>NOT(ISERROR(SEARCH("NO",AB1174)))</formula>
    </cfRule>
    <cfRule type="containsText" dxfId="2892" priority="3991" operator="containsText" text="SI">
      <formula>NOT(ISERROR(SEARCH("SI",AB1174)))</formula>
    </cfRule>
  </conditionalFormatting>
  <conditionalFormatting sqref="AB1170">
    <cfRule type="containsText" dxfId="2891" priority="3977" operator="containsText" text="NO CUMPLE">
      <formula>NOT(ISERROR(SEARCH("NO CUMPLE",AB1170)))</formula>
    </cfRule>
    <cfRule type="containsText" dxfId="2890" priority="3978" operator="containsText" text="CUMPLE">
      <formula>NOT(ISERROR(SEARCH("CUMPLE",AB1170)))</formula>
    </cfRule>
    <cfRule type="containsText" dxfId="2889" priority="3979" operator="containsText" text="SUBSANAR">
      <formula>NOT(ISERROR(SEARCH("SUBSANAR",AB1170)))</formula>
    </cfRule>
    <cfRule type="containsText" dxfId="2888" priority="3980" operator="containsText" text="NO">
      <formula>NOT(ISERROR(SEARCH("NO",AB1170)))</formula>
    </cfRule>
    <cfRule type="containsText" dxfId="2887" priority="3981" operator="containsText" text="SI">
      <formula>NOT(ISERROR(SEARCH("SI",AB1170)))</formula>
    </cfRule>
  </conditionalFormatting>
  <conditionalFormatting sqref="Z1170">
    <cfRule type="containsText" dxfId="2886" priority="3982" operator="containsText" text="NO CUMPLE">
      <formula>NOT(ISERROR(SEARCH("NO CUMPLE",Z1170)))</formula>
    </cfRule>
    <cfRule type="containsText" dxfId="2885" priority="3983" operator="containsText" text="CUMPLE">
      <formula>NOT(ISERROR(SEARCH("CUMPLE",Z1170)))</formula>
    </cfRule>
    <cfRule type="containsText" dxfId="2884" priority="3984" operator="containsText" text="SUBSANAR">
      <formula>NOT(ISERROR(SEARCH("SUBSANAR",Z1170)))</formula>
    </cfRule>
    <cfRule type="containsText" dxfId="2883" priority="3985" operator="containsText" text="NO">
      <formula>NOT(ISERROR(SEARCH("NO",Z1170)))</formula>
    </cfRule>
    <cfRule type="containsText" dxfId="2882" priority="3986" operator="containsText" text="SI">
      <formula>NOT(ISERROR(SEARCH("SI",Z1170)))</formula>
    </cfRule>
  </conditionalFormatting>
  <conditionalFormatting sqref="S1191:T1192">
    <cfRule type="containsText" dxfId="2881" priority="3971" operator="containsText" text="CUMPLE">
      <formula>NOT(ISERROR(SEARCH("CUMPLE",S1191)))</formula>
    </cfRule>
  </conditionalFormatting>
  <conditionalFormatting sqref="AA1187">
    <cfRule type="containsText" dxfId="2880" priority="3969" operator="containsText" text="NO">
      <formula>NOT(ISERROR(SEARCH("NO",AA1187)))</formula>
    </cfRule>
    <cfRule type="containsText" dxfId="2879" priority="3970" operator="containsText" text="CUMPLE">
      <formula>NOT(ISERROR(SEARCH("CUMPLE",AA1187)))</formula>
    </cfRule>
  </conditionalFormatting>
  <conditionalFormatting sqref="AC1187">
    <cfRule type="containsText" dxfId="2878" priority="3967" operator="containsText" text="NO">
      <formula>NOT(ISERROR(SEARCH("NO",AC1187)))</formula>
    </cfRule>
    <cfRule type="containsText" dxfId="2877" priority="3968" operator="containsText" text="CUMPLE">
      <formula>NOT(ISERROR(SEARCH("CUMPLE",AC1187)))</formula>
    </cfRule>
  </conditionalFormatting>
  <conditionalFormatting sqref="R1191:R1192">
    <cfRule type="containsText" dxfId="2876" priority="3964" operator="containsText" text="CUMPLE">
      <formula>NOT(ISERROR(SEARCH("CUMPLE",R1191)))</formula>
    </cfRule>
  </conditionalFormatting>
  <conditionalFormatting sqref="X1193">
    <cfRule type="containsText" dxfId="2875" priority="3960" operator="containsText" text="NO">
      <formula>NOT(ISERROR(SEARCH("NO",X1193)))</formula>
    </cfRule>
  </conditionalFormatting>
  <conditionalFormatting sqref="X1193">
    <cfRule type="containsText" dxfId="2874" priority="3961" operator="containsText" text="CUMPLE">
      <formula>NOT(ISERROR(SEARCH("CUMPLE",X1193)))</formula>
    </cfRule>
  </conditionalFormatting>
  <conditionalFormatting sqref="Q1187:Q1192">
    <cfRule type="containsText" dxfId="2873" priority="3955" operator="containsText" text="NO CUMPLE">
      <formula>NOT(ISERROR(SEARCH("NO CUMPLE",Q1187)))</formula>
    </cfRule>
    <cfRule type="containsText" dxfId="2872" priority="3956" operator="containsText" text="CUMPLE">
      <formula>NOT(ISERROR(SEARCH("CUMPLE",Q1187)))</formula>
    </cfRule>
    <cfRule type="containsText" dxfId="2871" priority="3957" operator="containsText" text="SUBSANAR">
      <formula>NOT(ISERROR(SEARCH("SUBSANAR",Q1187)))</formula>
    </cfRule>
    <cfRule type="containsText" dxfId="2870" priority="3958" operator="containsText" text="NO">
      <formula>NOT(ISERROR(SEARCH("NO",Q1187)))</formula>
    </cfRule>
    <cfRule type="containsText" dxfId="2869" priority="3959" operator="containsText" text="SI">
      <formula>NOT(ISERROR(SEARCH("SI",Q1187)))</formula>
    </cfRule>
  </conditionalFormatting>
  <conditionalFormatting sqref="R1187:T1190">
    <cfRule type="containsText" dxfId="2868" priority="3950" operator="containsText" text="NO CUMPLE">
      <formula>NOT(ISERROR(SEARCH("NO CUMPLE",R1187)))</formula>
    </cfRule>
    <cfRule type="containsText" dxfId="2867" priority="3951" operator="containsText" text="CUMPLE">
      <formula>NOT(ISERROR(SEARCH("CUMPLE",R1187)))</formula>
    </cfRule>
    <cfRule type="containsText" dxfId="2866" priority="3952" operator="containsText" text="SUBSANAR">
      <formula>NOT(ISERROR(SEARCH("SUBSANAR",R1187)))</formula>
    </cfRule>
    <cfRule type="containsText" dxfId="2865" priority="3953" operator="containsText" text="NO">
      <formula>NOT(ISERROR(SEARCH("NO",R1187)))</formula>
    </cfRule>
    <cfRule type="containsText" dxfId="2864" priority="3954" operator="containsText" text="SI">
      <formula>NOT(ISERROR(SEARCH("SI",R1187)))</formula>
    </cfRule>
  </conditionalFormatting>
  <conditionalFormatting sqref="V1187:V1192">
    <cfRule type="containsText" dxfId="2863" priority="3944" operator="containsText" text="CUMPLE">
      <formula>NOT(ISERROR(SEARCH("CUMPLE",V1187)))</formula>
    </cfRule>
  </conditionalFormatting>
  <conditionalFormatting sqref="V1187:V1192">
    <cfRule type="containsText" dxfId="2862" priority="3943" operator="containsText" text="NO">
      <formula>NOT(ISERROR(SEARCH("NO",V1187)))</formula>
    </cfRule>
  </conditionalFormatting>
  <conditionalFormatting sqref="V1187:V1192">
    <cfRule type="containsText" dxfId="2861" priority="3942" operator="containsText" text="NO">
      <formula>NOT(ISERROR(SEARCH("NO",V1187)))</formula>
    </cfRule>
  </conditionalFormatting>
  <conditionalFormatting sqref="V1187:V1192">
    <cfRule type="containsText" dxfId="2860" priority="3941" operator="containsText" text="NO">
      <formula>NOT(ISERROR(SEARCH("NO",V1187)))</formula>
    </cfRule>
  </conditionalFormatting>
  <conditionalFormatting sqref="W1193">
    <cfRule type="containsText" dxfId="2859" priority="3940" operator="containsText" text="CUMPLE">
      <formula>NOT(ISERROR(SEARCH("CUMPLE",W1193)))</formula>
    </cfRule>
  </conditionalFormatting>
  <conditionalFormatting sqref="W1193">
    <cfRule type="containsText" dxfId="2858" priority="3939" operator="containsText" text="NO">
      <formula>NOT(ISERROR(SEARCH("NO",W1193)))</formula>
    </cfRule>
  </conditionalFormatting>
  <conditionalFormatting sqref="Z1187">
    <cfRule type="containsText" dxfId="2857" priority="3934" operator="containsText" text="NO CUMPLE">
      <formula>NOT(ISERROR(SEARCH("NO CUMPLE",Z1187)))</formula>
    </cfRule>
    <cfRule type="containsText" dxfId="2856" priority="3935" operator="containsText" text="CUMPLE">
      <formula>NOT(ISERROR(SEARCH("CUMPLE",Z1187)))</formula>
    </cfRule>
    <cfRule type="containsText" dxfId="2855" priority="3936" operator="containsText" text="SUBSANAR">
      <formula>NOT(ISERROR(SEARCH("SUBSANAR",Z1187)))</formula>
    </cfRule>
    <cfRule type="containsText" dxfId="2854" priority="3937" operator="containsText" text="NO">
      <formula>NOT(ISERROR(SEARCH("NO",Z1187)))</formula>
    </cfRule>
    <cfRule type="containsText" dxfId="2853" priority="3938" operator="containsText" text="SI">
      <formula>NOT(ISERROR(SEARCH("SI",Z1187)))</formula>
    </cfRule>
  </conditionalFormatting>
  <conditionalFormatting sqref="AB1187">
    <cfRule type="containsText" dxfId="2852" priority="3929" operator="containsText" text="NO CUMPLE">
      <formula>NOT(ISERROR(SEARCH("NO CUMPLE",AB1187)))</formula>
    </cfRule>
    <cfRule type="containsText" dxfId="2851" priority="3930" operator="containsText" text="CUMPLE">
      <formula>NOT(ISERROR(SEARCH("CUMPLE",AB1187)))</formula>
    </cfRule>
    <cfRule type="containsText" dxfId="2850" priority="3931" operator="containsText" text="SUBSANAR">
      <formula>NOT(ISERROR(SEARCH("SUBSANAR",AB1187)))</formula>
    </cfRule>
    <cfRule type="containsText" dxfId="2849" priority="3932" operator="containsText" text="NO">
      <formula>NOT(ISERROR(SEARCH("NO",AB1187)))</formula>
    </cfRule>
    <cfRule type="containsText" dxfId="2848" priority="3933" operator="containsText" text="SI">
      <formula>NOT(ISERROR(SEARCH("SI",AB1187)))</formula>
    </cfRule>
  </conditionalFormatting>
  <conditionalFormatting sqref="AB1183">
    <cfRule type="containsText" dxfId="2847" priority="3919" operator="containsText" text="NO CUMPLE">
      <formula>NOT(ISERROR(SEARCH("NO CUMPLE",AB1183)))</formula>
    </cfRule>
    <cfRule type="containsText" dxfId="2846" priority="3920" operator="containsText" text="CUMPLE">
      <formula>NOT(ISERROR(SEARCH("CUMPLE",AB1183)))</formula>
    </cfRule>
    <cfRule type="containsText" dxfId="2845" priority="3921" operator="containsText" text="SUBSANAR">
      <formula>NOT(ISERROR(SEARCH("SUBSANAR",AB1183)))</formula>
    </cfRule>
    <cfRule type="containsText" dxfId="2844" priority="3922" operator="containsText" text="NO">
      <formula>NOT(ISERROR(SEARCH("NO",AB1183)))</formula>
    </cfRule>
    <cfRule type="containsText" dxfId="2843" priority="3923" operator="containsText" text="SI">
      <formula>NOT(ISERROR(SEARCH("SI",AB1183)))</formula>
    </cfRule>
  </conditionalFormatting>
  <conditionalFormatting sqref="Z1183">
    <cfRule type="containsText" dxfId="2842" priority="3924" operator="containsText" text="NO CUMPLE">
      <formula>NOT(ISERROR(SEARCH("NO CUMPLE",Z1183)))</formula>
    </cfRule>
    <cfRule type="containsText" dxfId="2841" priority="3925" operator="containsText" text="CUMPLE">
      <formula>NOT(ISERROR(SEARCH("CUMPLE",Z1183)))</formula>
    </cfRule>
    <cfRule type="containsText" dxfId="2840" priority="3926" operator="containsText" text="SUBSANAR">
      <formula>NOT(ISERROR(SEARCH("SUBSANAR",Z1183)))</formula>
    </cfRule>
    <cfRule type="containsText" dxfId="2839" priority="3927" operator="containsText" text="NO">
      <formula>NOT(ISERROR(SEARCH("NO",Z1183)))</formula>
    </cfRule>
    <cfRule type="containsText" dxfId="2838" priority="3928" operator="containsText" text="SI">
      <formula>NOT(ISERROR(SEARCH("SI",Z1183)))</formula>
    </cfRule>
  </conditionalFormatting>
  <conditionalFormatting sqref="V1207:V1208">
    <cfRule type="containsText" dxfId="2837" priority="3913" operator="containsText" text="FUERA DE TIEMPO">
      <formula>NOT(ISERROR(SEARCH("FUERA DE TIEMPO",V1207)))</formula>
    </cfRule>
  </conditionalFormatting>
  <conditionalFormatting sqref="S1204:T1205">
    <cfRule type="containsText" dxfId="2836" priority="3912" operator="containsText" text="CUMPLE">
      <formula>NOT(ISERROR(SEARCH("CUMPLE",S1204)))</formula>
    </cfRule>
  </conditionalFormatting>
  <conditionalFormatting sqref="AA1200">
    <cfRule type="containsText" dxfId="2835" priority="3910" operator="containsText" text="NO">
      <formula>NOT(ISERROR(SEARCH("NO",AA1200)))</formula>
    </cfRule>
    <cfRule type="containsText" dxfId="2834" priority="3911" operator="containsText" text="CUMPLE">
      <formula>NOT(ISERROR(SEARCH("CUMPLE",AA1200)))</formula>
    </cfRule>
  </conditionalFormatting>
  <conditionalFormatting sqref="R1204:R1205">
    <cfRule type="containsText" dxfId="2833" priority="3905" operator="containsText" text="CUMPLE">
      <formula>NOT(ISERROR(SEARCH("CUMPLE",R1204)))</formula>
    </cfRule>
  </conditionalFormatting>
  <conditionalFormatting sqref="Q1200:Q1205">
    <cfRule type="containsText" dxfId="2832" priority="3896" operator="containsText" text="NO CUMPLE">
      <formula>NOT(ISERROR(SEARCH("NO CUMPLE",Q1200)))</formula>
    </cfRule>
    <cfRule type="containsText" dxfId="2831" priority="3897" operator="containsText" text="CUMPLE">
      <formula>NOT(ISERROR(SEARCH("CUMPLE",Q1200)))</formula>
    </cfRule>
    <cfRule type="containsText" dxfId="2830" priority="3898" operator="containsText" text="SUBSANAR">
      <formula>NOT(ISERROR(SEARCH("SUBSANAR",Q1200)))</formula>
    </cfRule>
    <cfRule type="containsText" dxfId="2829" priority="3899" operator="containsText" text="NO">
      <formula>NOT(ISERROR(SEARCH("NO",Q1200)))</formula>
    </cfRule>
    <cfRule type="containsText" dxfId="2828" priority="3900" operator="containsText" text="SI">
      <formula>NOT(ISERROR(SEARCH("SI",Q1200)))</formula>
    </cfRule>
  </conditionalFormatting>
  <conditionalFormatting sqref="R1200:T1203">
    <cfRule type="containsText" dxfId="2827" priority="3891" operator="containsText" text="NO CUMPLE">
      <formula>NOT(ISERROR(SEARCH("NO CUMPLE",R1200)))</formula>
    </cfRule>
    <cfRule type="containsText" dxfId="2826" priority="3892" operator="containsText" text="CUMPLE">
      <formula>NOT(ISERROR(SEARCH("CUMPLE",R1200)))</formula>
    </cfRule>
    <cfRule type="containsText" dxfId="2825" priority="3893" operator="containsText" text="SUBSANAR">
      <formula>NOT(ISERROR(SEARCH("SUBSANAR",R1200)))</formula>
    </cfRule>
    <cfRule type="containsText" dxfId="2824" priority="3894" operator="containsText" text="NO">
      <formula>NOT(ISERROR(SEARCH("NO",R1200)))</formula>
    </cfRule>
    <cfRule type="containsText" dxfId="2823" priority="3895" operator="containsText" text="SI">
      <formula>NOT(ISERROR(SEARCH("SI",R1200)))</formula>
    </cfRule>
  </conditionalFormatting>
  <conditionalFormatting sqref="V1200:V1205">
    <cfRule type="containsText" dxfId="2822" priority="3885" operator="containsText" text="CUMPLE">
      <formula>NOT(ISERROR(SEARCH("CUMPLE",V1200)))</formula>
    </cfRule>
  </conditionalFormatting>
  <conditionalFormatting sqref="V1200:V1205">
    <cfRule type="containsText" dxfId="2821" priority="3884" operator="containsText" text="NO">
      <formula>NOT(ISERROR(SEARCH("NO",V1200)))</formula>
    </cfRule>
  </conditionalFormatting>
  <conditionalFormatting sqref="V1200:V1205">
    <cfRule type="containsText" dxfId="2820" priority="3883" operator="containsText" text="NO">
      <formula>NOT(ISERROR(SEARCH("NO",V1200)))</formula>
    </cfRule>
  </conditionalFormatting>
  <conditionalFormatting sqref="V1200:V1205">
    <cfRule type="containsText" dxfId="2819" priority="3882" operator="containsText" text="NO">
      <formula>NOT(ISERROR(SEARCH("NO",V1200)))</formula>
    </cfRule>
  </conditionalFormatting>
  <conditionalFormatting sqref="W1206">
    <cfRule type="containsText" dxfId="2818" priority="3881" operator="containsText" text="CUMPLE">
      <formula>NOT(ISERROR(SEARCH("CUMPLE",W1206)))</formula>
    </cfRule>
  </conditionalFormatting>
  <conditionalFormatting sqref="W1206">
    <cfRule type="containsText" dxfId="2817" priority="3880" operator="containsText" text="NO">
      <formula>NOT(ISERROR(SEARCH("NO",W1206)))</formula>
    </cfRule>
  </conditionalFormatting>
  <conditionalFormatting sqref="Z1200">
    <cfRule type="containsText" dxfId="2816" priority="3875" operator="containsText" text="NO CUMPLE">
      <formula>NOT(ISERROR(SEARCH("NO CUMPLE",Z1200)))</formula>
    </cfRule>
    <cfRule type="containsText" dxfId="2815" priority="3876" operator="containsText" text="CUMPLE">
      <formula>NOT(ISERROR(SEARCH("CUMPLE",Z1200)))</formula>
    </cfRule>
    <cfRule type="containsText" dxfId="2814" priority="3877" operator="containsText" text="SUBSANAR">
      <formula>NOT(ISERROR(SEARCH("SUBSANAR",Z1200)))</formula>
    </cfRule>
    <cfRule type="containsText" dxfId="2813" priority="3878" operator="containsText" text="NO">
      <formula>NOT(ISERROR(SEARCH("NO",Z1200)))</formula>
    </cfRule>
    <cfRule type="containsText" dxfId="2812" priority="3879" operator="containsText" text="SI">
      <formula>NOT(ISERROR(SEARCH("SI",Z1200)))</formula>
    </cfRule>
  </conditionalFormatting>
  <conditionalFormatting sqref="AB1200">
    <cfRule type="containsText" dxfId="2811" priority="3870" operator="containsText" text="NO CUMPLE">
      <formula>NOT(ISERROR(SEARCH("NO CUMPLE",AB1200)))</formula>
    </cfRule>
    <cfRule type="containsText" dxfId="2810" priority="3871" operator="containsText" text="CUMPLE">
      <formula>NOT(ISERROR(SEARCH("CUMPLE",AB1200)))</formula>
    </cfRule>
    <cfRule type="containsText" dxfId="2809" priority="3872" operator="containsText" text="SUBSANAR">
      <formula>NOT(ISERROR(SEARCH("SUBSANAR",AB1200)))</formula>
    </cfRule>
    <cfRule type="containsText" dxfId="2808" priority="3873" operator="containsText" text="NO">
      <formula>NOT(ISERROR(SEARCH("NO",AB1200)))</formula>
    </cfRule>
    <cfRule type="containsText" dxfId="2807" priority="3874" operator="containsText" text="SI">
      <formula>NOT(ISERROR(SEARCH("SI",AB1200)))</formula>
    </cfRule>
  </conditionalFormatting>
  <conditionalFormatting sqref="AB1196">
    <cfRule type="containsText" dxfId="2806" priority="3860" operator="containsText" text="NO CUMPLE">
      <formula>NOT(ISERROR(SEARCH("NO CUMPLE",AB1196)))</formula>
    </cfRule>
    <cfRule type="containsText" dxfId="2805" priority="3861" operator="containsText" text="CUMPLE">
      <formula>NOT(ISERROR(SEARCH("CUMPLE",AB1196)))</formula>
    </cfRule>
    <cfRule type="containsText" dxfId="2804" priority="3862" operator="containsText" text="SUBSANAR">
      <formula>NOT(ISERROR(SEARCH("SUBSANAR",AB1196)))</formula>
    </cfRule>
    <cfRule type="containsText" dxfId="2803" priority="3863" operator="containsText" text="NO">
      <formula>NOT(ISERROR(SEARCH("NO",AB1196)))</formula>
    </cfRule>
    <cfRule type="containsText" dxfId="2802" priority="3864" operator="containsText" text="SI">
      <formula>NOT(ISERROR(SEARCH("SI",AB1196)))</formula>
    </cfRule>
  </conditionalFormatting>
  <conditionalFormatting sqref="Z1196">
    <cfRule type="containsText" dxfId="2801" priority="3865" operator="containsText" text="NO CUMPLE">
      <formula>NOT(ISERROR(SEARCH("NO CUMPLE",Z1196)))</formula>
    </cfRule>
    <cfRule type="containsText" dxfId="2800" priority="3866" operator="containsText" text="CUMPLE">
      <formula>NOT(ISERROR(SEARCH("CUMPLE",Z1196)))</formula>
    </cfRule>
    <cfRule type="containsText" dxfId="2799" priority="3867" operator="containsText" text="SUBSANAR">
      <formula>NOT(ISERROR(SEARCH("SUBSANAR",Z1196)))</formula>
    </cfRule>
    <cfRule type="containsText" dxfId="2798" priority="3868" operator="containsText" text="NO">
      <formula>NOT(ISERROR(SEARCH("NO",Z1196)))</formula>
    </cfRule>
    <cfRule type="containsText" dxfId="2797" priority="3869" operator="containsText" text="SI">
      <formula>NOT(ISERROR(SEARCH("SI",Z1196)))</formula>
    </cfRule>
  </conditionalFormatting>
  <conditionalFormatting sqref="T1218">
    <cfRule type="containsText" dxfId="2796" priority="3854" operator="containsText" text="CUMPLE">
      <formula>NOT(ISERROR(SEARCH("CUMPLE",T1218)))</formula>
    </cfRule>
  </conditionalFormatting>
  <conditionalFormatting sqref="AA1213">
    <cfRule type="containsText" dxfId="2795" priority="3852" operator="containsText" text="NO">
      <formula>NOT(ISERROR(SEARCH("NO",AA1213)))</formula>
    </cfRule>
    <cfRule type="containsText" dxfId="2794" priority="3853" operator="containsText" text="CUMPLE">
      <formula>NOT(ISERROR(SEARCH("CUMPLE",AA1213)))</formula>
    </cfRule>
  </conditionalFormatting>
  <conditionalFormatting sqref="AC1213">
    <cfRule type="containsText" dxfId="2793" priority="3850" operator="containsText" text="NO">
      <formula>NOT(ISERROR(SEARCH("NO",AC1213)))</formula>
    </cfRule>
    <cfRule type="containsText" dxfId="2792" priority="3851" operator="containsText" text="CUMPLE">
      <formula>NOT(ISERROR(SEARCH("CUMPLE",AC1213)))</formula>
    </cfRule>
  </conditionalFormatting>
  <conditionalFormatting sqref="X1219">
    <cfRule type="containsText" dxfId="2791" priority="3843" operator="containsText" text="NO">
      <formula>NOT(ISERROR(SEARCH("NO",X1219)))</formula>
    </cfRule>
  </conditionalFormatting>
  <conditionalFormatting sqref="X1219">
    <cfRule type="containsText" dxfId="2790" priority="3844" operator="containsText" text="CUMPLE">
      <formula>NOT(ISERROR(SEARCH("CUMPLE",X1219)))</formula>
    </cfRule>
  </conditionalFormatting>
  <conditionalFormatting sqref="Q1213:Q1218">
    <cfRule type="containsText" dxfId="2789" priority="3838" operator="containsText" text="NO CUMPLE">
      <formula>NOT(ISERROR(SEARCH("NO CUMPLE",Q1213)))</formula>
    </cfRule>
    <cfRule type="containsText" dxfId="2788" priority="3839" operator="containsText" text="CUMPLE">
      <formula>NOT(ISERROR(SEARCH("CUMPLE",Q1213)))</formula>
    </cfRule>
    <cfRule type="containsText" dxfId="2787" priority="3840" operator="containsText" text="SUBSANAR">
      <formula>NOT(ISERROR(SEARCH("SUBSANAR",Q1213)))</formula>
    </cfRule>
    <cfRule type="containsText" dxfId="2786" priority="3841" operator="containsText" text="NO">
      <formula>NOT(ISERROR(SEARCH("NO",Q1213)))</formula>
    </cfRule>
    <cfRule type="containsText" dxfId="2785" priority="3842" operator="containsText" text="SI">
      <formula>NOT(ISERROR(SEARCH("SI",Q1213)))</formula>
    </cfRule>
  </conditionalFormatting>
  <conditionalFormatting sqref="R1213:T1216">
    <cfRule type="containsText" dxfId="2784" priority="3833" operator="containsText" text="NO CUMPLE">
      <formula>NOT(ISERROR(SEARCH("NO CUMPLE",R1213)))</formula>
    </cfRule>
    <cfRule type="containsText" dxfId="2783" priority="3834" operator="containsText" text="CUMPLE">
      <formula>NOT(ISERROR(SEARCH("CUMPLE",R1213)))</formula>
    </cfRule>
    <cfRule type="containsText" dxfId="2782" priority="3835" operator="containsText" text="SUBSANAR">
      <formula>NOT(ISERROR(SEARCH("SUBSANAR",R1213)))</formula>
    </cfRule>
    <cfRule type="containsText" dxfId="2781" priority="3836" operator="containsText" text="NO">
      <formula>NOT(ISERROR(SEARCH("NO",R1213)))</formula>
    </cfRule>
    <cfRule type="containsText" dxfId="2780" priority="3837" operator="containsText" text="SI">
      <formula>NOT(ISERROR(SEARCH("SI",R1213)))</formula>
    </cfRule>
  </conditionalFormatting>
  <conditionalFormatting sqref="V1213:V1218">
    <cfRule type="containsText" dxfId="2779" priority="3827" operator="containsText" text="CUMPLE">
      <formula>NOT(ISERROR(SEARCH("CUMPLE",V1213)))</formula>
    </cfRule>
  </conditionalFormatting>
  <conditionalFormatting sqref="V1213:V1218">
    <cfRule type="containsText" dxfId="2778" priority="3826" operator="containsText" text="NO">
      <formula>NOT(ISERROR(SEARCH("NO",V1213)))</formula>
    </cfRule>
  </conditionalFormatting>
  <conditionalFormatting sqref="V1213:V1218">
    <cfRule type="containsText" dxfId="2777" priority="3825" operator="containsText" text="NO">
      <formula>NOT(ISERROR(SEARCH("NO",V1213)))</formula>
    </cfRule>
  </conditionalFormatting>
  <conditionalFormatting sqref="V1213:V1218">
    <cfRule type="containsText" dxfId="2776" priority="3824" operator="containsText" text="NO">
      <formula>NOT(ISERROR(SEARCH("NO",V1213)))</formula>
    </cfRule>
  </conditionalFormatting>
  <conditionalFormatting sqref="W1219">
    <cfRule type="containsText" dxfId="2775" priority="3823" operator="containsText" text="CUMPLE">
      <formula>NOT(ISERROR(SEARCH("CUMPLE",W1219)))</formula>
    </cfRule>
  </conditionalFormatting>
  <conditionalFormatting sqref="W1219">
    <cfRule type="containsText" dxfId="2774" priority="3822" operator="containsText" text="NO">
      <formula>NOT(ISERROR(SEARCH("NO",W1219)))</formula>
    </cfRule>
  </conditionalFormatting>
  <conditionalFormatting sqref="Z1213">
    <cfRule type="containsText" dxfId="2773" priority="3817" operator="containsText" text="NO CUMPLE">
      <formula>NOT(ISERROR(SEARCH("NO CUMPLE",Z1213)))</formula>
    </cfRule>
    <cfRule type="containsText" dxfId="2772" priority="3818" operator="containsText" text="CUMPLE">
      <formula>NOT(ISERROR(SEARCH("CUMPLE",Z1213)))</formula>
    </cfRule>
    <cfRule type="containsText" dxfId="2771" priority="3819" operator="containsText" text="SUBSANAR">
      <formula>NOT(ISERROR(SEARCH("SUBSANAR",Z1213)))</formula>
    </cfRule>
    <cfRule type="containsText" dxfId="2770" priority="3820" operator="containsText" text="NO">
      <formula>NOT(ISERROR(SEARCH("NO",Z1213)))</formula>
    </cfRule>
    <cfRule type="containsText" dxfId="2769" priority="3821" operator="containsText" text="SI">
      <formula>NOT(ISERROR(SEARCH("SI",Z1213)))</formula>
    </cfRule>
  </conditionalFormatting>
  <conditionalFormatting sqref="AB1213">
    <cfRule type="containsText" dxfId="2768" priority="3812" operator="containsText" text="NO CUMPLE">
      <formula>NOT(ISERROR(SEARCH("NO CUMPLE",AB1213)))</formula>
    </cfRule>
    <cfRule type="containsText" dxfId="2767" priority="3813" operator="containsText" text="CUMPLE">
      <formula>NOT(ISERROR(SEARCH("CUMPLE",AB1213)))</formula>
    </cfRule>
    <cfRule type="containsText" dxfId="2766" priority="3814" operator="containsText" text="SUBSANAR">
      <formula>NOT(ISERROR(SEARCH("SUBSANAR",AB1213)))</formula>
    </cfRule>
    <cfRule type="containsText" dxfId="2765" priority="3815" operator="containsText" text="NO">
      <formula>NOT(ISERROR(SEARCH("NO",AB1213)))</formula>
    </cfRule>
    <cfRule type="containsText" dxfId="2764" priority="3816" operator="containsText" text="SI">
      <formula>NOT(ISERROR(SEARCH("SI",AB1213)))</formula>
    </cfRule>
  </conditionalFormatting>
  <conditionalFormatting sqref="AB1209">
    <cfRule type="containsText" dxfId="2763" priority="3802" operator="containsText" text="NO CUMPLE">
      <formula>NOT(ISERROR(SEARCH("NO CUMPLE",AB1209)))</formula>
    </cfRule>
    <cfRule type="containsText" dxfId="2762" priority="3803" operator="containsText" text="CUMPLE">
      <formula>NOT(ISERROR(SEARCH("CUMPLE",AB1209)))</formula>
    </cfRule>
    <cfRule type="containsText" dxfId="2761" priority="3804" operator="containsText" text="SUBSANAR">
      <formula>NOT(ISERROR(SEARCH("SUBSANAR",AB1209)))</formula>
    </cfRule>
    <cfRule type="containsText" dxfId="2760" priority="3805" operator="containsText" text="NO">
      <formula>NOT(ISERROR(SEARCH("NO",AB1209)))</formula>
    </cfRule>
    <cfRule type="containsText" dxfId="2759" priority="3806" operator="containsText" text="SI">
      <formula>NOT(ISERROR(SEARCH("SI",AB1209)))</formula>
    </cfRule>
  </conditionalFormatting>
  <conditionalFormatting sqref="Z1209">
    <cfRule type="containsText" dxfId="2758" priority="3807" operator="containsText" text="NO CUMPLE">
      <formula>NOT(ISERROR(SEARCH("NO CUMPLE",Z1209)))</formula>
    </cfRule>
    <cfRule type="containsText" dxfId="2757" priority="3808" operator="containsText" text="CUMPLE">
      <formula>NOT(ISERROR(SEARCH("CUMPLE",Z1209)))</formula>
    </cfRule>
    <cfRule type="containsText" dxfId="2756" priority="3809" operator="containsText" text="SUBSANAR">
      <formula>NOT(ISERROR(SEARCH("SUBSANAR",Z1209)))</formula>
    </cfRule>
    <cfRule type="containsText" dxfId="2755" priority="3810" operator="containsText" text="NO">
      <formula>NOT(ISERROR(SEARCH("NO",Z1209)))</formula>
    </cfRule>
    <cfRule type="containsText" dxfId="2754" priority="3811" operator="containsText" text="SI">
      <formula>NOT(ISERROR(SEARCH("SI",Z1209)))</formula>
    </cfRule>
  </conditionalFormatting>
  <conditionalFormatting sqref="V1233:V1234 V1246:V1247">
    <cfRule type="containsText" dxfId="2753" priority="3796" operator="containsText" text="FUERA DE TIEMPO">
      <formula>NOT(ISERROR(SEARCH("FUERA DE TIEMPO",V1233)))</formula>
    </cfRule>
  </conditionalFormatting>
  <conditionalFormatting sqref="S1230:T1231">
    <cfRule type="containsText" dxfId="2752" priority="3795" operator="containsText" text="CUMPLE">
      <formula>NOT(ISERROR(SEARCH("CUMPLE",S1230)))</formula>
    </cfRule>
  </conditionalFormatting>
  <conditionalFormatting sqref="AA1226">
    <cfRule type="containsText" dxfId="2751" priority="3793" operator="containsText" text="NO">
      <formula>NOT(ISERROR(SEARCH("NO",AA1226)))</formula>
    </cfRule>
    <cfRule type="containsText" dxfId="2750" priority="3794" operator="containsText" text="CUMPLE">
      <formula>NOT(ISERROR(SEARCH("CUMPLE",AA1226)))</formula>
    </cfRule>
  </conditionalFormatting>
  <conditionalFormatting sqref="AC1226">
    <cfRule type="containsText" dxfId="2749" priority="3791" operator="containsText" text="NO">
      <formula>NOT(ISERROR(SEARCH("NO",AC1226)))</formula>
    </cfRule>
    <cfRule type="containsText" dxfId="2748" priority="3792" operator="containsText" text="CUMPLE">
      <formula>NOT(ISERROR(SEARCH("CUMPLE",AC1226)))</formula>
    </cfRule>
  </conditionalFormatting>
  <conditionalFormatting sqref="R1230:R1231">
    <cfRule type="containsText" dxfId="2747" priority="3788" operator="containsText" text="CUMPLE">
      <formula>NOT(ISERROR(SEARCH("CUMPLE",R1230)))</formula>
    </cfRule>
  </conditionalFormatting>
  <conditionalFormatting sqref="X1232">
    <cfRule type="containsText" dxfId="2746" priority="3784" operator="containsText" text="NO">
      <formula>NOT(ISERROR(SEARCH("NO",X1232)))</formula>
    </cfRule>
  </conditionalFormatting>
  <conditionalFormatting sqref="X1232">
    <cfRule type="containsText" dxfId="2745" priority="3785" operator="containsText" text="CUMPLE">
      <formula>NOT(ISERROR(SEARCH("CUMPLE",X1232)))</formula>
    </cfRule>
  </conditionalFormatting>
  <conditionalFormatting sqref="Q1226:Q1231">
    <cfRule type="containsText" dxfId="2744" priority="3779" operator="containsText" text="NO CUMPLE">
      <formula>NOT(ISERROR(SEARCH("NO CUMPLE",Q1226)))</formula>
    </cfRule>
    <cfRule type="containsText" dxfId="2743" priority="3780" operator="containsText" text="CUMPLE">
      <formula>NOT(ISERROR(SEARCH("CUMPLE",Q1226)))</formula>
    </cfRule>
    <cfRule type="containsText" dxfId="2742" priority="3781" operator="containsText" text="SUBSANAR">
      <formula>NOT(ISERROR(SEARCH("SUBSANAR",Q1226)))</formula>
    </cfRule>
    <cfRule type="containsText" dxfId="2741" priority="3782" operator="containsText" text="NO">
      <formula>NOT(ISERROR(SEARCH("NO",Q1226)))</formula>
    </cfRule>
    <cfRule type="containsText" dxfId="2740" priority="3783" operator="containsText" text="SI">
      <formula>NOT(ISERROR(SEARCH("SI",Q1226)))</formula>
    </cfRule>
  </conditionalFormatting>
  <conditionalFormatting sqref="R1226:T1229">
    <cfRule type="containsText" dxfId="2739" priority="3774" operator="containsText" text="NO CUMPLE">
      <formula>NOT(ISERROR(SEARCH("NO CUMPLE",R1226)))</formula>
    </cfRule>
    <cfRule type="containsText" dxfId="2738" priority="3775" operator="containsText" text="CUMPLE">
      <formula>NOT(ISERROR(SEARCH("CUMPLE",R1226)))</formula>
    </cfRule>
    <cfRule type="containsText" dxfId="2737" priority="3776" operator="containsText" text="SUBSANAR">
      <formula>NOT(ISERROR(SEARCH("SUBSANAR",R1226)))</formula>
    </cfRule>
    <cfRule type="containsText" dxfId="2736" priority="3777" operator="containsText" text="NO">
      <formula>NOT(ISERROR(SEARCH("NO",R1226)))</formula>
    </cfRule>
    <cfRule type="containsText" dxfId="2735" priority="3778" operator="containsText" text="SI">
      <formula>NOT(ISERROR(SEARCH("SI",R1226)))</formula>
    </cfRule>
  </conditionalFormatting>
  <conditionalFormatting sqref="V1226:V1231">
    <cfRule type="containsText" dxfId="2734" priority="3768" operator="containsText" text="CUMPLE">
      <formula>NOT(ISERROR(SEARCH("CUMPLE",V1226)))</formula>
    </cfRule>
  </conditionalFormatting>
  <conditionalFormatting sqref="V1226:V1231">
    <cfRule type="containsText" dxfId="2733" priority="3767" operator="containsText" text="NO">
      <formula>NOT(ISERROR(SEARCH("NO",V1226)))</formula>
    </cfRule>
  </conditionalFormatting>
  <conditionalFormatting sqref="V1226:V1231">
    <cfRule type="containsText" dxfId="2732" priority="3766" operator="containsText" text="NO">
      <formula>NOT(ISERROR(SEARCH("NO",V1226)))</formula>
    </cfRule>
  </conditionalFormatting>
  <conditionalFormatting sqref="V1226:V1231">
    <cfRule type="containsText" dxfId="2731" priority="3765" operator="containsText" text="NO">
      <formula>NOT(ISERROR(SEARCH("NO",V1226)))</formula>
    </cfRule>
  </conditionalFormatting>
  <conditionalFormatting sqref="W1232">
    <cfRule type="containsText" dxfId="2730" priority="3764" operator="containsText" text="CUMPLE">
      <formula>NOT(ISERROR(SEARCH("CUMPLE",W1232)))</formula>
    </cfRule>
  </conditionalFormatting>
  <conditionalFormatting sqref="W1232">
    <cfRule type="containsText" dxfId="2729" priority="3763" operator="containsText" text="NO">
      <formula>NOT(ISERROR(SEARCH("NO",W1232)))</formula>
    </cfRule>
  </conditionalFormatting>
  <conditionalFormatting sqref="Z1226">
    <cfRule type="containsText" dxfId="2728" priority="3758" operator="containsText" text="NO CUMPLE">
      <formula>NOT(ISERROR(SEARCH("NO CUMPLE",Z1226)))</formula>
    </cfRule>
    <cfRule type="containsText" dxfId="2727" priority="3759" operator="containsText" text="CUMPLE">
      <formula>NOT(ISERROR(SEARCH("CUMPLE",Z1226)))</formula>
    </cfRule>
    <cfRule type="containsText" dxfId="2726" priority="3760" operator="containsText" text="SUBSANAR">
      <formula>NOT(ISERROR(SEARCH("SUBSANAR",Z1226)))</formula>
    </cfRule>
    <cfRule type="containsText" dxfId="2725" priority="3761" operator="containsText" text="NO">
      <formula>NOT(ISERROR(SEARCH("NO",Z1226)))</formula>
    </cfRule>
    <cfRule type="containsText" dxfId="2724" priority="3762" operator="containsText" text="SI">
      <formula>NOT(ISERROR(SEARCH("SI",Z1226)))</formula>
    </cfRule>
  </conditionalFormatting>
  <conditionalFormatting sqref="AB1226">
    <cfRule type="containsText" dxfId="2723" priority="3753" operator="containsText" text="NO CUMPLE">
      <formula>NOT(ISERROR(SEARCH("NO CUMPLE",AB1226)))</formula>
    </cfRule>
    <cfRule type="containsText" dxfId="2722" priority="3754" operator="containsText" text="CUMPLE">
      <formula>NOT(ISERROR(SEARCH("CUMPLE",AB1226)))</formula>
    </cfRule>
    <cfRule type="containsText" dxfId="2721" priority="3755" operator="containsText" text="SUBSANAR">
      <formula>NOT(ISERROR(SEARCH("SUBSANAR",AB1226)))</formula>
    </cfRule>
    <cfRule type="containsText" dxfId="2720" priority="3756" operator="containsText" text="NO">
      <formula>NOT(ISERROR(SEARCH("NO",AB1226)))</formula>
    </cfRule>
    <cfRule type="containsText" dxfId="2719" priority="3757" operator="containsText" text="SI">
      <formula>NOT(ISERROR(SEARCH("SI",AB1226)))</formula>
    </cfRule>
  </conditionalFormatting>
  <conditionalFormatting sqref="AB1222">
    <cfRule type="containsText" dxfId="2718" priority="3743" operator="containsText" text="NO CUMPLE">
      <formula>NOT(ISERROR(SEARCH("NO CUMPLE",AB1222)))</formula>
    </cfRule>
    <cfRule type="containsText" dxfId="2717" priority="3744" operator="containsText" text="CUMPLE">
      <formula>NOT(ISERROR(SEARCH("CUMPLE",AB1222)))</formula>
    </cfRule>
    <cfRule type="containsText" dxfId="2716" priority="3745" operator="containsText" text="SUBSANAR">
      <formula>NOT(ISERROR(SEARCH("SUBSANAR",AB1222)))</formula>
    </cfRule>
    <cfRule type="containsText" dxfId="2715" priority="3746" operator="containsText" text="NO">
      <formula>NOT(ISERROR(SEARCH("NO",AB1222)))</formula>
    </cfRule>
    <cfRule type="containsText" dxfId="2714" priority="3747" operator="containsText" text="SI">
      <formula>NOT(ISERROR(SEARCH("SI",AB1222)))</formula>
    </cfRule>
  </conditionalFormatting>
  <conditionalFormatting sqref="Z1222">
    <cfRule type="containsText" dxfId="2713" priority="3748" operator="containsText" text="NO CUMPLE">
      <formula>NOT(ISERROR(SEARCH("NO CUMPLE",Z1222)))</formula>
    </cfRule>
    <cfRule type="containsText" dxfId="2712" priority="3749" operator="containsText" text="CUMPLE">
      <formula>NOT(ISERROR(SEARCH("CUMPLE",Z1222)))</formula>
    </cfRule>
    <cfRule type="containsText" dxfId="2711" priority="3750" operator="containsText" text="SUBSANAR">
      <formula>NOT(ISERROR(SEARCH("SUBSANAR",Z1222)))</formula>
    </cfRule>
    <cfRule type="containsText" dxfId="2710" priority="3751" operator="containsText" text="NO">
      <formula>NOT(ISERROR(SEARCH("NO",Z1222)))</formula>
    </cfRule>
    <cfRule type="containsText" dxfId="2709" priority="3752" operator="containsText" text="SI">
      <formula>NOT(ISERROR(SEARCH("SI",Z1222)))</formula>
    </cfRule>
  </conditionalFormatting>
  <conditionalFormatting sqref="S1243:T1244">
    <cfRule type="containsText" dxfId="2708" priority="3737" operator="containsText" text="CUMPLE">
      <formula>NOT(ISERROR(SEARCH("CUMPLE",S1243)))</formula>
    </cfRule>
  </conditionalFormatting>
  <conditionalFormatting sqref="AA1239">
    <cfRule type="containsText" dxfId="2707" priority="3735" operator="containsText" text="NO">
      <formula>NOT(ISERROR(SEARCH("NO",AA1239)))</formula>
    </cfRule>
    <cfRule type="containsText" dxfId="2706" priority="3736" operator="containsText" text="CUMPLE">
      <formula>NOT(ISERROR(SEARCH("CUMPLE",AA1239)))</formula>
    </cfRule>
  </conditionalFormatting>
  <conditionalFormatting sqref="R1243:R1244">
    <cfRule type="containsText" dxfId="2705" priority="3730" operator="containsText" text="CUMPLE">
      <formula>NOT(ISERROR(SEARCH("CUMPLE",R1243)))</formula>
    </cfRule>
  </conditionalFormatting>
  <conditionalFormatting sqref="X1245">
    <cfRule type="containsText" dxfId="2704" priority="3726" operator="containsText" text="NO">
      <formula>NOT(ISERROR(SEARCH("NO",X1245)))</formula>
    </cfRule>
  </conditionalFormatting>
  <conditionalFormatting sqref="X1245">
    <cfRule type="containsText" dxfId="2703" priority="3727" operator="containsText" text="CUMPLE">
      <formula>NOT(ISERROR(SEARCH("CUMPLE",X1245)))</formula>
    </cfRule>
  </conditionalFormatting>
  <conditionalFormatting sqref="Q1239:Q1244">
    <cfRule type="containsText" dxfId="2702" priority="3721" operator="containsText" text="NO CUMPLE">
      <formula>NOT(ISERROR(SEARCH("NO CUMPLE",Q1239)))</formula>
    </cfRule>
    <cfRule type="containsText" dxfId="2701" priority="3722" operator="containsText" text="CUMPLE">
      <formula>NOT(ISERROR(SEARCH("CUMPLE",Q1239)))</formula>
    </cfRule>
    <cfRule type="containsText" dxfId="2700" priority="3723" operator="containsText" text="SUBSANAR">
      <formula>NOT(ISERROR(SEARCH("SUBSANAR",Q1239)))</formula>
    </cfRule>
    <cfRule type="containsText" dxfId="2699" priority="3724" operator="containsText" text="NO">
      <formula>NOT(ISERROR(SEARCH("NO",Q1239)))</formula>
    </cfRule>
    <cfRule type="containsText" dxfId="2698" priority="3725" operator="containsText" text="SI">
      <formula>NOT(ISERROR(SEARCH("SI",Q1239)))</formula>
    </cfRule>
  </conditionalFormatting>
  <conditionalFormatting sqref="R1239:T1242">
    <cfRule type="containsText" dxfId="2697" priority="3716" operator="containsText" text="NO CUMPLE">
      <formula>NOT(ISERROR(SEARCH("NO CUMPLE",R1239)))</formula>
    </cfRule>
    <cfRule type="containsText" dxfId="2696" priority="3717" operator="containsText" text="CUMPLE">
      <formula>NOT(ISERROR(SEARCH("CUMPLE",R1239)))</formula>
    </cfRule>
    <cfRule type="containsText" dxfId="2695" priority="3718" operator="containsText" text="SUBSANAR">
      <formula>NOT(ISERROR(SEARCH("SUBSANAR",R1239)))</formula>
    </cfRule>
    <cfRule type="containsText" dxfId="2694" priority="3719" operator="containsText" text="NO">
      <formula>NOT(ISERROR(SEARCH("NO",R1239)))</formula>
    </cfRule>
    <cfRule type="containsText" dxfId="2693" priority="3720" operator="containsText" text="SI">
      <formula>NOT(ISERROR(SEARCH("SI",R1239)))</formula>
    </cfRule>
  </conditionalFormatting>
  <conditionalFormatting sqref="V1239:V1244">
    <cfRule type="containsText" dxfId="2692" priority="3710" operator="containsText" text="CUMPLE">
      <formula>NOT(ISERROR(SEARCH("CUMPLE",V1239)))</formula>
    </cfRule>
  </conditionalFormatting>
  <conditionalFormatting sqref="V1239:V1244">
    <cfRule type="containsText" dxfId="2691" priority="3709" operator="containsText" text="NO">
      <formula>NOT(ISERROR(SEARCH("NO",V1239)))</formula>
    </cfRule>
  </conditionalFormatting>
  <conditionalFormatting sqref="V1239:V1244">
    <cfRule type="containsText" dxfId="2690" priority="3708" operator="containsText" text="NO">
      <formula>NOT(ISERROR(SEARCH("NO",V1239)))</formula>
    </cfRule>
  </conditionalFormatting>
  <conditionalFormatting sqref="V1239:V1244">
    <cfRule type="containsText" dxfId="2689" priority="3707" operator="containsText" text="NO">
      <formula>NOT(ISERROR(SEARCH("NO",V1239)))</formula>
    </cfRule>
  </conditionalFormatting>
  <conditionalFormatting sqref="W1245">
    <cfRule type="containsText" dxfId="2688" priority="3706" operator="containsText" text="CUMPLE">
      <formula>NOT(ISERROR(SEARCH("CUMPLE",W1245)))</formula>
    </cfRule>
  </conditionalFormatting>
  <conditionalFormatting sqref="W1245">
    <cfRule type="containsText" dxfId="2687" priority="3705" operator="containsText" text="NO">
      <formula>NOT(ISERROR(SEARCH("NO",W1245)))</formula>
    </cfRule>
  </conditionalFormatting>
  <conditionalFormatting sqref="Z1239">
    <cfRule type="containsText" dxfId="2686" priority="3700" operator="containsText" text="NO CUMPLE">
      <formula>NOT(ISERROR(SEARCH("NO CUMPLE",Z1239)))</formula>
    </cfRule>
    <cfRule type="containsText" dxfId="2685" priority="3701" operator="containsText" text="CUMPLE">
      <formula>NOT(ISERROR(SEARCH("CUMPLE",Z1239)))</formula>
    </cfRule>
    <cfRule type="containsText" dxfId="2684" priority="3702" operator="containsText" text="SUBSANAR">
      <formula>NOT(ISERROR(SEARCH("SUBSANAR",Z1239)))</formula>
    </cfRule>
    <cfRule type="containsText" dxfId="2683" priority="3703" operator="containsText" text="NO">
      <formula>NOT(ISERROR(SEARCH("NO",Z1239)))</formula>
    </cfRule>
    <cfRule type="containsText" dxfId="2682" priority="3704" operator="containsText" text="SI">
      <formula>NOT(ISERROR(SEARCH("SI",Z1239)))</formula>
    </cfRule>
  </conditionalFormatting>
  <conditionalFormatting sqref="AB1239">
    <cfRule type="containsText" dxfId="2681" priority="3695" operator="containsText" text="NO CUMPLE">
      <formula>NOT(ISERROR(SEARCH("NO CUMPLE",AB1239)))</formula>
    </cfRule>
    <cfRule type="containsText" dxfId="2680" priority="3696" operator="containsText" text="CUMPLE">
      <formula>NOT(ISERROR(SEARCH("CUMPLE",AB1239)))</formula>
    </cfRule>
    <cfRule type="containsText" dxfId="2679" priority="3697" operator="containsText" text="SUBSANAR">
      <formula>NOT(ISERROR(SEARCH("SUBSANAR",AB1239)))</formula>
    </cfRule>
    <cfRule type="containsText" dxfId="2678" priority="3698" operator="containsText" text="NO">
      <formula>NOT(ISERROR(SEARCH("NO",AB1239)))</formula>
    </cfRule>
    <cfRule type="containsText" dxfId="2677" priority="3699" operator="containsText" text="SI">
      <formula>NOT(ISERROR(SEARCH("SI",AB1239)))</formula>
    </cfRule>
  </conditionalFormatting>
  <conditionalFormatting sqref="AB1235">
    <cfRule type="containsText" dxfId="2676" priority="3685" operator="containsText" text="NO CUMPLE">
      <formula>NOT(ISERROR(SEARCH("NO CUMPLE",AB1235)))</formula>
    </cfRule>
    <cfRule type="containsText" dxfId="2675" priority="3686" operator="containsText" text="CUMPLE">
      <formula>NOT(ISERROR(SEARCH("CUMPLE",AB1235)))</formula>
    </cfRule>
    <cfRule type="containsText" dxfId="2674" priority="3687" operator="containsText" text="SUBSANAR">
      <formula>NOT(ISERROR(SEARCH("SUBSANAR",AB1235)))</formula>
    </cfRule>
    <cfRule type="containsText" dxfId="2673" priority="3688" operator="containsText" text="NO">
      <formula>NOT(ISERROR(SEARCH("NO",AB1235)))</formula>
    </cfRule>
    <cfRule type="containsText" dxfId="2672" priority="3689" operator="containsText" text="SI">
      <formula>NOT(ISERROR(SEARCH("SI",AB1235)))</formula>
    </cfRule>
  </conditionalFormatting>
  <conditionalFormatting sqref="Z1235">
    <cfRule type="containsText" dxfId="2671" priority="3690" operator="containsText" text="NO CUMPLE">
      <formula>NOT(ISERROR(SEARCH("NO CUMPLE",Z1235)))</formula>
    </cfRule>
    <cfRule type="containsText" dxfId="2670" priority="3691" operator="containsText" text="CUMPLE">
      <formula>NOT(ISERROR(SEARCH("CUMPLE",Z1235)))</formula>
    </cfRule>
    <cfRule type="containsText" dxfId="2669" priority="3692" operator="containsText" text="SUBSANAR">
      <formula>NOT(ISERROR(SEARCH("SUBSANAR",Z1235)))</formula>
    </cfRule>
    <cfRule type="containsText" dxfId="2668" priority="3693" operator="containsText" text="NO">
      <formula>NOT(ISERROR(SEARCH("NO",Z1235)))</formula>
    </cfRule>
    <cfRule type="containsText" dxfId="2667" priority="3694" operator="containsText" text="SI">
      <formula>NOT(ISERROR(SEARCH("SI",Z1235)))</formula>
    </cfRule>
  </conditionalFormatting>
  <conditionalFormatting sqref="V1259:V1260">
    <cfRule type="containsText" dxfId="2666" priority="3679" operator="containsText" text="FUERA DE TIEMPO">
      <formula>NOT(ISERROR(SEARCH("FUERA DE TIEMPO",V1259)))</formula>
    </cfRule>
  </conditionalFormatting>
  <conditionalFormatting sqref="S1256:T1257">
    <cfRule type="containsText" dxfId="2665" priority="3678" operator="containsText" text="CUMPLE">
      <formula>NOT(ISERROR(SEARCH("CUMPLE",S1256)))</formula>
    </cfRule>
  </conditionalFormatting>
  <conditionalFormatting sqref="AA1252">
    <cfRule type="containsText" dxfId="2664" priority="3676" operator="containsText" text="NO">
      <formula>NOT(ISERROR(SEARCH("NO",AA1252)))</formula>
    </cfRule>
    <cfRule type="containsText" dxfId="2663" priority="3677" operator="containsText" text="CUMPLE">
      <formula>NOT(ISERROR(SEARCH("CUMPLE",AA1252)))</formula>
    </cfRule>
  </conditionalFormatting>
  <conditionalFormatting sqref="AC1252">
    <cfRule type="containsText" dxfId="2662" priority="3674" operator="containsText" text="NO">
      <formula>NOT(ISERROR(SEARCH("NO",AC1252)))</formula>
    </cfRule>
    <cfRule type="containsText" dxfId="2661" priority="3675" operator="containsText" text="CUMPLE">
      <formula>NOT(ISERROR(SEARCH("CUMPLE",AC1252)))</formula>
    </cfRule>
  </conditionalFormatting>
  <conditionalFormatting sqref="R1257">
    <cfRule type="containsText" dxfId="2660" priority="3671" operator="containsText" text="CUMPLE">
      <formula>NOT(ISERROR(SEARCH("CUMPLE",R1257)))</formula>
    </cfRule>
  </conditionalFormatting>
  <conditionalFormatting sqref="X1258">
    <cfRule type="containsText" dxfId="2659" priority="3667" operator="containsText" text="NO">
      <formula>NOT(ISERROR(SEARCH("NO",X1258)))</formula>
    </cfRule>
  </conditionalFormatting>
  <conditionalFormatting sqref="X1258">
    <cfRule type="containsText" dxfId="2658" priority="3668" operator="containsText" text="CUMPLE">
      <formula>NOT(ISERROR(SEARCH("CUMPLE",X1258)))</formula>
    </cfRule>
  </conditionalFormatting>
  <conditionalFormatting sqref="Q1252:Q1257">
    <cfRule type="containsText" dxfId="2657" priority="3662" operator="containsText" text="NO CUMPLE">
      <formula>NOT(ISERROR(SEARCH("NO CUMPLE",Q1252)))</formula>
    </cfRule>
    <cfRule type="containsText" dxfId="2656" priority="3663" operator="containsText" text="CUMPLE">
      <formula>NOT(ISERROR(SEARCH("CUMPLE",Q1252)))</formula>
    </cfRule>
    <cfRule type="containsText" dxfId="2655" priority="3664" operator="containsText" text="SUBSANAR">
      <formula>NOT(ISERROR(SEARCH("SUBSANAR",Q1252)))</formula>
    </cfRule>
    <cfRule type="containsText" dxfId="2654" priority="3665" operator="containsText" text="NO">
      <formula>NOT(ISERROR(SEARCH("NO",Q1252)))</formula>
    </cfRule>
    <cfRule type="containsText" dxfId="2653" priority="3666" operator="containsText" text="SI">
      <formula>NOT(ISERROR(SEARCH("SI",Q1252)))</formula>
    </cfRule>
  </conditionalFormatting>
  <conditionalFormatting sqref="R1252:T1255">
    <cfRule type="containsText" dxfId="2652" priority="3657" operator="containsText" text="NO CUMPLE">
      <formula>NOT(ISERROR(SEARCH("NO CUMPLE",R1252)))</formula>
    </cfRule>
    <cfRule type="containsText" dxfId="2651" priority="3658" operator="containsText" text="CUMPLE">
      <formula>NOT(ISERROR(SEARCH("CUMPLE",R1252)))</formula>
    </cfRule>
    <cfRule type="containsText" dxfId="2650" priority="3659" operator="containsText" text="SUBSANAR">
      <formula>NOT(ISERROR(SEARCH("SUBSANAR",R1252)))</formula>
    </cfRule>
    <cfRule type="containsText" dxfId="2649" priority="3660" operator="containsText" text="NO">
      <formula>NOT(ISERROR(SEARCH("NO",R1252)))</formula>
    </cfRule>
    <cfRule type="containsText" dxfId="2648" priority="3661" operator="containsText" text="SI">
      <formula>NOT(ISERROR(SEARCH("SI",R1252)))</formula>
    </cfRule>
  </conditionalFormatting>
  <conditionalFormatting sqref="V1252:V1257">
    <cfRule type="containsText" dxfId="2647" priority="3651" operator="containsText" text="CUMPLE">
      <formula>NOT(ISERROR(SEARCH("CUMPLE",V1252)))</formula>
    </cfRule>
  </conditionalFormatting>
  <conditionalFormatting sqref="V1252:V1257">
    <cfRule type="containsText" dxfId="2646" priority="3650" operator="containsText" text="NO">
      <formula>NOT(ISERROR(SEARCH("NO",V1252)))</formula>
    </cfRule>
  </conditionalFormatting>
  <conditionalFormatting sqref="V1252:V1257">
    <cfRule type="containsText" dxfId="2645" priority="3649" operator="containsText" text="NO">
      <formula>NOT(ISERROR(SEARCH("NO",V1252)))</formula>
    </cfRule>
  </conditionalFormatting>
  <conditionalFormatting sqref="V1252:V1257">
    <cfRule type="containsText" dxfId="2644" priority="3648" operator="containsText" text="NO">
      <formula>NOT(ISERROR(SEARCH("NO",V1252)))</formula>
    </cfRule>
  </conditionalFormatting>
  <conditionalFormatting sqref="W1258">
    <cfRule type="containsText" dxfId="2643" priority="3647" operator="containsText" text="CUMPLE">
      <formula>NOT(ISERROR(SEARCH("CUMPLE",W1258)))</formula>
    </cfRule>
  </conditionalFormatting>
  <conditionalFormatting sqref="W1258">
    <cfRule type="containsText" dxfId="2642" priority="3646" operator="containsText" text="NO">
      <formula>NOT(ISERROR(SEARCH("NO",W1258)))</formula>
    </cfRule>
  </conditionalFormatting>
  <conditionalFormatting sqref="Z1252">
    <cfRule type="containsText" dxfId="2641" priority="3641" operator="containsText" text="NO CUMPLE">
      <formula>NOT(ISERROR(SEARCH("NO CUMPLE",Z1252)))</formula>
    </cfRule>
    <cfRule type="containsText" dxfId="2640" priority="3642" operator="containsText" text="CUMPLE">
      <formula>NOT(ISERROR(SEARCH("CUMPLE",Z1252)))</formula>
    </cfRule>
    <cfRule type="containsText" dxfId="2639" priority="3643" operator="containsText" text="SUBSANAR">
      <formula>NOT(ISERROR(SEARCH("SUBSANAR",Z1252)))</formula>
    </cfRule>
    <cfRule type="containsText" dxfId="2638" priority="3644" operator="containsText" text="NO">
      <formula>NOT(ISERROR(SEARCH("NO",Z1252)))</formula>
    </cfRule>
    <cfRule type="containsText" dxfId="2637" priority="3645" operator="containsText" text="SI">
      <formula>NOT(ISERROR(SEARCH("SI",Z1252)))</formula>
    </cfRule>
  </conditionalFormatting>
  <conditionalFormatting sqref="AB1252">
    <cfRule type="containsText" dxfId="2636" priority="3636" operator="containsText" text="NO CUMPLE">
      <formula>NOT(ISERROR(SEARCH("NO CUMPLE",AB1252)))</formula>
    </cfRule>
    <cfRule type="containsText" dxfId="2635" priority="3637" operator="containsText" text="CUMPLE">
      <formula>NOT(ISERROR(SEARCH("CUMPLE",AB1252)))</formula>
    </cfRule>
    <cfRule type="containsText" dxfId="2634" priority="3638" operator="containsText" text="SUBSANAR">
      <formula>NOT(ISERROR(SEARCH("SUBSANAR",AB1252)))</formula>
    </cfRule>
    <cfRule type="containsText" dxfId="2633" priority="3639" operator="containsText" text="NO">
      <formula>NOT(ISERROR(SEARCH("NO",AB1252)))</formula>
    </cfRule>
    <cfRule type="containsText" dxfId="2632" priority="3640" operator="containsText" text="SI">
      <formula>NOT(ISERROR(SEARCH("SI",AB1252)))</formula>
    </cfRule>
  </conditionalFormatting>
  <conditionalFormatting sqref="AB1248">
    <cfRule type="containsText" dxfId="2631" priority="3626" operator="containsText" text="NO CUMPLE">
      <formula>NOT(ISERROR(SEARCH("NO CUMPLE",AB1248)))</formula>
    </cfRule>
    <cfRule type="containsText" dxfId="2630" priority="3627" operator="containsText" text="CUMPLE">
      <formula>NOT(ISERROR(SEARCH("CUMPLE",AB1248)))</formula>
    </cfRule>
    <cfRule type="containsText" dxfId="2629" priority="3628" operator="containsText" text="SUBSANAR">
      <formula>NOT(ISERROR(SEARCH("SUBSANAR",AB1248)))</formula>
    </cfRule>
    <cfRule type="containsText" dxfId="2628" priority="3629" operator="containsText" text="NO">
      <formula>NOT(ISERROR(SEARCH("NO",AB1248)))</formula>
    </cfRule>
    <cfRule type="containsText" dxfId="2627" priority="3630" operator="containsText" text="SI">
      <formula>NOT(ISERROR(SEARCH("SI",AB1248)))</formula>
    </cfRule>
  </conditionalFormatting>
  <conditionalFormatting sqref="Z1248">
    <cfRule type="containsText" dxfId="2626" priority="3631" operator="containsText" text="NO CUMPLE">
      <formula>NOT(ISERROR(SEARCH("NO CUMPLE",Z1248)))</formula>
    </cfRule>
    <cfRule type="containsText" dxfId="2625" priority="3632" operator="containsText" text="CUMPLE">
      <formula>NOT(ISERROR(SEARCH("CUMPLE",Z1248)))</formula>
    </cfRule>
    <cfRule type="containsText" dxfId="2624" priority="3633" operator="containsText" text="SUBSANAR">
      <formula>NOT(ISERROR(SEARCH("SUBSANAR",Z1248)))</formula>
    </cfRule>
    <cfRule type="containsText" dxfId="2623" priority="3634" operator="containsText" text="NO">
      <formula>NOT(ISERROR(SEARCH("NO",Z1248)))</formula>
    </cfRule>
    <cfRule type="containsText" dxfId="2622" priority="3635" operator="containsText" text="SI">
      <formula>NOT(ISERROR(SEARCH("SI",Z1248)))</formula>
    </cfRule>
  </conditionalFormatting>
  <conditionalFormatting sqref="S1269:T1270">
    <cfRule type="containsText" dxfId="2621" priority="3620" operator="containsText" text="CUMPLE">
      <formula>NOT(ISERROR(SEARCH("CUMPLE",S1269)))</formula>
    </cfRule>
  </conditionalFormatting>
  <conditionalFormatting sqref="AA1265">
    <cfRule type="containsText" dxfId="2620" priority="3618" operator="containsText" text="NO">
      <formula>NOT(ISERROR(SEARCH("NO",AA1265)))</formula>
    </cfRule>
    <cfRule type="containsText" dxfId="2619" priority="3619" operator="containsText" text="CUMPLE">
      <formula>NOT(ISERROR(SEARCH("CUMPLE",AA1265)))</formula>
    </cfRule>
  </conditionalFormatting>
  <conditionalFormatting sqref="AC1265">
    <cfRule type="containsText" dxfId="2618" priority="3616" operator="containsText" text="NO">
      <formula>NOT(ISERROR(SEARCH("NO",AC1265)))</formula>
    </cfRule>
    <cfRule type="containsText" dxfId="2617" priority="3617" operator="containsText" text="CUMPLE">
      <formula>NOT(ISERROR(SEARCH("CUMPLE",AC1265)))</formula>
    </cfRule>
  </conditionalFormatting>
  <conditionalFormatting sqref="R1269:R1270">
    <cfRule type="containsText" dxfId="2616" priority="3613" operator="containsText" text="CUMPLE">
      <formula>NOT(ISERROR(SEARCH("CUMPLE",R1269)))</formula>
    </cfRule>
  </conditionalFormatting>
  <conditionalFormatting sqref="X1271">
    <cfRule type="containsText" dxfId="2615" priority="3609" operator="containsText" text="NO">
      <formula>NOT(ISERROR(SEARCH("NO",X1271)))</formula>
    </cfRule>
  </conditionalFormatting>
  <conditionalFormatting sqref="W1265:W1270">
    <cfRule type="containsText" dxfId="2614" priority="3612" operator="containsText" text="CUMPLE">
      <formula>NOT(ISERROR(SEARCH("CUMPLE",W1265)))</formula>
    </cfRule>
  </conditionalFormatting>
  <conditionalFormatting sqref="W1265:W1270">
    <cfRule type="containsText" dxfId="2613" priority="3611" operator="containsText" text="NO">
      <formula>NOT(ISERROR(SEARCH("NO",W1265)))</formula>
    </cfRule>
  </conditionalFormatting>
  <conditionalFormatting sqref="X1271">
    <cfRule type="containsText" dxfId="2612" priority="3610" operator="containsText" text="CUMPLE">
      <formula>NOT(ISERROR(SEARCH("CUMPLE",X1271)))</formula>
    </cfRule>
  </conditionalFormatting>
  <conditionalFormatting sqref="Q1265:Q1270">
    <cfRule type="containsText" dxfId="2611" priority="3604" operator="containsText" text="NO CUMPLE">
      <formula>NOT(ISERROR(SEARCH("NO CUMPLE",Q1265)))</formula>
    </cfRule>
    <cfRule type="containsText" dxfId="2610" priority="3605" operator="containsText" text="CUMPLE">
      <formula>NOT(ISERROR(SEARCH("CUMPLE",Q1265)))</formula>
    </cfRule>
    <cfRule type="containsText" dxfId="2609" priority="3606" operator="containsText" text="SUBSANAR">
      <formula>NOT(ISERROR(SEARCH("SUBSANAR",Q1265)))</formula>
    </cfRule>
    <cfRule type="containsText" dxfId="2608" priority="3607" operator="containsText" text="NO">
      <formula>NOT(ISERROR(SEARCH("NO",Q1265)))</formula>
    </cfRule>
    <cfRule type="containsText" dxfId="2607" priority="3608" operator="containsText" text="SI">
      <formula>NOT(ISERROR(SEARCH("SI",Q1265)))</formula>
    </cfRule>
  </conditionalFormatting>
  <conditionalFormatting sqref="R1265:T1268">
    <cfRule type="containsText" dxfId="2606" priority="3599" operator="containsText" text="NO CUMPLE">
      <formula>NOT(ISERROR(SEARCH("NO CUMPLE",R1265)))</formula>
    </cfRule>
    <cfRule type="containsText" dxfId="2605" priority="3600" operator="containsText" text="CUMPLE">
      <formula>NOT(ISERROR(SEARCH("CUMPLE",R1265)))</formula>
    </cfRule>
    <cfRule type="containsText" dxfId="2604" priority="3601" operator="containsText" text="SUBSANAR">
      <formula>NOT(ISERROR(SEARCH("SUBSANAR",R1265)))</formula>
    </cfRule>
    <cfRule type="containsText" dxfId="2603" priority="3602" operator="containsText" text="NO">
      <formula>NOT(ISERROR(SEARCH("NO",R1265)))</formula>
    </cfRule>
    <cfRule type="containsText" dxfId="2602" priority="3603" operator="containsText" text="SI">
      <formula>NOT(ISERROR(SEARCH("SI",R1265)))</formula>
    </cfRule>
  </conditionalFormatting>
  <conditionalFormatting sqref="V1265:V1270">
    <cfRule type="containsText" dxfId="2601" priority="3593" operator="containsText" text="CUMPLE">
      <formula>NOT(ISERROR(SEARCH("CUMPLE",V1265)))</formula>
    </cfRule>
  </conditionalFormatting>
  <conditionalFormatting sqref="V1265:V1270">
    <cfRule type="containsText" dxfId="2600" priority="3592" operator="containsText" text="NO">
      <formula>NOT(ISERROR(SEARCH("NO",V1265)))</formula>
    </cfRule>
  </conditionalFormatting>
  <conditionalFormatting sqref="V1265:V1270">
    <cfRule type="containsText" dxfId="2599" priority="3591" operator="containsText" text="NO">
      <formula>NOT(ISERROR(SEARCH("NO",V1265)))</formula>
    </cfRule>
  </conditionalFormatting>
  <conditionalFormatting sqref="V1265:V1270">
    <cfRule type="containsText" dxfId="2598" priority="3590" operator="containsText" text="NO">
      <formula>NOT(ISERROR(SEARCH("NO",V1265)))</formula>
    </cfRule>
  </conditionalFormatting>
  <conditionalFormatting sqref="W1271">
    <cfRule type="containsText" dxfId="2597" priority="3589" operator="containsText" text="CUMPLE">
      <formula>NOT(ISERROR(SEARCH("CUMPLE",W1271)))</formula>
    </cfRule>
  </conditionalFormatting>
  <conditionalFormatting sqref="W1271">
    <cfRule type="containsText" dxfId="2596" priority="3588" operator="containsText" text="NO">
      <formula>NOT(ISERROR(SEARCH("NO",W1271)))</formula>
    </cfRule>
  </conditionalFormatting>
  <conditionalFormatting sqref="Z1265">
    <cfRule type="containsText" dxfId="2595" priority="3583" operator="containsText" text="NO CUMPLE">
      <formula>NOT(ISERROR(SEARCH("NO CUMPLE",Z1265)))</formula>
    </cfRule>
    <cfRule type="containsText" dxfId="2594" priority="3584" operator="containsText" text="CUMPLE">
      <formula>NOT(ISERROR(SEARCH("CUMPLE",Z1265)))</formula>
    </cfRule>
    <cfRule type="containsText" dxfId="2593" priority="3585" operator="containsText" text="SUBSANAR">
      <formula>NOT(ISERROR(SEARCH("SUBSANAR",Z1265)))</formula>
    </cfRule>
    <cfRule type="containsText" dxfId="2592" priority="3586" operator="containsText" text="NO">
      <formula>NOT(ISERROR(SEARCH("NO",Z1265)))</formula>
    </cfRule>
    <cfRule type="containsText" dxfId="2591" priority="3587" operator="containsText" text="SI">
      <formula>NOT(ISERROR(SEARCH("SI",Z1265)))</formula>
    </cfRule>
  </conditionalFormatting>
  <conditionalFormatting sqref="AB1265">
    <cfRule type="containsText" dxfId="2590" priority="3578" operator="containsText" text="NO CUMPLE">
      <formula>NOT(ISERROR(SEARCH("NO CUMPLE",AB1265)))</formula>
    </cfRule>
    <cfRule type="containsText" dxfId="2589" priority="3579" operator="containsText" text="CUMPLE">
      <formula>NOT(ISERROR(SEARCH("CUMPLE",AB1265)))</formula>
    </cfRule>
    <cfRule type="containsText" dxfId="2588" priority="3580" operator="containsText" text="SUBSANAR">
      <formula>NOT(ISERROR(SEARCH("SUBSANAR",AB1265)))</formula>
    </cfRule>
    <cfRule type="containsText" dxfId="2587" priority="3581" operator="containsText" text="NO">
      <formula>NOT(ISERROR(SEARCH("NO",AB1265)))</formula>
    </cfRule>
    <cfRule type="containsText" dxfId="2586" priority="3582" operator="containsText" text="SI">
      <formula>NOT(ISERROR(SEARCH("SI",AB1265)))</formula>
    </cfRule>
  </conditionalFormatting>
  <conditionalFormatting sqref="AB1261">
    <cfRule type="containsText" dxfId="2585" priority="3568" operator="containsText" text="NO CUMPLE">
      <formula>NOT(ISERROR(SEARCH("NO CUMPLE",AB1261)))</formula>
    </cfRule>
    <cfRule type="containsText" dxfId="2584" priority="3569" operator="containsText" text="CUMPLE">
      <formula>NOT(ISERROR(SEARCH("CUMPLE",AB1261)))</formula>
    </cfRule>
    <cfRule type="containsText" dxfId="2583" priority="3570" operator="containsText" text="SUBSANAR">
      <formula>NOT(ISERROR(SEARCH("SUBSANAR",AB1261)))</formula>
    </cfRule>
    <cfRule type="containsText" dxfId="2582" priority="3571" operator="containsText" text="NO">
      <formula>NOT(ISERROR(SEARCH("NO",AB1261)))</formula>
    </cfRule>
    <cfRule type="containsText" dxfId="2581" priority="3572" operator="containsText" text="SI">
      <formula>NOT(ISERROR(SEARCH("SI",AB1261)))</formula>
    </cfRule>
  </conditionalFormatting>
  <conditionalFormatting sqref="Z1261">
    <cfRule type="containsText" dxfId="2580" priority="3573" operator="containsText" text="NO CUMPLE">
      <formula>NOT(ISERROR(SEARCH("NO CUMPLE",Z1261)))</formula>
    </cfRule>
    <cfRule type="containsText" dxfId="2579" priority="3574" operator="containsText" text="CUMPLE">
      <formula>NOT(ISERROR(SEARCH("CUMPLE",Z1261)))</formula>
    </cfRule>
    <cfRule type="containsText" dxfId="2578" priority="3575" operator="containsText" text="SUBSANAR">
      <formula>NOT(ISERROR(SEARCH("SUBSANAR",Z1261)))</formula>
    </cfRule>
    <cfRule type="containsText" dxfId="2577" priority="3576" operator="containsText" text="NO">
      <formula>NOT(ISERROR(SEARCH("NO",Z1261)))</formula>
    </cfRule>
    <cfRule type="containsText" dxfId="2576" priority="3577" operator="containsText" text="SI">
      <formula>NOT(ISERROR(SEARCH("SI",Z1261)))</formula>
    </cfRule>
  </conditionalFormatting>
  <conditionalFormatting sqref="Y43:Y48">
    <cfRule type="containsText" dxfId="2575" priority="3558" operator="containsText" text="NO CUMPLE">
      <formula>NOT(ISERROR(SEARCH("NO CUMPLE",Y43)))</formula>
    </cfRule>
    <cfRule type="containsText" dxfId="2574" priority="3559" operator="containsText" text="CUMPLE">
      <formula>NOT(ISERROR(SEARCH("CUMPLE",Y43)))</formula>
    </cfRule>
    <cfRule type="containsText" dxfId="2573" priority="3560" operator="containsText" text="SUBSANAR">
      <formula>NOT(ISERROR(SEARCH("SUBSANAR",Y43)))</formula>
    </cfRule>
    <cfRule type="containsText" dxfId="2572" priority="3561" operator="containsText" text="NO">
      <formula>NOT(ISERROR(SEARCH("NO",Y43)))</formula>
    </cfRule>
    <cfRule type="containsText" dxfId="2571" priority="3562" operator="containsText" text="SI">
      <formula>NOT(ISERROR(SEARCH("SI",Y43)))</formula>
    </cfRule>
  </conditionalFormatting>
  <conditionalFormatting sqref="Y56:Y61">
    <cfRule type="containsText" dxfId="2570" priority="3553" operator="containsText" text="NO CUMPLE">
      <formula>NOT(ISERROR(SEARCH("NO CUMPLE",Y56)))</formula>
    </cfRule>
    <cfRule type="containsText" dxfId="2569" priority="3554" operator="containsText" text="CUMPLE">
      <formula>NOT(ISERROR(SEARCH("CUMPLE",Y56)))</formula>
    </cfRule>
    <cfRule type="containsText" dxfId="2568" priority="3555" operator="containsText" text="SUBSANAR">
      <formula>NOT(ISERROR(SEARCH("SUBSANAR",Y56)))</formula>
    </cfRule>
    <cfRule type="containsText" dxfId="2567" priority="3556" operator="containsText" text="NO">
      <formula>NOT(ISERROR(SEARCH("NO",Y56)))</formula>
    </cfRule>
    <cfRule type="containsText" dxfId="2566" priority="3557" operator="containsText" text="SI">
      <formula>NOT(ISERROR(SEARCH("SI",Y56)))</formula>
    </cfRule>
  </conditionalFormatting>
  <conditionalFormatting sqref="Y69:Y74">
    <cfRule type="containsText" dxfId="2565" priority="3548" operator="containsText" text="NO CUMPLE">
      <formula>NOT(ISERROR(SEARCH("NO CUMPLE",Y69)))</formula>
    </cfRule>
    <cfRule type="containsText" dxfId="2564" priority="3549" operator="containsText" text="CUMPLE">
      <formula>NOT(ISERROR(SEARCH("CUMPLE",Y69)))</formula>
    </cfRule>
    <cfRule type="containsText" dxfId="2563" priority="3550" operator="containsText" text="SUBSANAR">
      <formula>NOT(ISERROR(SEARCH("SUBSANAR",Y69)))</formula>
    </cfRule>
    <cfRule type="containsText" dxfId="2562" priority="3551" operator="containsText" text="NO">
      <formula>NOT(ISERROR(SEARCH("NO",Y69)))</formula>
    </cfRule>
    <cfRule type="containsText" dxfId="2561" priority="3552" operator="containsText" text="SI">
      <formula>NOT(ISERROR(SEARCH("SI",Y69)))</formula>
    </cfRule>
  </conditionalFormatting>
  <conditionalFormatting sqref="Y82:Y87">
    <cfRule type="containsText" dxfId="2560" priority="3543" operator="containsText" text="NO CUMPLE">
      <formula>NOT(ISERROR(SEARCH("NO CUMPLE",Y82)))</formula>
    </cfRule>
    <cfRule type="containsText" dxfId="2559" priority="3544" operator="containsText" text="CUMPLE">
      <formula>NOT(ISERROR(SEARCH("CUMPLE",Y82)))</formula>
    </cfRule>
    <cfRule type="containsText" dxfId="2558" priority="3545" operator="containsText" text="SUBSANAR">
      <formula>NOT(ISERROR(SEARCH("SUBSANAR",Y82)))</formula>
    </cfRule>
    <cfRule type="containsText" dxfId="2557" priority="3546" operator="containsText" text="NO">
      <formula>NOT(ISERROR(SEARCH("NO",Y82)))</formula>
    </cfRule>
    <cfRule type="containsText" dxfId="2556" priority="3547" operator="containsText" text="SI">
      <formula>NOT(ISERROR(SEARCH("SI",Y82)))</formula>
    </cfRule>
  </conditionalFormatting>
  <conditionalFormatting sqref="Y95:Y100">
    <cfRule type="containsText" dxfId="2555" priority="3538" operator="containsText" text="NO CUMPLE">
      <formula>NOT(ISERROR(SEARCH("NO CUMPLE",Y95)))</formula>
    </cfRule>
    <cfRule type="containsText" dxfId="2554" priority="3539" operator="containsText" text="CUMPLE">
      <formula>NOT(ISERROR(SEARCH("CUMPLE",Y95)))</formula>
    </cfRule>
    <cfRule type="containsText" dxfId="2553" priority="3540" operator="containsText" text="SUBSANAR">
      <formula>NOT(ISERROR(SEARCH("SUBSANAR",Y95)))</formula>
    </cfRule>
    <cfRule type="containsText" dxfId="2552" priority="3541" operator="containsText" text="NO">
      <formula>NOT(ISERROR(SEARCH("NO",Y95)))</formula>
    </cfRule>
    <cfRule type="containsText" dxfId="2551" priority="3542" operator="containsText" text="SI">
      <formula>NOT(ISERROR(SEARCH("SI",Y95)))</formula>
    </cfRule>
  </conditionalFormatting>
  <conditionalFormatting sqref="Y108:Y113">
    <cfRule type="containsText" dxfId="2550" priority="3533" operator="containsText" text="NO CUMPLE">
      <formula>NOT(ISERROR(SEARCH("NO CUMPLE",Y108)))</formula>
    </cfRule>
    <cfRule type="containsText" dxfId="2549" priority="3534" operator="containsText" text="CUMPLE">
      <formula>NOT(ISERROR(SEARCH("CUMPLE",Y108)))</formula>
    </cfRule>
    <cfRule type="containsText" dxfId="2548" priority="3535" operator="containsText" text="SUBSANAR">
      <formula>NOT(ISERROR(SEARCH("SUBSANAR",Y108)))</formula>
    </cfRule>
    <cfRule type="containsText" dxfId="2547" priority="3536" operator="containsText" text="NO">
      <formula>NOT(ISERROR(SEARCH("NO",Y108)))</formula>
    </cfRule>
    <cfRule type="containsText" dxfId="2546" priority="3537" operator="containsText" text="SI">
      <formula>NOT(ISERROR(SEARCH("SI",Y108)))</formula>
    </cfRule>
  </conditionalFormatting>
  <conditionalFormatting sqref="Y121:Y126">
    <cfRule type="containsText" dxfId="2545" priority="3528" operator="containsText" text="NO CUMPLE">
      <formula>NOT(ISERROR(SEARCH("NO CUMPLE",Y121)))</formula>
    </cfRule>
    <cfRule type="containsText" dxfId="2544" priority="3529" operator="containsText" text="CUMPLE">
      <formula>NOT(ISERROR(SEARCH("CUMPLE",Y121)))</formula>
    </cfRule>
    <cfRule type="containsText" dxfId="2543" priority="3530" operator="containsText" text="SUBSANAR">
      <formula>NOT(ISERROR(SEARCH("SUBSANAR",Y121)))</formula>
    </cfRule>
    <cfRule type="containsText" dxfId="2542" priority="3531" operator="containsText" text="NO">
      <formula>NOT(ISERROR(SEARCH("NO",Y121)))</formula>
    </cfRule>
    <cfRule type="containsText" dxfId="2541" priority="3532" operator="containsText" text="SI">
      <formula>NOT(ISERROR(SEARCH("SI",Y121)))</formula>
    </cfRule>
  </conditionalFormatting>
  <conditionalFormatting sqref="Y134:Y139">
    <cfRule type="containsText" dxfId="2540" priority="3523" operator="containsText" text="NO CUMPLE">
      <formula>NOT(ISERROR(SEARCH("NO CUMPLE",Y134)))</formula>
    </cfRule>
    <cfRule type="containsText" dxfId="2539" priority="3524" operator="containsText" text="CUMPLE">
      <formula>NOT(ISERROR(SEARCH("CUMPLE",Y134)))</formula>
    </cfRule>
    <cfRule type="containsText" dxfId="2538" priority="3525" operator="containsText" text="SUBSANAR">
      <formula>NOT(ISERROR(SEARCH("SUBSANAR",Y134)))</formula>
    </cfRule>
    <cfRule type="containsText" dxfId="2537" priority="3526" operator="containsText" text="NO">
      <formula>NOT(ISERROR(SEARCH("NO",Y134)))</formula>
    </cfRule>
    <cfRule type="containsText" dxfId="2536" priority="3527" operator="containsText" text="SI">
      <formula>NOT(ISERROR(SEARCH("SI",Y134)))</formula>
    </cfRule>
  </conditionalFormatting>
  <conditionalFormatting sqref="Y147:Y152">
    <cfRule type="containsText" dxfId="2535" priority="3518" operator="containsText" text="NO CUMPLE">
      <formula>NOT(ISERROR(SEARCH("NO CUMPLE",Y147)))</formula>
    </cfRule>
    <cfRule type="containsText" dxfId="2534" priority="3519" operator="containsText" text="CUMPLE">
      <formula>NOT(ISERROR(SEARCH("CUMPLE",Y147)))</formula>
    </cfRule>
    <cfRule type="containsText" dxfId="2533" priority="3520" operator="containsText" text="SUBSANAR">
      <formula>NOT(ISERROR(SEARCH("SUBSANAR",Y147)))</formula>
    </cfRule>
    <cfRule type="containsText" dxfId="2532" priority="3521" operator="containsText" text="NO">
      <formula>NOT(ISERROR(SEARCH("NO",Y147)))</formula>
    </cfRule>
    <cfRule type="containsText" dxfId="2531" priority="3522" operator="containsText" text="SI">
      <formula>NOT(ISERROR(SEARCH("SI",Y147)))</formula>
    </cfRule>
  </conditionalFormatting>
  <conditionalFormatting sqref="Y160:Y165">
    <cfRule type="containsText" dxfId="2530" priority="3513" operator="containsText" text="NO CUMPLE">
      <formula>NOT(ISERROR(SEARCH("NO CUMPLE",Y160)))</formula>
    </cfRule>
    <cfRule type="containsText" dxfId="2529" priority="3514" operator="containsText" text="CUMPLE">
      <formula>NOT(ISERROR(SEARCH("CUMPLE",Y160)))</formula>
    </cfRule>
    <cfRule type="containsText" dxfId="2528" priority="3515" operator="containsText" text="SUBSANAR">
      <formula>NOT(ISERROR(SEARCH("SUBSANAR",Y160)))</formula>
    </cfRule>
    <cfRule type="containsText" dxfId="2527" priority="3516" operator="containsText" text="NO">
      <formula>NOT(ISERROR(SEARCH("NO",Y160)))</formula>
    </cfRule>
    <cfRule type="containsText" dxfId="2526" priority="3517" operator="containsText" text="SI">
      <formula>NOT(ISERROR(SEARCH("SI",Y160)))</formula>
    </cfRule>
  </conditionalFormatting>
  <conditionalFormatting sqref="Y173:Y178">
    <cfRule type="containsText" dxfId="2525" priority="3508" operator="containsText" text="NO CUMPLE">
      <formula>NOT(ISERROR(SEARCH("NO CUMPLE",Y173)))</formula>
    </cfRule>
    <cfRule type="containsText" dxfId="2524" priority="3509" operator="containsText" text="CUMPLE">
      <formula>NOT(ISERROR(SEARCH("CUMPLE",Y173)))</formula>
    </cfRule>
    <cfRule type="containsText" dxfId="2523" priority="3510" operator="containsText" text="SUBSANAR">
      <formula>NOT(ISERROR(SEARCH("SUBSANAR",Y173)))</formula>
    </cfRule>
    <cfRule type="containsText" dxfId="2522" priority="3511" operator="containsText" text="NO">
      <formula>NOT(ISERROR(SEARCH("NO",Y173)))</formula>
    </cfRule>
    <cfRule type="containsText" dxfId="2521" priority="3512" operator="containsText" text="SI">
      <formula>NOT(ISERROR(SEARCH("SI",Y173)))</formula>
    </cfRule>
  </conditionalFormatting>
  <conditionalFormatting sqref="Y186:Y191">
    <cfRule type="containsText" dxfId="2520" priority="3503" operator="containsText" text="NO CUMPLE">
      <formula>NOT(ISERROR(SEARCH("NO CUMPLE",Y186)))</formula>
    </cfRule>
    <cfRule type="containsText" dxfId="2519" priority="3504" operator="containsText" text="CUMPLE">
      <formula>NOT(ISERROR(SEARCH("CUMPLE",Y186)))</formula>
    </cfRule>
    <cfRule type="containsText" dxfId="2518" priority="3505" operator="containsText" text="SUBSANAR">
      <formula>NOT(ISERROR(SEARCH("SUBSANAR",Y186)))</formula>
    </cfRule>
    <cfRule type="containsText" dxfId="2517" priority="3506" operator="containsText" text="NO">
      <formula>NOT(ISERROR(SEARCH("NO",Y186)))</formula>
    </cfRule>
    <cfRule type="containsText" dxfId="2516" priority="3507" operator="containsText" text="SI">
      <formula>NOT(ISERROR(SEARCH("SI",Y186)))</formula>
    </cfRule>
  </conditionalFormatting>
  <conditionalFormatting sqref="Y199:Y204">
    <cfRule type="containsText" dxfId="2515" priority="3498" operator="containsText" text="NO CUMPLE">
      <formula>NOT(ISERROR(SEARCH("NO CUMPLE",Y199)))</formula>
    </cfRule>
    <cfRule type="containsText" dxfId="2514" priority="3499" operator="containsText" text="CUMPLE">
      <formula>NOT(ISERROR(SEARCH("CUMPLE",Y199)))</formula>
    </cfRule>
    <cfRule type="containsText" dxfId="2513" priority="3500" operator="containsText" text="SUBSANAR">
      <formula>NOT(ISERROR(SEARCH("SUBSANAR",Y199)))</formula>
    </cfRule>
    <cfRule type="containsText" dxfId="2512" priority="3501" operator="containsText" text="NO">
      <formula>NOT(ISERROR(SEARCH("NO",Y199)))</formula>
    </cfRule>
    <cfRule type="containsText" dxfId="2511" priority="3502" operator="containsText" text="SI">
      <formula>NOT(ISERROR(SEARCH("SI",Y199)))</formula>
    </cfRule>
  </conditionalFormatting>
  <conditionalFormatting sqref="Y212:Y217">
    <cfRule type="containsText" dxfId="2510" priority="3493" operator="containsText" text="NO CUMPLE">
      <formula>NOT(ISERROR(SEARCH("NO CUMPLE",Y212)))</formula>
    </cfRule>
    <cfRule type="containsText" dxfId="2509" priority="3494" operator="containsText" text="CUMPLE">
      <formula>NOT(ISERROR(SEARCH("CUMPLE",Y212)))</formula>
    </cfRule>
    <cfRule type="containsText" dxfId="2508" priority="3495" operator="containsText" text="SUBSANAR">
      <formula>NOT(ISERROR(SEARCH("SUBSANAR",Y212)))</formula>
    </cfRule>
    <cfRule type="containsText" dxfId="2507" priority="3496" operator="containsText" text="NO">
      <formula>NOT(ISERROR(SEARCH("NO",Y212)))</formula>
    </cfRule>
    <cfRule type="containsText" dxfId="2506" priority="3497" operator="containsText" text="SI">
      <formula>NOT(ISERROR(SEARCH("SI",Y212)))</formula>
    </cfRule>
  </conditionalFormatting>
  <conditionalFormatting sqref="Y225:Y230">
    <cfRule type="containsText" dxfId="2505" priority="3488" operator="containsText" text="NO CUMPLE">
      <formula>NOT(ISERROR(SEARCH("NO CUMPLE",Y225)))</formula>
    </cfRule>
    <cfRule type="containsText" dxfId="2504" priority="3489" operator="containsText" text="CUMPLE">
      <formula>NOT(ISERROR(SEARCH("CUMPLE",Y225)))</formula>
    </cfRule>
    <cfRule type="containsText" dxfId="2503" priority="3490" operator="containsText" text="SUBSANAR">
      <formula>NOT(ISERROR(SEARCH("SUBSANAR",Y225)))</formula>
    </cfRule>
    <cfRule type="containsText" dxfId="2502" priority="3491" operator="containsText" text="NO">
      <formula>NOT(ISERROR(SEARCH("NO",Y225)))</formula>
    </cfRule>
    <cfRule type="containsText" dxfId="2501" priority="3492" operator="containsText" text="SI">
      <formula>NOT(ISERROR(SEARCH("SI",Y225)))</formula>
    </cfRule>
  </conditionalFormatting>
  <conditionalFormatting sqref="Y238:Y243">
    <cfRule type="containsText" dxfId="2500" priority="3483" operator="containsText" text="NO CUMPLE">
      <formula>NOT(ISERROR(SEARCH("NO CUMPLE",Y238)))</formula>
    </cfRule>
    <cfRule type="containsText" dxfId="2499" priority="3484" operator="containsText" text="CUMPLE">
      <formula>NOT(ISERROR(SEARCH("CUMPLE",Y238)))</formula>
    </cfRule>
    <cfRule type="containsText" dxfId="2498" priority="3485" operator="containsText" text="SUBSANAR">
      <formula>NOT(ISERROR(SEARCH("SUBSANAR",Y238)))</formula>
    </cfRule>
    <cfRule type="containsText" dxfId="2497" priority="3486" operator="containsText" text="NO">
      <formula>NOT(ISERROR(SEARCH("NO",Y238)))</formula>
    </cfRule>
    <cfRule type="containsText" dxfId="2496" priority="3487" operator="containsText" text="SI">
      <formula>NOT(ISERROR(SEARCH("SI",Y238)))</formula>
    </cfRule>
  </conditionalFormatting>
  <conditionalFormatting sqref="Y251:Y256">
    <cfRule type="containsText" dxfId="2495" priority="3478" operator="containsText" text="NO CUMPLE">
      <formula>NOT(ISERROR(SEARCH("NO CUMPLE",Y251)))</formula>
    </cfRule>
    <cfRule type="containsText" dxfId="2494" priority="3479" operator="containsText" text="CUMPLE">
      <formula>NOT(ISERROR(SEARCH("CUMPLE",Y251)))</formula>
    </cfRule>
    <cfRule type="containsText" dxfId="2493" priority="3480" operator="containsText" text="SUBSANAR">
      <formula>NOT(ISERROR(SEARCH("SUBSANAR",Y251)))</formula>
    </cfRule>
    <cfRule type="containsText" dxfId="2492" priority="3481" operator="containsText" text="NO">
      <formula>NOT(ISERROR(SEARCH("NO",Y251)))</formula>
    </cfRule>
    <cfRule type="containsText" dxfId="2491" priority="3482" operator="containsText" text="SI">
      <formula>NOT(ISERROR(SEARCH("SI",Y251)))</formula>
    </cfRule>
  </conditionalFormatting>
  <conditionalFormatting sqref="Y264:Y269">
    <cfRule type="containsText" dxfId="2490" priority="3473" operator="containsText" text="NO CUMPLE">
      <formula>NOT(ISERROR(SEARCH("NO CUMPLE",Y264)))</formula>
    </cfRule>
    <cfRule type="containsText" dxfId="2489" priority="3474" operator="containsText" text="CUMPLE">
      <formula>NOT(ISERROR(SEARCH("CUMPLE",Y264)))</formula>
    </cfRule>
    <cfRule type="containsText" dxfId="2488" priority="3475" operator="containsText" text="SUBSANAR">
      <formula>NOT(ISERROR(SEARCH("SUBSANAR",Y264)))</formula>
    </cfRule>
    <cfRule type="containsText" dxfId="2487" priority="3476" operator="containsText" text="NO">
      <formula>NOT(ISERROR(SEARCH("NO",Y264)))</formula>
    </cfRule>
    <cfRule type="containsText" dxfId="2486" priority="3477" operator="containsText" text="SI">
      <formula>NOT(ISERROR(SEARCH("SI",Y264)))</formula>
    </cfRule>
  </conditionalFormatting>
  <conditionalFormatting sqref="Y277:Y282">
    <cfRule type="containsText" dxfId="2485" priority="3468" operator="containsText" text="NO CUMPLE">
      <formula>NOT(ISERROR(SEARCH("NO CUMPLE",Y277)))</formula>
    </cfRule>
    <cfRule type="containsText" dxfId="2484" priority="3469" operator="containsText" text="CUMPLE">
      <formula>NOT(ISERROR(SEARCH("CUMPLE",Y277)))</formula>
    </cfRule>
    <cfRule type="containsText" dxfId="2483" priority="3470" operator="containsText" text="SUBSANAR">
      <formula>NOT(ISERROR(SEARCH("SUBSANAR",Y277)))</formula>
    </cfRule>
    <cfRule type="containsText" dxfId="2482" priority="3471" operator="containsText" text="NO">
      <formula>NOT(ISERROR(SEARCH("NO",Y277)))</formula>
    </cfRule>
    <cfRule type="containsText" dxfId="2481" priority="3472" operator="containsText" text="SI">
      <formula>NOT(ISERROR(SEARCH("SI",Y277)))</formula>
    </cfRule>
  </conditionalFormatting>
  <conditionalFormatting sqref="Y290:Y295">
    <cfRule type="containsText" dxfId="2480" priority="3463" operator="containsText" text="NO CUMPLE">
      <formula>NOT(ISERROR(SEARCH("NO CUMPLE",Y290)))</formula>
    </cfRule>
    <cfRule type="containsText" dxfId="2479" priority="3464" operator="containsText" text="CUMPLE">
      <formula>NOT(ISERROR(SEARCH("CUMPLE",Y290)))</formula>
    </cfRule>
    <cfRule type="containsText" dxfId="2478" priority="3465" operator="containsText" text="SUBSANAR">
      <formula>NOT(ISERROR(SEARCH("SUBSANAR",Y290)))</formula>
    </cfRule>
    <cfRule type="containsText" dxfId="2477" priority="3466" operator="containsText" text="NO">
      <formula>NOT(ISERROR(SEARCH("NO",Y290)))</formula>
    </cfRule>
    <cfRule type="containsText" dxfId="2476" priority="3467" operator="containsText" text="SI">
      <formula>NOT(ISERROR(SEARCH("SI",Y290)))</formula>
    </cfRule>
  </conditionalFormatting>
  <conditionalFormatting sqref="Y303:Y308">
    <cfRule type="containsText" dxfId="2475" priority="3458" operator="containsText" text="NO CUMPLE">
      <formula>NOT(ISERROR(SEARCH("NO CUMPLE",Y303)))</formula>
    </cfRule>
    <cfRule type="containsText" dxfId="2474" priority="3459" operator="containsText" text="CUMPLE">
      <formula>NOT(ISERROR(SEARCH("CUMPLE",Y303)))</formula>
    </cfRule>
    <cfRule type="containsText" dxfId="2473" priority="3460" operator="containsText" text="SUBSANAR">
      <formula>NOT(ISERROR(SEARCH("SUBSANAR",Y303)))</formula>
    </cfRule>
    <cfRule type="containsText" dxfId="2472" priority="3461" operator="containsText" text="NO">
      <formula>NOT(ISERROR(SEARCH("NO",Y303)))</formula>
    </cfRule>
    <cfRule type="containsText" dxfId="2471" priority="3462" operator="containsText" text="SI">
      <formula>NOT(ISERROR(SEARCH("SI",Y303)))</formula>
    </cfRule>
  </conditionalFormatting>
  <conditionalFormatting sqref="Y316:Y321">
    <cfRule type="containsText" dxfId="2470" priority="3453" operator="containsText" text="NO CUMPLE">
      <formula>NOT(ISERROR(SEARCH("NO CUMPLE",Y316)))</formula>
    </cfRule>
    <cfRule type="containsText" dxfId="2469" priority="3454" operator="containsText" text="CUMPLE">
      <formula>NOT(ISERROR(SEARCH("CUMPLE",Y316)))</formula>
    </cfRule>
    <cfRule type="containsText" dxfId="2468" priority="3455" operator="containsText" text="SUBSANAR">
      <formula>NOT(ISERROR(SEARCH("SUBSANAR",Y316)))</formula>
    </cfRule>
    <cfRule type="containsText" dxfId="2467" priority="3456" operator="containsText" text="NO">
      <formula>NOT(ISERROR(SEARCH("NO",Y316)))</formula>
    </cfRule>
    <cfRule type="containsText" dxfId="2466" priority="3457" operator="containsText" text="SI">
      <formula>NOT(ISERROR(SEARCH("SI",Y316)))</formula>
    </cfRule>
  </conditionalFormatting>
  <conditionalFormatting sqref="Y329:Y334">
    <cfRule type="containsText" dxfId="2465" priority="3448" operator="containsText" text="NO CUMPLE">
      <formula>NOT(ISERROR(SEARCH("NO CUMPLE",Y329)))</formula>
    </cfRule>
    <cfRule type="containsText" dxfId="2464" priority="3449" operator="containsText" text="CUMPLE">
      <formula>NOT(ISERROR(SEARCH("CUMPLE",Y329)))</formula>
    </cfRule>
    <cfRule type="containsText" dxfId="2463" priority="3450" operator="containsText" text="SUBSANAR">
      <formula>NOT(ISERROR(SEARCH("SUBSANAR",Y329)))</formula>
    </cfRule>
    <cfRule type="containsText" dxfId="2462" priority="3451" operator="containsText" text="NO">
      <formula>NOT(ISERROR(SEARCH("NO",Y329)))</formula>
    </cfRule>
    <cfRule type="containsText" dxfId="2461" priority="3452" operator="containsText" text="SI">
      <formula>NOT(ISERROR(SEARCH("SI",Y329)))</formula>
    </cfRule>
  </conditionalFormatting>
  <conditionalFormatting sqref="Y342:Y347">
    <cfRule type="containsText" dxfId="2460" priority="3443" operator="containsText" text="NO CUMPLE">
      <formula>NOT(ISERROR(SEARCH("NO CUMPLE",Y342)))</formula>
    </cfRule>
    <cfRule type="containsText" dxfId="2459" priority="3444" operator="containsText" text="CUMPLE">
      <formula>NOT(ISERROR(SEARCH("CUMPLE",Y342)))</formula>
    </cfRule>
    <cfRule type="containsText" dxfId="2458" priority="3445" operator="containsText" text="SUBSANAR">
      <formula>NOT(ISERROR(SEARCH("SUBSANAR",Y342)))</formula>
    </cfRule>
    <cfRule type="containsText" dxfId="2457" priority="3446" operator="containsText" text="NO">
      <formula>NOT(ISERROR(SEARCH("NO",Y342)))</formula>
    </cfRule>
    <cfRule type="containsText" dxfId="2456" priority="3447" operator="containsText" text="SI">
      <formula>NOT(ISERROR(SEARCH("SI",Y342)))</formula>
    </cfRule>
  </conditionalFormatting>
  <conditionalFormatting sqref="Y355:Y360">
    <cfRule type="containsText" dxfId="2455" priority="3438" operator="containsText" text="NO CUMPLE">
      <formula>NOT(ISERROR(SEARCH("NO CUMPLE",Y355)))</formula>
    </cfRule>
    <cfRule type="containsText" dxfId="2454" priority="3439" operator="containsText" text="CUMPLE">
      <formula>NOT(ISERROR(SEARCH("CUMPLE",Y355)))</formula>
    </cfRule>
    <cfRule type="containsText" dxfId="2453" priority="3440" operator="containsText" text="SUBSANAR">
      <formula>NOT(ISERROR(SEARCH("SUBSANAR",Y355)))</formula>
    </cfRule>
    <cfRule type="containsText" dxfId="2452" priority="3441" operator="containsText" text="NO">
      <formula>NOT(ISERROR(SEARCH("NO",Y355)))</formula>
    </cfRule>
    <cfRule type="containsText" dxfId="2451" priority="3442" operator="containsText" text="SI">
      <formula>NOT(ISERROR(SEARCH("SI",Y355)))</formula>
    </cfRule>
  </conditionalFormatting>
  <conditionalFormatting sqref="Y368:Y373">
    <cfRule type="containsText" dxfId="2450" priority="3433" operator="containsText" text="NO CUMPLE">
      <formula>NOT(ISERROR(SEARCH("NO CUMPLE",Y368)))</formula>
    </cfRule>
    <cfRule type="containsText" dxfId="2449" priority="3434" operator="containsText" text="CUMPLE">
      <formula>NOT(ISERROR(SEARCH("CUMPLE",Y368)))</formula>
    </cfRule>
    <cfRule type="containsText" dxfId="2448" priority="3435" operator="containsText" text="SUBSANAR">
      <formula>NOT(ISERROR(SEARCH("SUBSANAR",Y368)))</formula>
    </cfRule>
    <cfRule type="containsText" dxfId="2447" priority="3436" operator="containsText" text="NO">
      <formula>NOT(ISERROR(SEARCH("NO",Y368)))</formula>
    </cfRule>
    <cfRule type="containsText" dxfId="2446" priority="3437" operator="containsText" text="SI">
      <formula>NOT(ISERROR(SEARCH("SI",Y368)))</formula>
    </cfRule>
  </conditionalFormatting>
  <conditionalFormatting sqref="Y381:Y386">
    <cfRule type="containsText" dxfId="2445" priority="3428" operator="containsText" text="NO CUMPLE">
      <formula>NOT(ISERROR(SEARCH("NO CUMPLE",Y381)))</formula>
    </cfRule>
    <cfRule type="containsText" dxfId="2444" priority="3429" operator="containsText" text="CUMPLE">
      <formula>NOT(ISERROR(SEARCH("CUMPLE",Y381)))</formula>
    </cfRule>
    <cfRule type="containsText" dxfId="2443" priority="3430" operator="containsText" text="SUBSANAR">
      <formula>NOT(ISERROR(SEARCH("SUBSANAR",Y381)))</formula>
    </cfRule>
    <cfRule type="containsText" dxfId="2442" priority="3431" operator="containsText" text="NO">
      <formula>NOT(ISERROR(SEARCH("NO",Y381)))</formula>
    </cfRule>
    <cfRule type="containsText" dxfId="2441" priority="3432" operator="containsText" text="SI">
      <formula>NOT(ISERROR(SEARCH("SI",Y381)))</formula>
    </cfRule>
  </conditionalFormatting>
  <conditionalFormatting sqref="Y394:Y399">
    <cfRule type="containsText" dxfId="2440" priority="3423" operator="containsText" text="NO CUMPLE">
      <formula>NOT(ISERROR(SEARCH("NO CUMPLE",Y394)))</formula>
    </cfRule>
    <cfRule type="containsText" dxfId="2439" priority="3424" operator="containsText" text="CUMPLE">
      <formula>NOT(ISERROR(SEARCH("CUMPLE",Y394)))</formula>
    </cfRule>
    <cfRule type="containsText" dxfId="2438" priority="3425" operator="containsText" text="SUBSANAR">
      <formula>NOT(ISERROR(SEARCH("SUBSANAR",Y394)))</formula>
    </cfRule>
    <cfRule type="containsText" dxfId="2437" priority="3426" operator="containsText" text="NO">
      <formula>NOT(ISERROR(SEARCH("NO",Y394)))</formula>
    </cfRule>
    <cfRule type="containsText" dxfId="2436" priority="3427" operator="containsText" text="SI">
      <formula>NOT(ISERROR(SEARCH("SI",Y394)))</formula>
    </cfRule>
  </conditionalFormatting>
  <conditionalFormatting sqref="Y407:Y412">
    <cfRule type="containsText" dxfId="2435" priority="3418" operator="containsText" text="NO CUMPLE">
      <formula>NOT(ISERROR(SEARCH("NO CUMPLE",Y407)))</formula>
    </cfRule>
    <cfRule type="containsText" dxfId="2434" priority="3419" operator="containsText" text="CUMPLE">
      <formula>NOT(ISERROR(SEARCH("CUMPLE",Y407)))</formula>
    </cfRule>
    <cfRule type="containsText" dxfId="2433" priority="3420" operator="containsText" text="SUBSANAR">
      <formula>NOT(ISERROR(SEARCH("SUBSANAR",Y407)))</formula>
    </cfRule>
    <cfRule type="containsText" dxfId="2432" priority="3421" operator="containsText" text="NO">
      <formula>NOT(ISERROR(SEARCH("NO",Y407)))</formula>
    </cfRule>
    <cfRule type="containsText" dxfId="2431" priority="3422" operator="containsText" text="SI">
      <formula>NOT(ISERROR(SEARCH("SI",Y407)))</formula>
    </cfRule>
  </conditionalFormatting>
  <conditionalFormatting sqref="Y420:Y425">
    <cfRule type="containsText" dxfId="2430" priority="3413" operator="containsText" text="NO CUMPLE">
      <formula>NOT(ISERROR(SEARCH("NO CUMPLE",Y420)))</formula>
    </cfRule>
    <cfRule type="containsText" dxfId="2429" priority="3414" operator="containsText" text="CUMPLE">
      <formula>NOT(ISERROR(SEARCH("CUMPLE",Y420)))</formula>
    </cfRule>
    <cfRule type="containsText" dxfId="2428" priority="3415" operator="containsText" text="SUBSANAR">
      <formula>NOT(ISERROR(SEARCH("SUBSANAR",Y420)))</formula>
    </cfRule>
    <cfRule type="containsText" dxfId="2427" priority="3416" operator="containsText" text="NO">
      <formula>NOT(ISERROR(SEARCH("NO",Y420)))</formula>
    </cfRule>
    <cfRule type="containsText" dxfId="2426" priority="3417" operator="containsText" text="SI">
      <formula>NOT(ISERROR(SEARCH("SI",Y420)))</formula>
    </cfRule>
  </conditionalFormatting>
  <conditionalFormatting sqref="Y433:Y438">
    <cfRule type="containsText" dxfId="2425" priority="3408" operator="containsText" text="NO CUMPLE">
      <formula>NOT(ISERROR(SEARCH("NO CUMPLE",Y433)))</formula>
    </cfRule>
    <cfRule type="containsText" dxfId="2424" priority="3409" operator="containsText" text="CUMPLE">
      <formula>NOT(ISERROR(SEARCH("CUMPLE",Y433)))</formula>
    </cfRule>
    <cfRule type="containsText" dxfId="2423" priority="3410" operator="containsText" text="SUBSANAR">
      <formula>NOT(ISERROR(SEARCH("SUBSANAR",Y433)))</formula>
    </cfRule>
    <cfRule type="containsText" dxfId="2422" priority="3411" operator="containsText" text="NO">
      <formula>NOT(ISERROR(SEARCH("NO",Y433)))</formula>
    </cfRule>
    <cfRule type="containsText" dxfId="2421" priority="3412" operator="containsText" text="SI">
      <formula>NOT(ISERROR(SEARCH("SI",Y433)))</formula>
    </cfRule>
  </conditionalFormatting>
  <conditionalFormatting sqref="Y446:Y451">
    <cfRule type="containsText" dxfId="2420" priority="3403" operator="containsText" text="NO CUMPLE">
      <formula>NOT(ISERROR(SEARCH("NO CUMPLE",Y446)))</formula>
    </cfRule>
    <cfRule type="containsText" dxfId="2419" priority="3404" operator="containsText" text="CUMPLE">
      <formula>NOT(ISERROR(SEARCH("CUMPLE",Y446)))</formula>
    </cfRule>
    <cfRule type="containsText" dxfId="2418" priority="3405" operator="containsText" text="SUBSANAR">
      <formula>NOT(ISERROR(SEARCH("SUBSANAR",Y446)))</formula>
    </cfRule>
    <cfRule type="containsText" dxfId="2417" priority="3406" operator="containsText" text="NO">
      <formula>NOT(ISERROR(SEARCH("NO",Y446)))</formula>
    </cfRule>
    <cfRule type="containsText" dxfId="2416" priority="3407" operator="containsText" text="SI">
      <formula>NOT(ISERROR(SEARCH("SI",Y446)))</formula>
    </cfRule>
  </conditionalFormatting>
  <conditionalFormatting sqref="Y459:Y464">
    <cfRule type="containsText" dxfId="2415" priority="3398" operator="containsText" text="NO CUMPLE">
      <formula>NOT(ISERROR(SEARCH("NO CUMPLE",Y459)))</formula>
    </cfRule>
    <cfRule type="containsText" dxfId="2414" priority="3399" operator="containsText" text="CUMPLE">
      <formula>NOT(ISERROR(SEARCH("CUMPLE",Y459)))</formula>
    </cfRule>
    <cfRule type="containsText" dxfId="2413" priority="3400" operator="containsText" text="SUBSANAR">
      <formula>NOT(ISERROR(SEARCH("SUBSANAR",Y459)))</formula>
    </cfRule>
    <cfRule type="containsText" dxfId="2412" priority="3401" operator="containsText" text="NO">
      <formula>NOT(ISERROR(SEARCH("NO",Y459)))</formula>
    </cfRule>
    <cfRule type="containsText" dxfId="2411" priority="3402" operator="containsText" text="SI">
      <formula>NOT(ISERROR(SEARCH("SI",Y459)))</formula>
    </cfRule>
  </conditionalFormatting>
  <conditionalFormatting sqref="Y472:Y477">
    <cfRule type="containsText" dxfId="2410" priority="3393" operator="containsText" text="NO CUMPLE">
      <formula>NOT(ISERROR(SEARCH("NO CUMPLE",Y472)))</formula>
    </cfRule>
    <cfRule type="containsText" dxfId="2409" priority="3394" operator="containsText" text="CUMPLE">
      <formula>NOT(ISERROR(SEARCH("CUMPLE",Y472)))</formula>
    </cfRule>
    <cfRule type="containsText" dxfId="2408" priority="3395" operator="containsText" text="SUBSANAR">
      <formula>NOT(ISERROR(SEARCH("SUBSANAR",Y472)))</formula>
    </cfRule>
    <cfRule type="containsText" dxfId="2407" priority="3396" operator="containsText" text="NO">
      <formula>NOT(ISERROR(SEARCH("NO",Y472)))</formula>
    </cfRule>
    <cfRule type="containsText" dxfId="2406" priority="3397" operator="containsText" text="SI">
      <formula>NOT(ISERROR(SEARCH("SI",Y472)))</formula>
    </cfRule>
  </conditionalFormatting>
  <conditionalFormatting sqref="Y485:Y490">
    <cfRule type="containsText" dxfId="2405" priority="3388" operator="containsText" text="NO CUMPLE">
      <formula>NOT(ISERROR(SEARCH("NO CUMPLE",Y485)))</formula>
    </cfRule>
    <cfRule type="containsText" dxfId="2404" priority="3389" operator="containsText" text="CUMPLE">
      <formula>NOT(ISERROR(SEARCH("CUMPLE",Y485)))</formula>
    </cfRule>
    <cfRule type="containsText" dxfId="2403" priority="3390" operator="containsText" text="SUBSANAR">
      <formula>NOT(ISERROR(SEARCH("SUBSANAR",Y485)))</formula>
    </cfRule>
    <cfRule type="containsText" dxfId="2402" priority="3391" operator="containsText" text="NO">
      <formula>NOT(ISERROR(SEARCH("NO",Y485)))</formula>
    </cfRule>
    <cfRule type="containsText" dxfId="2401" priority="3392" operator="containsText" text="SI">
      <formula>NOT(ISERROR(SEARCH("SI",Y485)))</formula>
    </cfRule>
  </conditionalFormatting>
  <conditionalFormatting sqref="Y511:Y516">
    <cfRule type="containsText" dxfId="2400" priority="3383" operator="containsText" text="NO CUMPLE">
      <formula>NOT(ISERROR(SEARCH("NO CUMPLE",Y511)))</formula>
    </cfRule>
    <cfRule type="containsText" dxfId="2399" priority="3384" operator="containsText" text="CUMPLE">
      <formula>NOT(ISERROR(SEARCH("CUMPLE",Y511)))</formula>
    </cfRule>
    <cfRule type="containsText" dxfId="2398" priority="3385" operator="containsText" text="SUBSANAR">
      <formula>NOT(ISERROR(SEARCH("SUBSANAR",Y511)))</formula>
    </cfRule>
    <cfRule type="containsText" dxfId="2397" priority="3386" operator="containsText" text="NO">
      <formula>NOT(ISERROR(SEARCH("NO",Y511)))</formula>
    </cfRule>
    <cfRule type="containsText" dxfId="2396" priority="3387" operator="containsText" text="SI">
      <formula>NOT(ISERROR(SEARCH("SI",Y511)))</formula>
    </cfRule>
  </conditionalFormatting>
  <conditionalFormatting sqref="Y524:Y529">
    <cfRule type="containsText" dxfId="2395" priority="3378" operator="containsText" text="NO CUMPLE">
      <formula>NOT(ISERROR(SEARCH("NO CUMPLE",Y524)))</formula>
    </cfRule>
    <cfRule type="containsText" dxfId="2394" priority="3379" operator="containsText" text="CUMPLE">
      <formula>NOT(ISERROR(SEARCH("CUMPLE",Y524)))</formula>
    </cfRule>
    <cfRule type="containsText" dxfId="2393" priority="3380" operator="containsText" text="SUBSANAR">
      <formula>NOT(ISERROR(SEARCH("SUBSANAR",Y524)))</formula>
    </cfRule>
    <cfRule type="containsText" dxfId="2392" priority="3381" operator="containsText" text="NO">
      <formula>NOT(ISERROR(SEARCH("NO",Y524)))</formula>
    </cfRule>
    <cfRule type="containsText" dxfId="2391" priority="3382" operator="containsText" text="SI">
      <formula>NOT(ISERROR(SEARCH("SI",Y524)))</formula>
    </cfRule>
  </conditionalFormatting>
  <conditionalFormatting sqref="Y537:Y542">
    <cfRule type="containsText" dxfId="2390" priority="3373" operator="containsText" text="NO CUMPLE">
      <formula>NOT(ISERROR(SEARCH("NO CUMPLE",Y537)))</formula>
    </cfRule>
    <cfRule type="containsText" dxfId="2389" priority="3374" operator="containsText" text="CUMPLE">
      <formula>NOT(ISERROR(SEARCH("CUMPLE",Y537)))</formula>
    </cfRule>
    <cfRule type="containsText" dxfId="2388" priority="3375" operator="containsText" text="SUBSANAR">
      <formula>NOT(ISERROR(SEARCH("SUBSANAR",Y537)))</formula>
    </cfRule>
    <cfRule type="containsText" dxfId="2387" priority="3376" operator="containsText" text="NO">
      <formula>NOT(ISERROR(SEARCH("NO",Y537)))</formula>
    </cfRule>
    <cfRule type="containsText" dxfId="2386" priority="3377" operator="containsText" text="SI">
      <formula>NOT(ISERROR(SEARCH("SI",Y537)))</formula>
    </cfRule>
  </conditionalFormatting>
  <conditionalFormatting sqref="Y550:Y555">
    <cfRule type="containsText" dxfId="2385" priority="3368" operator="containsText" text="NO CUMPLE">
      <formula>NOT(ISERROR(SEARCH("NO CUMPLE",Y550)))</formula>
    </cfRule>
    <cfRule type="containsText" dxfId="2384" priority="3369" operator="containsText" text="CUMPLE">
      <formula>NOT(ISERROR(SEARCH("CUMPLE",Y550)))</formula>
    </cfRule>
    <cfRule type="containsText" dxfId="2383" priority="3370" operator="containsText" text="SUBSANAR">
      <formula>NOT(ISERROR(SEARCH("SUBSANAR",Y550)))</formula>
    </cfRule>
    <cfRule type="containsText" dxfId="2382" priority="3371" operator="containsText" text="NO">
      <formula>NOT(ISERROR(SEARCH("NO",Y550)))</formula>
    </cfRule>
    <cfRule type="containsText" dxfId="2381" priority="3372" operator="containsText" text="SI">
      <formula>NOT(ISERROR(SEARCH("SI",Y550)))</formula>
    </cfRule>
  </conditionalFormatting>
  <conditionalFormatting sqref="Y563:Y568">
    <cfRule type="containsText" dxfId="2380" priority="3363" operator="containsText" text="NO CUMPLE">
      <formula>NOT(ISERROR(SEARCH("NO CUMPLE",Y563)))</formula>
    </cfRule>
    <cfRule type="containsText" dxfId="2379" priority="3364" operator="containsText" text="CUMPLE">
      <formula>NOT(ISERROR(SEARCH("CUMPLE",Y563)))</formula>
    </cfRule>
    <cfRule type="containsText" dxfId="2378" priority="3365" operator="containsText" text="SUBSANAR">
      <formula>NOT(ISERROR(SEARCH("SUBSANAR",Y563)))</formula>
    </cfRule>
    <cfRule type="containsText" dxfId="2377" priority="3366" operator="containsText" text="NO">
      <formula>NOT(ISERROR(SEARCH("NO",Y563)))</formula>
    </cfRule>
    <cfRule type="containsText" dxfId="2376" priority="3367" operator="containsText" text="SI">
      <formula>NOT(ISERROR(SEARCH("SI",Y563)))</formula>
    </cfRule>
  </conditionalFormatting>
  <conditionalFormatting sqref="Y576:Y581">
    <cfRule type="containsText" dxfId="2375" priority="3358" operator="containsText" text="NO CUMPLE">
      <formula>NOT(ISERROR(SEARCH("NO CUMPLE",Y576)))</formula>
    </cfRule>
    <cfRule type="containsText" dxfId="2374" priority="3359" operator="containsText" text="CUMPLE">
      <formula>NOT(ISERROR(SEARCH("CUMPLE",Y576)))</formula>
    </cfRule>
    <cfRule type="containsText" dxfId="2373" priority="3360" operator="containsText" text="SUBSANAR">
      <formula>NOT(ISERROR(SEARCH("SUBSANAR",Y576)))</formula>
    </cfRule>
    <cfRule type="containsText" dxfId="2372" priority="3361" operator="containsText" text="NO">
      <formula>NOT(ISERROR(SEARCH("NO",Y576)))</formula>
    </cfRule>
    <cfRule type="containsText" dxfId="2371" priority="3362" operator="containsText" text="SI">
      <formula>NOT(ISERROR(SEARCH("SI",Y576)))</formula>
    </cfRule>
  </conditionalFormatting>
  <conditionalFormatting sqref="Y589:Y594">
    <cfRule type="containsText" dxfId="2370" priority="3353" operator="containsText" text="NO CUMPLE">
      <formula>NOT(ISERROR(SEARCH("NO CUMPLE",Y589)))</formula>
    </cfRule>
    <cfRule type="containsText" dxfId="2369" priority="3354" operator="containsText" text="CUMPLE">
      <formula>NOT(ISERROR(SEARCH("CUMPLE",Y589)))</formula>
    </cfRule>
    <cfRule type="containsText" dxfId="2368" priority="3355" operator="containsText" text="SUBSANAR">
      <formula>NOT(ISERROR(SEARCH("SUBSANAR",Y589)))</formula>
    </cfRule>
    <cfRule type="containsText" dxfId="2367" priority="3356" operator="containsText" text="NO">
      <formula>NOT(ISERROR(SEARCH("NO",Y589)))</formula>
    </cfRule>
    <cfRule type="containsText" dxfId="2366" priority="3357" operator="containsText" text="SI">
      <formula>NOT(ISERROR(SEARCH("SI",Y589)))</formula>
    </cfRule>
  </conditionalFormatting>
  <conditionalFormatting sqref="Y602:Y607">
    <cfRule type="containsText" dxfId="2365" priority="3348" operator="containsText" text="NO CUMPLE">
      <formula>NOT(ISERROR(SEARCH("NO CUMPLE",Y602)))</formula>
    </cfRule>
    <cfRule type="containsText" dxfId="2364" priority="3349" operator="containsText" text="CUMPLE">
      <formula>NOT(ISERROR(SEARCH("CUMPLE",Y602)))</formula>
    </cfRule>
    <cfRule type="containsText" dxfId="2363" priority="3350" operator="containsText" text="SUBSANAR">
      <formula>NOT(ISERROR(SEARCH("SUBSANAR",Y602)))</formula>
    </cfRule>
    <cfRule type="containsText" dxfId="2362" priority="3351" operator="containsText" text="NO">
      <formula>NOT(ISERROR(SEARCH("NO",Y602)))</formula>
    </cfRule>
    <cfRule type="containsText" dxfId="2361" priority="3352" operator="containsText" text="SI">
      <formula>NOT(ISERROR(SEARCH("SI",Y602)))</formula>
    </cfRule>
  </conditionalFormatting>
  <conditionalFormatting sqref="Y615:Y620">
    <cfRule type="containsText" dxfId="2360" priority="3343" operator="containsText" text="NO CUMPLE">
      <formula>NOT(ISERROR(SEARCH("NO CUMPLE",Y615)))</formula>
    </cfRule>
    <cfRule type="containsText" dxfId="2359" priority="3344" operator="containsText" text="CUMPLE">
      <formula>NOT(ISERROR(SEARCH("CUMPLE",Y615)))</formula>
    </cfRule>
    <cfRule type="containsText" dxfId="2358" priority="3345" operator="containsText" text="SUBSANAR">
      <formula>NOT(ISERROR(SEARCH("SUBSANAR",Y615)))</formula>
    </cfRule>
    <cfRule type="containsText" dxfId="2357" priority="3346" operator="containsText" text="NO">
      <formula>NOT(ISERROR(SEARCH("NO",Y615)))</formula>
    </cfRule>
    <cfRule type="containsText" dxfId="2356" priority="3347" operator="containsText" text="SI">
      <formula>NOT(ISERROR(SEARCH("SI",Y615)))</formula>
    </cfRule>
  </conditionalFormatting>
  <conditionalFormatting sqref="Y628:Y633">
    <cfRule type="containsText" dxfId="2355" priority="3338" operator="containsText" text="NO CUMPLE">
      <formula>NOT(ISERROR(SEARCH("NO CUMPLE",Y628)))</formula>
    </cfRule>
    <cfRule type="containsText" dxfId="2354" priority="3339" operator="containsText" text="CUMPLE">
      <formula>NOT(ISERROR(SEARCH("CUMPLE",Y628)))</formula>
    </cfRule>
    <cfRule type="containsText" dxfId="2353" priority="3340" operator="containsText" text="SUBSANAR">
      <formula>NOT(ISERROR(SEARCH("SUBSANAR",Y628)))</formula>
    </cfRule>
    <cfRule type="containsText" dxfId="2352" priority="3341" operator="containsText" text="NO">
      <formula>NOT(ISERROR(SEARCH("NO",Y628)))</formula>
    </cfRule>
    <cfRule type="containsText" dxfId="2351" priority="3342" operator="containsText" text="SI">
      <formula>NOT(ISERROR(SEARCH("SI",Y628)))</formula>
    </cfRule>
  </conditionalFormatting>
  <conditionalFormatting sqref="Y641:Y646">
    <cfRule type="containsText" dxfId="2350" priority="3333" operator="containsText" text="NO CUMPLE">
      <formula>NOT(ISERROR(SEARCH("NO CUMPLE",Y641)))</formula>
    </cfRule>
    <cfRule type="containsText" dxfId="2349" priority="3334" operator="containsText" text="CUMPLE">
      <formula>NOT(ISERROR(SEARCH("CUMPLE",Y641)))</formula>
    </cfRule>
    <cfRule type="containsText" dxfId="2348" priority="3335" operator="containsText" text="SUBSANAR">
      <formula>NOT(ISERROR(SEARCH("SUBSANAR",Y641)))</formula>
    </cfRule>
    <cfRule type="containsText" dxfId="2347" priority="3336" operator="containsText" text="NO">
      <formula>NOT(ISERROR(SEARCH("NO",Y641)))</formula>
    </cfRule>
    <cfRule type="containsText" dxfId="2346" priority="3337" operator="containsText" text="SI">
      <formula>NOT(ISERROR(SEARCH("SI",Y641)))</formula>
    </cfRule>
  </conditionalFormatting>
  <conditionalFormatting sqref="Y654:Y659">
    <cfRule type="containsText" dxfId="2345" priority="3328" operator="containsText" text="NO CUMPLE">
      <formula>NOT(ISERROR(SEARCH("NO CUMPLE",Y654)))</formula>
    </cfRule>
    <cfRule type="containsText" dxfId="2344" priority="3329" operator="containsText" text="CUMPLE">
      <formula>NOT(ISERROR(SEARCH("CUMPLE",Y654)))</formula>
    </cfRule>
    <cfRule type="containsText" dxfId="2343" priority="3330" operator="containsText" text="SUBSANAR">
      <formula>NOT(ISERROR(SEARCH("SUBSANAR",Y654)))</formula>
    </cfRule>
    <cfRule type="containsText" dxfId="2342" priority="3331" operator="containsText" text="NO">
      <formula>NOT(ISERROR(SEARCH("NO",Y654)))</formula>
    </cfRule>
    <cfRule type="containsText" dxfId="2341" priority="3332" operator="containsText" text="SI">
      <formula>NOT(ISERROR(SEARCH("SI",Y654)))</formula>
    </cfRule>
  </conditionalFormatting>
  <conditionalFormatting sqref="Y667:Y672">
    <cfRule type="containsText" dxfId="2340" priority="3323" operator="containsText" text="NO CUMPLE">
      <formula>NOT(ISERROR(SEARCH("NO CUMPLE",Y667)))</formula>
    </cfRule>
    <cfRule type="containsText" dxfId="2339" priority="3324" operator="containsText" text="CUMPLE">
      <formula>NOT(ISERROR(SEARCH("CUMPLE",Y667)))</formula>
    </cfRule>
    <cfRule type="containsText" dxfId="2338" priority="3325" operator="containsText" text="SUBSANAR">
      <formula>NOT(ISERROR(SEARCH("SUBSANAR",Y667)))</formula>
    </cfRule>
    <cfRule type="containsText" dxfId="2337" priority="3326" operator="containsText" text="NO">
      <formula>NOT(ISERROR(SEARCH("NO",Y667)))</formula>
    </cfRule>
    <cfRule type="containsText" dxfId="2336" priority="3327" operator="containsText" text="SI">
      <formula>NOT(ISERROR(SEARCH("SI",Y667)))</formula>
    </cfRule>
  </conditionalFormatting>
  <conditionalFormatting sqref="Y680:Y685">
    <cfRule type="containsText" dxfId="2335" priority="3318" operator="containsText" text="NO CUMPLE">
      <formula>NOT(ISERROR(SEARCH("NO CUMPLE",Y680)))</formula>
    </cfRule>
    <cfRule type="containsText" dxfId="2334" priority="3319" operator="containsText" text="CUMPLE">
      <formula>NOT(ISERROR(SEARCH("CUMPLE",Y680)))</formula>
    </cfRule>
    <cfRule type="containsText" dxfId="2333" priority="3320" operator="containsText" text="SUBSANAR">
      <formula>NOT(ISERROR(SEARCH("SUBSANAR",Y680)))</formula>
    </cfRule>
    <cfRule type="containsText" dxfId="2332" priority="3321" operator="containsText" text="NO">
      <formula>NOT(ISERROR(SEARCH("NO",Y680)))</formula>
    </cfRule>
    <cfRule type="containsText" dxfId="2331" priority="3322" operator="containsText" text="SI">
      <formula>NOT(ISERROR(SEARCH("SI",Y680)))</formula>
    </cfRule>
  </conditionalFormatting>
  <conditionalFormatting sqref="Y693:Y698">
    <cfRule type="containsText" dxfId="2330" priority="3313" operator="containsText" text="NO CUMPLE">
      <formula>NOT(ISERROR(SEARCH("NO CUMPLE",Y693)))</formula>
    </cfRule>
    <cfRule type="containsText" dxfId="2329" priority="3314" operator="containsText" text="CUMPLE">
      <formula>NOT(ISERROR(SEARCH("CUMPLE",Y693)))</formula>
    </cfRule>
    <cfRule type="containsText" dxfId="2328" priority="3315" operator="containsText" text="SUBSANAR">
      <formula>NOT(ISERROR(SEARCH("SUBSANAR",Y693)))</formula>
    </cfRule>
    <cfRule type="containsText" dxfId="2327" priority="3316" operator="containsText" text="NO">
      <formula>NOT(ISERROR(SEARCH("NO",Y693)))</formula>
    </cfRule>
    <cfRule type="containsText" dxfId="2326" priority="3317" operator="containsText" text="SI">
      <formula>NOT(ISERROR(SEARCH("SI",Y693)))</formula>
    </cfRule>
  </conditionalFormatting>
  <conditionalFormatting sqref="Y706:Y711">
    <cfRule type="containsText" dxfId="2325" priority="3308" operator="containsText" text="NO CUMPLE">
      <formula>NOT(ISERROR(SEARCH("NO CUMPLE",Y706)))</formula>
    </cfRule>
    <cfRule type="containsText" dxfId="2324" priority="3309" operator="containsText" text="CUMPLE">
      <formula>NOT(ISERROR(SEARCH("CUMPLE",Y706)))</formula>
    </cfRule>
    <cfRule type="containsText" dxfId="2323" priority="3310" operator="containsText" text="SUBSANAR">
      <formula>NOT(ISERROR(SEARCH("SUBSANAR",Y706)))</formula>
    </cfRule>
    <cfRule type="containsText" dxfId="2322" priority="3311" operator="containsText" text="NO">
      <formula>NOT(ISERROR(SEARCH("NO",Y706)))</formula>
    </cfRule>
    <cfRule type="containsText" dxfId="2321" priority="3312" operator="containsText" text="SI">
      <formula>NOT(ISERROR(SEARCH("SI",Y706)))</formula>
    </cfRule>
  </conditionalFormatting>
  <conditionalFormatting sqref="Y719:Y724">
    <cfRule type="containsText" dxfId="2320" priority="3303" operator="containsText" text="NO CUMPLE">
      <formula>NOT(ISERROR(SEARCH("NO CUMPLE",Y719)))</formula>
    </cfRule>
    <cfRule type="containsText" dxfId="2319" priority="3304" operator="containsText" text="CUMPLE">
      <formula>NOT(ISERROR(SEARCH("CUMPLE",Y719)))</formula>
    </cfRule>
    <cfRule type="containsText" dxfId="2318" priority="3305" operator="containsText" text="SUBSANAR">
      <formula>NOT(ISERROR(SEARCH("SUBSANAR",Y719)))</formula>
    </cfRule>
    <cfRule type="containsText" dxfId="2317" priority="3306" operator="containsText" text="NO">
      <formula>NOT(ISERROR(SEARCH("NO",Y719)))</formula>
    </cfRule>
    <cfRule type="containsText" dxfId="2316" priority="3307" operator="containsText" text="SI">
      <formula>NOT(ISERROR(SEARCH("SI",Y719)))</formula>
    </cfRule>
  </conditionalFormatting>
  <conditionalFormatting sqref="Y732:Y737">
    <cfRule type="containsText" dxfId="2315" priority="3298" operator="containsText" text="NO CUMPLE">
      <formula>NOT(ISERROR(SEARCH("NO CUMPLE",Y732)))</formula>
    </cfRule>
    <cfRule type="containsText" dxfId="2314" priority="3299" operator="containsText" text="CUMPLE">
      <formula>NOT(ISERROR(SEARCH("CUMPLE",Y732)))</formula>
    </cfRule>
    <cfRule type="containsText" dxfId="2313" priority="3300" operator="containsText" text="SUBSANAR">
      <formula>NOT(ISERROR(SEARCH("SUBSANAR",Y732)))</formula>
    </cfRule>
    <cfRule type="containsText" dxfId="2312" priority="3301" operator="containsText" text="NO">
      <formula>NOT(ISERROR(SEARCH("NO",Y732)))</formula>
    </cfRule>
    <cfRule type="containsText" dxfId="2311" priority="3302" operator="containsText" text="SI">
      <formula>NOT(ISERROR(SEARCH("SI",Y732)))</formula>
    </cfRule>
  </conditionalFormatting>
  <conditionalFormatting sqref="Y745:Y750">
    <cfRule type="containsText" dxfId="2310" priority="3293" operator="containsText" text="NO CUMPLE">
      <formula>NOT(ISERROR(SEARCH("NO CUMPLE",Y745)))</formula>
    </cfRule>
    <cfRule type="containsText" dxfId="2309" priority="3294" operator="containsText" text="CUMPLE">
      <formula>NOT(ISERROR(SEARCH("CUMPLE",Y745)))</formula>
    </cfRule>
    <cfRule type="containsText" dxfId="2308" priority="3295" operator="containsText" text="SUBSANAR">
      <formula>NOT(ISERROR(SEARCH("SUBSANAR",Y745)))</formula>
    </cfRule>
    <cfRule type="containsText" dxfId="2307" priority="3296" operator="containsText" text="NO">
      <formula>NOT(ISERROR(SEARCH("NO",Y745)))</formula>
    </cfRule>
    <cfRule type="containsText" dxfId="2306" priority="3297" operator="containsText" text="SI">
      <formula>NOT(ISERROR(SEARCH("SI",Y745)))</formula>
    </cfRule>
  </conditionalFormatting>
  <conditionalFormatting sqref="Y758:Y763">
    <cfRule type="containsText" dxfId="2305" priority="3288" operator="containsText" text="NO CUMPLE">
      <formula>NOT(ISERROR(SEARCH("NO CUMPLE",Y758)))</formula>
    </cfRule>
    <cfRule type="containsText" dxfId="2304" priority="3289" operator="containsText" text="CUMPLE">
      <formula>NOT(ISERROR(SEARCH("CUMPLE",Y758)))</formula>
    </cfRule>
    <cfRule type="containsText" dxfId="2303" priority="3290" operator="containsText" text="SUBSANAR">
      <formula>NOT(ISERROR(SEARCH("SUBSANAR",Y758)))</formula>
    </cfRule>
    <cfRule type="containsText" dxfId="2302" priority="3291" operator="containsText" text="NO">
      <formula>NOT(ISERROR(SEARCH("NO",Y758)))</formula>
    </cfRule>
    <cfRule type="containsText" dxfId="2301" priority="3292" operator="containsText" text="SI">
      <formula>NOT(ISERROR(SEARCH("SI",Y758)))</formula>
    </cfRule>
  </conditionalFormatting>
  <conditionalFormatting sqref="Y771:Y776">
    <cfRule type="containsText" dxfId="2300" priority="3283" operator="containsText" text="NO CUMPLE">
      <formula>NOT(ISERROR(SEARCH("NO CUMPLE",Y771)))</formula>
    </cfRule>
    <cfRule type="containsText" dxfId="2299" priority="3284" operator="containsText" text="CUMPLE">
      <formula>NOT(ISERROR(SEARCH("CUMPLE",Y771)))</formula>
    </cfRule>
    <cfRule type="containsText" dxfId="2298" priority="3285" operator="containsText" text="SUBSANAR">
      <formula>NOT(ISERROR(SEARCH("SUBSANAR",Y771)))</formula>
    </cfRule>
    <cfRule type="containsText" dxfId="2297" priority="3286" operator="containsText" text="NO">
      <formula>NOT(ISERROR(SEARCH("NO",Y771)))</formula>
    </cfRule>
    <cfRule type="containsText" dxfId="2296" priority="3287" operator="containsText" text="SI">
      <formula>NOT(ISERROR(SEARCH("SI",Y771)))</formula>
    </cfRule>
  </conditionalFormatting>
  <conditionalFormatting sqref="Y784:Y789">
    <cfRule type="containsText" dxfId="2295" priority="3278" operator="containsText" text="NO CUMPLE">
      <formula>NOT(ISERROR(SEARCH("NO CUMPLE",Y784)))</formula>
    </cfRule>
    <cfRule type="containsText" dxfId="2294" priority="3279" operator="containsText" text="CUMPLE">
      <formula>NOT(ISERROR(SEARCH("CUMPLE",Y784)))</formula>
    </cfRule>
    <cfRule type="containsText" dxfId="2293" priority="3280" operator="containsText" text="SUBSANAR">
      <formula>NOT(ISERROR(SEARCH("SUBSANAR",Y784)))</formula>
    </cfRule>
    <cfRule type="containsText" dxfId="2292" priority="3281" operator="containsText" text="NO">
      <formula>NOT(ISERROR(SEARCH("NO",Y784)))</formula>
    </cfRule>
    <cfRule type="containsText" dxfId="2291" priority="3282" operator="containsText" text="SI">
      <formula>NOT(ISERROR(SEARCH("SI",Y784)))</formula>
    </cfRule>
  </conditionalFormatting>
  <conditionalFormatting sqref="Y797:Y802">
    <cfRule type="containsText" dxfId="2290" priority="3273" operator="containsText" text="NO CUMPLE">
      <formula>NOT(ISERROR(SEARCH("NO CUMPLE",Y797)))</formula>
    </cfRule>
    <cfRule type="containsText" dxfId="2289" priority="3274" operator="containsText" text="CUMPLE">
      <formula>NOT(ISERROR(SEARCH("CUMPLE",Y797)))</formula>
    </cfRule>
    <cfRule type="containsText" dxfId="2288" priority="3275" operator="containsText" text="SUBSANAR">
      <formula>NOT(ISERROR(SEARCH("SUBSANAR",Y797)))</formula>
    </cfRule>
    <cfRule type="containsText" dxfId="2287" priority="3276" operator="containsText" text="NO">
      <formula>NOT(ISERROR(SEARCH("NO",Y797)))</formula>
    </cfRule>
    <cfRule type="containsText" dxfId="2286" priority="3277" operator="containsText" text="SI">
      <formula>NOT(ISERROR(SEARCH("SI",Y797)))</formula>
    </cfRule>
  </conditionalFormatting>
  <conditionalFormatting sqref="Y810:Y815">
    <cfRule type="containsText" dxfId="2285" priority="3268" operator="containsText" text="NO CUMPLE">
      <formula>NOT(ISERROR(SEARCH("NO CUMPLE",Y810)))</formula>
    </cfRule>
    <cfRule type="containsText" dxfId="2284" priority="3269" operator="containsText" text="CUMPLE">
      <formula>NOT(ISERROR(SEARCH("CUMPLE",Y810)))</formula>
    </cfRule>
    <cfRule type="containsText" dxfId="2283" priority="3270" operator="containsText" text="SUBSANAR">
      <formula>NOT(ISERROR(SEARCH("SUBSANAR",Y810)))</formula>
    </cfRule>
    <cfRule type="containsText" dxfId="2282" priority="3271" operator="containsText" text="NO">
      <formula>NOT(ISERROR(SEARCH("NO",Y810)))</formula>
    </cfRule>
    <cfRule type="containsText" dxfId="2281" priority="3272" operator="containsText" text="SI">
      <formula>NOT(ISERROR(SEARCH("SI",Y810)))</formula>
    </cfRule>
  </conditionalFormatting>
  <conditionalFormatting sqref="Y823:Y828">
    <cfRule type="containsText" dxfId="2280" priority="3263" operator="containsText" text="NO CUMPLE">
      <formula>NOT(ISERROR(SEARCH("NO CUMPLE",Y823)))</formula>
    </cfRule>
    <cfRule type="containsText" dxfId="2279" priority="3264" operator="containsText" text="CUMPLE">
      <formula>NOT(ISERROR(SEARCH("CUMPLE",Y823)))</formula>
    </cfRule>
    <cfRule type="containsText" dxfId="2278" priority="3265" operator="containsText" text="SUBSANAR">
      <formula>NOT(ISERROR(SEARCH("SUBSANAR",Y823)))</formula>
    </cfRule>
    <cfRule type="containsText" dxfId="2277" priority="3266" operator="containsText" text="NO">
      <formula>NOT(ISERROR(SEARCH("NO",Y823)))</formula>
    </cfRule>
    <cfRule type="containsText" dxfId="2276" priority="3267" operator="containsText" text="SI">
      <formula>NOT(ISERROR(SEARCH("SI",Y823)))</formula>
    </cfRule>
  </conditionalFormatting>
  <conditionalFormatting sqref="Y836:Y841">
    <cfRule type="containsText" dxfId="2275" priority="3258" operator="containsText" text="NO CUMPLE">
      <formula>NOT(ISERROR(SEARCH("NO CUMPLE",Y836)))</formula>
    </cfRule>
    <cfRule type="containsText" dxfId="2274" priority="3259" operator="containsText" text="CUMPLE">
      <formula>NOT(ISERROR(SEARCH("CUMPLE",Y836)))</formula>
    </cfRule>
    <cfRule type="containsText" dxfId="2273" priority="3260" operator="containsText" text="SUBSANAR">
      <formula>NOT(ISERROR(SEARCH("SUBSANAR",Y836)))</formula>
    </cfRule>
    <cfRule type="containsText" dxfId="2272" priority="3261" operator="containsText" text="NO">
      <formula>NOT(ISERROR(SEARCH("NO",Y836)))</formula>
    </cfRule>
    <cfRule type="containsText" dxfId="2271" priority="3262" operator="containsText" text="SI">
      <formula>NOT(ISERROR(SEARCH("SI",Y836)))</formula>
    </cfRule>
  </conditionalFormatting>
  <conditionalFormatting sqref="Y849:Y854">
    <cfRule type="containsText" dxfId="2270" priority="3253" operator="containsText" text="NO CUMPLE">
      <formula>NOT(ISERROR(SEARCH("NO CUMPLE",Y849)))</formula>
    </cfRule>
    <cfRule type="containsText" dxfId="2269" priority="3254" operator="containsText" text="CUMPLE">
      <formula>NOT(ISERROR(SEARCH("CUMPLE",Y849)))</formula>
    </cfRule>
    <cfRule type="containsText" dxfId="2268" priority="3255" operator="containsText" text="SUBSANAR">
      <formula>NOT(ISERROR(SEARCH("SUBSANAR",Y849)))</formula>
    </cfRule>
    <cfRule type="containsText" dxfId="2267" priority="3256" operator="containsText" text="NO">
      <formula>NOT(ISERROR(SEARCH("NO",Y849)))</formula>
    </cfRule>
    <cfRule type="containsText" dxfId="2266" priority="3257" operator="containsText" text="SI">
      <formula>NOT(ISERROR(SEARCH("SI",Y849)))</formula>
    </cfRule>
  </conditionalFormatting>
  <conditionalFormatting sqref="Y862:Y867">
    <cfRule type="containsText" dxfId="2265" priority="3248" operator="containsText" text="NO CUMPLE">
      <formula>NOT(ISERROR(SEARCH("NO CUMPLE",Y862)))</formula>
    </cfRule>
    <cfRule type="containsText" dxfId="2264" priority="3249" operator="containsText" text="CUMPLE">
      <formula>NOT(ISERROR(SEARCH("CUMPLE",Y862)))</formula>
    </cfRule>
    <cfRule type="containsText" dxfId="2263" priority="3250" operator="containsText" text="SUBSANAR">
      <formula>NOT(ISERROR(SEARCH("SUBSANAR",Y862)))</formula>
    </cfRule>
    <cfRule type="containsText" dxfId="2262" priority="3251" operator="containsText" text="NO">
      <formula>NOT(ISERROR(SEARCH("NO",Y862)))</formula>
    </cfRule>
    <cfRule type="containsText" dxfId="2261" priority="3252" operator="containsText" text="SI">
      <formula>NOT(ISERROR(SEARCH("SI",Y862)))</formula>
    </cfRule>
  </conditionalFormatting>
  <conditionalFormatting sqref="Y875:Y880">
    <cfRule type="containsText" dxfId="2260" priority="3243" operator="containsText" text="NO CUMPLE">
      <formula>NOT(ISERROR(SEARCH("NO CUMPLE",Y875)))</formula>
    </cfRule>
    <cfRule type="containsText" dxfId="2259" priority="3244" operator="containsText" text="CUMPLE">
      <formula>NOT(ISERROR(SEARCH("CUMPLE",Y875)))</formula>
    </cfRule>
    <cfRule type="containsText" dxfId="2258" priority="3245" operator="containsText" text="SUBSANAR">
      <formula>NOT(ISERROR(SEARCH("SUBSANAR",Y875)))</formula>
    </cfRule>
    <cfRule type="containsText" dxfId="2257" priority="3246" operator="containsText" text="NO">
      <formula>NOT(ISERROR(SEARCH("NO",Y875)))</formula>
    </cfRule>
    <cfRule type="containsText" dxfId="2256" priority="3247" operator="containsText" text="SI">
      <formula>NOT(ISERROR(SEARCH("SI",Y875)))</formula>
    </cfRule>
  </conditionalFormatting>
  <conditionalFormatting sqref="Y888:Y893">
    <cfRule type="containsText" dxfId="2255" priority="3238" operator="containsText" text="NO CUMPLE">
      <formula>NOT(ISERROR(SEARCH("NO CUMPLE",Y888)))</formula>
    </cfRule>
    <cfRule type="containsText" dxfId="2254" priority="3239" operator="containsText" text="CUMPLE">
      <formula>NOT(ISERROR(SEARCH("CUMPLE",Y888)))</formula>
    </cfRule>
    <cfRule type="containsText" dxfId="2253" priority="3240" operator="containsText" text="SUBSANAR">
      <formula>NOT(ISERROR(SEARCH("SUBSANAR",Y888)))</formula>
    </cfRule>
    <cfRule type="containsText" dxfId="2252" priority="3241" operator="containsText" text="NO">
      <formula>NOT(ISERROR(SEARCH("NO",Y888)))</formula>
    </cfRule>
    <cfRule type="containsText" dxfId="2251" priority="3242" operator="containsText" text="SI">
      <formula>NOT(ISERROR(SEARCH("SI",Y888)))</formula>
    </cfRule>
  </conditionalFormatting>
  <conditionalFormatting sqref="Y901:Y906">
    <cfRule type="containsText" dxfId="2250" priority="3233" operator="containsText" text="NO CUMPLE">
      <formula>NOT(ISERROR(SEARCH("NO CUMPLE",Y901)))</formula>
    </cfRule>
    <cfRule type="containsText" dxfId="2249" priority="3234" operator="containsText" text="CUMPLE">
      <formula>NOT(ISERROR(SEARCH("CUMPLE",Y901)))</formula>
    </cfRule>
    <cfRule type="containsText" dxfId="2248" priority="3235" operator="containsText" text="SUBSANAR">
      <formula>NOT(ISERROR(SEARCH("SUBSANAR",Y901)))</formula>
    </cfRule>
    <cfRule type="containsText" dxfId="2247" priority="3236" operator="containsText" text="NO">
      <formula>NOT(ISERROR(SEARCH("NO",Y901)))</formula>
    </cfRule>
    <cfRule type="containsText" dxfId="2246" priority="3237" operator="containsText" text="SI">
      <formula>NOT(ISERROR(SEARCH("SI",Y901)))</formula>
    </cfRule>
  </conditionalFormatting>
  <conditionalFormatting sqref="Y914:Y919">
    <cfRule type="containsText" dxfId="2245" priority="3228" operator="containsText" text="NO CUMPLE">
      <formula>NOT(ISERROR(SEARCH("NO CUMPLE",Y914)))</formula>
    </cfRule>
    <cfRule type="containsText" dxfId="2244" priority="3229" operator="containsText" text="CUMPLE">
      <formula>NOT(ISERROR(SEARCH("CUMPLE",Y914)))</formula>
    </cfRule>
    <cfRule type="containsText" dxfId="2243" priority="3230" operator="containsText" text="SUBSANAR">
      <formula>NOT(ISERROR(SEARCH("SUBSANAR",Y914)))</formula>
    </cfRule>
    <cfRule type="containsText" dxfId="2242" priority="3231" operator="containsText" text="NO">
      <formula>NOT(ISERROR(SEARCH("NO",Y914)))</formula>
    </cfRule>
    <cfRule type="containsText" dxfId="2241" priority="3232" operator="containsText" text="SI">
      <formula>NOT(ISERROR(SEARCH("SI",Y914)))</formula>
    </cfRule>
  </conditionalFormatting>
  <conditionalFormatting sqref="Y927:Y932">
    <cfRule type="containsText" dxfId="2240" priority="3223" operator="containsText" text="NO CUMPLE">
      <formula>NOT(ISERROR(SEARCH("NO CUMPLE",Y927)))</formula>
    </cfRule>
    <cfRule type="containsText" dxfId="2239" priority="3224" operator="containsText" text="CUMPLE">
      <formula>NOT(ISERROR(SEARCH("CUMPLE",Y927)))</formula>
    </cfRule>
    <cfRule type="containsText" dxfId="2238" priority="3225" operator="containsText" text="SUBSANAR">
      <formula>NOT(ISERROR(SEARCH("SUBSANAR",Y927)))</formula>
    </cfRule>
    <cfRule type="containsText" dxfId="2237" priority="3226" operator="containsText" text="NO">
      <formula>NOT(ISERROR(SEARCH("NO",Y927)))</formula>
    </cfRule>
    <cfRule type="containsText" dxfId="2236" priority="3227" operator="containsText" text="SI">
      <formula>NOT(ISERROR(SEARCH("SI",Y927)))</formula>
    </cfRule>
  </conditionalFormatting>
  <conditionalFormatting sqref="Y940:Y945">
    <cfRule type="containsText" dxfId="2235" priority="3218" operator="containsText" text="NO CUMPLE">
      <formula>NOT(ISERROR(SEARCH("NO CUMPLE",Y940)))</formula>
    </cfRule>
    <cfRule type="containsText" dxfId="2234" priority="3219" operator="containsText" text="CUMPLE">
      <formula>NOT(ISERROR(SEARCH("CUMPLE",Y940)))</formula>
    </cfRule>
    <cfRule type="containsText" dxfId="2233" priority="3220" operator="containsText" text="SUBSANAR">
      <formula>NOT(ISERROR(SEARCH("SUBSANAR",Y940)))</formula>
    </cfRule>
    <cfRule type="containsText" dxfId="2232" priority="3221" operator="containsText" text="NO">
      <formula>NOT(ISERROR(SEARCH("NO",Y940)))</formula>
    </cfRule>
    <cfRule type="containsText" dxfId="2231" priority="3222" operator="containsText" text="SI">
      <formula>NOT(ISERROR(SEARCH("SI",Y940)))</formula>
    </cfRule>
  </conditionalFormatting>
  <conditionalFormatting sqref="Y953:Y958">
    <cfRule type="containsText" dxfId="2230" priority="3213" operator="containsText" text="NO CUMPLE">
      <formula>NOT(ISERROR(SEARCH("NO CUMPLE",Y953)))</formula>
    </cfRule>
    <cfRule type="containsText" dxfId="2229" priority="3214" operator="containsText" text="CUMPLE">
      <formula>NOT(ISERROR(SEARCH("CUMPLE",Y953)))</formula>
    </cfRule>
    <cfRule type="containsText" dxfId="2228" priority="3215" operator="containsText" text="SUBSANAR">
      <formula>NOT(ISERROR(SEARCH("SUBSANAR",Y953)))</formula>
    </cfRule>
    <cfRule type="containsText" dxfId="2227" priority="3216" operator="containsText" text="NO">
      <formula>NOT(ISERROR(SEARCH("NO",Y953)))</formula>
    </cfRule>
    <cfRule type="containsText" dxfId="2226" priority="3217" operator="containsText" text="SI">
      <formula>NOT(ISERROR(SEARCH("SI",Y953)))</formula>
    </cfRule>
  </conditionalFormatting>
  <conditionalFormatting sqref="Y966:Y971">
    <cfRule type="containsText" dxfId="2225" priority="3208" operator="containsText" text="NO CUMPLE">
      <formula>NOT(ISERROR(SEARCH("NO CUMPLE",Y966)))</formula>
    </cfRule>
    <cfRule type="containsText" dxfId="2224" priority="3209" operator="containsText" text="CUMPLE">
      <formula>NOT(ISERROR(SEARCH("CUMPLE",Y966)))</formula>
    </cfRule>
    <cfRule type="containsText" dxfId="2223" priority="3210" operator="containsText" text="SUBSANAR">
      <formula>NOT(ISERROR(SEARCH("SUBSANAR",Y966)))</formula>
    </cfRule>
    <cfRule type="containsText" dxfId="2222" priority="3211" operator="containsText" text="NO">
      <formula>NOT(ISERROR(SEARCH("NO",Y966)))</formula>
    </cfRule>
    <cfRule type="containsText" dxfId="2221" priority="3212" operator="containsText" text="SI">
      <formula>NOT(ISERROR(SEARCH("SI",Y966)))</formula>
    </cfRule>
  </conditionalFormatting>
  <conditionalFormatting sqref="Y979:Y984">
    <cfRule type="containsText" dxfId="2220" priority="3203" operator="containsText" text="NO CUMPLE">
      <formula>NOT(ISERROR(SEARCH("NO CUMPLE",Y979)))</formula>
    </cfRule>
    <cfRule type="containsText" dxfId="2219" priority="3204" operator="containsText" text="CUMPLE">
      <formula>NOT(ISERROR(SEARCH("CUMPLE",Y979)))</formula>
    </cfRule>
    <cfRule type="containsText" dxfId="2218" priority="3205" operator="containsText" text="SUBSANAR">
      <formula>NOT(ISERROR(SEARCH("SUBSANAR",Y979)))</formula>
    </cfRule>
    <cfRule type="containsText" dxfId="2217" priority="3206" operator="containsText" text="NO">
      <formula>NOT(ISERROR(SEARCH("NO",Y979)))</formula>
    </cfRule>
    <cfRule type="containsText" dxfId="2216" priority="3207" operator="containsText" text="SI">
      <formula>NOT(ISERROR(SEARCH("SI",Y979)))</formula>
    </cfRule>
  </conditionalFormatting>
  <conditionalFormatting sqref="Y992:Y997">
    <cfRule type="containsText" dxfId="2215" priority="3198" operator="containsText" text="NO CUMPLE">
      <formula>NOT(ISERROR(SEARCH("NO CUMPLE",Y992)))</formula>
    </cfRule>
    <cfRule type="containsText" dxfId="2214" priority="3199" operator="containsText" text="CUMPLE">
      <formula>NOT(ISERROR(SEARCH("CUMPLE",Y992)))</formula>
    </cfRule>
    <cfRule type="containsText" dxfId="2213" priority="3200" operator="containsText" text="SUBSANAR">
      <formula>NOT(ISERROR(SEARCH("SUBSANAR",Y992)))</formula>
    </cfRule>
    <cfRule type="containsText" dxfId="2212" priority="3201" operator="containsText" text="NO">
      <formula>NOT(ISERROR(SEARCH("NO",Y992)))</formula>
    </cfRule>
    <cfRule type="containsText" dxfId="2211" priority="3202" operator="containsText" text="SI">
      <formula>NOT(ISERROR(SEARCH("SI",Y992)))</formula>
    </cfRule>
  </conditionalFormatting>
  <conditionalFormatting sqref="Y1005:Y1010">
    <cfRule type="containsText" dxfId="2210" priority="3193" operator="containsText" text="NO CUMPLE">
      <formula>NOT(ISERROR(SEARCH("NO CUMPLE",Y1005)))</formula>
    </cfRule>
    <cfRule type="containsText" dxfId="2209" priority="3194" operator="containsText" text="CUMPLE">
      <formula>NOT(ISERROR(SEARCH("CUMPLE",Y1005)))</formula>
    </cfRule>
    <cfRule type="containsText" dxfId="2208" priority="3195" operator="containsText" text="SUBSANAR">
      <formula>NOT(ISERROR(SEARCH("SUBSANAR",Y1005)))</formula>
    </cfRule>
    <cfRule type="containsText" dxfId="2207" priority="3196" operator="containsText" text="NO">
      <formula>NOT(ISERROR(SEARCH("NO",Y1005)))</formula>
    </cfRule>
    <cfRule type="containsText" dxfId="2206" priority="3197" operator="containsText" text="SI">
      <formula>NOT(ISERROR(SEARCH("SI",Y1005)))</formula>
    </cfRule>
  </conditionalFormatting>
  <conditionalFormatting sqref="Y1018:Y1023">
    <cfRule type="containsText" dxfId="2205" priority="3188" operator="containsText" text="NO CUMPLE">
      <formula>NOT(ISERROR(SEARCH("NO CUMPLE",Y1018)))</formula>
    </cfRule>
    <cfRule type="containsText" dxfId="2204" priority="3189" operator="containsText" text="CUMPLE">
      <formula>NOT(ISERROR(SEARCH("CUMPLE",Y1018)))</formula>
    </cfRule>
    <cfRule type="containsText" dxfId="2203" priority="3190" operator="containsText" text="SUBSANAR">
      <formula>NOT(ISERROR(SEARCH("SUBSANAR",Y1018)))</formula>
    </cfRule>
    <cfRule type="containsText" dxfId="2202" priority="3191" operator="containsText" text="NO">
      <formula>NOT(ISERROR(SEARCH("NO",Y1018)))</formula>
    </cfRule>
    <cfRule type="containsText" dxfId="2201" priority="3192" operator="containsText" text="SI">
      <formula>NOT(ISERROR(SEARCH("SI",Y1018)))</formula>
    </cfRule>
  </conditionalFormatting>
  <conditionalFormatting sqref="Y1031:Y1036">
    <cfRule type="containsText" dxfId="2200" priority="3183" operator="containsText" text="NO CUMPLE">
      <formula>NOT(ISERROR(SEARCH("NO CUMPLE",Y1031)))</formula>
    </cfRule>
    <cfRule type="containsText" dxfId="2199" priority="3184" operator="containsText" text="CUMPLE">
      <formula>NOT(ISERROR(SEARCH("CUMPLE",Y1031)))</formula>
    </cfRule>
    <cfRule type="containsText" dxfId="2198" priority="3185" operator="containsText" text="SUBSANAR">
      <formula>NOT(ISERROR(SEARCH("SUBSANAR",Y1031)))</formula>
    </cfRule>
    <cfRule type="containsText" dxfId="2197" priority="3186" operator="containsText" text="NO">
      <formula>NOT(ISERROR(SEARCH("NO",Y1031)))</formula>
    </cfRule>
    <cfRule type="containsText" dxfId="2196" priority="3187" operator="containsText" text="SI">
      <formula>NOT(ISERROR(SEARCH("SI",Y1031)))</formula>
    </cfRule>
  </conditionalFormatting>
  <conditionalFormatting sqref="Y1044:Y1049">
    <cfRule type="containsText" dxfId="2195" priority="3178" operator="containsText" text="NO CUMPLE">
      <formula>NOT(ISERROR(SEARCH("NO CUMPLE",Y1044)))</formula>
    </cfRule>
    <cfRule type="containsText" dxfId="2194" priority="3179" operator="containsText" text="CUMPLE">
      <formula>NOT(ISERROR(SEARCH("CUMPLE",Y1044)))</formula>
    </cfRule>
    <cfRule type="containsText" dxfId="2193" priority="3180" operator="containsText" text="SUBSANAR">
      <formula>NOT(ISERROR(SEARCH("SUBSANAR",Y1044)))</formula>
    </cfRule>
    <cfRule type="containsText" dxfId="2192" priority="3181" operator="containsText" text="NO">
      <formula>NOT(ISERROR(SEARCH("NO",Y1044)))</formula>
    </cfRule>
    <cfRule type="containsText" dxfId="2191" priority="3182" operator="containsText" text="SI">
      <formula>NOT(ISERROR(SEARCH("SI",Y1044)))</formula>
    </cfRule>
  </conditionalFormatting>
  <conditionalFormatting sqref="Y1057:Y1062">
    <cfRule type="containsText" dxfId="2190" priority="3173" operator="containsText" text="NO CUMPLE">
      <formula>NOT(ISERROR(SEARCH("NO CUMPLE",Y1057)))</formula>
    </cfRule>
    <cfRule type="containsText" dxfId="2189" priority="3174" operator="containsText" text="CUMPLE">
      <formula>NOT(ISERROR(SEARCH("CUMPLE",Y1057)))</formula>
    </cfRule>
    <cfRule type="containsText" dxfId="2188" priority="3175" operator="containsText" text="SUBSANAR">
      <formula>NOT(ISERROR(SEARCH("SUBSANAR",Y1057)))</formula>
    </cfRule>
    <cfRule type="containsText" dxfId="2187" priority="3176" operator="containsText" text="NO">
      <formula>NOT(ISERROR(SEARCH("NO",Y1057)))</formula>
    </cfRule>
    <cfRule type="containsText" dxfId="2186" priority="3177" operator="containsText" text="SI">
      <formula>NOT(ISERROR(SEARCH("SI",Y1057)))</formula>
    </cfRule>
  </conditionalFormatting>
  <conditionalFormatting sqref="Y1070:Y1075">
    <cfRule type="containsText" dxfId="2185" priority="3168" operator="containsText" text="NO CUMPLE">
      <formula>NOT(ISERROR(SEARCH("NO CUMPLE",Y1070)))</formula>
    </cfRule>
    <cfRule type="containsText" dxfId="2184" priority="3169" operator="containsText" text="CUMPLE">
      <formula>NOT(ISERROR(SEARCH("CUMPLE",Y1070)))</formula>
    </cfRule>
    <cfRule type="containsText" dxfId="2183" priority="3170" operator="containsText" text="SUBSANAR">
      <formula>NOT(ISERROR(SEARCH("SUBSANAR",Y1070)))</formula>
    </cfRule>
    <cfRule type="containsText" dxfId="2182" priority="3171" operator="containsText" text="NO">
      <formula>NOT(ISERROR(SEARCH("NO",Y1070)))</formula>
    </cfRule>
    <cfRule type="containsText" dxfId="2181" priority="3172" operator="containsText" text="SI">
      <formula>NOT(ISERROR(SEARCH("SI",Y1070)))</formula>
    </cfRule>
  </conditionalFormatting>
  <conditionalFormatting sqref="Y1083:Y1088">
    <cfRule type="containsText" dxfId="2180" priority="3163" operator="containsText" text="NO CUMPLE">
      <formula>NOT(ISERROR(SEARCH("NO CUMPLE",Y1083)))</formula>
    </cfRule>
    <cfRule type="containsText" dxfId="2179" priority="3164" operator="containsText" text="CUMPLE">
      <formula>NOT(ISERROR(SEARCH("CUMPLE",Y1083)))</formula>
    </cfRule>
    <cfRule type="containsText" dxfId="2178" priority="3165" operator="containsText" text="SUBSANAR">
      <formula>NOT(ISERROR(SEARCH("SUBSANAR",Y1083)))</formula>
    </cfRule>
    <cfRule type="containsText" dxfId="2177" priority="3166" operator="containsText" text="NO">
      <formula>NOT(ISERROR(SEARCH("NO",Y1083)))</formula>
    </cfRule>
    <cfRule type="containsText" dxfId="2176" priority="3167" operator="containsText" text="SI">
      <formula>NOT(ISERROR(SEARCH("SI",Y1083)))</formula>
    </cfRule>
  </conditionalFormatting>
  <conditionalFormatting sqref="Y1096:Y1101">
    <cfRule type="containsText" dxfId="2175" priority="3158" operator="containsText" text="NO CUMPLE">
      <formula>NOT(ISERROR(SEARCH("NO CUMPLE",Y1096)))</formula>
    </cfRule>
    <cfRule type="containsText" dxfId="2174" priority="3159" operator="containsText" text="CUMPLE">
      <formula>NOT(ISERROR(SEARCH("CUMPLE",Y1096)))</formula>
    </cfRule>
    <cfRule type="containsText" dxfId="2173" priority="3160" operator="containsText" text="SUBSANAR">
      <formula>NOT(ISERROR(SEARCH("SUBSANAR",Y1096)))</formula>
    </cfRule>
    <cfRule type="containsText" dxfId="2172" priority="3161" operator="containsText" text="NO">
      <formula>NOT(ISERROR(SEARCH("NO",Y1096)))</formula>
    </cfRule>
    <cfRule type="containsText" dxfId="2171" priority="3162" operator="containsText" text="SI">
      <formula>NOT(ISERROR(SEARCH("SI",Y1096)))</formula>
    </cfRule>
  </conditionalFormatting>
  <conditionalFormatting sqref="Y1109:Y1114">
    <cfRule type="containsText" dxfId="2170" priority="3153" operator="containsText" text="NO CUMPLE">
      <formula>NOT(ISERROR(SEARCH("NO CUMPLE",Y1109)))</formula>
    </cfRule>
    <cfRule type="containsText" dxfId="2169" priority="3154" operator="containsText" text="CUMPLE">
      <formula>NOT(ISERROR(SEARCH("CUMPLE",Y1109)))</formula>
    </cfRule>
    <cfRule type="containsText" dxfId="2168" priority="3155" operator="containsText" text="SUBSANAR">
      <formula>NOT(ISERROR(SEARCH("SUBSANAR",Y1109)))</formula>
    </cfRule>
    <cfRule type="containsText" dxfId="2167" priority="3156" operator="containsText" text="NO">
      <formula>NOT(ISERROR(SEARCH("NO",Y1109)))</formula>
    </cfRule>
    <cfRule type="containsText" dxfId="2166" priority="3157" operator="containsText" text="SI">
      <formula>NOT(ISERROR(SEARCH("SI",Y1109)))</formula>
    </cfRule>
  </conditionalFormatting>
  <conditionalFormatting sqref="Y1122:Y1127">
    <cfRule type="containsText" dxfId="2165" priority="3148" operator="containsText" text="NO CUMPLE">
      <formula>NOT(ISERROR(SEARCH("NO CUMPLE",Y1122)))</formula>
    </cfRule>
    <cfRule type="containsText" dxfId="2164" priority="3149" operator="containsText" text="CUMPLE">
      <formula>NOT(ISERROR(SEARCH("CUMPLE",Y1122)))</formula>
    </cfRule>
    <cfRule type="containsText" dxfId="2163" priority="3150" operator="containsText" text="SUBSANAR">
      <formula>NOT(ISERROR(SEARCH("SUBSANAR",Y1122)))</formula>
    </cfRule>
    <cfRule type="containsText" dxfId="2162" priority="3151" operator="containsText" text="NO">
      <formula>NOT(ISERROR(SEARCH("NO",Y1122)))</formula>
    </cfRule>
    <cfRule type="containsText" dxfId="2161" priority="3152" operator="containsText" text="SI">
      <formula>NOT(ISERROR(SEARCH("SI",Y1122)))</formula>
    </cfRule>
  </conditionalFormatting>
  <conditionalFormatting sqref="Y1135:Y1140">
    <cfRule type="containsText" dxfId="2160" priority="3143" operator="containsText" text="NO CUMPLE">
      <formula>NOT(ISERROR(SEARCH("NO CUMPLE",Y1135)))</formula>
    </cfRule>
    <cfRule type="containsText" dxfId="2159" priority="3144" operator="containsText" text="CUMPLE">
      <formula>NOT(ISERROR(SEARCH("CUMPLE",Y1135)))</formula>
    </cfRule>
    <cfRule type="containsText" dxfId="2158" priority="3145" operator="containsText" text="SUBSANAR">
      <formula>NOT(ISERROR(SEARCH("SUBSANAR",Y1135)))</formula>
    </cfRule>
    <cfRule type="containsText" dxfId="2157" priority="3146" operator="containsText" text="NO">
      <formula>NOT(ISERROR(SEARCH("NO",Y1135)))</formula>
    </cfRule>
    <cfRule type="containsText" dxfId="2156" priority="3147" operator="containsText" text="SI">
      <formula>NOT(ISERROR(SEARCH("SI",Y1135)))</formula>
    </cfRule>
  </conditionalFormatting>
  <conditionalFormatting sqref="Y1148:Y1153">
    <cfRule type="containsText" dxfId="2155" priority="3138" operator="containsText" text="NO CUMPLE">
      <formula>NOT(ISERROR(SEARCH("NO CUMPLE",Y1148)))</formula>
    </cfRule>
    <cfRule type="containsText" dxfId="2154" priority="3139" operator="containsText" text="CUMPLE">
      <formula>NOT(ISERROR(SEARCH("CUMPLE",Y1148)))</formula>
    </cfRule>
    <cfRule type="containsText" dxfId="2153" priority="3140" operator="containsText" text="SUBSANAR">
      <formula>NOT(ISERROR(SEARCH("SUBSANAR",Y1148)))</formula>
    </cfRule>
    <cfRule type="containsText" dxfId="2152" priority="3141" operator="containsText" text="NO">
      <formula>NOT(ISERROR(SEARCH("NO",Y1148)))</formula>
    </cfRule>
    <cfRule type="containsText" dxfId="2151" priority="3142" operator="containsText" text="SI">
      <formula>NOT(ISERROR(SEARCH("SI",Y1148)))</formula>
    </cfRule>
  </conditionalFormatting>
  <conditionalFormatting sqref="Y1161:Y1166">
    <cfRule type="containsText" dxfId="2150" priority="3133" operator="containsText" text="NO CUMPLE">
      <formula>NOT(ISERROR(SEARCH("NO CUMPLE",Y1161)))</formula>
    </cfRule>
    <cfRule type="containsText" dxfId="2149" priority="3134" operator="containsText" text="CUMPLE">
      <formula>NOT(ISERROR(SEARCH("CUMPLE",Y1161)))</formula>
    </cfRule>
    <cfRule type="containsText" dxfId="2148" priority="3135" operator="containsText" text="SUBSANAR">
      <formula>NOT(ISERROR(SEARCH("SUBSANAR",Y1161)))</formula>
    </cfRule>
    <cfRule type="containsText" dxfId="2147" priority="3136" operator="containsText" text="NO">
      <formula>NOT(ISERROR(SEARCH("NO",Y1161)))</formula>
    </cfRule>
    <cfRule type="containsText" dxfId="2146" priority="3137" operator="containsText" text="SI">
      <formula>NOT(ISERROR(SEARCH("SI",Y1161)))</formula>
    </cfRule>
  </conditionalFormatting>
  <conditionalFormatting sqref="Y1174:Y1179">
    <cfRule type="containsText" dxfId="2145" priority="3128" operator="containsText" text="NO CUMPLE">
      <formula>NOT(ISERROR(SEARCH("NO CUMPLE",Y1174)))</formula>
    </cfRule>
    <cfRule type="containsText" dxfId="2144" priority="3129" operator="containsText" text="CUMPLE">
      <formula>NOT(ISERROR(SEARCH("CUMPLE",Y1174)))</formula>
    </cfRule>
    <cfRule type="containsText" dxfId="2143" priority="3130" operator="containsText" text="SUBSANAR">
      <formula>NOT(ISERROR(SEARCH("SUBSANAR",Y1174)))</formula>
    </cfRule>
    <cfRule type="containsText" dxfId="2142" priority="3131" operator="containsText" text="NO">
      <formula>NOT(ISERROR(SEARCH("NO",Y1174)))</formula>
    </cfRule>
    <cfRule type="containsText" dxfId="2141" priority="3132" operator="containsText" text="SI">
      <formula>NOT(ISERROR(SEARCH("SI",Y1174)))</formula>
    </cfRule>
  </conditionalFormatting>
  <conditionalFormatting sqref="Y1187:Y1192">
    <cfRule type="containsText" dxfId="2140" priority="3123" operator="containsText" text="NO CUMPLE">
      <formula>NOT(ISERROR(SEARCH("NO CUMPLE",Y1187)))</formula>
    </cfRule>
    <cfRule type="containsText" dxfId="2139" priority="3124" operator="containsText" text="CUMPLE">
      <formula>NOT(ISERROR(SEARCH("CUMPLE",Y1187)))</formula>
    </cfRule>
    <cfRule type="containsText" dxfId="2138" priority="3125" operator="containsText" text="SUBSANAR">
      <formula>NOT(ISERROR(SEARCH("SUBSANAR",Y1187)))</formula>
    </cfRule>
    <cfRule type="containsText" dxfId="2137" priority="3126" operator="containsText" text="NO">
      <formula>NOT(ISERROR(SEARCH("NO",Y1187)))</formula>
    </cfRule>
    <cfRule type="containsText" dxfId="2136" priority="3127" operator="containsText" text="SI">
      <formula>NOT(ISERROR(SEARCH("SI",Y1187)))</formula>
    </cfRule>
  </conditionalFormatting>
  <conditionalFormatting sqref="Y1200:Y1205">
    <cfRule type="containsText" dxfId="2135" priority="3118" operator="containsText" text="NO CUMPLE">
      <formula>NOT(ISERROR(SEARCH("NO CUMPLE",Y1200)))</formula>
    </cfRule>
    <cfRule type="containsText" dxfId="2134" priority="3119" operator="containsText" text="CUMPLE">
      <formula>NOT(ISERROR(SEARCH("CUMPLE",Y1200)))</formula>
    </cfRule>
    <cfRule type="containsText" dxfId="2133" priority="3120" operator="containsText" text="SUBSANAR">
      <formula>NOT(ISERROR(SEARCH("SUBSANAR",Y1200)))</formula>
    </cfRule>
    <cfRule type="containsText" dxfId="2132" priority="3121" operator="containsText" text="NO">
      <formula>NOT(ISERROR(SEARCH("NO",Y1200)))</formula>
    </cfRule>
    <cfRule type="containsText" dxfId="2131" priority="3122" operator="containsText" text="SI">
      <formula>NOT(ISERROR(SEARCH("SI",Y1200)))</formula>
    </cfRule>
  </conditionalFormatting>
  <conditionalFormatting sqref="Y1213:Y1218">
    <cfRule type="containsText" dxfId="2130" priority="3113" operator="containsText" text="NO CUMPLE">
      <formula>NOT(ISERROR(SEARCH("NO CUMPLE",Y1213)))</formula>
    </cfRule>
    <cfRule type="containsText" dxfId="2129" priority="3114" operator="containsText" text="CUMPLE">
      <formula>NOT(ISERROR(SEARCH("CUMPLE",Y1213)))</formula>
    </cfRule>
    <cfRule type="containsText" dxfId="2128" priority="3115" operator="containsText" text="SUBSANAR">
      <formula>NOT(ISERROR(SEARCH("SUBSANAR",Y1213)))</formula>
    </cfRule>
    <cfRule type="containsText" dxfId="2127" priority="3116" operator="containsText" text="NO">
      <formula>NOT(ISERROR(SEARCH("NO",Y1213)))</formula>
    </cfRule>
    <cfRule type="containsText" dxfId="2126" priority="3117" operator="containsText" text="SI">
      <formula>NOT(ISERROR(SEARCH("SI",Y1213)))</formula>
    </cfRule>
  </conditionalFormatting>
  <conditionalFormatting sqref="Y1226:Y1231">
    <cfRule type="containsText" dxfId="2125" priority="3108" operator="containsText" text="NO CUMPLE">
      <formula>NOT(ISERROR(SEARCH("NO CUMPLE",Y1226)))</formula>
    </cfRule>
    <cfRule type="containsText" dxfId="2124" priority="3109" operator="containsText" text="CUMPLE">
      <formula>NOT(ISERROR(SEARCH("CUMPLE",Y1226)))</formula>
    </cfRule>
    <cfRule type="containsText" dxfId="2123" priority="3110" operator="containsText" text="SUBSANAR">
      <formula>NOT(ISERROR(SEARCH("SUBSANAR",Y1226)))</formula>
    </cfRule>
    <cfRule type="containsText" dxfId="2122" priority="3111" operator="containsText" text="NO">
      <formula>NOT(ISERROR(SEARCH("NO",Y1226)))</formula>
    </cfRule>
    <cfRule type="containsText" dxfId="2121" priority="3112" operator="containsText" text="SI">
      <formula>NOT(ISERROR(SEARCH("SI",Y1226)))</formula>
    </cfRule>
  </conditionalFormatting>
  <conditionalFormatting sqref="Y1239:Y1244">
    <cfRule type="containsText" dxfId="2120" priority="3103" operator="containsText" text="NO CUMPLE">
      <formula>NOT(ISERROR(SEARCH("NO CUMPLE",Y1239)))</formula>
    </cfRule>
    <cfRule type="containsText" dxfId="2119" priority="3104" operator="containsText" text="CUMPLE">
      <formula>NOT(ISERROR(SEARCH("CUMPLE",Y1239)))</formula>
    </cfRule>
    <cfRule type="containsText" dxfId="2118" priority="3105" operator="containsText" text="SUBSANAR">
      <formula>NOT(ISERROR(SEARCH("SUBSANAR",Y1239)))</formula>
    </cfRule>
    <cfRule type="containsText" dxfId="2117" priority="3106" operator="containsText" text="NO">
      <formula>NOT(ISERROR(SEARCH("NO",Y1239)))</formula>
    </cfRule>
    <cfRule type="containsText" dxfId="2116" priority="3107" operator="containsText" text="SI">
      <formula>NOT(ISERROR(SEARCH("SI",Y1239)))</formula>
    </cfRule>
  </conditionalFormatting>
  <conditionalFormatting sqref="Y1252:Y1257">
    <cfRule type="containsText" dxfId="2115" priority="3098" operator="containsText" text="NO CUMPLE">
      <formula>NOT(ISERROR(SEARCH("NO CUMPLE",Y1252)))</formula>
    </cfRule>
    <cfRule type="containsText" dxfId="2114" priority="3099" operator="containsText" text="CUMPLE">
      <formula>NOT(ISERROR(SEARCH("CUMPLE",Y1252)))</formula>
    </cfRule>
    <cfRule type="containsText" dxfId="2113" priority="3100" operator="containsText" text="SUBSANAR">
      <formula>NOT(ISERROR(SEARCH("SUBSANAR",Y1252)))</formula>
    </cfRule>
    <cfRule type="containsText" dxfId="2112" priority="3101" operator="containsText" text="NO">
      <formula>NOT(ISERROR(SEARCH("NO",Y1252)))</formula>
    </cfRule>
    <cfRule type="containsText" dxfId="2111" priority="3102" operator="containsText" text="SI">
      <formula>NOT(ISERROR(SEARCH("SI",Y1252)))</formula>
    </cfRule>
  </conditionalFormatting>
  <conditionalFormatting sqref="Y1265:Y1270">
    <cfRule type="containsText" dxfId="2110" priority="3093" operator="containsText" text="NO CUMPLE">
      <formula>NOT(ISERROR(SEARCH("NO CUMPLE",Y1265)))</formula>
    </cfRule>
    <cfRule type="containsText" dxfId="2109" priority="3094" operator="containsText" text="CUMPLE">
      <formula>NOT(ISERROR(SEARCH("CUMPLE",Y1265)))</formula>
    </cfRule>
    <cfRule type="containsText" dxfId="2108" priority="3095" operator="containsText" text="SUBSANAR">
      <formula>NOT(ISERROR(SEARCH("SUBSANAR",Y1265)))</formula>
    </cfRule>
    <cfRule type="containsText" dxfId="2107" priority="3096" operator="containsText" text="NO">
      <formula>NOT(ISERROR(SEARCH("NO",Y1265)))</formula>
    </cfRule>
    <cfRule type="containsText" dxfId="2106" priority="3097" operator="containsText" text="SI">
      <formula>NOT(ISERROR(SEARCH("SI",Y1265)))</formula>
    </cfRule>
  </conditionalFormatting>
  <conditionalFormatting sqref="W738">
    <cfRule type="containsText" dxfId="2105" priority="3090" operator="containsText" text="CUMPLE">
      <formula>NOT(ISERROR(SEARCH("CUMPLE",W738)))</formula>
    </cfRule>
  </conditionalFormatting>
  <conditionalFormatting sqref="W738">
    <cfRule type="containsText" dxfId="2104" priority="3089" operator="containsText" text="NO">
      <formula>NOT(ISERROR(SEARCH("NO",W738)))</formula>
    </cfRule>
  </conditionalFormatting>
  <conditionalFormatting sqref="W739">
    <cfRule type="containsText" dxfId="2103" priority="3088" operator="containsText" text="CUMPLE">
      <formula>NOT(ISERROR(SEARCH("CUMPLE",W739)))</formula>
    </cfRule>
  </conditionalFormatting>
  <conditionalFormatting sqref="W739">
    <cfRule type="containsText" dxfId="2102" priority="3087" operator="containsText" text="NO">
      <formula>NOT(ISERROR(SEARCH("NO",W739)))</formula>
    </cfRule>
  </conditionalFormatting>
  <conditionalFormatting sqref="R1217">
    <cfRule type="containsText" dxfId="2101" priority="3077" operator="containsText" text="NO CUMPLE">
      <formula>NOT(ISERROR(SEARCH("NO CUMPLE",R1217)))</formula>
    </cfRule>
    <cfRule type="containsText" dxfId="2100" priority="3078" operator="containsText" text="CUMPLE">
      <formula>NOT(ISERROR(SEARCH("CUMPLE",R1217)))</formula>
    </cfRule>
    <cfRule type="containsText" dxfId="2099" priority="3079" operator="containsText" text="SUBSANAR">
      <formula>NOT(ISERROR(SEARCH("SUBSANAR",R1217)))</formula>
    </cfRule>
    <cfRule type="containsText" dxfId="2098" priority="3080" operator="containsText" text="NO">
      <formula>NOT(ISERROR(SEARCH("NO",R1217)))</formula>
    </cfRule>
    <cfRule type="containsText" dxfId="2097" priority="3081" operator="containsText" text="SI">
      <formula>NOT(ISERROR(SEARCH("SI",R1217)))</formula>
    </cfRule>
  </conditionalFormatting>
  <conditionalFormatting sqref="S1217:S1218">
    <cfRule type="containsText" dxfId="2096" priority="3072" operator="containsText" text="NO CUMPLE">
      <formula>NOT(ISERROR(SEARCH("NO CUMPLE",S1217)))</formula>
    </cfRule>
    <cfRule type="containsText" dxfId="2095" priority="3073" operator="containsText" text="CUMPLE">
      <formula>NOT(ISERROR(SEARCH("CUMPLE",S1217)))</formula>
    </cfRule>
    <cfRule type="containsText" dxfId="2094" priority="3074" operator="containsText" text="SUBSANAR">
      <formula>NOT(ISERROR(SEARCH("SUBSANAR",S1217)))</formula>
    </cfRule>
    <cfRule type="containsText" dxfId="2093" priority="3075" operator="containsText" text="NO">
      <formula>NOT(ISERROR(SEARCH("NO",S1217)))</formula>
    </cfRule>
    <cfRule type="containsText" dxfId="2092" priority="3076" operator="containsText" text="SI">
      <formula>NOT(ISERROR(SEARCH("SI",S1217)))</formula>
    </cfRule>
  </conditionalFormatting>
  <conditionalFormatting sqref="T1217">
    <cfRule type="containsText" dxfId="2091" priority="3067" operator="containsText" text="NO CUMPLE">
      <formula>NOT(ISERROR(SEARCH("NO CUMPLE",T1217)))</formula>
    </cfRule>
    <cfRule type="containsText" dxfId="2090" priority="3068" operator="containsText" text="CUMPLE">
      <formula>NOT(ISERROR(SEARCH("CUMPLE",T1217)))</formula>
    </cfRule>
    <cfRule type="containsText" dxfId="2089" priority="3069" operator="containsText" text="SUBSANAR">
      <formula>NOT(ISERROR(SEARCH("SUBSANAR",T1217)))</formula>
    </cfRule>
    <cfRule type="containsText" dxfId="2088" priority="3070" operator="containsText" text="NO">
      <formula>NOT(ISERROR(SEARCH("NO",T1217)))</formula>
    </cfRule>
    <cfRule type="containsText" dxfId="2087" priority="3071" operator="containsText" text="SI">
      <formula>NOT(ISERROR(SEARCH("SI",T1217)))</formula>
    </cfRule>
  </conditionalFormatting>
  <conditionalFormatting sqref="R1218">
    <cfRule type="containsText" dxfId="2086" priority="3062" operator="containsText" text="NO CUMPLE">
      <formula>NOT(ISERROR(SEARCH("NO CUMPLE",R1218)))</formula>
    </cfRule>
    <cfRule type="containsText" dxfId="2085" priority="3063" operator="containsText" text="CUMPLE">
      <formula>NOT(ISERROR(SEARCH("CUMPLE",R1218)))</formula>
    </cfRule>
    <cfRule type="containsText" dxfId="2084" priority="3064" operator="containsText" text="SUBSANAR">
      <formula>NOT(ISERROR(SEARCH("SUBSANAR",R1218)))</formula>
    </cfRule>
    <cfRule type="containsText" dxfId="2083" priority="3065" operator="containsText" text="NO">
      <formula>NOT(ISERROR(SEARCH("NO",R1218)))</formula>
    </cfRule>
    <cfRule type="containsText" dxfId="2082" priority="3066" operator="containsText" text="SI">
      <formula>NOT(ISERROR(SEARCH("SI",R1218)))</formula>
    </cfRule>
  </conditionalFormatting>
  <conditionalFormatting sqref="R1256">
    <cfRule type="containsText" dxfId="2081" priority="3057" operator="containsText" text="NO CUMPLE">
      <formula>NOT(ISERROR(SEARCH("NO CUMPLE",R1256)))</formula>
    </cfRule>
    <cfRule type="containsText" dxfId="2080" priority="3058" operator="containsText" text="CUMPLE">
      <formula>NOT(ISERROR(SEARCH("CUMPLE",R1256)))</formula>
    </cfRule>
    <cfRule type="containsText" dxfId="2079" priority="3059" operator="containsText" text="SUBSANAR">
      <formula>NOT(ISERROR(SEARCH("SUBSANAR",R1256)))</formula>
    </cfRule>
    <cfRule type="containsText" dxfId="2078" priority="3060" operator="containsText" text="NO">
      <formula>NOT(ISERROR(SEARCH("NO",R1256)))</formula>
    </cfRule>
    <cfRule type="containsText" dxfId="2077" priority="3061" operator="containsText" text="SI">
      <formula>NOT(ISERROR(SEARCH("SI",R1256)))</formula>
    </cfRule>
  </conditionalFormatting>
  <conditionalFormatting sqref="Z602">
    <cfRule type="containsText" dxfId="2076" priority="3052" operator="containsText" text="NO CUMPLE">
      <formula>NOT(ISERROR(SEARCH("NO CUMPLE",Z602)))</formula>
    </cfRule>
    <cfRule type="containsText" dxfId="2075" priority="3053" operator="containsText" text="CUMPLE">
      <formula>NOT(ISERROR(SEARCH("CUMPLE",Z602)))</formula>
    </cfRule>
    <cfRule type="containsText" dxfId="2074" priority="3054" operator="containsText" text="SUBSANAR">
      <formula>NOT(ISERROR(SEARCH("SUBSANAR",Z602)))</formula>
    </cfRule>
    <cfRule type="containsText" dxfId="2073" priority="3055" operator="containsText" text="NO">
      <formula>NOT(ISERROR(SEARCH("NO",Z602)))</formula>
    </cfRule>
    <cfRule type="containsText" dxfId="2072" priority="3056" operator="containsText" text="SI">
      <formula>NOT(ISERROR(SEARCH("SI",Z602)))</formula>
    </cfRule>
  </conditionalFormatting>
  <conditionalFormatting sqref="R1100:S1100">
    <cfRule type="containsText" dxfId="2071" priority="3047" operator="containsText" text="NO CUMPLE">
      <formula>NOT(ISERROR(SEARCH("NO CUMPLE",R1100)))</formula>
    </cfRule>
    <cfRule type="containsText" dxfId="2070" priority="3048" operator="containsText" text="CUMPLE">
      <formula>NOT(ISERROR(SEARCH("CUMPLE",R1100)))</formula>
    </cfRule>
    <cfRule type="containsText" dxfId="2069" priority="3049" operator="containsText" text="SUBSANAR">
      <formula>NOT(ISERROR(SEARCH("SUBSANAR",R1100)))</formula>
    </cfRule>
    <cfRule type="containsText" dxfId="2068" priority="3050" operator="containsText" text="NO">
      <formula>NOT(ISERROR(SEARCH("NO",R1100)))</formula>
    </cfRule>
    <cfRule type="containsText" dxfId="2067" priority="3051" operator="containsText" text="SI">
      <formula>NOT(ISERROR(SEARCH("SI",R1100)))</formula>
    </cfRule>
  </conditionalFormatting>
  <conditionalFormatting sqref="R628:T628">
    <cfRule type="containsText" dxfId="2066" priority="3040" operator="containsText" text="NO CUMPLE">
      <formula>NOT(ISERROR(SEARCH("NO CUMPLE",R628)))</formula>
    </cfRule>
    <cfRule type="containsText" dxfId="2065" priority="3041" operator="containsText" text="CUMPLE">
      <formula>NOT(ISERROR(SEARCH("CUMPLE",R628)))</formula>
    </cfRule>
    <cfRule type="containsText" dxfId="2064" priority="3042" operator="containsText" text="SUBSANAR">
      <formula>NOT(ISERROR(SEARCH("SUBSANAR",R628)))</formula>
    </cfRule>
    <cfRule type="containsText" dxfId="2063" priority="3043" operator="containsText" text="NO">
      <formula>NOT(ISERROR(SEARCH("NO",R628)))</formula>
    </cfRule>
    <cfRule type="containsText" dxfId="2062" priority="3044" operator="containsText" text="SI">
      <formula>NOT(ISERROR(SEARCH("SI",R628)))</formula>
    </cfRule>
  </conditionalFormatting>
  <conditionalFormatting sqref="V629">
    <cfRule type="containsText" dxfId="2061" priority="3039" operator="containsText" text="CUMPLE">
      <formula>NOT(ISERROR(SEARCH("CUMPLE",V629)))</formula>
    </cfRule>
  </conditionalFormatting>
  <conditionalFormatting sqref="V629">
    <cfRule type="containsText" dxfId="2060" priority="3038" operator="containsText" text="NO">
      <formula>NOT(ISERROR(SEARCH("NO",V629)))</formula>
    </cfRule>
  </conditionalFormatting>
  <conditionalFormatting sqref="V629">
    <cfRule type="containsText" dxfId="2059" priority="3037" operator="containsText" text="NO">
      <formula>NOT(ISERROR(SEARCH("NO",V629)))</formula>
    </cfRule>
  </conditionalFormatting>
  <conditionalFormatting sqref="V629">
    <cfRule type="containsText" dxfId="2058" priority="3036" operator="containsText" text="NO">
      <formula>NOT(ISERROR(SEARCH("NO",V629)))</formula>
    </cfRule>
  </conditionalFormatting>
  <conditionalFormatting sqref="R629:T629">
    <cfRule type="containsText" dxfId="2057" priority="3031" operator="containsText" text="NO CUMPLE">
      <formula>NOT(ISERROR(SEARCH("NO CUMPLE",R629)))</formula>
    </cfRule>
    <cfRule type="containsText" dxfId="2056" priority="3032" operator="containsText" text="CUMPLE">
      <formula>NOT(ISERROR(SEARCH("CUMPLE",R629)))</formula>
    </cfRule>
    <cfRule type="containsText" dxfId="2055" priority="3033" operator="containsText" text="SUBSANAR">
      <formula>NOT(ISERROR(SEARCH("SUBSANAR",R629)))</formula>
    </cfRule>
    <cfRule type="containsText" dxfId="2054" priority="3034" operator="containsText" text="NO">
      <formula>NOT(ISERROR(SEARCH("NO",R629)))</formula>
    </cfRule>
    <cfRule type="containsText" dxfId="2053" priority="3035" operator="containsText" text="SI">
      <formula>NOT(ISERROR(SEARCH("SI",R629)))</formula>
    </cfRule>
  </conditionalFormatting>
  <conditionalFormatting sqref="R630:T630">
    <cfRule type="containsText" dxfId="2052" priority="3026" operator="containsText" text="NO CUMPLE">
      <formula>NOT(ISERROR(SEARCH("NO CUMPLE",R630)))</formula>
    </cfRule>
    <cfRule type="containsText" dxfId="2051" priority="3027" operator="containsText" text="CUMPLE">
      <formula>NOT(ISERROR(SEARCH("CUMPLE",R630)))</formula>
    </cfRule>
    <cfRule type="containsText" dxfId="2050" priority="3028" operator="containsText" text="SUBSANAR">
      <formula>NOT(ISERROR(SEARCH("SUBSANAR",R630)))</formula>
    </cfRule>
    <cfRule type="containsText" dxfId="2049" priority="3029" operator="containsText" text="NO">
      <formula>NOT(ISERROR(SEARCH("NO",R630)))</formula>
    </cfRule>
    <cfRule type="containsText" dxfId="2048" priority="3030" operator="containsText" text="SI">
      <formula>NOT(ISERROR(SEARCH("SI",R630)))</formula>
    </cfRule>
  </conditionalFormatting>
  <conditionalFormatting sqref="R632:S632">
    <cfRule type="containsText" dxfId="2047" priority="3021" operator="containsText" text="NO CUMPLE">
      <formula>NOT(ISERROR(SEARCH("NO CUMPLE",R632)))</formula>
    </cfRule>
    <cfRule type="containsText" dxfId="2046" priority="3022" operator="containsText" text="CUMPLE">
      <formula>NOT(ISERROR(SEARCH("CUMPLE",R632)))</formula>
    </cfRule>
    <cfRule type="containsText" dxfId="2045" priority="3023" operator="containsText" text="SUBSANAR">
      <formula>NOT(ISERROR(SEARCH("SUBSANAR",R632)))</formula>
    </cfRule>
    <cfRule type="containsText" dxfId="2044" priority="3024" operator="containsText" text="NO">
      <formula>NOT(ISERROR(SEARCH("NO",R632)))</formula>
    </cfRule>
    <cfRule type="containsText" dxfId="2043" priority="3025" operator="containsText" text="SI">
      <formula>NOT(ISERROR(SEARCH("SI",R632)))</formula>
    </cfRule>
  </conditionalFormatting>
  <conditionalFormatting sqref="V630:V632">
    <cfRule type="containsText" dxfId="2042" priority="3020" operator="containsText" text="CUMPLE">
      <formula>NOT(ISERROR(SEARCH("CUMPLE",V630)))</formula>
    </cfRule>
  </conditionalFormatting>
  <conditionalFormatting sqref="V630:V632">
    <cfRule type="containsText" dxfId="2041" priority="3019" operator="containsText" text="NO">
      <formula>NOT(ISERROR(SEARCH("NO",V630)))</formula>
    </cfRule>
  </conditionalFormatting>
  <conditionalFormatting sqref="V630:V632">
    <cfRule type="containsText" dxfId="2040" priority="3018" operator="containsText" text="NO">
      <formula>NOT(ISERROR(SEARCH("NO",V630)))</formula>
    </cfRule>
  </conditionalFormatting>
  <conditionalFormatting sqref="V630:V632">
    <cfRule type="containsText" dxfId="2039" priority="3017" operator="containsText" text="NO">
      <formula>NOT(ISERROR(SEARCH("NO",V630)))</formula>
    </cfRule>
  </conditionalFormatting>
  <conditionalFormatting sqref="W790">
    <cfRule type="containsText" dxfId="2038" priority="3014" operator="containsText" text="CUMPLE">
      <formula>NOT(ISERROR(SEARCH("CUMPLE",W790)))</formula>
    </cfRule>
  </conditionalFormatting>
  <conditionalFormatting sqref="W790">
    <cfRule type="containsText" dxfId="2037" priority="3013" operator="containsText" text="NO">
      <formula>NOT(ISERROR(SEARCH("NO",W790)))</formula>
    </cfRule>
  </conditionalFormatting>
  <conditionalFormatting sqref="W791">
    <cfRule type="containsText" dxfId="2036" priority="3012" operator="containsText" text="CUMPLE">
      <formula>NOT(ISERROR(SEARCH("CUMPLE",W791)))</formula>
    </cfRule>
  </conditionalFormatting>
  <conditionalFormatting sqref="W791">
    <cfRule type="containsText" dxfId="2035" priority="3011" operator="containsText" text="NO">
      <formula>NOT(ISERROR(SEARCH("NO",W791)))</formula>
    </cfRule>
  </conditionalFormatting>
  <conditionalFormatting sqref="V804">
    <cfRule type="containsText" dxfId="2034" priority="3010" operator="containsText" text="FUERA DE TIEMPO">
      <formula>NOT(ISERROR(SEARCH("FUERA DE TIEMPO",V804)))</formula>
    </cfRule>
  </conditionalFormatting>
  <conditionalFormatting sqref="W803:W805">
    <cfRule type="containsText" dxfId="2033" priority="3005" operator="containsText" text="CUMPLE">
      <formula>NOT(ISERROR(SEARCH("CUMPLE",W803)))</formula>
    </cfRule>
  </conditionalFormatting>
  <conditionalFormatting sqref="W803:W805">
    <cfRule type="containsText" dxfId="2032" priority="3004" operator="containsText" text="NO">
      <formula>NOT(ISERROR(SEARCH("NO",W803)))</formula>
    </cfRule>
  </conditionalFormatting>
  <conditionalFormatting sqref="W816">
    <cfRule type="containsText" dxfId="2031" priority="3001" operator="containsText" text="CUMPLE">
      <formula>NOT(ISERROR(SEARCH("CUMPLE",W816)))</formula>
    </cfRule>
  </conditionalFormatting>
  <conditionalFormatting sqref="W816">
    <cfRule type="containsText" dxfId="2030" priority="3000" operator="containsText" text="NO">
      <formula>NOT(ISERROR(SEARCH("NO",W816)))</formula>
    </cfRule>
  </conditionalFormatting>
  <conditionalFormatting sqref="W817">
    <cfRule type="containsText" dxfId="2029" priority="2999" operator="containsText" text="CUMPLE">
      <formula>NOT(ISERROR(SEARCH("CUMPLE",W817)))</formula>
    </cfRule>
  </conditionalFormatting>
  <conditionalFormatting sqref="W817">
    <cfRule type="containsText" dxfId="2028" priority="2998" operator="containsText" text="NO">
      <formula>NOT(ISERROR(SEARCH("NO",W817)))</formula>
    </cfRule>
  </conditionalFormatting>
  <conditionalFormatting sqref="R814:T814">
    <cfRule type="containsText" dxfId="2027" priority="2993" operator="containsText" text="NO CUMPLE">
      <formula>NOT(ISERROR(SEARCH("NO CUMPLE",R814)))</formula>
    </cfRule>
    <cfRule type="containsText" dxfId="2026" priority="2994" operator="containsText" text="CUMPLE">
      <formula>NOT(ISERROR(SEARCH("CUMPLE",R814)))</formula>
    </cfRule>
    <cfRule type="containsText" dxfId="2025" priority="2995" operator="containsText" text="SUBSANAR">
      <formula>NOT(ISERROR(SEARCH("SUBSANAR",R814)))</formula>
    </cfRule>
    <cfRule type="containsText" dxfId="2024" priority="2996" operator="containsText" text="NO">
      <formula>NOT(ISERROR(SEARCH("NO",R814)))</formula>
    </cfRule>
    <cfRule type="containsText" dxfId="2023" priority="2997" operator="containsText" text="SI">
      <formula>NOT(ISERROR(SEARCH("SI",R814)))</formula>
    </cfRule>
  </conditionalFormatting>
  <conditionalFormatting sqref="R398">
    <cfRule type="containsText" dxfId="2022" priority="2986" operator="containsText" text="NO CUMPLE">
      <formula>NOT(ISERROR(SEARCH("NO CUMPLE",R398)))</formula>
    </cfRule>
    <cfRule type="containsText" dxfId="2021" priority="2987" operator="containsText" text="CUMPLE">
      <formula>NOT(ISERROR(SEARCH("CUMPLE",R398)))</formula>
    </cfRule>
    <cfRule type="containsText" dxfId="2020" priority="2988" operator="containsText" text="SUBSANAR">
      <formula>NOT(ISERROR(SEARCH("SUBSANAR",R398)))</formula>
    </cfRule>
    <cfRule type="containsText" dxfId="2019" priority="2989" operator="containsText" text="NO">
      <formula>NOT(ISERROR(SEARCH("NO",R398)))</formula>
    </cfRule>
    <cfRule type="containsText" dxfId="2018" priority="2990" operator="containsText" text="SI">
      <formula>NOT(ISERROR(SEARCH("SI",R398)))</formula>
    </cfRule>
  </conditionalFormatting>
  <conditionalFormatting sqref="S396:S398">
    <cfRule type="containsText" dxfId="2017" priority="2981" operator="containsText" text="NO CUMPLE">
      <formula>NOT(ISERROR(SEARCH("NO CUMPLE",S396)))</formula>
    </cfRule>
    <cfRule type="containsText" dxfId="2016" priority="2982" operator="containsText" text="CUMPLE">
      <formula>NOT(ISERROR(SEARCH("CUMPLE",S396)))</formula>
    </cfRule>
    <cfRule type="containsText" dxfId="2015" priority="2983" operator="containsText" text="SUBSANAR">
      <formula>NOT(ISERROR(SEARCH("SUBSANAR",S396)))</formula>
    </cfRule>
    <cfRule type="containsText" dxfId="2014" priority="2984" operator="containsText" text="NO">
      <formula>NOT(ISERROR(SEARCH("NO",S396)))</formula>
    </cfRule>
    <cfRule type="containsText" dxfId="2013" priority="2985" operator="containsText" text="SI">
      <formula>NOT(ISERROR(SEARCH("SI",S396)))</formula>
    </cfRule>
  </conditionalFormatting>
  <conditionalFormatting sqref="R408:R412">
    <cfRule type="containsText" dxfId="2012" priority="2976" operator="containsText" text="NO CUMPLE">
      <formula>NOT(ISERROR(SEARCH("NO CUMPLE",R408)))</formula>
    </cfRule>
    <cfRule type="containsText" dxfId="2011" priority="2977" operator="containsText" text="CUMPLE">
      <formula>NOT(ISERROR(SEARCH("CUMPLE",R408)))</formula>
    </cfRule>
    <cfRule type="containsText" dxfId="2010" priority="2978" operator="containsText" text="SUBSANAR">
      <formula>NOT(ISERROR(SEARCH("SUBSANAR",R408)))</formula>
    </cfRule>
    <cfRule type="containsText" dxfId="2009" priority="2979" operator="containsText" text="NO">
      <formula>NOT(ISERROR(SEARCH("NO",R408)))</formula>
    </cfRule>
    <cfRule type="containsText" dxfId="2008" priority="2980" operator="containsText" text="SI">
      <formula>NOT(ISERROR(SEARCH("SI",R408)))</formula>
    </cfRule>
  </conditionalFormatting>
  <conditionalFormatting sqref="T668">
    <cfRule type="containsText" dxfId="2007" priority="2971" operator="containsText" text="NO CUMPLE">
      <formula>NOT(ISERROR(SEARCH("NO CUMPLE",T668)))</formula>
    </cfRule>
    <cfRule type="containsText" dxfId="2006" priority="2972" operator="containsText" text="CUMPLE">
      <formula>NOT(ISERROR(SEARCH("CUMPLE",T668)))</formula>
    </cfRule>
    <cfRule type="containsText" dxfId="2005" priority="2973" operator="containsText" text="SUBSANAR">
      <formula>NOT(ISERROR(SEARCH("SUBSANAR",T668)))</formula>
    </cfRule>
    <cfRule type="containsText" dxfId="2004" priority="2974" operator="containsText" text="NO">
      <formula>NOT(ISERROR(SEARCH("NO",T668)))</formula>
    </cfRule>
    <cfRule type="containsText" dxfId="2003" priority="2975" operator="containsText" text="SI">
      <formula>NOT(ISERROR(SEARCH("SI",T668)))</formula>
    </cfRule>
  </conditionalFormatting>
  <conditionalFormatting sqref="R670:S670">
    <cfRule type="containsText" dxfId="2002" priority="2962" operator="containsText" text="NO CUMPLE">
      <formula>NOT(ISERROR(SEARCH("NO CUMPLE",R670)))</formula>
    </cfRule>
    <cfRule type="containsText" dxfId="2001" priority="2963" operator="containsText" text="CUMPLE">
      <formula>NOT(ISERROR(SEARCH("CUMPLE",R670)))</formula>
    </cfRule>
    <cfRule type="containsText" dxfId="2000" priority="2964" operator="containsText" text="SUBSANAR">
      <formula>NOT(ISERROR(SEARCH("SUBSANAR",R670)))</formula>
    </cfRule>
    <cfRule type="containsText" dxfId="1999" priority="2965" operator="containsText" text="NO">
      <formula>NOT(ISERROR(SEARCH("NO",R670)))</formula>
    </cfRule>
    <cfRule type="containsText" dxfId="1998" priority="2966" operator="containsText" text="SI">
      <formula>NOT(ISERROR(SEARCH("SI",R670)))</formula>
    </cfRule>
  </conditionalFormatting>
  <conditionalFormatting sqref="T670">
    <cfRule type="containsText" dxfId="1997" priority="2957" operator="containsText" text="NO CUMPLE">
      <formula>NOT(ISERROR(SEARCH("NO CUMPLE",T670)))</formula>
    </cfRule>
    <cfRule type="containsText" dxfId="1996" priority="2958" operator="containsText" text="CUMPLE">
      <formula>NOT(ISERROR(SEARCH("CUMPLE",T670)))</formula>
    </cfRule>
    <cfRule type="containsText" dxfId="1995" priority="2959" operator="containsText" text="SUBSANAR">
      <formula>NOT(ISERROR(SEARCH("SUBSANAR",T670)))</formula>
    </cfRule>
    <cfRule type="containsText" dxfId="1994" priority="2960" operator="containsText" text="NO">
      <formula>NOT(ISERROR(SEARCH("NO",T670)))</formula>
    </cfRule>
    <cfRule type="containsText" dxfId="1993" priority="2961" operator="containsText" text="SI">
      <formula>NOT(ISERROR(SEARCH("SI",T670)))</formula>
    </cfRule>
  </conditionalFormatting>
  <conditionalFormatting sqref="R671:S671">
    <cfRule type="containsText" dxfId="1992" priority="2952" operator="containsText" text="NO CUMPLE">
      <formula>NOT(ISERROR(SEARCH("NO CUMPLE",R671)))</formula>
    </cfRule>
    <cfRule type="containsText" dxfId="1991" priority="2953" operator="containsText" text="CUMPLE">
      <formula>NOT(ISERROR(SEARCH("CUMPLE",R671)))</formula>
    </cfRule>
    <cfRule type="containsText" dxfId="1990" priority="2954" operator="containsText" text="SUBSANAR">
      <formula>NOT(ISERROR(SEARCH("SUBSANAR",R671)))</formula>
    </cfRule>
    <cfRule type="containsText" dxfId="1989" priority="2955" operator="containsText" text="NO">
      <formula>NOT(ISERROR(SEARCH("NO",R671)))</formula>
    </cfRule>
    <cfRule type="containsText" dxfId="1988" priority="2956" operator="containsText" text="SI">
      <formula>NOT(ISERROR(SEARCH("SI",R671)))</formula>
    </cfRule>
  </conditionalFormatting>
  <conditionalFormatting sqref="T671">
    <cfRule type="containsText" dxfId="1987" priority="2947" operator="containsText" text="NO CUMPLE">
      <formula>NOT(ISERROR(SEARCH("NO CUMPLE",T671)))</formula>
    </cfRule>
    <cfRule type="containsText" dxfId="1986" priority="2948" operator="containsText" text="CUMPLE">
      <formula>NOT(ISERROR(SEARCH("CUMPLE",T671)))</formula>
    </cfRule>
    <cfRule type="containsText" dxfId="1985" priority="2949" operator="containsText" text="SUBSANAR">
      <formula>NOT(ISERROR(SEARCH("SUBSANAR",T671)))</formula>
    </cfRule>
    <cfRule type="containsText" dxfId="1984" priority="2950" operator="containsText" text="NO">
      <formula>NOT(ISERROR(SEARCH("NO",T671)))</formula>
    </cfRule>
    <cfRule type="containsText" dxfId="1983" priority="2951" operator="containsText" text="SI">
      <formula>NOT(ISERROR(SEARCH("SI",T671)))</formula>
    </cfRule>
  </conditionalFormatting>
  <conditionalFormatting sqref="V668:V671">
    <cfRule type="containsText" dxfId="1982" priority="2946" operator="containsText" text="CUMPLE">
      <formula>NOT(ISERROR(SEARCH("CUMPLE",V668)))</formula>
    </cfRule>
  </conditionalFormatting>
  <conditionalFormatting sqref="V668:V671">
    <cfRule type="containsText" dxfId="1981" priority="2945" operator="containsText" text="NO">
      <formula>NOT(ISERROR(SEARCH("NO",V668)))</formula>
    </cfRule>
  </conditionalFormatting>
  <conditionalFormatting sqref="V668:V671">
    <cfRule type="containsText" dxfId="1980" priority="2944" operator="containsText" text="NO">
      <formula>NOT(ISERROR(SEARCH("NO",V668)))</formula>
    </cfRule>
  </conditionalFormatting>
  <conditionalFormatting sqref="V668:V671">
    <cfRule type="containsText" dxfId="1979" priority="2943" operator="containsText" text="NO">
      <formula>NOT(ISERROR(SEARCH("NO",V668)))</formula>
    </cfRule>
  </conditionalFormatting>
  <conditionalFormatting sqref="R684:S684">
    <cfRule type="containsText" dxfId="1978" priority="2938" operator="containsText" text="NO CUMPLE">
      <formula>NOT(ISERROR(SEARCH("NO CUMPLE",R684)))</formula>
    </cfRule>
    <cfRule type="containsText" dxfId="1977" priority="2939" operator="containsText" text="CUMPLE">
      <formula>NOT(ISERROR(SEARCH("CUMPLE",R684)))</formula>
    </cfRule>
    <cfRule type="containsText" dxfId="1976" priority="2940" operator="containsText" text="SUBSANAR">
      <formula>NOT(ISERROR(SEARCH("SUBSANAR",R684)))</formula>
    </cfRule>
    <cfRule type="containsText" dxfId="1975" priority="2941" operator="containsText" text="NO">
      <formula>NOT(ISERROR(SEARCH("NO",R684)))</formula>
    </cfRule>
    <cfRule type="containsText" dxfId="1974" priority="2942" operator="containsText" text="SI">
      <formula>NOT(ISERROR(SEARCH("SI",R684)))</formula>
    </cfRule>
  </conditionalFormatting>
  <conditionalFormatting sqref="V830">
    <cfRule type="containsText" dxfId="1973" priority="2937" operator="containsText" text="FUERA DE TIEMPO">
      <formula>NOT(ISERROR(SEARCH("FUERA DE TIEMPO",V830)))</formula>
    </cfRule>
  </conditionalFormatting>
  <conditionalFormatting sqref="W830">
    <cfRule type="containsText" dxfId="1972" priority="2936" operator="containsText" text="CUMPLE">
      <formula>NOT(ISERROR(SEARCH("CUMPLE",W830)))</formula>
    </cfRule>
  </conditionalFormatting>
  <conditionalFormatting sqref="W830">
    <cfRule type="containsText" dxfId="1971" priority="2935" operator="containsText" text="NO">
      <formula>NOT(ISERROR(SEARCH("NO",W830)))</formula>
    </cfRule>
  </conditionalFormatting>
  <conditionalFormatting sqref="W829">
    <cfRule type="containsText" dxfId="1970" priority="2934" operator="containsText" text="CUMPLE">
      <formula>NOT(ISERROR(SEARCH("CUMPLE",W829)))</formula>
    </cfRule>
  </conditionalFormatting>
  <conditionalFormatting sqref="W829">
    <cfRule type="containsText" dxfId="1969" priority="2933" operator="containsText" text="NO">
      <formula>NOT(ISERROR(SEARCH("NO",W829)))</formula>
    </cfRule>
  </conditionalFormatting>
  <conditionalFormatting sqref="R486:R490">
    <cfRule type="containsText" dxfId="1968" priority="2928" operator="containsText" text="NO CUMPLE">
      <formula>NOT(ISERROR(SEARCH("NO CUMPLE",R486)))</formula>
    </cfRule>
    <cfRule type="containsText" dxfId="1967" priority="2929" operator="containsText" text="CUMPLE">
      <formula>NOT(ISERROR(SEARCH("CUMPLE",R486)))</formula>
    </cfRule>
    <cfRule type="containsText" dxfId="1966" priority="2930" operator="containsText" text="SUBSANAR">
      <formula>NOT(ISERROR(SEARCH("SUBSANAR",R486)))</formula>
    </cfRule>
    <cfRule type="containsText" dxfId="1965" priority="2931" operator="containsText" text="NO">
      <formula>NOT(ISERROR(SEARCH("NO",R486)))</formula>
    </cfRule>
    <cfRule type="containsText" dxfId="1964" priority="2932" operator="containsText" text="SI">
      <formula>NOT(ISERROR(SEARCH("SI",R486)))</formula>
    </cfRule>
  </conditionalFormatting>
  <conditionalFormatting sqref="W842">
    <cfRule type="containsText" dxfId="1963" priority="2925" operator="containsText" text="CUMPLE">
      <formula>NOT(ISERROR(SEARCH("CUMPLE",W842)))</formula>
    </cfRule>
  </conditionalFormatting>
  <conditionalFormatting sqref="W842">
    <cfRule type="containsText" dxfId="1962" priority="2924" operator="containsText" text="NO">
      <formula>NOT(ISERROR(SEARCH("NO",W842)))</formula>
    </cfRule>
  </conditionalFormatting>
  <conditionalFormatting sqref="W843">
    <cfRule type="containsText" dxfId="1961" priority="2923" operator="containsText" text="CUMPLE">
      <formula>NOT(ISERROR(SEARCH("CUMPLE",W843)))</formula>
    </cfRule>
  </conditionalFormatting>
  <conditionalFormatting sqref="W843">
    <cfRule type="containsText" dxfId="1960" priority="2922" operator="containsText" text="NO">
      <formula>NOT(ISERROR(SEARCH("NO",W843)))</formula>
    </cfRule>
  </conditionalFormatting>
  <conditionalFormatting sqref="V856">
    <cfRule type="containsText" dxfId="1959" priority="2918" operator="containsText" text="FUERA DE TIEMPO">
      <formula>NOT(ISERROR(SEARCH("FUERA DE TIEMPO",V856)))</formula>
    </cfRule>
  </conditionalFormatting>
  <conditionalFormatting sqref="W856">
    <cfRule type="containsText" dxfId="1958" priority="2917" operator="containsText" text="CUMPLE">
      <formula>NOT(ISERROR(SEARCH("CUMPLE",W856)))</formula>
    </cfRule>
  </conditionalFormatting>
  <conditionalFormatting sqref="W856">
    <cfRule type="containsText" dxfId="1957" priority="2916" operator="containsText" text="NO">
      <formula>NOT(ISERROR(SEARCH("NO",W856)))</formula>
    </cfRule>
  </conditionalFormatting>
  <conditionalFormatting sqref="R265:R269">
    <cfRule type="containsText" dxfId="1956" priority="2910" operator="containsText" text="NO CUMPLE">
      <formula>NOT(ISERROR(SEARCH("NO CUMPLE",R265)))</formula>
    </cfRule>
    <cfRule type="containsText" dxfId="1955" priority="2911" operator="containsText" text="CUMPLE">
      <formula>NOT(ISERROR(SEARCH("CUMPLE",R265)))</formula>
    </cfRule>
    <cfRule type="containsText" dxfId="1954" priority="2912" operator="containsText" text="SUBSANAR">
      <formula>NOT(ISERROR(SEARCH("SUBSANAR",R265)))</formula>
    </cfRule>
    <cfRule type="containsText" dxfId="1953" priority="2913" operator="containsText" text="NO">
      <formula>NOT(ISERROR(SEARCH("NO",R265)))</formula>
    </cfRule>
    <cfRule type="containsText" dxfId="1952" priority="2914" operator="containsText" text="SI">
      <formula>NOT(ISERROR(SEARCH("SI",R265)))</formula>
    </cfRule>
  </conditionalFormatting>
  <conditionalFormatting sqref="R866:T866">
    <cfRule type="containsText" dxfId="1951" priority="2905" operator="containsText" text="NO CUMPLE">
      <formula>NOT(ISERROR(SEARCH("NO CUMPLE",R866)))</formula>
    </cfRule>
    <cfRule type="containsText" dxfId="1950" priority="2906" operator="containsText" text="CUMPLE">
      <formula>NOT(ISERROR(SEARCH("CUMPLE",R866)))</formula>
    </cfRule>
    <cfRule type="containsText" dxfId="1949" priority="2907" operator="containsText" text="SUBSANAR">
      <formula>NOT(ISERROR(SEARCH("SUBSANAR",R866)))</formula>
    </cfRule>
    <cfRule type="containsText" dxfId="1948" priority="2908" operator="containsText" text="NO">
      <formula>NOT(ISERROR(SEARCH("NO",R866)))</formula>
    </cfRule>
    <cfRule type="containsText" dxfId="1947" priority="2909" operator="containsText" text="SI">
      <formula>NOT(ISERROR(SEARCH("SI",R866)))</formula>
    </cfRule>
  </conditionalFormatting>
  <conditionalFormatting sqref="W868:W869">
    <cfRule type="containsText" dxfId="1946" priority="2900" operator="containsText" text="CUMPLE">
      <formula>NOT(ISERROR(SEARCH("CUMPLE",W868)))</formula>
    </cfRule>
  </conditionalFormatting>
  <conditionalFormatting sqref="W868:W869">
    <cfRule type="containsText" dxfId="1945" priority="2899" operator="containsText" text="NO">
      <formula>NOT(ISERROR(SEARCH("NO",W868)))</formula>
    </cfRule>
  </conditionalFormatting>
  <conditionalFormatting sqref="V882">
    <cfRule type="containsText" dxfId="1944" priority="2897" operator="containsText" text="FUERA DE TIEMPO">
      <formula>NOT(ISERROR(SEARCH("FUERA DE TIEMPO",V882)))</formula>
    </cfRule>
  </conditionalFormatting>
  <conditionalFormatting sqref="W882">
    <cfRule type="containsText" dxfId="1943" priority="2896" operator="containsText" text="CUMPLE">
      <formula>NOT(ISERROR(SEARCH("CUMPLE",W882)))</formula>
    </cfRule>
  </conditionalFormatting>
  <conditionalFormatting sqref="W882">
    <cfRule type="containsText" dxfId="1942" priority="2895" operator="containsText" text="NO">
      <formula>NOT(ISERROR(SEARCH("NO",W882)))</formula>
    </cfRule>
  </conditionalFormatting>
  <conditionalFormatting sqref="V778">
    <cfRule type="containsText" dxfId="1941" priority="2890" operator="containsText" text="FUERA DE TIEMPO">
      <formula>NOT(ISERROR(SEARCH("FUERA DE TIEMPO",V778)))</formula>
    </cfRule>
  </conditionalFormatting>
  <conditionalFormatting sqref="W778">
    <cfRule type="containsText" dxfId="1940" priority="2889" operator="containsText" text="CUMPLE">
      <formula>NOT(ISERROR(SEARCH("CUMPLE",W778)))</formula>
    </cfRule>
  </conditionalFormatting>
  <conditionalFormatting sqref="W778">
    <cfRule type="containsText" dxfId="1939" priority="2888" operator="containsText" text="NO">
      <formula>NOT(ISERROR(SEARCH("NO",W778)))</formula>
    </cfRule>
  </conditionalFormatting>
  <conditionalFormatting sqref="V752">
    <cfRule type="containsText" dxfId="1938" priority="2884" operator="containsText" text="FUERA DE TIEMPO">
      <formula>NOT(ISERROR(SEARCH("FUERA DE TIEMPO",V752)))</formula>
    </cfRule>
  </conditionalFormatting>
  <conditionalFormatting sqref="S278:T278">
    <cfRule type="containsText" dxfId="1937" priority="2879" operator="containsText" text="NO CUMPLE">
      <formula>NOT(ISERROR(SEARCH("NO CUMPLE",S278)))</formula>
    </cfRule>
    <cfRule type="containsText" dxfId="1936" priority="2880" operator="containsText" text="CUMPLE">
      <formula>NOT(ISERROR(SEARCH("CUMPLE",S278)))</formula>
    </cfRule>
    <cfRule type="containsText" dxfId="1935" priority="2881" operator="containsText" text="SUBSANAR">
      <formula>NOT(ISERROR(SEARCH("SUBSANAR",S278)))</formula>
    </cfRule>
    <cfRule type="containsText" dxfId="1934" priority="2882" operator="containsText" text="NO">
      <formula>NOT(ISERROR(SEARCH("NO",S278)))</formula>
    </cfRule>
    <cfRule type="containsText" dxfId="1933" priority="2883" operator="containsText" text="SI">
      <formula>NOT(ISERROR(SEARCH("SI",S278)))</formula>
    </cfRule>
  </conditionalFormatting>
  <conditionalFormatting sqref="V278">
    <cfRule type="containsText" dxfId="1932" priority="2878" operator="containsText" text="CUMPLE">
      <formula>NOT(ISERROR(SEARCH("CUMPLE",V278)))</formula>
    </cfRule>
  </conditionalFormatting>
  <conditionalFormatting sqref="V278">
    <cfRule type="containsText" dxfId="1931" priority="2877" operator="containsText" text="NO">
      <formula>NOT(ISERROR(SEARCH("NO",V278)))</formula>
    </cfRule>
  </conditionalFormatting>
  <conditionalFormatting sqref="V278">
    <cfRule type="containsText" dxfId="1930" priority="2876" operator="containsText" text="NO">
      <formula>NOT(ISERROR(SEARCH("NO",V278)))</formula>
    </cfRule>
  </conditionalFormatting>
  <conditionalFormatting sqref="V278">
    <cfRule type="containsText" dxfId="1929" priority="2875" operator="containsText" text="NO">
      <formula>NOT(ISERROR(SEARCH("NO",V278)))</formula>
    </cfRule>
  </conditionalFormatting>
  <conditionalFormatting sqref="V279:V280">
    <cfRule type="containsText" dxfId="1928" priority="2874" operator="containsText" text="CUMPLE">
      <formula>NOT(ISERROR(SEARCH("CUMPLE",V279)))</formula>
    </cfRule>
  </conditionalFormatting>
  <conditionalFormatting sqref="V279:V280">
    <cfRule type="containsText" dxfId="1927" priority="2873" operator="containsText" text="NO">
      <formula>NOT(ISERROR(SEARCH("NO",V279)))</formula>
    </cfRule>
  </conditionalFormatting>
  <conditionalFormatting sqref="V279:V280">
    <cfRule type="containsText" dxfId="1926" priority="2872" operator="containsText" text="NO">
      <formula>NOT(ISERROR(SEARCH("NO",V279)))</formula>
    </cfRule>
  </conditionalFormatting>
  <conditionalFormatting sqref="V279:V280">
    <cfRule type="containsText" dxfId="1925" priority="2871" operator="containsText" text="NO">
      <formula>NOT(ISERROR(SEARCH("NO",V279)))</formula>
    </cfRule>
  </conditionalFormatting>
  <conditionalFormatting sqref="R317:R321">
    <cfRule type="containsText" dxfId="1924" priority="2723" operator="containsText" text="NO CUMPLE">
      <formula>NOT(ISERROR(SEARCH("NO CUMPLE",R317)))</formula>
    </cfRule>
    <cfRule type="containsText" dxfId="1923" priority="2724" operator="containsText" text="CUMPLE">
      <formula>NOT(ISERROR(SEARCH("CUMPLE",R317)))</formula>
    </cfRule>
    <cfRule type="containsText" dxfId="1922" priority="2725" operator="containsText" text="SUBSANAR">
      <formula>NOT(ISERROR(SEARCH("SUBSANAR",R317)))</formula>
    </cfRule>
    <cfRule type="containsText" dxfId="1921" priority="2726" operator="containsText" text="NO">
      <formula>NOT(ISERROR(SEARCH("NO",R317)))</formula>
    </cfRule>
    <cfRule type="containsText" dxfId="1920" priority="2727" operator="containsText" text="SI">
      <formula>NOT(ISERROR(SEARCH("SI",R317)))</formula>
    </cfRule>
  </conditionalFormatting>
  <conditionalFormatting sqref="S321:T321">
    <cfRule type="containsText" dxfId="1919" priority="2712" operator="containsText" text="NO CUMPLE">
      <formula>NOT(ISERROR(SEARCH("NO CUMPLE",S321)))</formula>
    </cfRule>
    <cfRule type="containsText" dxfId="1918" priority="2713" operator="containsText" text="CUMPLE">
      <formula>NOT(ISERROR(SEARCH("CUMPLE",S321)))</formula>
    </cfRule>
    <cfRule type="containsText" dxfId="1917" priority="2714" operator="containsText" text="SUBSANAR">
      <formula>NOT(ISERROR(SEARCH("SUBSANAR",S321)))</formula>
    </cfRule>
    <cfRule type="containsText" dxfId="1916" priority="2715" operator="containsText" text="NO">
      <formula>NOT(ISERROR(SEARCH("NO",S321)))</formula>
    </cfRule>
    <cfRule type="containsText" dxfId="1915" priority="2716" operator="containsText" text="SI">
      <formula>NOT(ISERROR(SEARCH("SI",S321)))</formula>
    </cfRule>
  </conditionalFormatting>
  <conditionalFormatting sqref="S317:S320">
    <cfRule type="containsText" dxfId="1914" priority="2707" operator="containsText" text="NO CUMPLE">
      <formula>NOT(ISERROR(SEARCH("NO CUMPLE",S317)))</formula>
    </cfRule>
    <cfRule type="containsText" dxfId="1913" priority="2708" operator="containsText" text="CUMPLE">
      <formula>NOT(ISERROR(SEARCH("CUMPLE",S317)))</formula>
    </cfRule>
    <cfRule type="containsText" dxfId="1912" priority="2709" operator="containsText" text="SUBSANAR">
      <formula>NOT(ISERROR(SEARCH("SUBSANAR",S317)))</formula>
    </cfRule>
    <cfRule type="containsText" dxfId="1911" priority="2710" operator="containsText" text="NO">
      <formula>NOT(ISERROR(SEARCH("NO",S317)))</formula>
    </cfRule>
    <cfRule type="containsText" dxfId="1910" priority="2711" operator="containsText" text="SI">
      <formula>NOT(ISERROR(SEARCH("SI",S317)))</formula>
    </cfRule>
  </conditionalFormatting>
  <conditionalFormatting sqref="R356:R360">
    <cfRule type="containsText" dxfId="1909" priority="2699" operator="containsText" text="NO CUMPLE">
      <formula>NOT(ISERROR(SEARCH("NO CUMPLE",R356)))</formula>
    </cfRule>
    <cfRule type="containsText" dxfId="1908" priority="2700" operator="containsText" text="CUMPLE">
      <formula>NOT(ISERROR(SEARCH("CUMPLE",R356)))</formula>
    </cfRule>
    <cfRule type="containsText" dxfId="1907" priority="2701" operator="containsText" text="SUBSANAR">
      <formula>NOT(ISERROR(SEARCH("SUBSANAR",R356)))</formula>
    </cfRule>
    <cfRule type="containsText" dxfId="1906" priority="2702" operator="containsText" text="NO">
      <formula>NOT(ISERROR(SEARCH("NO",R356)))</formula>
    </cfRule>
    <cfRule type="containsText" dxfId="1905" priority="2703" operator="containsText" text="SI">
      <formula>NOT(ISERROR(SEARCH("SI",R356)))</formula>
    </cfRule>
  </conditionalFormatting>
  <conditionalFormatting sqref="R905:T905">
    <cfRule type="containsText" dxfId="1904" priority="2694" operator="containsText" text="NO CUMPLE">
      <formula>NOT(ISERROR(SEARCH("NO CUMPLE",R905)))</formula>
    </cfRule>
    <cfRule type="containsText" dxfId="1903" priority="2695" operator="containsText" text="CUMPLE">
      <formula>NOT(ISERROR(SEARCH("CUMPLE",R905)))</formula>
    </cfRule>
    <cfRule type="containsText" dxfId="1902" priority="2696" operator="containsText" text="SUBSANAR">
      <formula>NOT(ISERROR(SEARCH("SUBSANAR",R905)))</formula>
    </cfRule>
    <cfRule type="containsText" dxfId="1901" priority="2697" operator="containsText" text="NO">
      <formula>NOT(ISERROR(SEARCH("NO",R905)))</formula>
    </cfRule>
    <cfRule type="containsText" dxfId="1900" priority="2698" operator="containsText" text="SI">
      <formula>NOT(ISERROR(SEARCH("SI",R905)))</formula>
    </cfRule>
  </conditionalFormatting>
  <conditionalFormatting sqref="R697:T697">
    <cfRule type="containsText" dxfId="1899" priority="2689" operator="containsText" text="NO CUMPLE">
      <formula>NOT(ISERROR(SEARCH("NO CUMPLE",R697)))</formula>
    </cfRule>
    <cfRule type="containsText" dxfId="1898" priority="2690" operator="containsText" text="CUMPLE">
      <formula>NOT(ISERROR(SEARCH("CUMPLE",R697)))</formula>
    </cfRule>
    <cfRule type="containsText" dxfId="1897" priority="2691" operator="containsText" text="SUBSANAR">
      <formula>NOT(ISERROR(SEARCH("SUBSANAR",R697)))</formula>
    </cfRule>
    <cfRule type="containsText" dxfId="1896" priority="2692" operator="containsText" text="NO">
      <formula>NOT(ISERROR(SEARCH("NO",R697)))</formula>
    </cfRule>
    <cfRule type="containsText" dxfId="1895" priority="2693" operator="containsText" text="SI">
      <formula>NOT(ISERROR(SEARCH("SI",R697)))</formula>
    </cfRule>
  </conditionalFormatting>
  <conditionalFormatting sqref="R698:S698">
    <cfRule type="containsText" dxfId="1894" priority="2684" operator="containsText" text="NO CUMPLE">
      <formula>NOT(ISERROR(SEARCH("NO CUMPLE",R698)))</formula>
    </cfRule>
    <cfRule type="containsText" dxfId="1893" priority="2685" operator="containsText" text="CUMPLE">
      <formula>NOT(ISERROR(SEARCH("CUMPLE",R698)))</formula>
    </cfRule>
    <cfRule type="containsText" dxfId="1892" priority="2686" operator="containsText" text="SUBSANAR">
      <formula>NOT(ISERROR(SEARCH("SUBSANAR",R698)))</formula>
    </cfRule>
    <cfRule type="containsText" dxfId="1891" priority="2687" operator="containsText" text="NO">
      <formula>NOT(ISERROR(SEARCH("NO",R698)))</formula>
    </cfRule>
    <cfRule type="containsText" dxfId="1890" priority="2688" operator="containsText" text="SI">
      <formula>NOT(ISERROR(SEARCH("SI",R698)))</formula>
    </cfRule>
  </conditionalFormatting>
  <conditionalFormatting sqref="R944:T944">
    <cfRule type="containsText" dxfId="1889" priority="2679" operator="containsText" text="NO CUMPLE">
      <formula>NOT(ISERROR(SEARCH("NO CUMPLE",R944)))</formula>
    </cfRule>
    <cfRule type="containsText" dxfId="1888" priority="2680" operator="containsText" text="CUMPLE">
      <formula>NOT(ISERROR(SEARCH("CUMPLE",R944)))</formula>
    </cfRule>
    <cfRule type="containsText" dxfId="1887" priority="2681" operator="containsText" text="SUBSANAR">
      <formula>NOT(ISERROR(SEARCH("SUBSANAR",R944)))</formula>
    </cfRule>
    <cfRule type="containsText" dxfId="1886" priority="2682" operator="containsText" text="NO">
      <formula>NOT(ISERROR(SEARCH("NO",R944)))</formula>
    </cfRule>
    <cfRule type="containsText" dxfId="1885" priority="2683" operator="containsText" text="SI">
      <formula>NOT(ISERROR(SEARCH("SI",R944)))</formula>
    </cfRule>
  </conditionalFormatting>
  <conditionalFormatting sqref="R945:T945">
    <cfRule type="containsText" dxfId="1884" priority="2674" operator="containsText" text="NO CUMPLE">
      <formula>NOT(ISERROR(SEARCH("NO CUMPLE",R945)))</formula>
    </cfRule>
    <cfRule type="containsText" dxfId="1883" priority="2675" operator="containsText" text="CUMPLE">
      <formula>NOT(ISERROR(SEARCH("CUMPLE",R945)))</formula>
    </cfRule>
    <cfRule type="containsText" dxfId="1882" priority="2676" operator="containsText" text="SUBSANAR">
      <formula>NOT(ISERROR(SEARCH("SUBSANAR",R945)))</formula>
    </cfRule>
    <cfRule type="containsText" dxfId="1881" priority="2677" operator="containsText" text="NO">
      <formula>NOT(ISERROR(SEARCH("NO",R945)))</formula>
    </cfRule>
    <cfRule type="containsText" dxfId="1880" priority="2678" operator="containsText" text="SI">
      <formula>NOT(ISERROR(SEARCH("SI",R945)))</formula>
    </cfRule>
  </conditionalFormatting>
  <conditionalFormatting sqref="X907">
    <cfRule type="containsText" dxfId="1879" priority="2650" operator="containsText" text="CUMPLE">
      <formula>NOT(ISERROR(SEARCH("CUMPLE",X907)))</formula>
    </cfRule>
  </conditionalFormatting>
  <conditionalFormatting sqref="X907">
    <cfRule type="containsText" dxfId="1878" priority="2649" operator="containsText" text="NO">
      <formula>NOT(ISERROR(SEARCH("NO",X907)))</formula>
    </cfRule>
  </conditionalFormatting>
  <conditionalFormatting sqref="W946">
    <cfRule type="containsText" dxfId="1877" priority="2644" operator="containsText" text="CUMPLE">
      <formula>NOT(ISERROR(SEARCH("CUMPLE",W946)))</formula>
    </cfRule>
  </conditionalFormatting>
  <conditionalFormatting sqref="W946">
    <cfRule type="containsText" dxfId="1876" priority="2643" operator="containsText" text="NO">
      <formula>NOT(ISERROR(SEARCH("NO",W946)))</formula>
    </cfRule>
  </conditionalFormatting>
  <conditionalFormatting sqref="X44">
    <cfRule type="containsText" dxfId="1875" priority="2008" operator="containsText" text="NO CUMPLE">
      <formula>NOT(ISERROR(SEARCH("NO CUMPLE",X44)))</formula>
    </cfRule>
    <cfRule type="containsText" dxfId="1874" priority="2009" operator="containsText" text="CUMPLE">
      <formula>NOT(ISERROR(SEARCH("CUMPLE",X44)))</formula>
    </cfRule>
    <cfRule type="containsText" dxfId="1873" priority="2010" operator="containsText" text="SUBSANAR">
      <formula>NOT(ISERROR(SEARCH("SUBSANAR",X44)))</formula>
    </cfRule>
    <cfRule type="containsText" dxfId="1872" priority="2011" operator="containsText" text="NO">
      <formula>NOT(ISERROR(SEARCH("NO",X44)))</formula>
    </cfRule>
    <cfRule type="containsText" dxfId="1871" priority="2012" operator="containsText" text="SI">
      <formula>NOT(ISERROR(SEARCH("SI",X44)))</formula>
    </cfRule>
  </conditionalFormatting>
  <conditionalFormatting sqref="X57">
    <cfRule type="containsText" dxfId="1870" priority="2003" operator="containsText" text="NO CUMPLE">
      <formula>NOT(ISERROR(SEARCH("NO CUMPLE",X57)))</formula>
    </cfRule>
    <cfRule type="containsText" dxfId="1869" priority="2004" operator="containsText" text="CUMPLE">
      <formula>NOT(ISERROR(SEARCH("CUMPLE",X57)))</formula>
    </cfRule>
    <cfRule type="containsText" dxfId="1868" priority="2005" operator="containsText" text="SUBSANAR">
      <formula>NOT(ISERROR(SEARCH("SUBSANAR",X57)))</formula>
    </cfRule>
    <cfRule type="containsText" dxfId="1867" priority="2006" operator="containsText" text="NO">
      <formula>NOT(ISERROR(SEARCH("NO",X57)))</formula>
    </cfRule>
    <cfRule type="containsText" dxfId="1866" priority="2007" operator="containsText" text="SI">
      <formula>NOT(ISERROR(SEARCH("SI",X57)))</formula>
    </cfRule>
  </conditionalFormatting>
  <conditionalFormatting sqref="X83">
    <cfRule type="containsText" dxfId="1865" priority="1998" operator="containsText" text="NO CUMPLE">
      <formula>NOT(ISERROR(SEARCH("NO CUMPLE",X83)))</formula>
    </cfRule>
    <cfRule type="containsText" dxfId="1864" priority="1999" operator="containsText" text="CUMPLE">
      <formula>NOT(ISERROR(SEARCH("CUMPLE",X83)))</formula>
    </cfRule>
    <cfRule type="containsText" dxfId="1863" priority="2000" operator="containsText" text="SUBSANAR">
      <formula>NOT(ISERROR(SEARCH("SUBSANAR",X83)))</formula>
    </cfRule>
    <cfRule type="containsText" dxfId="1862" priority="2001" operator="containsText" text="NO">
      <formula>NOT(ISERROR(SEARCH("NO",X83)))</formula>
    </cfRule>
    <cfRule type="containsText" dxfId="1861" priority="2002" operator="containsText" text="SI">
      <formula>NOT(ISERROR(SEARCH("SI",X83)))</formula>
    </cfRule>
  </conditionalFormatting>
  <conditionalFormatting sqref="X109">
    <cfRule type="containsText" dxfId="1860" priority="1993" operator="containsText" text="NO CUMPLE">
      <formula>NOT(ISERROR(SEARCH("NO CUMPLE",X109)))</formula>
    </cfRule>
    <cfRule type="containsText" dxfId="1859" priority="1994" operator="containsText" text="CUMPLE">
      <formula>NOT(ISERROR(SEARCH("CUMPLE",X109)))</formula>
    </cfRule>
    <cfRule type="containsText" dxfId="1858" priority="1995" operator="containsText" text="SUBSANAR">
      <formula>NOT(ISERROR(SEARCH("SUBSANAR",X109)))</formula>
    </cfRule>
    <cfRule type="containsText" dxfId="1857" priority="1996" operator="containsText" text="NO">
      <formula>NOT(ISERROR(SEARCH("NO",X109)))</formula>
    </cfRule>
    <cfRule type="containsText" dxfId="1856" priority="1997" operator="containsText" text="SI">
      <formula>NOT(ISERROR(SEARCH("SI",X109)))</formula>
    </cfRule>
  </conditionalFormatting>
  <conditionalFormatting sqref="X122">
    <cfRule type="containsText" dxfId="1855" priority="1988" operator="containsText" text="NO CUMPLE">
      <formula>NOT(ISERROR(SEARCH("NO CUMPLE",X122)))</formula>
    </cfRule>
    <cfRule type="containsText" dxfId="1854" priority="1989" operator="containsText" text="CUMPLE">
      <formula>NOT(ISERROR(SEARCH("CUMPLE",X122)))</formula>
    </cfRule>
    <cfRule type="containsText" dxfId="1853" priority="1990" operator="containsText" text="SUBSANAR">
      <formula>NOT(ISERROR(SEARCH("SUBSANAR",X122)))</formula>
    </cfRule>
    <cfRule type="containsText" dxfId="1852" priority="1991" operator="containsText" text="NO">
      <formula>NOT(ISERROR(SEARCH("NO",X122)))</formula>
    </cfRule>
    <cfRule type="containsText" dxfId="1851" priority="1992" operator="containsText" text="SI">
      <formula>NOT(ISERROR(SEARCH("SI",X122)))</formula>
    </cfRule>
  </conditionalFormatting>
  <conditionalFormatting sqref="X135">
    <cfRule type="containsText" dxfId="1850" priority="1983" operator="containsText" text="NO CUMPLE">
      <formula>NOT(ISERROR(SEARCH("NO CUMPLE",X135)))</formula>
    </cfRule>
    <cfRule type="containsText" dxfId="1849" priority="1984" operator="containsText" text="CUMPLE">
      <formula>NOT(ISERROR(SEARCH("CUMPLE",X135)))</formula>
    </cfRule>
    <cfRule type="containsText" dxfId="1848" priority="1985" operator="containsText" text="SUBSANAR">
      <formula>NOT(ISERROR(SEARCH("SUBSANAR",X135)))</formula>
    </cfRule>
    <cfRule type="containsText" dxfId="1847" priority="1986" operator="containsText" text="NO">
      <formula>NOT(ISERROR(SEARCH("NO",X135)))</formula>
    </cfRule>
    <cfRule type="containsText" dxfId="1846" priority="1987" operator="containsText" text="SI">
      <formula>NOT(ISERROR(SEARCH("SI",X135)))</formula>
    </cfRule>
  </conditionalFormatting>
  <conditionalFormatting sqref="X148">
    <cfRule type="containsText" dxfId="1845" priority="1978" operator="containsText" text="NO CUMPLE">
      <formula>NOT(ISERROR(SEARCH("NO CUMPLE",X148)))</formula>
    </cfRule>
    <cfRule type="containsText" dxfId="1844" priority="1979" operator="containsText" text="CUMPLE">
      <formula>NOT(ISERROR(SEARCH("CUMPLE",X148)))</formula>
    </cfRule>
    <cfRule type="containsText" dxfId="1843" priority="1980" operator="containsText" text="SUBSANAR">
      <formula>NOT(ISERROR(SEARCH("SUBSANAR",X148)))</formula>
    </cfRule>
    <cfRule type="containsText" dxfId="1842" priority="1981" operator="containsText" text="NO">
      <formula>NOT(ISERROR(SEARCH("NO",X148)))</formula>
    </cfRule>
    <cfRule type="containsText" dxfId="1841" priority="1982" operator="containsText" text="SI">
      <formula>NOT(ISERROR(SEARCH("SI",X148)))</formula>
    </cfRule>
  </conditionalFormatting>
  <conditionalFormatting sqref="X161">
    <cfRule type="containsText" dxfId="1840" priority="1973" operator="containsText" text="NO CUMPLE">
      <formula>NOT(ISERROR(SEARCH("NO CUMPLE",X161)))</formula>
    </cfRule>
    <cfRule type="containsText" dxfId="1839" priority="1974" operator="containsText" text="CUMPLE">
      <formula>NOT(ISERROR(SEARCH("CUMPLE",X161)))</formula>
    </cfRule>
    <cfRule type="containsText" dxfId="1838" priority="1975" operator="containsText" text="SUBSANAR">
      <formula>NOT(ISERROR(SEARCH("SUBSANAR",X161)))</formula>
    </cfRule>
    <cfRule type="containsText" dxfId="1837" priority="1976" operator="containsText" text="NO">
      <formula>NOT(ISERROR(SEARCH("NO",X161)))</formula>
    </cfRule>
    <cfRule type="containsText" dxfId="1836" priority="1977" operator="containsText" text="SI">
      <formula>NOT(ISERROR(SEARCH("SI",X161)))</formula>
    </cfRule>
  </conditionalFormatting>
  <conditionalFormatting sqref="X174">
    <cfRule type="containsText" dxfId="1835" priority="1968" operator="containsText" text="NO CUMPLE">
      <formula>NOT(ISERROR(SEARCH("NO CUMPLE",X174)))</formula>
    </cfRule>
    <cfRule type="containsText" dxfId="1834" priority="1969" operator="containsText" text="CUMPLE">
      <formula>NOT(ISERROR(SEARCH("CUMPLE",X174)))</formula>
    </cfRule>
    <cfRule type="containsText" dxfId="1833" priority="1970" operator="containsText" text="SUBSANAR">
      <formula>NOT(ISERROR(SEARCH("SUBSANAR",X174)))</formula>
    </cfRule>
    <cfRule type="containsText" dxfId="1832" priority="1971" operator="containsText" text="NO">
      <formula>NOT(ISERROR(SEARCH("NO",X174)))</formula>
    </cfRule>
    <cfRule type="containsText" dxfId="1831" priority="1972" operator="containsText" text="SI">
      <formula>NOT(ISERROR(SEARCH("SI",X174)))</formula>
    </cfRule>
  </conditionalFormatting>
  <conditionalFormatting sqref="X187">
    <cfRule type="containsText" dxfId="1830" priority="1963" operator="containsText" text="NO CUMPLE">
      <formula>NOT(ISERROR(SEARCH("NO CUMPLE",X187)))</formula>
    </cfRule>
    <cfRule type="containsText" dxfId="1829" priority="1964" operator="containsText" text="CUMPLE">
      <formula>NOT(ISERROR(SEARCH("CUMPLE",X187)))</formula>
    </cfRule>
    <cfRule type="containsText" dxfId="1828" priority="1965" operator="containsText" text="SUBSANAR">
      <formula>NOT(ISERROR(SEARCH("SUBSANAR",X187)))</formula>
    </cfRule>
    <cfRule type="containsText" dxfId="1827" priority="1966" operator="containsText" text="NO">
      <formula>NOT(ISERROR(SEARCH("NO",X187)))</formula>
    </cfRule>
    <cfRule type="containsText" dxfId="1826" priority="1967" operator="containsText" text="SI">
      <formula>NOT(ISERROR(SEARCH("SI",X187)))</formula>
    </cfRule>
  </conditionalFormatting>
  <conditionalFormatting sqref="X200">
    <cfRule type="containsText" dxfId="1825" priority="1958" operator="containsText" text="NO CUMPLE">
      <formula>NOT(ISERROR(SEARCH("NO CUMPLE",X200)))</formula>
    </cfRule>
    <cfRule type="containsText" dxfId="1824" priority="1959" operator="containsText" text="CUMPLE">
      <formula>NOT(ISERROR(SEARCH("CUMPLE",X200)))</formula>
    </cfRule>
    <cfRule type="containsText" dxfId="1823" priority="1960" operator="containsText" text="SUBSANAR">
      <formula>NOT(ISERROR(SEARCH("SUBSANAR",X200)))</formula>
    </cfRule>
    <cfRule type="containsText" dxfId="1822" priority="1961" operator="containsText" text="NO">
      <formula>NOT(ISERROR(SEARCH("NO",X200)))</formula>
    </cfRule>
    <cfRule type="containsText" dxfId="1821" priority="1962" operator="containsText" text="SI">
      <formula>NOT(ISERROR(SEARCH("SI",X200)))</formula>
    </cfRule>
  </conditionalFormatting>
  <conditionalFormatting sqref="X213">
    <cfRule type="containsText" dxfId="1820" priority="1953" operator="containsText" text="NO CUMPLE">
      <formula>NOT(ISERROR(SEARCH("NO CUMPLE",X213)))</formula>
    </cfRule>
    <cfRule type="containsText" dxfId="1819" priority="1954" operator="containsText" text="CUMPLE">
      <formula>NOT(ISERROR(SEARCH("CUMPLE",X213)))</formula>
    </cfRule>
    <cfRule type="containsText" dxfId="1818" priority="1955" operator="containsText" text="SUBSANAR">
      <formula>NOT(ISERROR(SEARCH("SUBSANAR",X213)))</formula>
    </cfRule>
    <cfRule type="containsText" dxfId="1817" priority="1956" operator="containsText" text="NO">
      <formula>NOT(ISERROR(SEARCH("NO",X213)))</formula>
    </cfRule>
    <cfRule type="containsText" dxfId="1816" priority="1957" operator="containsText" text="SI">
      <formula>NOT(ISERROR(SEARCH("SI",X213)))</formula>
    </cfRule>
  </conditionalFormatting>
  <conditionalFormatting sqref="X226">
    <cfRule type="containsText" dxfId="1815" priority="1948" operator="containsText" text="NO CUMPLE">
      <formula>NOT(ISERROR(SEARCH("NO CUMPLE",X226)))</formula>
    </cfRule>
    <cfRule type="containsText" dxfId="1814" priority="1949" operator="containsText" text="CUMPLE">
      <formula>NOT(ISERROR(SEARCH("CUMPLE",X226)))</formula>
    </cfRule>
    <cfRule type="containsText" dxfId="1813" priority="1950" operator="containsText" text="SUBSANAR">
      <formula>NOT(ISERROR(SEARCH("SUBSANAR",X226)))</formula>
    </cfRule>
    <cfRule type="containsText" dxfId="1812" priority="1951" operator="containsText" text="NO">
      <formula>NOT(ISERROR(SEARCH("NO",X226)))</formula>
    </cfRule>
    <cfRule type="containsText" dxfId="1811" priority="1952" operator="containsText" text="SI">
      <formula>NOT(ISERROR(SEARCH("SI",X226)))</formula>
    </cfRule>
  </conditionalFormatting>
  <conditionalFormatting sqref="X239">
    <cfRule type="containsText" dxfId="1810" priority="1943" operator="containsText" text="NO CUMPLE">
      <formula>NOT(ISERROR(SEARCH("NO CUMPLE",X239)))</formula>
    </cfRule>
    <cfRule type="containsText" dxfId="1809" priority="1944" operator="containsText" text="CUMPLE">
      <formula>NOT(ISERROR(SEARCH("CUMPLE",X239)))</formula>
    </cfRule>
    <cfRule type="containsText" dxfId="1808" priority="1945" operator="containsText" text="SUBSANAR">
      <formula>NOT(ISERROR(SEARCH("SUBSANAR",X239)))</formula>
    </cfRule>
    <cfRule type="containsText" dxfId="1807" priority="1946" operator="containsText" text="NO">
      <formula>NOT(ISERROR(SEARCH("NO",X239)))</formula>
    </cfRule>
    <cfRule type="containsText" dxfId="1806" priority="1947" operator="containsText" text="SI">
      <formula>NOT(ISERROR(SEARCH("SI",X239)))</formula>
    </cfRule>
  </conditionalFormatting>
  <conditionalFormatting sqref="X252">
    <cfRule type="containsText" dxfId="1805" priority="1938" operator="containsText" text="NO CUMPLE">
      <formula>NOT(ISERROR(SEARCH("NO CUMPLE",X252)))</formula>
    </cfRule>
    <cfRule type="containsText" dxfId="1804" priority="1939" operator="containsText" text="CUMPLE">
      <formula>NOT(ISERROR(SEARCH("CUMPLE",X252)))</formula>
    </cfRule>
    <cfRule type="containsText" dxfId="1803" priority="1940" operator="containsText" text="SUBSANAR">
      <formula>NOT(ISERROR(SEARCH("SUBSANAR",X252)))</formula>
    </cfRule>
    <cfRule type="containsText" dxfId="1802" priority="1941" operator="containsText" text="NO">
      <formula>NOT(ISERROR(SEARCH("NO",X252)))</formula>
    </cfRule>
    <cfRule type="containsText" dxfId="1801" priority="1942" operator="containsText" text="SI">
      <formula>NOT(ISERROR(SEARCH("SI",X252)))</formula>
    </cfRule>
  </conditionalFormatting>
  <conditionalFormatting sqref="X265">
    <cfRule type="containsText" dxfId="1800" priority="1933" operator="containsText" text="NO CUMPLE">
      <formula>NOT(ISERROR(SEARCH("NO CUMPLE",X265)))</formula>
    </cfRule>
    <cfRule type="containsText" dxfId="1799" priority="1934" operator="containsText" text="CUMPLE">
      <formula>NOT(ISERROR(SEARCH("CUMPLE",X265)))</formula>
    </cfRule>
    <cfRule type="containsText" dxfId="1798" priority="1935" operator="containsText" text="SUBSANAR">
      <formula>NOT(ISERROR(SEARCH("SUBSANAR",X265)))</formula>
    </cfRule>
    <cfRule type="containsText" dxfId="1797" priority="1936" operator="containsText" text="NO">
      <formula>NOT(ISERROR(SEARCH("NO",X265)))</formula>
    </cfRule>
    <cfRule type="containsText" dxfId="1796" priority="1937" operator="containsText" text="SI">
      <formula>NOT(ISERROR(SEARCH("SI",X265)))</formula>
    </cfRule>
  </conditionalFormatting>
  <conditionalFormatting sqref="X278">
    <cfRule type="containsText" dxfId="1795" priority="1923" operator="containsText" text="NO CUMPLE">
      <formula>NOT(ISERROR(SEARCH("NO CUMPLE",X278)))</formula>
    </cfRule>
    <cfRule type="containsText" dxfId="1794" priority="1924" operator="containsText" text="CUMPLE">
      <formula>NOT(ISERROR(SEARCH("CUMPLE",X278)))</formula>
    </cfRule>
    <cfRule type="containsText" dxfId="1793" priority="1925" operator="containsText" text="SUBSANAR">
      <formula>NOT(ISERROR(SEARCH("SUBSANAR",X278)))</formula>
    </cfRule>
    <cfRule type="containsText" dxfId="1792" priority="1926" operator="containsText" text="NO">
      <formula>NOT(ISERROR(SEARCH("NO",X278)))</formula>
    </cfRule>
    <cfRule type="containsText" dxfId="1791" priority="1927" operator="containsText" text="SI">
      <formula>NOT(ISERROR(SEARCH("SI",X278)))</formula>
    </cfRule>
  </conditionalFormatting>
  <conditionalFormatting sqref="X291">
    <cfRule type="containsText" dxfId="1790" priority="1918" operator="containsText" text="NO CUMPLE">
      <formula>NOT(ISERROR(SEARCH("NO CUMPLE",X291)))</formula>
    </cfRule>
    <cfRule type="containsText" dxfId="1789" priority="1919" operator="containsText" text="CUMPLE">
      <formula>NOT(ISERROR(SEARCH("CUMPLE",X291)))</formula>
    </cfRule>
    <cfRule type="containsText" dxfId="1788" priority="1920" operator="containsText" text="SUBSANAR">
      <formula>NOT(ISERROR(SEARCH("SUBSANAR",X291)))</formula>
    </cfRule>
    <cfRule type="containsText" dxfId="1787" priority="1921" operator="containsText" text="NO">
      <formula>NOT(ISERROR(SEARCH("NO",X291)))</formula>
    </cfRule>
    <cfRule type="containsText" dxfId="1786" priority="1922" operator="containsText" text="SI">
      <formula>NOT(ISERROR(SEARCH("SI",X291)))</formula>
    </cfRule>
  </conditionalFormatting>
  <conditionalFormatting sqref="X304">
    <cfRule type="containsText" dxfId="1785" priority="1913" operator="containsText" text="NO CUMPLE">
      <formula>NOT(ISERROR(SEARCH("NO CUMPLE",X304)))</formula>
    </cfRule>
    <cfRule type="containsText" dxfId="1784" priority="1914" operator="containsText" text="CUMPLE">
      <formula>NOT(ISERROR(SEARCH("CUMPLE",X304)))</formula>
    </cfRule>
    <cfRule type="containsText" dxfId="1783" priority="1915" operator="containsText" text="SUBSANAR">
      <formula>NOT(ISERROR(SEARCH("SUBSANAR",X304)))</formula>
    </cfRule>
    <cfRule type="containsText" dxfId="1782" priority="1916" operator="containsText" text="NO">
      <formula>NOT(ISERROR(SEARCH("NO",X304)))</formula>
    </cfRule>
    <cfRule type="containsText" dxfId="1781" priority="1917" operator="containsText" text="SI">
      <formula>NOT(ISERROR(SEARCH("SI",X304)))</formula>
    </cfRule>
  </conditionalFormatting>
  <conditionalFormatting sqref="X317">
    <cfRule type="containsText" dxfId="1780" priority="1908" operator="containsText" text="NO CUMPLE">
      <formula>NOT(ISERROR(SEARCH("NO CUMPLE",X317)))</formula>
    </cfRule>
    <cfRule type="containsText" dxfId="1779" priority="1909" operator="containsText" text="CUMPLE">
      <formula>NOT(ISERROR(SEARCH("CUMPLE",X317)))</formula>
    </cfRule>
    <cfRule type="containsText" dxfId="1778" priority="1910" operator="containsText" text="SUBSANAR">
      <formula>NOT(ISERROR(SEARCH("SUBSANAR",X317)))</formula>
    </cfRule>
    <cfRule type="containsText" dxfId="1777" priority="1911" operator="containsText" text="NO">
      <formula>NOT(ISERROR(SEARCH("NO",X317)))</formula>
    </cfRule>
    <cfRule type="containsText" dxfId="1776" priority="1912" operator="containsText" text="SI">
      <formula>NOT(ISERROR(SEARCH("SI",X317)))</formula>
    </cfRule>
  </conditionalFormatting>
  <conditionalFormatting sqref="X330">
    <cfRule type="containsText" dxfId="1775" priority="1903" operator="containsText" text="NO CUMPLE">
      <formula>NOT(ISERROR(SEARCH("NO CUMPLE",X330)))</formula>
    </cfRule>
    <cfRule type="containsText" dxfId="1774" priority="1904" operator="containsText" text="CUMPLE">
      <formula>NOT(ISERROR(SEARCH("CUMPLE",X330)))</formula>
    </cfRule>
    <cfRule type="containsText" dxfId="1773" priority="1905" operator="containsText" text="SUBSANAR">
      <formula>NOT(ISERROR(SEARCH("SUBSANAR",X330)))</formula>
    </cfRule>
    <cfRule type="containsText" dxfId="1772" priority="1906" operator="containsText" text="NO">
      <formula>NOT(ISERROR(SEARCH("NO",X330)))</formula>
    </cfRule>
    <cfRule type="containsText" dxfId="1771" priority="1907" operator="containsText" text="SI">
      <formula>NOT(ISERROR(SEARCH("SI",X330)))</formula>
    </cfRule>
  </conditionalFormatting>
  <conditionalFormatting sqref="X343">
    <cfRule type="containsText" dxfId="1770" priority="1898" operator="containsText" text="NO CUMPLE">
      <formula>NOT(ISERROR(SEARCH("NO CUMPLE",X343)))</formula>
    </cfRule>
    <cfRule type="containsText" dxfId="1769" priority="1899" operator="containsText" text="CUMPLE">
      <formula>NOT(ISERROR(SEARCH("CUMPLE",X343)))</formula>
    </cfRule>
    <cfRule type="containsText" dxfId="1768" priority="1900" operator="containsText" text="SUBSANAR">
      <formula>NOT(ISERROR(SEARCH("SUBSANAR",X343)))</formula>
    </cfRule>
    <cfRule type="containsText" dxfId="1767" priority="1901" operator="containsText" text="NO">
      <formula>NOT(ISERROR(SEARCH("NO",X343)))</formula>
    </cfRule>
    <cfRule type="containsText" dxfId="1766" priority="1902" operator="containsText" text="SI">
      <formula>NOT(ISERROR(SEARCH("SI",X343)))</formula>
    </cfRule>
  </conditionalFormatting>
  <conditionalFormatting sqref="X356">
    <cfRule type="containsText" dxfId="1765" priority="1893" operator="containsText" text="NO CUMPLE">
      <formula>NOT(ISERROR(SEARCH("NO CUMPLE",X356)))</formula>
    </cfRule>
    <cfRule type="containsText" dxfId="1764" priority="1894" operator="containsText" text="CUMPLE">
      <formula>NOT(ISERROR(SEARCH("CUMPLE",X356)))</formula>
    </cfRule>
    <cfRule type="containsText" dxfId="1763" priority="1895" operator="containsText" text="SUBSANAR">
      <formula>NOT(ISERROR(SEARCH("SUBSANAR",X356)))</formula>
    </cfRule>
    <cfRule type="containsText" dxfId="1762" priority="1896" operator="containsText" text="NO">
      <formula>NOT(ISERROR(SEARCH("NO",X356)))</formula>
    </cfRule>
    <cfRule type="containsText" dxfId="1761" priority="1897" operator="containsText" text="SI">
      <formula>NOT(ISERROR(SEARCH("SI",X356)))</formula>
    </cfRule>
  </conditionalFormatting>
  <conditionalFormatting sqref="X369">
    <cfRule type="containsText" dxfId="1760" priority="1888" operator="containsText" text="NO CUMPLE">
      <formula>NOT(ISERROR(SEARCH("NO CUMPLE",X369)))</formula>
    </cfRule>
    <cfRule type="containsText" dxfId="1759" priority="1889" operator="containsText" text="CUMPLE">
      <formula>NOT(ISERROR(SEARCH("CUMPLE",X369)))</formula>
    </cfRule>
    <cfRule type="containsText" dxfId="1758" priority="1890" operator="containsText" text="SUBSANAR">
      <formula>NOT(ISERROR(SEARCH("SUBSANAR",X369)))</formula>
    </cfRule>
    <cfRule type="containsText" dxfId="1757" priority="1891" operator="containsText" text="NO">
      <formula>NOT(ISERROR(SEARCH("NO",X369)))</formula>
    </cfRule>
    <cfRule type="containsText" dxfId="1756" priority="1892" operator="containsText" text="SI">
      <formula>NOT(ISERROR(SEARCH("SI",X369)))</formula>
    </cfRule>
  </conditionalFormatting>
  <conditionalFormatting sqref="X382">
    <cfRule type="containsText" dxfId="1755" priority="1883" operator="containsText" text="NO CUMPLE">
      <formula>NOT(ISERROR(SEARCH("NO CUMPLE",X382)))</formula>
    </cfRule>
    <cfRule type="containsText" dxfId="1754" priority="1884" operator="containsText" text="CUMPLE">
      <formula>NOT(ISERROR(SEARCH("CUMPLE",X382)))</formula>
    </cfRule>
    <cfRule type="containsText" dxfId="1753" priority="1885" operator="containsText" text="SUBSANAR">
      <formula>NOT(ISERROR(SEARCH("SUBSANAR",X382)))</formula>
    </cfRule>
    <cfRule type="containsText" dxfId="1752" priority="1886" operator="containsText" text="NO">
      <formula>NOT(ISERROR(SEARCH("NO",X382)))</formula>
    </cfRule>
    <cfRule type="containsText" dxfId="1751" priority="1887" operator="containsText" text="SI">
      <formula>NOT(ISERROR(SEARCH("SI",X382)))</formula>
    </cfRule>
  </conditionalFormatting>
  <conditionalFormatting sqref="X395">
    <cfRule type="containsText" dxfId="1750" priority="1878" operator="containsText" text="NO CUMPLE">
      <formula>NOT(ISERROR(SEARCH("NO CUMPLE",X395)))</formula>
    </cfRule>
    <cfRule type="containsText" dxfId="1749" priority="1879" operator="containsText" text="CUMPLE">
      <formula>NOT(ISERROR(SEARCH("CUMPLE",X395)))</formula>
    </cfRule>
    <cfRule type="containsText" dxfId="1748" priority="1880" operator="containsText" text="SUBSANAR">
      <formula>NOT(ISERROR(SEARCH("SUBSANAR",X395)))</formula>
    </cfRule>
    <cfRule type="containsText" dxfId="1747" priority="1881" operator="containsText" text="NO">
      <formula>NOT(ISERROR(SEARCH("NO",X395)))</formula>
    </cfRule>
    <cfRule type="containsText" dxfId="1746" priority="1882" operator="containsText" text="SI">
      <formula>NOT(ISERROR(SEARCH("SI",X395)))</formula>
    </cfRule>
  </conditionalFormatting>
  <conditionalFormatting sqref="X408">
    <cfRule type="containsText" dxfId="1745" priority="1873" operator="containsText" text="NO CUMPLE">
      <formula>NOT(ISERROR(SEARCH("NO CUMPLE",X408)))</formula>
    </cfRule>
    <cfRule type="containsText" dxfId="1744" priority="1874" operator="containsText" text="CUMPLE">
      <formula>NOT(ISERROR(SEARCH("CUMPLE",X408)))</formula>
    </cfRule>
    <cfRule type="containsText" dxfId="1743" priority="1875" operator="containsText" text="SUBSANAR">
      <formula>NOT(ISERROR(SEARCH("SUBSANAR",X408)))</formula>
    </cfRule>
    <cfRule type="containsText" dxfId="1742" priority="1876" operator="containsText" text="NO">
      <formula>NOT(ISERROR(SEARCH("NO",X408)))</formula>
    </cfRule>
    <cfRule type="containsText" dxfId="1741" priority="1877" operator="containsText" text="SI">
      <formula>NOT(ISERROR(SEARCH("SI",X408)))</formula>
    </cfRule>
  </conditionalFormatting>
  <conditionalFormatting sqref="X421">
    <cfRule type="containsText" dxfId="1740" priority="1868" operator="containsText" text="NO CUMPLE">
      <formula>NOT(ISERROR(SEARCH("NO CUMPLE",X421)))</formula>
    </cfRule>
    <cfRule type="containsText" dxfId="1739" priority="1869" operator="containsText" text="CUMPLE">
      <formula>NOT(ISERROR(SEARCH("CUMPLE",X421)))</formula>
    </cfRule>
    <cfRule type="containsText" dxfId="1738" priority="1870" operator="containsText" text="SUBSANAR">
      <formula>NOT(ISERROR(SEARCH("SUBSANAR",X421)))</formula>
    </cfRule>
    <cfRule type="containsText" dxfId="1737" priority="1871" operator="containsText" text="NO">
      <formula>NOT(ISERROR(SEARCH("NO",X421)))</formula>
    </cfRule>
    <cfRule type="containsText" dxfId="1736" priority="1872" operator="containsText" text="SI">
      <formula>NOT(ISERROR(SEARCH("SI",X421)))</formula>
    </cfRule>
  </conditionalFormatting>
  <conditionalFormatting sqref="X434">
    <cfRule type="containsText" dxfId="1735" priority="1863" operator="containsText" text="NO CUMPLE">
      <formula>NOT(ISERROR(SEARCH("NO CUMPLE",X434)))</formula>
    </cfRule>
    <cfRule type="containsText" dxfId="1734" priority="1864" operator="containsText" text="CUMPLE">
      <formula>NOT(ISERROR(SEARCH("CUMPLE",X434)))</formula>
    </cfRule>
    <cfRule type="containsText" dxfId="1733" priority="1865" operator="containsText" text="SUBSANAR">
      <formula>NOT(ISERROR(SEARCH("SUBSANAR",X434)))</formula>
    </cfRule>
    <cfRule type="containsText" dxfId="1732" priority="1866" operator="containsText" text="NO">
      <formula>NOT(ISERROR(SEARCH("NO",X434)))</formula>
    </cfRule>
    <cfRule type="containsText" dxfId="1731" priority="1867" operator="containsText" text="SI">
      <formula>NOT(ISERROR(SEARCH("SI",X434)))</formula>
    </cfRule>
  </conditionalFormatting>
  <conditionalFormatting sqref="X447">
    <cfRule type="containsText" dxfId="1730" priority="1858" operator="containsText" text="NO CUMPLE">
      <formula>NOT(ISERROR(SEARCH("NO CUMPLE",X447)))</formula>
    </cfRule>
    <cfRule type="containsText" dxfId="1729" priority="1859" operator="containsText" text="CUMPLE">
      <formula>NOT(ISERROR(SEARCH("CUMPLE",X447)))</formula>
    </cfRule>
    <cfRule type="containsText" dxfId="1728" priority="1860" operator="containsText" text="SUBSANAR">
      <formula>NOT(ISERROR(SEARCH("SUBSANAR",X447)))</formula>
    </cfRule>
    <cfRule type="containsText" dxfId="1727" priority="1861" operator="containsText" text="NO">
      <formula>NOT(ISERROR(SEARCH("NO",X447)))</formula>
    </cfRule>
    <cfRule type="containsText" dxfId="1726" priority="1862" operator="containsText" text="SI">
      <formula>NOT(ISERROR(SEARCH("SI",X447)))</formula>
    </cfRule>
  </conditionalFormatting>
  <conditionalFormatting sqref="X460">
    <cfRule type="containsText" dxfId="1725" priority="1853" operator="containsText" text="NO CUMPLE">
      <formula>NOT(ISERROR(SEARCH("NO CUMPLE",X460)))</formula>
    </cfRule>
    <cfRule type="containsText" dxfId="1724" priority="1854" operator="containsText" text="CUMPLE">
      <formula>NOT(ISERROR(SEARCH("CUMPLE",X460)))</formula>
    </cfRule>
    <cfRule type="containsText" dxfId="1723" priority="1855" operator="containsText" text="SUBSANAR">
      <formula>NOT(ISERROR(SEARCH("SUBSANAR",X460)))</formula>
    </cfRule>
    <cfRule type="containsText" dxfId="1722" priority="1856" operator="containsText" text="NO">
      <formula>NOT(ISERROR(SEARCH("NO",X460)))</formula>
    </cfRule>
    <cfRule type="containsText" dxfId="1721" priority="1857" operator="containsText" text="SI">
      <formula>NOT(ISERROR(SEARCH("SI",X460)))</formula>
    </cfRule>
  </conditionalFormatting>
  <conditionalFormatting sqref="X473">
    <cfRule type="containsText" dxfId="1720" priority="1848" operator="containsText" text="NO CUMPLE">
      <formula>NOT(ISERROR(SEARCH("NO CUMPLE",X473)))</formula>
    </cfRule>
    <cfRule type="containsText" dxfId="1719" priority="1849" operator="containsText" text="CUMPLE">
      <formula>NOT(ISERROR(SEARCH("CUMPLE",X473)))</formula>
    </cfRule>
    <cfRule type="containsText" dxfId="1718" priority="1850" operator="containsText" text="SUBSANAR">
      <formula>NOT(ISERROR(SEARCH("SUBSANAR",X473)))</formula>
    </cfRule>
    <cfRule type="containsText" dxfId="1717" priority="1851" operator="containsText" text="NO">
      <formula>NOT(ISERROR(SEARCH("NO",X473)))</formula>
    </cfRule>
    <cfRule type="containsText" dxfId="1716" priority="1852" operator="containsText" text="SI">
      <formula>NOT(ISERROR(SEARCH("SI",X473)))</formula>
    </cfRule>
  </conditionalFormatting>
  <conditionalFormatting sqref="X486">
    <cfRule type="containsText" dxfId="1715" priority="1843" operator="containsText" text="NO CUMPLE">
      <formula>NOT(ISERROR(SEARCH("NO CUMPLE",X486)))</formula>
    </cfRule>
    <cfRule type="containsText" dxfId="1714" priority="1844" operator="containsText" text="CUMPLE">
      <formula>NOT(ISERROR(SEARCH("CUMPLE",X486)))</formula>
    </cfRule>
    <cfRule type="containsText" dxfId="1713" priority="1845" operator="containsText" text="SUBSANAR">
      <formula>NOT(ISERROR(SEARCH("SUBSANAR",X486)))</formula>
    </cfRule>
    <cfRule type="containsText" dxfId="1712" priority="1846" operator="containsText" text="NO">
      <formula>NOT(ISERROR(SEARCH("NO",X486)))</formula>
    </cfRule>
    <cfRule type="containsText" dxfId="1711" priority="1847" operator="containsText" text="SI">
      <formula>NOT(ISERROR(SEARCH("SI",X486)))</formula>
    </cfRule>
  </conditionalFormatting>
  <conditionalFormatting sqref="X499">
    <cfRule type="containsText" dxfId="1710" priority="1838" operator="containsText" text="NO CUMPLE">
      <formula>NOT(ISERROR(SEARCH("NO CUMPLE",X499)))</formula>
    </cfRule>
    <cfRule type="containsText" dxfId="1709" priority="1839" operator="containsText" text="CUMPLE">
      <formula>NOT(ISERROR(SEARCH("CUMPLE",X499)))</formula>
    </cfRule>
    <cfRule type="containsText" dxfId="1708" priority="1840" operator="containsText" text="SUBSANAR">
      <formula>NOT(ISERROR(SEARCH("SUBSANAR",X499)))</formula>
    </cfRule>
    <cfRule type="containsText" dxfId="1707" priority="1841" operator="containsText" text="NO">
      <formula>NOT(ISERROR(SEARCH("NO",X499)))</formula>
    </cfRule>
    <cfRule type="containsText" dxfId="1706" priority="1842" operator="containsText" text="SI">
      <formula>NOT(ISERROR(SEARCH("SI",X499)))</formula>
    </cfRule>
  </conditionalFormatting>
  <conditionalFormatting sqref="X512">
    <cfRule type="containsText" dxfId="1705" priority="1833" operator="containsText" text="NO CUMPLE">
      <formula>NOT(ISERROR(SEARCH("NO CUMPLE",X512)))</formula>
    </cfRule>
    <cfRule type="containsText" dxfId="1704" priority="1834" operator="containsText" text="CUMPLE">
      <formula>NOT(ISERROR(SEARCH("CUMPLE",X512)))</formula>
    </cfRule>
    <cfRule type="containsText" dxfId="1703" priority="1835" operator="containsText" text="SUBSANAR">
      <formula>NOT(ISERROR(SEARCH("SUBSANAR",X512)))</formula>
    </cfRule>
    <cfRule type="containsText" dxfId="1702" priority="1836" operator="containsText" text="NO">
      <formula>NOT(ISERROR(SEARCH("NO",X512)))</formula>
    </cfRule>
    <cfRule type="containsText" dxfId="1701" priority="1837" operator="containsText" text="SI">
      <formula>NOT(ISERROR(SEARCH("SI",X512)))</formula>
    </cfRule>
  </conditionalFormatting>
  <conditionalFormatting sqref="X525">
    <cfRule type="containsText" dxfId="1700" priority="1828" operator="containsText" text="NO CUMPLE">
      <formula>NOT(ISERROR(SEARCH("NO CUMPLE",X525)))</formula>
    </cfRule>
    <cfRule type="containsText" dxfId="1699" priority="1829" operator="containsText" text="CUMPLE">
      <formula>NOT(ISERROR(SEARCH("CUMPLE",X525)))</formula>
    </cfRule>
    <cfRule type="containsText" dxfId="1698" priority="1830" operator="containsText" text="SUBSANAR">
      <formula>NOT(ISERROR(SEARCH("SUBSANAR",X525)))</formula>
    </cfRule>
    <cfRule type="containsText" dxfId="1697" priority="1831" operator="containsText" text="NO">
      <formula>NOT(ISERROR(SEARCH("NO",X525)))</formula>
    </cfRule>
    <cfRule type="containsText" dxfId="1696" priority="1832" operator="containsText" text="SI">
      <formula>NOT(ISERROR(SEARCH("SI",X525)))</formula>
    </cfRule>
  </conditionalFormatting>
  <conditionalFormatting sqref="X538">
    <cfRule type="containsText" dxfId="1695" priority="1823" operator="containsText" text="NO CUMPLE">
      <formula>NOT(ISERROR(SEARCH("NO CUMPLE",X538)))</formula>
    </cfRule>
    <cfRule type="containsText" dxfId="1694" priority="1824" operator="containsText" text="CUMPLE">
      <formula>NOT(ISERROR(SEARCH("CUMPLE",X538)))</formula>
    </cfRule>
    <cfRule type="containsText" dxfId="1693" priority="1825" operator="containsText" text="SUBSANAR">
      <formula>NOT(ISERROR(SEARCH("SUBSANAR",X538)))</formula>
    </cfRule>
    <cfRule type="containsText" dxfId="1692" priority="1826" operator="containsText" text="NO">
      <formula>NOT(ISERROR(SEARCH("NO",X538)))</formula>
    </cfRule>
    <cfRule type="containsText" dxfId="1691" priority="1827" operator="containsText" text="SI">
      <formula>NOT(ISERROR(SEARCH("SI",X538)))</formula>
    </cfRule>
  </conditionalFormatting>
  <conditionalFormatting sqref="X551">
    <cfRule type="containsText" dxfId="1690" priority="1818" operator="containsText" text="NO CUMPLE">
      <formula>NOT(ISERROR(SEARCH("NO CUMPLE",X551)))</formula>
    </cfRule>
    <cfRule type="containsText" dxfId="1689" priority="1819" operator="containsText" text="CUMPLE">
      <formula>NOT(ISERROR(SEARCH("CUMPLE",X551)))</formula>
    </cfRule>
    <cfRule type="containsText" dxfId="1688" priority="1820" operator="containsText" text="SUBSANAR">
      <formula>NOT(ISERROR(SEARCH("SUBSANAR",X551)))</formula>
    </cfRule>
    <cfRule type="containsText" dxfId="1687" priority="1821" operator="containsText" text="NO">
      <formula>NOT(ISERROR(SEARCH("NO",X551)))</formula>
    </cfRule>
    <cfRule type="containsText" dxfId="1686" priority="1822" operator="containsText" text="SI">
      <formula>NOT(ISERROR(SEARCH("SI",X551)))</formula>
    </cfRule>
  </conditionalFormatting>
  <conditionalFormatting sqref="X564">
    <cfRule type="containsText" dxfId="1685" priority="1813" operator="containsText" text="NO CUMPLE">
      <formula>NOT(ISERROR(SEARCH("NO CUMPLE",X564)))</formula>
    </cfRule>
    <cfRule type="containsText" dxfId="1684" priority="1814" operator="containsText" text="CUMPLE">
      <formula>NOT(ISERROR(SEARCH("CUMPLE",X564)))</formula>
    </cfRule>
    <cfRule type="containsText" dxfId="1683" priority="1815" operator="containsText" text="SUBSANAR">
      <formula>NOT(ISERROR(SEARCH("SUBSANAR",X564)))</formula>
    </cfRule>
    <cfRule type="containsText" dxfId="1682" priority="1816" operator="containsText" text="NO">
      <formula>NOT(ISERROR(SEARCH("NO",X564)))</formula>
    </cfRule>
    <cfRule type="containsText" dxfId="1681" priority="1817" operator="containsText" text="SI">
      <formula>NOT(ISERROR(SEARCH("SI",X564)))</formula>
    </cfRule>
  </conditionalFormatting>
  <conditionalFormatting sqref="X577">
    <cfRule type="containsText" dxfId="1680" priority="1808" operator="containsText" text="NO CUMPLE">
      <formula>NOT(ISERROR(SEARCH("NO CUMPLE",X577)))</formula>
    </cfRule>
    <cfRule type="containsText" dxfId="1679" priority="1809" operator="containsText" text="CUMPLE">
      <formula>NOT(ISERROR(SEARCH("CUMPLE",X577)))</formula>
    </cfRule>
    <cfRule type="containsText" dxfId="1678" priority="1810" operator="containsText" text="SUBSANAR">
      <formula>NOT(ISERROR(SEARCH("SUBSANAR",X577)))</formula>
    </cfRule>
    <cfRule type="containsText" dxfId="1677" priority="1811" operator="containsText" text="NO">
      <formula>NOT(ISERROR(SEARCH("NO",X577)))</formula>
    </cfRule>
    <cfRule type="containsText" dxfId="1676" priority="1812" operator="containsText" text="SI">
      <formula>NOT(ISERROR(SEARCH("SI",X577)))</formula>
    </cfRule>
  </conditionalFormatting>
  <conditionalFormatting sqref="X590">
    <cfRule type="containsText" dxfId="1675" priority="1803" operator="containsText" text="NO CUMPLE">
      <formula>NOT(ISERROR(SEARCH("NO CUMPLE",X590)))</formula>
    </cfRule>
    <cfRule type="containsText" dxfId="1674" priority="1804" operator="containsText" text="CUMPLE">
      <formula>NOT(ISERROR(SEARCH("CUMPLE",X590)))</formula>
    </cfRule>
    <cfRule type="containsText" dxfId="1673" priority="1805" operator="containsText" text="SUBSANAR">
      <formula>NOT(ISERROR(SEARCH("SUBSANAR",X590)))</formula>
    </cfRule>
    <cfRule type="containsText" dxfId="1672" priority="1806" operator="containsText" text="NO">
      <formula>NOT(ISERROR(SEARCH("NO",X590)))</formula>
    </cfRule>
    <cfRule type="containsText" dxfId="1671" priority="1807" operator="containsText" text="SI">
      <formula>NOT(ISERROR(SEARCH("SI",X590)))</formula>
    </cfRule>
  </conditionalFormatting>
  <conditionalFormatting sqref="X603">
    <cfRule type="containsText" dxfId="1670" priority="1798" operator="containsText" text="NO CUMPLE">
      <formula>NOT(ISERROR(SEARCH("NO CUMPLE",X603)))</formula>
    </cfRule>
    <cfRule type="containsText" dxfId="1669" priority="1799" operator="containsText" text="CUMPLE">
      <formula>NOT(ISERROR(SEARCH("CUMPLE",X603)))</formula>
    </cfRule>
    <cfRule type="containsText" dxfId="1668" priority="1800" operator="containsText" text="SUBSANAR">
      <formula>NOT(ISERROR(SEARCH("SUBSANAR",X603)))</formula>
    </cfRule>
    <cfRule type="containsText" dxfId="1667" priority="1801" operator="containsText" text="NO">
      <formula>NOT(ISERROR(SEARCH("NO",X603)))</formula>
    </cfRule>
    <cfRule type="containsText" dxfId="1666" priority="1802" operator="containsText" text="SI">
      <formula>NOT(ISERROR(SEARCH("SI",X603)))</formula>
    </cfRule>
  </conditionalFormatting>
  <conditionalFormatting sqref="X616">
    <cfRule type="containsText" dxfId="1665" priority="1793" operator="containsText" text="NO CUMPLE">
      <formula>NOT(ISERROR(SEARCH("NO CUMPLE",X616)))</formula>
    </cfRule>
    <cfRule type="containsText" dxfId="1664" priority="1794" operator="containsText" text="CUMPLE">
      <formula>NOT(ISERROR(SEARCH("CUMPLE",X616)))</formula>
    </cfRule>
    <cfRule type="containsText" dxfId="1663" priority="1795" operator="containsText" text="SUBSANAR">
      <formula>NOT(ISERROR(SEARCH("SUBSANAR",X616)))</formula>
    </cfRule>
    <cfRule type="containsText" dxfId="1662" priority="1796" operator="containsText" text="NO">
      <formula>NOT(ISERROR(SEARCH("NO",X616)))</formula>
    </cfRule>
    <cfRule type="containsText" dxfId="1661" priority="1797" operator="containsText" text="SI">
      <formula>NOT(ISERROR(SEARCH("SI",X616)))</formula>
    </cfRule>
  </conditionalFormatting>
  <conditionalFormatting sqref="X629">
    <cfRule type="containsText" dxfId="1660" priority="1788" operator="containsText" text="NO CUMPLE">
      <formula>NOT(ISERROR(SEARCH("NO CUMPLE",X629)))</formula>
    </cfRule>
    <cfRule type="containsText" dxfId="1659" priority="1789" operator="containsText" text="CUMPLE">
      <formula>NOT(ISERROR(SEARCH("CUMPLE",X629)))</formula>
    </cfRule>
    <cfRule type="containsText" dxfId="1658" priority="1790" operator="containsText" text="SUBSANAR">
      <formula>NOT(ISERROR(SEARCH("SUBSANAR",X629)))</formula>
    </cfRule>
    <cfRule type="containsText" dxfId="1657" priority="1791" operator="containsText" text="NO">
      <formula>NOT(ISERROR(SEARCH("NO",X629)))</formula>
    </cfRule>
    <cfRule type="containsText" dxfId="1656" priority="1792" operator="containsText" text="SI">
      <formula>NOT(ISERROR(SEARCH("SI",X629)))</formula>
    </cfRule>
  </conditionalFormatting>
  <conditionalFormatting sqref="X642">
    <cfRule type="containsText" dxfId="1655" priority="1783" operator="containsText" text="NO CUMPLE">
      <formula>NOT(ISERROR(SEARCH("NO CUMPLE",X642)))</formula>
    </cfRule>
    <cfRule type="containsText" dxfId="1654" priority="1784" operator="containsText" text="CUMPLE">
      <formula>NOT(ISERROR(SEARCH("CUMPLE",X642)))</formula>
    </cfRule>
    <cfRule type="containsText" dxfId="1653" priority="1785" operator="containsText" text="SUBSANAR">
      <formula>NOT(ISERROR(SEARCH("SUBSANAR",X642)))</formula>
    </cfRule>
    <cfRule type="containsText" dxfId="1652" priority="1786" operator="containsText" text="NO">
      <formula>NOT(ISERROR(SEARCH("NO",X642)))</formula>
    </cfRule>
    <cfRule type="containsText" dxfId="1651" priority="1787" operator="containsText" text="SI">
      <formula>NOT(ISERROR(SEARCH("SI",X642)))</formula>
    </cfRule>
  </conditionalFormatting>
  <conditionalFormatting sqref="X655">
    <cfRule type="containsText" dxfId="1650" priority="1778" operator="containsText" text="NO CUMPLE">
      <formula>NOT(ISERROR(SEARCH("NO CUMPLE",X655)))</formula>
    </cfRule>
    <cfRule type="containsText" dxfId="1649" priority="1779" operator="containsText" text="CUMPLE">
      <formula>NOT(ISERROR(SEARCH("CUMPLE",X655)))</formula>
    </cfRule>
    <cfRule type="containsText" dxfId="1648" priority="1780" operator="containsText" text="SUBSANAR">
      <formula>NOT(ISERROR(SEARCH("SUBSANAR",X655)))</formula>
    </cfRule>
    <cfRule type="containsText" dxfId="1647" priority="1781" operator="containsText" text="NO">
      <formula>NOT(ISERROR(SEARCH("NO",X655)))</formula>
    </cfRule>
    <cfRule type="containsText" dxfId="1646" priority="1782" operator="containsText" text="SI">
      <formula>NOT(ISERROR(SEARCH("SI",X655)))</formula>
    </cfRule>
  </conditionalFormatting>
  <conditionalFormatting sqref="X668">
    <cfRule type="containsText" dxfId="1645" priority="1773" operator="containsText" text="NO CUMPLE">
      <formula>NOT(ISERROR(SEARCH("NO CUMPLE",X668)))</formula>
    </cfRule>
    <cfRule type="containsText" dxfId="1644" priority="1774" operator="containsText" text="CUMPLE">
      <formula>NOT(ISERROR(SEARCH("CUMPLE",X668)))</formula>
    </cfRule>
    <cfRule type="containsText" dxfId="1643" priority="1775" operator="containsText" text="SUBSANAR">
      <formula>NOT(ISERROR(SEARCH("SUBSANAR",X668)))</formula>
    </cfRule>
    <cfRule type="containsText" dxfId="1642" priority="1776" operator="containsText" text="NO">
      <formula>NOT(ISERROR(SEARCH("NO",X668)))</formula>
    </cfRule>
    <cfRule type="containsText" dxfId="1641" priority="1777" operator="containsText" text="SI">
      <formula>NOT(ISERROR(SEARCH("SI",X668)))</formula>
    </cfRule>
  </conditionalFormatting>
  <conditionalFormatting sqref="X681">
    <cfRule type="containsText" dxfId="1640" priority="1768" operator="containsText" text="NO CUMPLE">
      <formula>NOT(ISERROR(SEARCH("NO CUMPLE",X681)))</formula>
    </cfRule>
    <cfRule type="containsText" dxfId="1639" priority="1769" operator="containsText" text="CUMPLE">
      <formula>NOT(ISERROR(SEARCH("CUMPLE",X681)))</formula>
    </cfRule>
    <cfRule type="containsText" dxfId="1638" priority="1770" operator="containsText" text="SUBSANAR">
      <formula>NOT(ISERROR(SEARCH("SUBSANAR",X681)))</formula>
    </cfRule>
    <cfRule type="containsText" dxfId="1637" priority="1771" operator="containsText" text="NO">
      <formula>NOT(ISERROR(SEARCH("NO",X681)))</formula>
    </cfRule>
    <cfRule type="containsText" dxfId="1636" priority="1772" operator="containsText" text="SI">
      <formula>NOT(ISERROR(SEARCH("SI",X681)))</formula>
    </cfRule>
  </conditionalFormatting>
  <conditionalFormatting sqref="X694">
    <cfRule type="containsText" dxfId="1635" priority="1763" operator="containsText" text="NO CUMPLE">
      <formula>NOT(ISERROR(SEARCH("NO CUMPLE",X694)))</formula>
    </cfRule>
    <cfRule type="containsText" dxfId="1634" priority="1764" operator="containsText" text="CUMPLE">
      <formula>NOT(ISERROR(SEARCH("CUMPLE",X694)))</formula>
    </cfRule>
    <cfRule type="containsText" dxfId="1633" priority="1765" operator="containsText" text="SUBSANAR">
      <formula>NOT(ISERROR(SEARCH("SUBSANAR",X694)))</formula>
    </cfRule>
    <cfRule type="containsText" dxfId="1632" priority="1766" operator="containsText" text="NO">
      <formula>NOT(ISERROR(SEARCH("NO",X694)))</formula>
    </cfRule>
    <cfRule type="containsText" dxfId="1631" priority="1767" operator="containsText" text="SI">
      <formula>NOT(ISERROR(SEARCH("SI",X694)))</formula>
    </cfRule>
  </conditionalFormatting>
  <conditionalFormatting sqref="X707">
    <cfRule type="containsText" dxfId="1630" priority="1758" operator="containsText" text="NO CUMPLE">
      <formula>NOT(ISERROR(SEARCH("NO CUMPLE",X707)))</formula>
    </cfRule>
    <cfRule type="containsText" dxfId="1629" priority="1759" operator="containsText" text="CUMPLE">
      <formula>NOT(ISERROR(SEARCH("CUMPLE",X707)))</formula>
    </cfRule>
    <cfRule type="containsText" dxfId="1628" priority="1760" operator="containsText" text="SUBSANAR">
      <formula>NOT(ISERROR(SEARCH("SUBSANAR",X707)))</formula>
    </cfRule>
    <cfRule type="containsText" dxfId="1627" priority="1761" operator="containsText" text="NO">
      <formula>NOT(ISERROR(SEARCH("NO",X707)))</formula>
    </cfRule>
    <cfRule type="containsText" dxfId="1626" priority="1762" operator="containsText" text="SI">
      <formula>NOT(ISERROR(SEARCH("SI",X707)))</formula>
    </cfRule>
  </conditionalFormatting>
  <conditionalFormatting sqref="X720">
    <cfRule type="containsText" dxfId="1625" priority="1753" operator="containsText" text="NO CUMPLE">
      <formula>NOT(ISERROR(SEARCH("NO CUMPLE",X720)))</formula>
    </cfRule>
    <cfRule type="containsText" dxfId="1624" priority="1754" operator="containsText" text="CUMPLE">
      <formula>NOT(ISERROR(SEARCH("CUMPLE",X720)))</formula>
    </cfRule>
    <cfRule type="containsText" dxfId="1623" priority="1755" operator="containsText" text="SUBSANAR">
      <formula>NOT(ISERROR(SEARCH("SUBSANAR",X720)))</formula>
    </cfRule>
    <cfRule type="containsText" dxfId="1622" priority="1756" operator="containsText" text="NO">
      <formula>NOT(ISERROR(SEARCH("NO",X720)))</formula>
    </cfRule>
    <cfRule type="containsText" dxfId="1621" priority="1757" operator="containsText" text="SI">
      <formula>NOT(ISERROR(SEARCH("SI",X720)))</formula>
    </cfRule>
  </conditionalFormatting>
  <conditionalFormatting sqref="X733">
    <cfRule type="containsText" dxfId="1620" priority="1748" operator="containsText" text="NO CUMPLE">
      <formula>NOT(ISERROR(SEARCH("NO CUMPLE",X733)))</formula>
    </cfRule>
    <cfRule type="containsText" dxfId="1619" priority="1749" operator="containsText" text="CUMPLE">
      <formula>NOT(ISERROR(SEARCH("CUMPLE",X733)))</formula>
    </cfRule>
    <cfRule type="containsText" dxfId="1618" priority="1750" operator="containsText" text="SUBSANAR">
      <formula>NOT(ISERROR(SEARCH("SUBSANAR",X733)))</formula>
    </cfRule>
    <cfRule type="containsText" dxfId="1617" priority="1751" operator="containsText" text="NO">
      <formula>NOT(ISERROR(SEARCH("NO",X733)))</formula>
    </cfRule>
    <cfRule type="containsText" dxfId="1616" priority="1752" operator="containsText" text="SI">
      <formula>NOT(ISERROR(SEARCH("SI",X733)))</formula>
    </cfRule>
  </conditionalFormatting>
  <conditionalFormatting sqref="X746">
    <cfRule type="containsText" dxfId="1615" priority="1743" operator="containsText" text="NO CUMPLE">
      <formula>NOT(ISERROR(SEARCH("NO CUMPLE",X746)))</formula>
    </cfRule>
    <cfRule type="containsText" dxfId="1614" priority="1744" operator="containsText" text="CUMPLE">
      <formula>NOT(ISERROR(SEARCH("CUMPLE",X746)))</formula>
    </cfRule>
    <cfRule type="containsText" dxfId="1613" priority="1745" operator="containsText" text="SUBSANAR">
      <formula>NOT(ISERROR(SEARCH("SUBSANAR",X746)))</formula>
    </cfRule>
    <cfRule type="containsText" dxfId="1612" priority="1746" operator="containsText" text="NO">
      <formula>NOT(ISERROR(SEARCH("NO",X746)))</formula>
    </cfRule>
    <cfRule type="containsText" dxfId="1611" priority="1747" operator="containsText" text="SI">
      <formula>NOT(ISERROR(SEARCH("SI",X746)))</formula>
    </cfRule>
  </conditionalFormatting>
  <conditionalFormatting sqref="X759">
    <cfRule type="containsText" dxfId="1610" priority="1738" operator="containsText" text="NO CUMPLE">
      <formula>NOT(ISERROR(SEARCH("NO CUMPLE",X759)))</formula>
    </cfRule>
    <cfRule type="containsText" dxfId="1609" priority="1739" operator="containsText" text="CUMPLE">
      <formula>NOT(ISERROR(SEARCH("CUMPLE",X759)))</formula>
    </cfRule>
    <cfRule type="containsText" dxfId="1608" priority="1740" operator="containsText" text="SUBSANAR">
      <formula>NOT(ISERROR(SEARCH("SUBSANAR",X759)))</formula>
    </cfRule>
    <cfRule type="containsText" dxfId="1607" priority="1741" operator="containsText" text="NO">
      <formula>NOT(ISERROR(SEARCH("NO",X759)))</formula>
    </cfRule>
    <cfRule type="containsText" dxfId="1606" priority="1742" operator="containsText" text="SI">
      <formula>NOT(ISERROR(SEARCH("SI",X759)))</formula>
    </cfRule>
  </conditionalFormatting>
  <conditionalFormatting sqref="X772">
    <cfRule type="containsText" dxfId="1605" priority="1733" operator="containsText" text="NO CUMPLE">
      <formula>NOT(ISERROR(SEARCH("NO CUMPLE",X772)))</formula>
    </cfRule>
    <cfRule type="containsText" dxfId="1604" priority="1734" operator="containsText" text="CUMPLE">
      <formula>NOT(ISERROR(SEARCH("CUMPLE",X772)))</formula>
    </cfRule>
    <cfRule type="containsText" dxfId="1603" priority="1735" operator="containsText" text="SUBSANAR">
      <formula>NOT(ISERROR(SEARCH("SUBSANAR",X772)))</formula>
    </cfRule>
    <cfRule type="containsText" dxfId="1602" priority="1736" operator="containsText" text="NO">
      <formula>NOT(ISERROR(SEARCH("NO",X772)))</formula>
    </cfRule>
    <cfRule type="containsText" dxfId="1601" priority="1737" operator="containsText" text="SI">
      <formula>NOT(ISERROR(SEARCH("SI",X772)))</formula>
    </cfRule>
  </conditionalFormatting>
  <conditionalFormatting sqref="X785">
    <cfRule type="containsText" dxfId="1600" priority="1728" operator="containsText" text="NO CUMPLE">
      <formula>NOT(ISERROR(SEARCH("NO CUMPLE",X785)))</formula>
    </cfRule>
    <cfRule type="containsText" dxfId="1599" priority="1729" operator="containsText" text="CUMPLE">
      <formula>NOT(ISERROR(SEARCH("CUMPLE",X785)))</formula>
    </cfRule>
    <cfRule type="containsText" dxfId="1598" priority="1730" operator="containsText" text="SUBSANAR">
      <formula>NOT(ISERROR(SEARCH("SUBSANAR",X785)))</formula>
    </cfRule>
    <cfRule type="containsText" dxfId="1597" priority="1731" operator="containsText" text="NO">
      <formula>NOT(ISERROR(SEARCH("NO",X785)))</formula>
    </cfRule>
    <cfRule type="containsText" dxfId="1596" priority="1732" operator="containsText" text="SI">
      <formula>NOT(ISERROR(SEARCH("SI",X785)))</formula>
    </cfRule>
  </conditionalFormatting>
  <conditionalFormatting sqref="X798">
    <cfRule type="containsText" dxfId="1595" priority="1723" operator="containsText" text="NO CUMPLE">
      <formula>NOT(ISERROR(SEARCH("NO CUMPLE",X798)))</formula>
    </cfRule>
    <cfRule type="containsText" dxfId="1594" priority="1724" operator="containsText" text="CUMPLE">
      <formula>NOT(ISERROR(SEARCH("CUMPLE",X798)))</formula>
    </cfRule>
    <cfRule type="containsText" dxfId="1593" priority="1725" operator="containsText" text="SUBSANAR">
      <formula>NOT(ISERROR(SEARCH("SUBSANAR",X798)))</formula>
    </cfRule>
    <cfRule type="containsText" dxfId="1592" priority="1726" operator="containsText" text="NO">
      <formula>NOT(ISERROR(SEARCH("NO",X798)))</formula>
    </cfRule>
    <cfRule type="containsText" dxfId="1591" priority="1727" operator="containsText" text="SI">
      <formula>NOT(ISERROR(SEARCH("SI",X798)))</formula>
    </cfRule>
  </conditionalFormatting>
  <conditionalFormatting sqref="X811">
    <cfRule type="containsText" dxfId="1590" priority="1718" operator="containsText" text="NO CUMPLE">
      <formula>NOT(ISERROR(SEARCH("NO CUMPLE",X811)))</formula>
    </cfRule>
    <cfRule type="containsText" dxfId="1589" priority="1719" operator="containsText" text="CUMPLE">
      <formula>NOT(ISERROR(SEARCH("CUMPLE",X811)))</formula>
    </cfRule>
    <cfRule type="containsText" dxfId="1588" priority="1720" operator="containsText" text="SUBSANAR">
      <formula>NOT(ISERROR(SEARCH("SUBSANAR",X811)))</formula>
    </cfRule>
    <cfRule type="containsText" dxfId="1587" priority="1721" operator="containsText" text="NO">
      <formula>NOT(ISERROR(SEARCH("NO",X811)))</formula>
    </cfRule>
    <cfRule type="containsText" dxfId="1586" priority="1722" operator="containsText" text="SI">
      <formula>NOT(ISERROR(SEARCH("SI",X811)))</formula>
    </cfRule>
  </conditionalFormatting>
  <conditionalFormatting sqref="X824">
    <cfRule type="containsText" dxfId="1585" priority="1713" operator="containsText" text="NO CUMPLE">
      <formula>NOT(ISERROR(SEARCH("NO CUMPLE",X824)))</formula>
    </cfRule>
    <cfRule type="containsText" dxfId="1584" priority="1714" operator="containsText" text="CUMPLE">
      <formula>NOT(ISERROR(SEARCH("CUMPLE",X824)))</formula>
    </cfRule>
    <cfRule type="containsText" dxfId="1583" priority="1715" operator="containsText" text="SUBSANAR">
      <formula>NOT(ISERROR(SEARCH("SUBSANAR",X824)))</formula>
    </cfRule>
    <cfRule type="containsText" dxfId="1582" priority="1716" operator="containsText" text="NO">
      <formula>NOT(ISERROR(SEARCH("NO",X824)))</formula>
    </cfRule>
    <cfRule type="containsText" dxfId="1581" priority="1717" operator="containsText" text="SI">
      <formula>NOT(ISERROR(SEARCH("SI",X824)))</formula>
    </cfRule>
  </conditionalFormatting>
  <conditionalFormatting sqref="X837">
    <cfRule type="containsText" dxfId="1580" priority="1708" operator="containsText" text="NO CUMPLE">
      <formula>NOT(ISERROR(SEARCH("NO CUMPLE",X837)))</formula>
    </cfRule>
    <cfRule type="containsText" dxfId="1579" priority="1709" operator="containsText" text="CUMPLE">
      <formula>NOT(ISERROR(SEARCH("CUMPLE",X837)))</formula>
    </cfRule>
    <cfRule type="containsText" dxfId="1578" priority="1710" operator="containsText" text="SUBSANAR">
      <formula>NOT(ISERROR(SEARCH("SUBSANAR",X837)))</formula>
    </cfRule>
    <cfRule type="containsText" dxfId="1577" priority="1711" operator="containsText" text="NO">
      <formula>NOT(ISERROR(SEARCH("NO",X837)))</formula>
    </cfRule>
    <cfRule type="containsText" dxfId="1576" priority="1712" operator="containsText" text="SI">
      <formula>NOT(ISERROR(SEARCH("SI",X837)))</formula>
    </cfRule>
  </conditionalFormatting>
  <conditionalFormatting sqref="X850">
    <cfRule type="containsText" dxfId="1575" priority="1703" operator="containsText" text="NO CUMPLE">
      <formula>NOT(ISERROR(SEARCH("NO CUMPLE",X850)))</formula>
    </cfRule>
    <cfRule type="containsText" dxfId="1574" priority="1704" operator="containsText" text="CUMPLE">
      <formula>NOT(ISERROR(SEARCH("CUMPLE",X850)))</formula>
    </cfRule>
    <cfRule type="containsText" dxfId="1573" priority="1705" operator="containsText" text="SUBSANAR">
      <formula>NOT(ISERROR(SEARCH("SUBSANAR",X850)))</formula>
    </cfRule>
    <cfRule type="containsText" dxfId="1572" priority="1706" operator="containsText" text="NO">
      <formula>NOT(ISERROR(SEARCH("NO",X850)))</formula>
    </cfRule>
    <cfRule type="containsText" dxfId="1571" priority="1707" operator="containsText" text="SI">
      <formula>NOT(ISERROR(SEARCH("SI",X850)))</formula>
    </cfRule>
  </conditionalFormatting>
  <conditionalFormatting sqref="X863">
    <cfRule type="containsText" dxfId="1570" priority="1698" operator="containsText" text="NO CUMPLE">
      <formula>NOT(ISERROR(SEARCH("NO CUMPLE",X863)))</formula>
    </cfRule>
    <cfRule type="containsText" dxfId="1569" priority="1699" operator="containsText" text="CUMPLE">
      <formula>NOT(ISERROR(SEARCH("CUMPLE",X863)))</formula>
    </cfRule>
    <cfRule type="containsText" dxfId="1568" priority="1700" operator="containsText" text="SUBSANAR">
      <formula>NOT(ISERROR(SEARCH("SUBSANAR",X863)))</formula>
    </cfRule>
    <cfRule type="containsText" dxfId="1567" priority="1701" operator="containsText" text="NO">
      <formula>NOT(ISERROR(SEARCH("NO",X863)))</formula>
    </cfRule>
    <cfRule type="containsText" dxfId="1566" priority="1702" operator="containsText" text="SI">
      <formula>NOT(ISERROR(SEARCH("SI",X863)))</formula>
    </cfRule>
  </conditionalFormatting>
  <conditionalFormatting sqref="X876">
    <cfRule type="containsText" dxfId="1565" priority="1693" operator="containsText" text="NO CUMPLE">
      <formula>NOT(ISERROR(SEARCH("NO CUMPLE",X876)))</formula>
    </cfRule>
    <cfRule type="containsText" dxfId="1564" priority="1694" operator="containsText" text="CUMPLE">
      <formula>NOT(ISERROR(SEARCH("CUMPLE",X876)))</formula>
    </cfRule>
    <cfRule type="containsText" dxfId="1563" priority="1695" operator="containsText" text="SUBSANAR">
      <formula>NOT(ISERROR(SEARCH("SUBSANAR",X876)))</formula>
    </cfRule>
    <cfRule type="containsText" dxfId="1562" priority="1696" operator="containsText" text="NO">
      <formula>NOT(ISERROR(SEARCH("NO",X876)))</formula>
    </cfRule>
    <cfRule type="containsText" dxfId="1561" priority="1697" operator="containsText" text="SI">
      <formula>NOT(ISERROR(SEARCH("SI",X876)))</formula>
    </cfRule>
  </conditionalFormatting>
  <conditionalFormatting sqref="X889">
    <cfRule type="containsText" dxfId="1560" priority="1688" operator="containsText" text="NO CUMPLE">
      <formula>NOT(ISERROR(SEARCH("NO CUMPLE",X889)))</formula>
    </cfRule>
    <cfRule type="containsText" dxfId="1559" priority="1689" operator="containsText" text="CUMPLE">
      <formula>NOT(ISERROR(SEARCH("CUMPLE",X889)))</formula>
    </cfRule>
    <cfRule type="containsText" dxfId="1558" priority="1690" operator="containsText" text="SUBSANAR">
      <formula>NOT(ISERROR(SEARCH("SUBSANAR",X889)))</formula>
    </cfRule>
    <cfRule type="containsText" dxfId="1557" priority="1691" operator="containsText" text="NO">
      <formula>NOT(ISERROR(SEARCH("NO",X889)))</formula>
    </cfRule>
    <cfRule type="containsText" dxfId="1556" priority="1692" operator="containsText" text="SI">
      <formula>NOT(ISERROR(SEARCH("SI",X889)))</formula>
    </cfRule>
  </conditionalFormatting>
  <conditionalFormatting sqref="X902">
    <cfRule type="containsText" dxfId="1555" priority="1683" operator="containsText" text="NO CUMPLE">
      <formula>NOT(ISERROR(SEARCH("NO CUMPLE",X902)))</formula>
    </cfRule>
    <cfRule type="containsText" dxfId="1554" priority="1684" operator="containsText" text="CUMPLE">
      <formula>NOT(ISERROR(SEARCH("CUMPLE",X902)))</formula>
    </cfRule>
    <cfRule type="containsText" dxfId="1553" priority="1685" operator="containsText" text="SUBSANAR">
      <formula>NOT(ISERROR(SEARCH("SUBSANAR",X902)))</formula>
    </cfRule>
    <cfRule type="containsText" dxfId="1552" priority="1686" operator="containsText" text="NO">
      <formula>NOT(ISERROR(SEARCH("NO",X902)))</formula>
    </cfRule>
    <cfRule type="containsText" dxfId="1551" priority="1687" operator="containsText" text="SI">
      <formula>NOT(ISERROR(SEARCH("SI",X902)))</formula>
    </cfRule>
  </conditionalFormatting>
  <conditionalFormatting sqref="X915">
    <cfRule type="containsText" dxfId="1550" priority="1678" operator="containsText" text="NO CUMPLE">
      <formula>NOT(ISERROR(SEARCH("NO CUMPLE",X915)))</formula>
    </cfRule>
    <cfRule type="containsText" dxfId="1549" priority="1679" operator="containsText" text="CUMPLE">
      <formula>NOT(ISERROR(SEARCH("CUMPLE",X915)))</formula>
    </cfRule>
    <cfRule type="containsText" dxfId="1548" priority="1680" operator="containsText" text="SUBSANAR">
      <formula>NOT(ISERROR(SEARCH("SUBSANAR",X915)))</formula>
    </cfRule>
    <cfRule type="containsText" dxfId="1547" priority="1681" operator="containsText" text="NO">
      <formula>NOT(ISERROR(SEARCH("NO",X915)))</formula>
    </cfRule>
    <cfRule type="containsText" dxfId="1546" priority="1682" operator="containsText" text="SI">
      <formula>NOT(ISERROR(SEARCH("SI",X915)))</formula>
    </cfRule>
  </conditionalFormatting>
  <conditionalFormatting sqref="X928">
    <cfRule type="containsText" dxfId="1545" priority="1673" operator="containsText" text="NO CUMPLE">
      <formula>NOT(ISERROR(SEARCH("NO CUMPLE",X928)))</formula>
    </cfRule>
    <cfRule type="containsText" dxfId="1544" priority="1674" operator="containsText" text="CUMPLE">
      <formula>NOT(ISERROR(SEARCH("CUMPLE",X928)))</formula>
    </cfRule>
    <cfRule type="containsText" dxfId="1543" priority="1675" operator="containsText" text="SUBSANAR">
      <formula>NOT(ISERROR(SEARCH("SUBSANAR",X928)))</formula>
    </cfRule>
    <cfRule type="containsText" dxfId="1542" priority="1676" operator="containsText" text="NO">
      <formula>NOT(ISERROR(SEARCH("NO",X928)))</formula>
    </cfRule>
    <cfRule type="containsText" dxfId="1541" priority="1677" operator="containsText" text="SI">
      <formula>NOT(ISERROR(SEARCH("SI",X928)))</formula>
    </cfRule>
  </conditionalFormatting>
  <conditionalFormatting sqref="X941">
    <cfRule type="containsText" dxfId="1540" priority="1668" operator="containsText" text="NO CUMPLE">
      <formula>NOT(ISERROR(SEARCH("NO CUMPLE",X941)))</formula>
    </cfRule>
    <cfRule type="containsText" dxfId="1539" priority="1669" operator="containsText" text="CUMPLE">
      <formula>NOT(ISERROR(SEARCH("CUMPLE",X941)))</formula>
    </cfRule>
    <cfRule type="containsText" dxfId="1538" priority="1670" operator="containsText" text="SUBSANAR">
      <formula>NOT(ISERROR(SEARCH("SUBSANAR",X941)))</formula>
    </cfRule>
    <cfRule type="containsText" dxfId="1537" priority="1671" operator="containsText" text="NO">
      <formula>NOT(ISERROR(SEARCH("NO",X941)))</formula>
    </cfRule>
    <cfRule type="containsText" dxfId="1536" priority="1672" operator="containsText" text="SI">
      <formula>NOT(ISERROR(SEARCH("SI",X941)))</formula>
    </cfRule>
  </conditionalFormatting>
  <conditionalFormatting sqref="X954">
    <cfRule type="containsText" dxfId="1535" priority="1663" operator="containsText" text="NO CUMPLE">
      <formula>NOT(ISERROR(SEARCH("NO CUMPLE",X954)))</formula>
    </cfRule>
    <cfRule type="containsText" dxfId="1534" priority="1664" operator="containsText" text="CUMPLE">
      <formula>NOT(ISERROR(SEARCH("CUMPLE",X954)))</formula>
    </cfRule>
    <cfRule type="containsText" dxfId="1533" priority="1665" operator="containsText" text="SUBSANAR">
      <formula>NOT(ISERROR(SEARCH("SUBSANAR",X954)))</formula>
    </cfRule>
    <cfRule type="containsText" dxfId="1532" priority="1666" operator="containsText" text="NO">
      <formula>NOT(ISERROR(SEARCH("NO",X954)))</formula>
    </cfRule>
    <cfRule type="containsText" dxfId="1531" priority="1667" operator="containsText" text="SI">
      <formula>NOT(ISERROR(SEARCH("SI",X954)))</formula>
    </cfRule>
  </conditionalFormatting>
  <conditionalFormatting sqref="X967">
    <cfRule type="containsText" dxfId="1530" priority="1658" operator="containsText" text="NO CUMPLE">
      <formula>NOT(ISERROR(SEARCH("NO CUMPLE",X967)))</formula>
    </cfRule>
    <cfRule type="containsText" dxfId="1529" priority="1659" operator="containsText" text="CUMPLE">
      <formula>NOT(ISERROR(SEARCH("CUMPLE",X967)))</formula>
    </cfRule>
    <cfRule type="containsText" dxfId="1528" priority="1660" operator="containsText" text="SUBSANAR">
      <formula>NOT(ISERROR(SEARCH("SUBSANAR",X967)))</formula>
    </cfRule>
    <cfRule type="containsText" dxfId="1527" priority="1661" operator="containsText" text="NO">
      <formula>NOT(ISERROR(SEARCH("NO",X967)))</formula>
    </cfRule>
    <cfRule type="containsText" dxfId="1526" priority="1662" operator="containsText" text="SI">
      <formula>NOT(ISERROR(SEARCH("SI",X967)))</formula>
    </cfRule>
  </conditionalFormatting>
  <conditionalFormatting sqref="X980">
    <cfRule type="containsText" dxfId="1525" priority="1653" operator="containsText" text="NO CUMPLE">
      <formula>NOT(ISERROR(SEARCH("NO CUMPLE",X980)))</formula>
    </cfRule>
    <cfRule type="containsText" dxfId="1524" priority="1654" operator="containsText" text="CUMPLE">
      <formula>NOT(ISERROR(SEARCH("CUMPLE",X980)))</formula>
    </cfRule>
    <cfRule type="containsText" dxfId="1523" priority="1655" operator="containsText" text="SUBSANAR">
      <formula>NOT(ISERROR(SEARCH("SUBSANAR",X980)))</formula>
    </cfRule>
    <cfRule type="containsText" dxfId="1522" priority="1656" operator="containsText" text="NO">
      <formula>NOT(ISERROR(SEARCH("NO",X980)))</formula>
    </cfRule>
    <cfRule type="containsText" dxfId="1521" priority="1657" operator="containsText" text="SI">
      <formula>NOT(ISERROR(SEARCH("SI",X980)))</formula>
    </cfRule>
  </conditionalFormatting>
  <conditionalFormatting sqref="X993">
    <cfRule type="containsText" dxfId="1520" priority="1648" operator="containsText" text="NO CUMPLE">
      <formula>NOT(ISERROR(SEARCH("NO CUMPLE",X993)))</formula>
    </cfRule>
    <cfRule type="containsText" dxfId="1519" priority="1649" operator="containsText" text="CUMPLE">
      <formula>NOT(ISERROR(SEARCH("CUMPLE",X993)))</formula>
    </cfRule>
    <cfRule type="containsText" dxfId="1518" priority="1650" operator="containsText" text="SUBSANAR">
      <formula>NOT(ISERROR(SEARCH("SUBSANAR",X993)))</formula>
    </cfRule>
    <cfRule type="containsText" dxfId="1517" priority="1651" operator="containsText" text="NO">
      <formula>NOT(ISERROR(SEARCH("NO",X993)))</formula>
    </cfRule>
    <cfRule type="containsText" dxfId="1516" priority="1652" operator="containsText" text="SI">
      <formula>NOT(ISERROR(SEARCH("SI",X993)))</formula>
    </cfRule>
  </conditionalFormatting>
  <conditionalFormatting sqref="X1006">
    <cfRule type="containsText" dxfId="1515" priority="1643" operator="containsText" text="NO CUMPLE">
      <formula>NOT(ISERROR(SEARCH("NO CUMPLE",X1006)))</formula>
    </cfRule>
    <cfRule type="containsText" dxfId="1514" priority="1644" operator="containsText" text="CUMPLE">
      <formula>NOT(ISERROR(SEARCH("CUMPLE",X1006)))</formula>
    </cfRule>
    <cfRule type="containsText" dxfId="1513" priority="1645" operator="containsText" text="SUBSANAR">
      <formula>NOT(ISERROR(SEARCH("SUBSANAR",X1006)))</formula>
    </cfRule>
    <cfRule type="containsText" dxfId="1512" priority="1646" operator="containsText" text="NO">
      <formula>NOT(ISERROR(SEARCH("NO",X1006)))</formula>
    </cfRule>
    <cfRule type="containsText" dxfId="1511" priority="1647" operator="containsText" text="SI">
      <formula>NOT(ISERROR(SEARCH("SI",X1006)))</formula>
    </cfRule>
  </conditionalFormatting>
  <conditionalFormatting sqref="X1019">
    <cfRule type="containsText" dxfId="1510" priority="1638" operator="containsText" text="NO CUMPLE">
      <formula>NOT(ISERROR(SEARCH("NO CUMPLE",X1019)))</formula>
    </cfRule>
    <cfRule type="containsText" dxfId="1509" priority="1639" operator="containsText" text="CUMPLE">
      <formula>NOT(ISERROR(SEARCH("CUMPLE",X1019)))</formula>
    </cfRule>
    <cfRule type="containsText" dxfId="1508" priority="1640" operator="containsText" text="SUBSANAR">
      <formula>NOT(ISERROR(SEARCH("SUBSANAR",X1019)))</formula>
    </cfRule>
    <cfRule type="containsText" dxfId="1507" priority="1641" operator="containsText" text="NO">
      <formula>NOT(ISERROR(SEARCH("NO",X1019)))</formula>
    </cfRule>
    <cfRule type="containsText" dxfId="1506" priority="1642" operator="containsText" text="SI">
      <formula>NOT(ISERROR(SEARCH("SI",X1019)))</formula>
    </cfRule>
  </conditionalFormatting>
  <conditionalFormatting sqref="X1032">
    <cfRule type="containsText" dxfId="1505" priority="1633" operator="containsText" text="NO CUMPLE">
      <formula>NOT(ISERROR(SEARCH("NO CUMPLE",X1032)))</formula>
    </cfRule>
    <cfRule type="containsText" dxfId="1504" priority="1634" operator="containsText" text="CUMPLE">
      <formula>NOT(ISERROR(SEARCH("CUMPLE",X1032)))</formula>
    </cfRule>
    <cfRule type="containsText" dxfId="1503" priority="1635" operator="containsText" text="SUBSANAR">
      <formula>NOT(ISERROR(SEARCH("SUBSANAR",X1032)))</formula>
    </cfRule>
    <cfRule type="containsText" dxfId="1502" priority="1636" operator="containsText" text="NO">
      <formula>NOT(ISERROR(SEARCH("NO",X1032)))</formula>
    </cfRule>
    <cfRule type="containsText" dxfId="1501" priority="1637" operator="containsText" text="SI">
      <formula>NOT(ISERROR(SEARCH("SI",X1032)))</formula>
    </cfRule>
  </conditionalFormatting>
  <conditionalFormatting sqref="X1058">
    <cfRule type="containsText" dxfId="1500" priority="1628" operator="containsText" text="NO CUMPLE">
      <formula>NOT(ISERROR(SEARCH("NO CUMPLE",X1058)))</formula>
    </cfRule>
    <cfRule type="containsText" dxfId="1499" priority="1629" operator="containsText" text="CUMPLE">
      <formula>NOT(ISERROR(SEARCH("CUMPLE",X1058)))</formula>
    </cfRule>
    <cfRule type="containsText" dxfId="1498" priority="1630" operator="containsText" text="SUBSANAR">
      <formula>NOT(ISERROR(SEARCH("SUBSANAR",X1058)))</formula>
    </cfRule>
    <cfRule type="containsText" dxfId="1497" priority="1631" operator="containsText" text="NO">
      <formula>NOT(ISERROR(SEARCH("NO",X1058)))</formula>
    </cfRule>
    <cfRule type="containsText" dxfId="1496" priority="1632" operator="containsText" text="SI">
      <formula>NOT(ISERROR(SEARCH("SI",X1058)))</formula>
    </cfRule>
  </conditionalFormatting>
  <conditionalFormatting sqref="X1071">
    <cfRule type="containsText" dxfId="1495" priority="1623" operator="containsText" text="NO CUMPLE">
      <formula>NOT(ISERROR(SEARCH("NO CUMPLE",X1071)))</formula>
    </cfRule>
    <cfRule type="containsText" dxfId="1494" priority="1624" operator="containsText" text="CUMPLE">
      <formula>NOT(ISERROR(SEARCH("CUMPLE",X1071)))</formula>
    </cfRule>
    <cfRule type="containsText" dxfId="1493" priority="1625" operator="containsText" text="SUBSANAR">
      <formula>NOT(ISERROR(SEARCH("SUBSANAR",X1071)))</formula>
    </cfRule>
    <cfRule type="containsText" dxfId="1492" priority="1626" operator="containsText" text="NO">
      <formula>NOT(ISERROR(SEARCH("NO",X1071)))</formula>
    </cfRule>
    <cfRule type="containsText" dxfId="1491" priority="1627" operator="containsText" text="SI">
      <formula>NOT(ISERROR(SEARCH("SI",X1071)))</formula>
    </cfRule>
  </conditionalFormatting>
  <conditionalFormatting sqref="X1084">
    <cfRule type="containsText" dxfId="1490" priority="1618" operator="containsText" text="NO CUMPLE">
      <formula>NOT(ISERROR(SEARCH("NO CUMPLE",X1084)))</formula>
    </cfRule>
    <cfRule type="containsText" dxfId="1489" priority="1619" operator="containsText" text="CUMPLE">
      <formula>NOT(ISERROR(SEARCH("CUMPLE",X1084)))</formula>
    </cfRule>
    <cfRule type="containsText" dxfId="1488" priority="1620" operator="containsText" text="SUBSANAR">
      <formula>NOT(ISERROR(SEARCH("SUBSANAR",X1084)))</formula>
    </cfRule>
    <cfRule type="containsText" dxfId="1487" priority="1621" operator="containsText" text="NO">
      <formula>NOT(ISERROR(SEARCH("NO",X1084)))</formula>
    </cfRule>
    <cfRule type="containsText" dxfId="1486" priority="1622" operator="containsText" text="SI">
      <formula>NOT(ISERROR(SEARCH("SI",X1084)))</formula>
    </cfRule>
  </conditionalFormatting>
  <conditionalFormatting sqref="X1097">
    <cfRule type="containsText" dxfId="1485" priority="1613" operator="containsText" text="NO CUMPLE">
      <formula>NOT(ISERROR(SEARCH("NO CUMPLE",X1097)))</formula>
    </cfRule>
    <cfRule type="containsText" dxfId="1484" priority="1614" operator="containsText" text="CUMPLE">
      <formula>NOT(ISERROR(SEARCH("CUMPLE",X1097)))</formula>
    </cfRule>
    <cfRule type="containsText" dxfId="1483" priority="1615" operator="containsText" text="SUBSANAR">
      <formula>NOT(ISERROR(SEARCH("SUBSANAR",X1097)))</formula>
    </cfRule>
    <cfRule type="containsText" dxfId="1482" priority="1616" operator="containsText" text="NO">
      <formula>NOT(ISERROR(SEARCH("NO",X1097)))</formula>
    </cfRule>
    <cfRule type="containsText" dxfId="1481" priority="1617" operator="containsText" text="SI">
      <formula>NOT(ISERROR(SEARCH("SI",X1097)))</formula>
    </cfRule>
  </conditionalFormatting>
  <conditionalFormatting sqref="X1110">
    <cfRule type="containsText" dxfId="1480" priority="1608" operator="containsText" text="NO CUMPLE">
      <formula>NOT(ISERROR(SEARCH("NO CUMPLE",X1110)))</formula>
    </cfRule>
    <cfRule type="containsText" dxfId="1479" priority="1609" operator="containsText" text="CUMPLE">
      <formula>NOT(ISERROR(SEARCH("CUMPLE",X1110)))</formula>
    </cfRule>
    <cfRule type="containsText" dxfId="1478" priority="1610" operator="containsText" text="SUBSANAR">
      <formula>NOT(ISERROR(SEARCH("SUBSANAR",X1110)))</formula>
    </cfRule>
    <cfRule type="containsText" dxfId="1477" priority="1611" operator="containsText" text="NO">
      <formula>NOT(ISERROR(SEARCH("NO",X1110)))</formula>
    </cfRule>
    <cfRule type="containsText" dxfId="1476" priority="1612" operator="containsText" text="SI">
      <formula>NOT(ISERROR(SEARCH("SI",X1110)))</formula>
    </cfRule>
  </conditionalFormatting>
  <conditionalFormatting sqref="X1123">
    <cfRule type="containsText" dxfId="1475" priority="1603" operator="containsText" text="NO CUMPLE">
      <formula>NOT(ISERROR(SEARCH("NO CUMPLE",X1123)))</formula>
    </cfRule>
    <cfRule type="containsText" dxfId="1474" priority="1604" operator="containsText" text="CUMPLE">
      <formula>NOT(ISERROR(SEARCH("CUMPLE",X1123)))</formula>
    </cfRule>
    <cfRule type="containsText" dxfId="1473" priority="1605" operator="containsText" text="SUBSANAR">
      <formula>NOT(ISERROR(SEARCH("SUBSANAR",X1123)))</formula>
    </cfRule>
    <cfRule type="containsText" dxfId="1472" priority="1606" operator="containsText" text="NO">
      <formula>NOT(ISERROR(SEARCH("NO",X1123)))</formula>
    </cfRule>
    <cfRule type="containsText" dxfId="1471" priority="1607" operator="containsText" text="SI">
      <formula>NOT(ISERROR(SEARCH("SI",X1123)))</formula>
    </cfRule>
  </conditionalFormatting>
  <conditionalFormatting sqref="X1136">
    <cfRule type="containsText" dxfId="1470" priority="1598" operator="containsText" text="NO CUMPLE">
      <formula>NOT(ISERROR(SEARCH("NO CUMPLE",X1136)))</formula>
    </cfRule>
    <cfRule type="containsText" dxfId="1469" priority="1599" operator="containsText" text="CUMPLE">
      <formula>NOT(ISERROR(SEARCH("CUMPLE",X1136)))</formula>
    </cfRule>
    <cfRule type="containsText" dxfId="1468" priority="1600" operator="containsText" text="SUBSANAR">
      <formula>NOT(ISERROR(SEARCH("SUBSANAR",X1136)))</formula>
    </cfRule>
    <cfRule type="containsText" dxfId="1467" priority="1601" operator="containsText" text="NO">
      <formula>NOT(ISERROR(SEARCH("NO",X1136)))</formula>
    </cfRule>
    <cfRule type="containsText" dxfId="1466" priority="1602" operator="containsText" text="SI">
      <formula>NOT(ISERROR(SEARCH("SI",X1136)))</formula>
    </cfRule>
  </conditionalFormatting>
  <conditionalFormatting sqref="X1149">
    <cfRule type="containsText" dxfId="1465" priority="1593" operator="containsText" text="NO CUMPLE">
      <formula>NOT(ISERROR(SEARCH("NO CUMPLE",X1149)))</formula>
    </cfRule>
    <cfRule type="containsText" dxfId="1464" priority="1594" operator="containsText" text="CUMPLE">
      <formula>NOT(ISERROR(SEARCH("CUMPLE",X1149)))</formula>
    </cfRule>
    <cfRule type="containsText" dxfId="1463" priority="1595" operator="containsText" text="SUBSANAR">
      <formula>NOT(ISERROR(SEARCH("SUBSANAR",X1149)))</formula>
    </cfRule>
    <cfRule type="containsText" dxfId="1462" priority="1596" operator="containsText" text="NO">
      <formula>NOT(ISERROR(SEARCH("NO",X1149)))</formula>
    </cfRule>
    <cfRule type="containsText" dxfId="1461" priority="1597" operator="containsText" text="SI">
      <formula>NOT(ISERROR(SEARCH("SI",X1149)))</formula>
    </cfRule>
  </conditionalFormatting>
  <conditionalFormatting sqref="X1162">
    <cfRule type="containsText" dxfId="1460" priority="1588" operator="containsText" text="NO CUMPLE">
      <formula>NOT(ISERROR(SEARCH("NO CUMPLE",X1162)))</formula>
    </cfRule>
    <cfRule type="containsText" dxfId="1459" priority="1589" operator="containsText" text="CUMPLE">
      <formula>NOT(ISERROR(SEARCH("CUMPLE",X1162)))</formula>
    </cfRule>
    <cfRule type="containsText" dxfId="1458" priority="1590" operator="containsText" text="SUBSANAR">
      <formula>NOT(ISERROR(SEARCH("SUBSANAR",X1162)))</formula>
    </cfRule>
    <cfRule type="containsText" dxfId="1457" priority="1591" operator="containsText" text="NO">
      <formula>NOT(ISERROR(SEARCH("NO",X1162)))</formula>
    </cfRule>
    <cfRule type="containsText" dxfId="1456" priority="1592" operator="containsText" text="SI">
      <formula>NOT(ISERROR(SEARCH("SI",X1162)))</formula>
    </cfRule>
  </conditionalFormatting>
  <conditionalFormatting sqref="X1175">
    <cfRule type="containsText" dxfId="1455" priority="1583" operator="containsText" text="NO CUMPLE">
      <formula>NOT(ISERROR(SEARCH("NO CUMPLE",X1175)))</formula>
    </cfRule>
    <cfRule type="containsText" dxfId="1454" priority="1584" operator="containsText" text="CUMPLE">
      <formula>NOT(ISERROR(SEARCH("CUMPLE",X1175)))</formula>
    </cfRule>
    <cfRule type="containsText" dxfId="1453" priority="1585" operator="containsText" text="SUBSANAR">
      <formula>NOT(ISERROR(SEARCH("SUBSANAR",X1175)))</formula>
    </cfRule>
    <cfRule type="containsText" dxfId="1452" priority="1586" operator="containsText" text="NO">
      <formula>NOT(ISERROR(SEARCH("NO",X1175)))</formula>
    </cfRule>
    <cfRule type="containsText" dxfId="1451" priority="1587" operator="containsText" text="SI">
      <formula>NOT(ISERROR(SEARCH("SI",X1175)))</formula>
    </cfRule>
  </conditionalFormatting>
  <conditionalFormatting sqref="X1188">
    <cfRule type="containsText" dxfId="1450" priority="1578" operator="containsText" text="NO CUMPLE">
      <formula>NOT(ISERROR(SEARCH("NO CUMPLE",X1188)))</formula>
    </cfRule>
    <cfRule type="containsText" dxfId="1449" priority="1579" operator="containsText" text="CUMPLE">
      <formula>NOT(ISERROR(SEARCH("CUMPLE",X1188)))</formula>
    </cfRule>
    <cfRule type="containsText" dxfId="1448" priority="1580" operator="containsText" text="SUBSANAR">
      <formula>NOT(ISERROR(SEARCH("SUBSANAR",X1188)))</formula>
    </cfRule>
    <cfRule type="containsText" dxfId="1447" priority="1581" operator="containsText" text="NO">
      <formula>NOT(ISERROR(SEARCH("NO",X1188)))</formula>
    </cfRule>
    <cfRule type="containsText" dxfId="1446" priority="1582" operator="containsText" text="SI">
      <formula>NOT(ISERROR(SEARCH("SI",X1188)))</formula>
    </cfRule>
  </conditionalFormatting>
  <conditionalFormatting sqref="X1201">
    <cfRule type="containsText" dxfId="1445" priority="1573" operator="containsText" text="NO CUMPLE">
      <formula>NOT(ISERROR(SEARCH("NO CUMPLE",X1201)))</formula>
    </cfRule>
    <cfRule type="containsText" dxfId="1444" priority="1574" operator="containsText" text="CUMPLE">
      <formula>NOT(ISERROR(SEARCH("CUMPLE",X1201)))</formula>
    </cfRule>
    <cfRule type="containsText" dxfId="1443" priority="1575" operator="containsText" text="SUBSANAR">
      <formula>NOT(ISERROR(SEARCH("SUBSANAR",X1201)))</formula>
    </cfRule>
    <cfRule type="containsText" dxfId="1442" priority="1576" operator="containsText" text="NO">
      <formula>NOT(ISERROR(SEARCH("NO",X1201)))</formula>
    </cfRule>
    <cfRule type="containsText" dxfId="1441" priority="1577" operator="containsText" text="SI">
      <formula>NOT(ISERROR(SEARCH("SI",X1201)))</formula>
    </cfRule>
  </conditionalFormatting>
  <conditionalFormatting sqref="X1214">
    <cfRule type="containsText" dxfId="1440" priority="1568" operator="containsText" text="NO CUMPLE">
      <formula>NOT(ISERROR(SEARCH("NO CUMPLE",X1214)))</formula>
    </cfRule>
    <cfRule type="containsText" dxfId="1439" priority="1569" operator="containsText" text="CUMPLE">
      <formula>NOT(ISERROR(SEARCH("CUMPLE",X1214)))</formula>
    </cfRule>
    <cfRule type="containsText" dxfId="1438" priority="1570" operator="containsText" text="SUBSANAR">
      <formula>NOT(ISERROR(SEARCH("SUBSANAR",X1214)))</formula>
    </cfRule>
    <cfRule type="containsText" dxfId="1437" priority="1571" operator="containsText" text="NO">
      <formula>NOT(ISERROR(SEARCH("NO",X1214)))</formula>
    </cfRule>
    <cfRule type="containsText" dxfId="1436" priority="1572" operator="containsText" text="SI">
      <formula>NOT(ISERROR(SEARCH("SI",X1214)))</formula>
    </cfRule>
  </conditionalFormatting>
  <conditionalFormatting sqref="X1227">
    <cfRule type="containsText" dxfId="1435" priority="1563" operator="containsText" text="NO CUMPLE">
      <formula>NOT(ISERROR(SEARCH("NO CUMPLE",X1227)))</formula>
    </cfRule>
    <cfRule type="containsText" dxfId="1434" priority="1564" operator="containsText" text="CUMPLE">
      <formula>NOT(ISERROR(SEARCH("CUMPLE",X1227)))</formula>
    </cfRule>
    <cfRule type="containsText" dxfId="1433" priority="1565" operator="containsText" text="SUBSANAR">
      <formula>NOT(ISERROR(SEARCH("SUBSANAR",X1227)))</formula>
    </cfRule>
    <cfRule type="containsText" dxfId="1432" priority="1566" operator="containsText" text="NO">
      <formula>NOT(ISERROR(SEARCH("NO",X1227)))</formula>
    </cfRule>
    <cfRule type="containsText" dxfId="1431" priority="1567" operator="containsText" text="SI">
      <formula>NOT(ISERROR(SEARCH("SI",X1227)))</formula>
    </cfRule>
  </conditionalFormatting>
  <conditionalFormatting sqref="X1240">
    <cfRule type="containsText" dxfId="1430" priority="1558" operator="containsText" text="NO CUMPLE">
      <formula>NOT(ISERROR(SEARCH("NO CUMPLE",X1240)))</formula>
    </cfRule>
    <cfRule type="containsText" dxfId="1429" priority="1559" operator="containsText" text="CUMPLE">
      <formula>NOT(ISERROR(SEARCH("CUMPLE",X1240)))</formula>
    </cfRule>
    <cfRule type="containsText" dxfId="1428" priority="1560" operator="containsText" text="SUBSANAR">
      <formula>NOT(ISERROR(SEARCH("SUBSANAR",X1240)))</formula>
    </cfRule>
    <cfRule type="containsText" dxfId="1427" priority="1561" operator="containsText" text="NO">
      <formula>NOT(ISERROR(SEARCH("NO",X1240)))</formula>
    </cfRule>
    <cfRule type="containsText" dxfId="1426" priority="1562" operator="containsText" text="SI">
      <formula>NOT(ISERROR(SEARCH("SI",X1240)))</formula>
    </cfRule>
  </conditionalFormatting>
  <conditionalFormatting sqref="X1253">
    <cfRule type="containsText" dxfId="1425" priority="1553" operator="containsText" text="NO CUMPLE">
      <formula>NOT(ISERROR(SEARCH("NO CUMPLE",X1253)))</formula>
    </cfRule>
    <cfRule type="containsText" dxfId="1424" priority="1554" operator="containsText" text="CUMPLE">
      <formula>NOT(ISERROR(SEARCH("CUMPLE",X1253)))</formula>
    </cfRule>
    <cfRule type="containsText" dxfId="1423" priority="1555" operator="containsText" text="SUBSANAR">
      <formula>NOT(ISERROR(SEARCH("SUBSANAR",X1253)))</formula>
    </cfRule>
    <cfRule type="containsText" dxfId="1422" priority="1556" operator="containsText" text="NO">
      <formula>NOT(ISERROR(SEARCH("NO",X1253)))</formula>
    </cfRule>
    <cfRule type="containsText" dxfId="1421" priority="1557" operator="containsText" text="SI">
      <formula>NOT(ISERROR(SEARCH("SI",X1253)))</formula>
    </cfRule>
  </conditionalFormatting>
  <conditionalFormatting sqref="X1266">
    <cfRule type="containsText" dxfId="1420" priority="1548" operator="containsText" text="NO CUMPLE">
      <formula>NOT(ISERROR(SEARCH("NO CUMPLE",X1266)))</formula>
    </cfRule>
    <cfRule type="containsText" dxfId="1419" priority="1549" operator="containsText" text="CUMPLE">
      <formula>NOT(ISERROR(SEARCH("CUMPLE",X1266)))</formula>
    </cfRule>
    <cfRule type="containsText" dxfId="1418" priority="1550" operator="containsText" text="SUBSANAR">
      <formula>NOT(ISERROR(SEARCH("SUBSANAR",X1266)))</formula>
    </cfRule>
    <cfRule type="containsText" dxfId="1417" priority="1551" operator="containsText" text="NO">
      <formula>NOT(ISERROR(SEARCH("NO",X1266)))</formula>
    </cfRule>
    <cfRule type="containsText" dxfId="1416" priority="1552" operator="containsText" text="SI">
      <formula>NOT(ISERROR(SEARCH("SI",X1266)))</formula>
    </cfRule>
  </conditionalFormatting>
  <conditionalFormatting sqref="W65">
    <cfRule type="containsText" dxfId="1415" priority="1501" operator="containsText" text="CUMPLE">
      <formula>NOT(ISERROR(SEARCH("CUMPLE",W65)))</formula>
    </cfRule>
  </conditionalFormatting>
  <conditionalFormatting sqref="W65">
    <cfRule type="containsText" dxfId="1414" priority="1500" operator="containsText" text="NO">
      <formula>NOT(ISERROR(SEARCH("NO",W65)))</formula>
    </cfRule>
  </conditionalFormatting>
  <conditionalFormatting sqref="V52">
    <cfRule type="containsText" dxfId="1413" priority="1499" operator="containsText" text="FUERA DE TIEMPO">
      <formula>NOT(ISERROR(SEARCH("FUERA DE TIEMPO",V52)))</formula>
    </cfRule>
  </conditionalFormatting>
  <conditionalFormatting sqref="W52">
    <cfRule type="containsText" dxfId="1412" priority="1498" operator="containsText" text="CUMPLE">
      <formula>NOT(ISERROR(SEARCH("CUMPLE",W52)))</formula>
    </cfRule>
  </conditionalFormatting>
  <conditionalFormatting sqref="W52">
    <cfRule type="containsText" dxfId="1411" priority="1497" operator="containsText" text="NO">
      <formula>NOT(ISERROR(SEARCH("NO",W52)))</formula>
    </cfRule>
  </conditionalFormatting>
  <conditionalFormatting sqref="W39">
    <cfRule type="containsText" dxfId="1410" priority="1495" operator="containsText" text="CUMPLE">
      <formula>NOT(ISERROR(SEARCH("CUMPLE",W39)))</formula>
    </cfRule>
  </conditionalFormatting>
  <conditionalFormatting sqref="W39">
    <cfRule type="containsText" dxfId="1409" priority="1494" operator="containsText" text="NO">
      <formula>NOT(ISERROR(SEARCH("NO",W39)))</formula>
    </cfRule>
  </conditionalFormatting>
  <conditionalFormatting sqref="V26">
    <cfRule type="containsText" dxfId="1408" priority="1493" operator="containsText" text="FUERA DE TIEMPO">
      <formula>NOT(ISERROR(SEARCH("FUERA DE TIEMPO",V26)))</formula>
    </cfRule>
  </conditionalFormatting>
  <conditionalFormatting sqref="W26">
    <cfRule type="containsText" dxfId="1407" priority="1492" operator="containsText" text="CUMPLE">
      <formula>NOT(ISERROR(SEARCH("CUMPLE",W26)))</formula>
    </cfRule>
  </conditionalFormatting>
  <conditionalFormatting sqref="W26">
    <cfRule type="containsText" dxfId="1406" priority="1491" operator="containsText" text="NO">
      <formula>NOT(ISERROR(SEARCH("NO",W26)))</formula>
    </cfRule>
  </conditionalFormatting>
  <conditionalFormatting sqref="V39">
    <cfRule type="containsText" dxfId="1405" priority="1490" operator="containsText" text="FUERA DE TIEMPO">
      <formula>NOT(ISERROR(SEARCH("FUERA DE TIEMPO",V39)))</formula>
    </cfRule>
  </conditionalFormatting>
  <conditionalFormatting sqref="V65">
    <cfRule type="containsText" dxfId="1404" priority="1489" operator="containsText" text="FUERA DE TIEMPO">
      <formula>NOT(ISERROR(SEARCH("FUERA DE TIEMPO",V65)))</formula>
    </cfRule>
  </conditionalFormatting>
  <conditionalFormatting sqref="W78">
    <cfRule type="containsText" dxfId="1403" priority="1488" operator="containsText" text="CUMPLE">
      <formula>NOT(ISERROR(SEARCH("CUMPLE",W78)))</formula>
    </cfRule>
  </conditionalFormatting>
  <conditionalFormatting sqref="W78">
    <cfRule type="containsText" dxfId="1402" priority="1487" operator="containsText" text="NO">
      <formula>NOT(ISERROR(SEARCH("NO",W78)))</formula>
    </cfRule>
  </conditionalFormatting>
  <conditionalFormatting sqref="V78">
    <cfRule type="containsText" dxfId="1401" priority="1486" operator="containsText" text="FUERA DE TIEMPO">
      <formula>NOT(ISERROR(SEARCH("FUERA DE TIEMPO",V78)))</formula>
    </cfRule>
  </conditionalFormatting>
  <conditionalFormatting sqref="W91">
    <cfRule type="containsText" dxfId="1400" priority="1485" operator="containsText" text="CUMPLE">
      <formula>NOT(ISERROR(SEARCH("CUMPLE",W91)))</formula>
    </cfRule>
  </conditionalFormatting>
  <conditionalFormatting sqref="W91">
    <cfRule type="containsText" dxfId="1399" priority="1484" operator="containsText" text="NO">
      <formula>NOT(ISERROR(SEARCH("NO",W91)))</formula>
    </cfRule>
  </conditionalFormatting>
  <conditionalFormatting sqref="V91">
    <cfRule type="containsText" dxfId="1398" priority="1483" operator="containsText" text="FUERA DE TIEMPO">
      <formula>NOT(ISERROR(SEARCH("FUERA DE TIEMPO",V91)))</formula>
    </cfRule>
  </conditionalFormatting>
  <conditionalFormatting sqref="W104">
    <cfRule type="containsText" dxfId="1397" priority="1482" operator="containsText" text="CUMPLE">
      <formula>NOT(ISERROR(SEARCH("CUMPLE",W104)))</formula>
    </cfRule>
  </conditionalFormatting>
  <conditionalFormatting sqref="W104">
    <cfRule type="containsText" dxfId="1396" priority="1481" operator="containsText" text="NO">
      <formula>NOT(ISERROR(SEARCH("NO",W104)))</formula>
    </cfRule>
  </conditionalFormatting>
  <conditionalFormatting sqref="V104">
    <cfRule type="containsText" dxfId="1395" priority="1480" operator="containsText" text="FUERA DE TIEMPO">
      <formula>NOT(ISERROR(SEARCH("FUERA DE TIEMPO",V104)))</formula>
    </cfRule>
  </conditionalFormatting>
  <conditionalFormatting sqref="W117">
    <cfRule type="containsText" dxfId="1394" priority="1479" operator="containsText" text="CUMPLE">
      <formula>NOT(ISERROR(SEARCH("CUMPLE",W117)))</formula>
    </cfRule>
  </conditionalFormatting>
  <conditionalFormatting sqref="W117">
    <cfRule type="containsText" dxfId="1393" priority="1478" operator="containsText" text="NO">
      <formula>NOT(ISERROR(SEARCH("NO",W117)))</formula>
    </cfRule>
  </conditionalFormatting>
  <conditionalFormatting sqref="V117">
    <cfRule type="containsText" dxfId="1392" priority="1477" operator="containsText" text="FUERA DE TIEMPO">
      <formula>NOT(ISERROR(SEARCH("FUERA DE TIEMPO",V117)))</formula>
    </cfRule>
  </conditionalFormatting>
  <conditionalFormatting sqref="W130">
    <cfRule type="containsText" dxfId="1391" priority="1476" operator="containsText" text="CUMPLE">
      <formula>NOT(ISERROR(SEARCH("CUMPLE",W130)))</formula>
    </cfRule>
  </conditionalFormatting>
  <conditionalFormatting sqref="W130">
    <cfRule type="containsText" dxfId="1390" priority="1475" operator="containsText" text="NO">
      <formula>NOT(ISERROR(SEARCH("NO",W130)))</formula>
    </cfRule>
  </conditionalFormatting>
  <conditionalFormatting sqref="V130">
    <cfRule type="containsText" dxfId="1389" priority="1474" operator="containsText" text="FUERA DE TIEMPO">
      <formula>NOT(ISERROR(SEARCH("FUERA DE TIEMPO",V130)))</formula>
    </cfRule>
  </conditionalFormatting>
  <conditionalFormatting sqref="W143">
    <cfRule type="containsText" dxfId="1388" priority="1473" operator="containsText" text="CUMPLE">
      <formula>NOT(ISERROR(SEARCH("CUMPLE",W143)))</formula>
    </cfRule>
  </conditionalFormatting>
  <conditionalFormatting sqref="W143">
    <cfRule type="containsText" dxfId="1387" priority="1472" operator="containsText" text="NO">
      <formula>NOT(ISERROR(SEARCH("NO",W143)))</formula>
    </cfRule>
  </conditionalFormatting>
  <conditionalFormatting sqref="V143">
    <cfRule type="containsText" dxfId="1386" priority="1471" operator="containsText" text="FUERA DE TIEMPO">
      <formula>NOT(ISERROR(SEARCH("FUERA DE TIEMPO",V143)))</formula>
    </cfRule>
  </conditionalFormatting>
  <conditionalFormatting sqref="W156">
    <cfRule type="containsText" dxfId="1385" priority="1470" operator="containsText" text="CUMPLE">
      <formula>NOT(ISERROR(SEARCH("CUMPLE",W156)))</formula>
    </cfRule>
  </conditionalFormatting>
  <conditionalFormatting sqref="W156">
    <cfRule type="containsText" dxfId="1384" priority="1469" operator="containsText" text="NO">
      <formula>NOT(ISERROR(SEARCH("NO",W156)))</formula>
    </cfRule>
  </conditionalFormatting>
  <conditionalFormatting sqref="V156">
    <cfRule type="containsText" dxfId="1383" priority="1468" operator="containsText" text="FUERA DE TIEMPO">
      <formula>NOT(ISERROR(SEARCH("FUERA DE TIEMPO",V156)))</formula>
    </cfRule>
  </conditionalFormatting>
  <conditionalFormatting sqref="W169">
    <cfRule type="containsText" dxfId="1382" priority="1467" operator="containsText" text="CUMPLE">
      <formula>NOT(ISERROR(SEARCH("CUMPLE",W169)))</formula>
    </cfRule>
  </conditionalFormatting>
  <conditionalFormatting sqref="W169">
    <cfRule type="containsText" dxfId="1381" priority="1466" operator="containsText" text="NO">
      <formula>NOT(ISERROR(SEARCH("NO",W169)))</formula>
    </cfRule>
  </conditionalFormatting>
  <conditionalFormatting sqref="V169">
    <cfRule type="containsText" dxfId="1380" priority="1465" operator="containsText" text="FUERA DE TIEMPO">
      <formula>NOT(ISERROR(SEARCH("FUERA DE TIEMPO",V169)))</formula>
    </cfRule>
  </conditionalFormatting>
  <conditionalFormatting sqref="W182">
    <cfRule type="containsText" dxfId="1379" priority="1464" operator="containsText" text="CUMPLE">
      <formula>NOT(ISERROR(SEARCH("CUMPLE",W182)))</formula>
    </cfRule>
  </conditionalFormatting>
  <conditionalFormatting sqref="W182">
    <cfRule type="containsText" dxfId="1378" priority="1463" operator="containsText" text="NO">
      <formula>NOT(ISERROR(SEARCH("NO",W182)))</formula>
    </cfRule>
  </conditionalFormatting>
  <conditionalFormatting sqref="V182">
    <cfRule type="containsText" dxfId="1377" priority="1462" operator="containsText" text="FUERA DE TIEMPO">
      <formula>NOT(ISERROR(SEARCH("FUERA DE TIEMPO",V182)))</formula>
    </cfRule>
  </conditionalFormatting>
  <conditionalFormatting sqref="W195">
    <cfRule type="containsText" dxfId="1376" priority="1461" operator="containsText" text="CUMPLE">
      <formula>NOT(ISERROR(SEARCH("CUMPLE",W195)))</formula>
    </cfRule>
  </conditionalFormatting>
  <conditionalFormatting sqref="W195">
    <cfRule type="containsText" dxfId="1375" priority="1460" operator="containsText" text="NO">
      <formula>NOT(ISERROR(SEARCH("NO",W195)))</formula>
    </cfRule>
  </conditionalFormatting>
  <conditionalFormatting sqref="V195">
    <cfRule type="containsText" dxfId="1374" priority="1459" operator="containsText" text="FUERA DE TIEMPO">
      <formula>NOT(ISERROR(SEARCH("FUERA DE TIEMPO",V195)))</formula>
    </cfRule>
  </conditionalFormatting>
  <conditionalFormatting sqref="W208">
    <cfRule type="containsText" dxfId="1373" priority="1458" operator="containsText" text="CUMPLE">
      <formula>NOT(ISERROR(SEARCH("CUMPLE",W208)))</formula>
    </cfRule>
  </conditionalFormatting>
  <conditionalFormatting sqref="W208">
    <cfRule type="containsText" dxfId="1372" priority="1457" operator="containsText" text="NO">
      <formula>NOT(ISERROR(SEARCH("NO",W208)))</formula>
    </cfRule>
  </conditionalFormatting>
  <conditionalFormatting sqref="V208">
    <cfRule type="containsText" dxfId="1371" priority="1456" operator="containsText" text="FUERA DE TIEMPO">
      <formula>NOT(ISERROR(SEARCH("FUERA DE TIEMPO",V208)))</formula>
    </cfRule>
  </conditionalFormatting>
  <conditionalFormatting sqref="W221">
    <cfRule type="containsText" dxfId="1370" priority="1455" operator="containsText" text="CUMPLE">
      <formula>NOT(ISERROR(SEARCH("CUMPLE",W221)))</formula>
    </cfRule>
  </conditionalFormatting>
  <conditionalFormatting sqref="W221">
    <cfRule type="containsText" dxfId="1369" priority="1454" operator="containsText" text="NO">
      <formula>NOT(ISERROR(SEARCH("NO",W221)))</formula>
    </cfRule>
  </conditionalFormatting>
  <conditionalFormatting sqref="V221">
    <cfRule type="containsText" dxfId="1368" priority="1453" operator="containsText" text="FUERA DE TIEMPO">
      <formula>NOT(ISERROR(SEARCH("FUERA DE TIEMPO",V221)))</formula>
    </cfRule>
  </conditionalFormatting>
  <conditionalFormatting sqref="W234">
    <cfRule type="containsText" dxfId="1367" priority="1452" operator="containsText" text="CUMPLE">
      <formula>NOT(ISERROR(SEARCH("CUMPLE",W234)))</formula>
    </cfRule>
  </conditionalFormatting>
  <conditionalFormatting sqref="W234">
    <cfRule type="containsText" dxfId="1366" priority="1451" operator="containsText" text="NO">
      <formula>NOT(ISERROR(SEARCH("NO",W234)))</formula>
    </cfRule>
  </conditionalFormatting>
  <conditionalFormatting sqref="V234">
    <cfRule type="containsText" dxfId="1365" priority="1450" operator="containsText" text="FUERA DE TIEMPO">
      <formula>NOT(ISERROR(SEARCH("FUERA DE TIEMPO",V234)))</formula>
    </cfRule>
  </conditionalFormatting>
  <conditionalFormatting sqref="W247">
    <cfRule type="containsText" dxfId="1364" priority="1449" operator="containsText" text="CUMPLE">
      <formula>NOT(ISERROR(SEARCH("CUMPLE",W247)))</formula>
    </cfRule>
  </conditionalFormatting>
  <conditionalFormatting sqref="W247">
    <cfRule type="containsText" dxfId="1363" priority="1448" operator="containsText" text="NO">
      <formula>NOT(ISERROR(SEARCH("NO",W247)))</formula>
    </cfRule>
  </conditionalFormatting>
  <conditionalFormatting sqref="V247">
    <cfRule type="containsText" dxfId="1362" priority="1447" operator="containsText" text="FUERA DE TIEMPO">
      <formula>NOT(ISERROR(SEARCH("FUERA DE TIEMPO",V247)))</formula>
    </cfRule>
  </conditionalFormatting>
  <conditionalFormatting sqref="W260">
    <cfRule type="containsText" dxfId="1361" priority="1446" operator="containsText" text="CUMPLE">
      <formula>NOT(ISERROR(SEARCH("CUMPLE",W260)))</formula>
    </cfRule>
  </conditionalFormatting>
  <conditionalFormatting sqref="W260">
    <cfRule type="containsText" dxfId="1360" priority="1445" operator="containsText" text="NO">
      <formula>NOT(ISERROR(SEARCH("NO",W260)))</formula>
    </cfRule>
  </conditionalFormatting>
  <conditionalFormatting sqref="V260">
    <cfRule type="containsText" dxfId="1359" priority="1444" operator="containsText" text="FUERA DE TIEMPO">
      <formula>NOT(ISERROR(SEARCH("FUERA DE TIEMPO",V260)))</formula>
    </cfRule>
  </conditionalFormatting>
  <conditionalFormatting sqref="W273">
    <cfRule type="containsText" dxfId="1358" priority="1443" operator="containsText" text="CUMPLE">
      <formula>NOT(ISERROR(SEARCH("CUMPLE",W273)))</formula>
    </cfRule>
  </conditionalFormatting>
  <conditionalFormatting sqref="W273">
    <cfRule type="containsText" dxfId="1357" priority="1442" operator="containsText" text="NO">
      <formula>NOT(ISERROR(SEARCH("NO",W273)))</formula>
    </cfRule>
  </conditionalFormatting>
  <conditionalFormatting sqref="V273">
    <cfRule type="containsText" dxfId="1356" priority="1441" operator="containsText" text="FUERA DE TIEMPO">
      <formula>NOT(ISERROR(SEARCH("FUERA DE TIEMPO",V273)))</formula>
    </cfRule>
  </conditionalFormatting>
  <conditionalFormatting sqref="W286">
    <cfRule type="containsText" dxfId="1355" priority="1440" operator="containsText" text="CUMPLE">
      <formula>NOT(ISERROR(SEARCH("CUMPLE",W286)))</formula>
    </cfRule>
  </conditionalFormatting>
  <conditionalFormatting sqref="W286">
    <cfRule type="containsText" dxfId="1354" priority="1439" operator="containsText" text="NO">
      <formula>NOT(ISERROR(SEARCH("NO",W286)))</formula>
    </cfRule>
  </conditionalFormatting>
  <conditionalFormatting sqref="V286">
    <cfRule type="containsText" dxfId="1353" priority="1438" operator="containsText" text="FUERA DE TIEMPO">
      <formula>NOT(ISERROR(SEARCH("FUERA DE TIEMPO",V286)))</formula>
    </cfRule>
  </conditionalFormatting>
  <conditionalFormatting sqref="W299">
    <cfRule type="containsText" dxfId="1352" priority="1437" operator="containsText" text="CUMPLE">
      <formula>NOT(ISERROR(SEARCH("CUMPLE",W299)))</formula>
    </cfRule>
  </conditionalFormatting>
  <conditionalFormatting sqref="W299">
    <cfRule type="containsText" dxfId="1351" priority="1436" operator="containsText" text="NO">
      <formula>NOT(ISERROR(SEARCH("NO",W299)))</formula>
    </cfRule>
  </conditionalFormatting>
  <conditionalFormatting sqref="V299">
    <cfRule type="containsText" dxfId="1350" priority="1435" operator="containsText" text="FUERA DE TIEMPO">
      <formula>NOT(ISERROR(SEARCH("FUERA DE TIEMPO",V299)))</formula>
    </cfRule>
  </conditionalFormatting>
  <conditionalFormatting sqref="W312">
    <cfRule type="containsText" dxfId="1349" priority="1434" operator="containsText" text="CUMPLE">
      <formula>NOT(ISERROR(SEARCH("CUMPLE",W312)))</formula>
    </cfRule>
  </conditionalFormatting>
  <conditionalFormatting sqref="W312">
    <cfRule type="containsText" dxfId="1348" priority="1433" operator="containsText" text="NO">
      <formula>NOT(ISERROR(SEARCH("NO",W312)))</formula>
    </cfRule>
  </conditionalFormatting>
  <conditionalFormatting sqref="V312">
    <cfRule type="containsText" dxfId="1347" priority="1432" operator="containsText" text="FUERA DE TIEMPO">
      <formula>NOT(ISERROR(SEARCH("FUERA DE TIEMPO",V312)))</formula>
    </cfRule>
  </conditionalFormatting>
  <conditionalFormatting sqref="W325">
    <cfRule type="containsText" dxfId="1346" priority="1431" operator="containsText" text="CUMPLE">
      <formula>NOT(ISERROR(SEARCH("CUMPLE",W325)))</formula>
    </cfRule>
  </conditionalFormatting>
  <conditionalFormatting sqref="W325">
    <cfRule type="containsText" dxfId="1345" priority="1430" operator="containsText" text="NO">
      <formula>NOT(ISERROR(SEARCH("NO",W325)))</formula>
    </cfRule>
  </conditionalFormatting>
  <conditionalFormatting sqref="V325">
    <cfRule type="containsText" dxfId="1344" priority="1429" operator="containsText" text="FUERA DE TIEMPO">
      <formula>NOT(ISERROR(SEARCH("FUERA DE TIEMPO",V325)))</formula>
    </cfRule>
  </conditionalFormatting>
  <conditionalFormatting sqref="W338">
    <cfRule type="containsText" dxfId="1343" priority="1428" operator="containsText" text="CUMPLE">
      <formula>NOT(ISERROR(SEARCH("CUMPLE",W338)))</formula>
    </cfRule>
  </conditionalFormatting>
  <conditionalFormatting sqref="W338">
    <cfRule type="containsText" dxfId="1342" priority="1427" operator="containsText" text="NO">
      <formula>NOT(ISERROR(SEARCH("NO",W338)))</formula>
    </cfRule>
  </conditionalFormatting>
  <conditionalFormatting sqref="V338">
    <cfRule type="containsText" dxfId="1341" priority="1426" operator="containsText" text="FUERA DE TIEMPO">
      <formula>NOT(ISERROR(SEARCH("FUERA DE TIEMPO",V338)))</formula>
    </cfRule>
  </conditionalFormatting>
  <conditionalFormatting sqref="W351">
    <cfRule type="containsText" dxfId="1340" priority="1425" operator="containsText" text="CUMPLE">
      <formula>NOT(ISERROR(SEARCH("CUMPLE",W351)))</formula>
    </cfRule>
  </conditionalFormatting>
  <conditionalFormatting sqref="W351">
    <cfRule type="containsText" dxfId="1339" priority="1424" operator="containsText" text="NO">
      <formula>NOT(ISERROR(SEARCH("NO",W351)))</formula>
    </cfRule>
  </conditionalFormatting>
  <conditionalFormatting sqref="V351">
    <cfRule type="containsText" dxfId="1338" priority="1423" operator="containsText" text="FUERA DE TIEMPO">
      <formula>NOT(ISERROR(SEARCH("FUERA DE TIEMPO",V351)))</formula>
    </cfRule>
  </conditionalFormatting>
  <conditionalFormatting sqref="W364">
    <cfRule type="containsText" dxfId="1337" priority="1422" operator="containsText" text="CUMPLE">
      <formula>NOT(ISERROR(SEARCH("CUMPLE",W364)))</formula>
    </cfRule>
  </conditionalFormatting>
  <conditionalFormatting sqref="W364">
    <cfRule type="containsText" dxfId="1336" priority="1421" operator="containsText" text="NO">
      <formula>NOT(ISERROR(SEARCH("NO",W364)))</formula>
    </cfRule>
  </conditionalFormatting>
  <conditionalFormatting sqref="V364">
    <cfRule type="containsText" dxfId="1335" priority="1420" operator="containsText" text="FUERA DE TIEMPO">
      <formula>NOT(ISERROR(SEARCH("FUERA DE TIEMPO",V364)))</formula>
    </cfRule>
  </conditionalFormatting>
  <conditionalFormatting sqref="V377">
    <cfRule type="containsText" dxfId="1334" priority="1417" operator="containsText" text="FUERA DE TIEMPO">
      <formula>NOT(ISERROR(SEARCH("FUERA DE TIEMPO",V377)))</formula>
    </cfRule>
  </conditionalFormatting>
  <conditionalFormatting sqref="W390">
    <cfRule type="containsText" dxfId="1333" priority="1416" operator="containsText" text="CUMPLE">
      <formula>NOT(ISERROR(SEARCH("CUMPLE",W390)))</formula>
    </cfRule>
  </conditionalFormatting>
  <conditionalFormatting sqref="W390">
    <cfRule type="containsText" dxfId="1332" priority="1415" operator="containsText" text="NO">
      <formula>NOT(ISERROR(SEARCH("NO",W390)))</formula>
    </cfRule>
  </conditionalFormatting>
  <conditionalFormatting sqref="V390">
    <cfRule type="containsText" dxfId="1331" priority="1414" operator="containsText" text="FUERA DE TIEMPO">
      <formula>NOT(ISERROR(SEARCH("FUERA DE TIEMPO",V390)))</formula>
    </cfRule>
  </conditionalFormatting>
  <conditionalFormatting sqref="W403">
    <cfRule type="containsText" dxfId="1330" priority="1413" operator="containsText" text="CUMPLE">
      <formula>NOT(ISERROR(SEARCH("CUMPLE",W403)))</formula>
    </cfRule>
  </conditionalFormatting>
  <conditionalFormatting sqref="W403">
    <cfRule type="containsText" dxfId="1329" priority="1412" operator="containsText" text="NO">
      <formula>NOT(ISERROR(SEARCH("NO",W403)))</formula>
    </cfRule>
  </conditionalFormatting>
  <conditionalFormatting sqref="V403">
    <cfRule type="containsText" dxfId="1328" priority="1411" operator="containsText" text="FUERA DE TIEMPO">
      <formula>NOT(ISERROR(SEARCH("FUERA DE TIEMPO",V403)))</formula>
    </cfRule>
  </conditionalFormatting>
  <conditionalFormatting sqref="W416">
    <cfRule type="containsText" dxfId="1327" priority="1410" operator="containsText" text="CUMPLE">
      <formula>NOT(ISERROR(SEARCH("CUMPLE",W416)))</formula>
    </cfRule>
  </conditionalFormatting>
  <conditionalFormatting sqref="W416">
    <cfRule type="containsText" dxfId="1326" priority="1409" operator="containsText" text="NO">
      <formula>NOT(ISERROR(SEARCH("NO",W416)))</formula>
    </cfRule>
  </conditionalFormatting>
  <conditionalFormatting sqref="V416">
    <cfRule type="containsText" dxfId="1325" priority="1408" operator="containsText" text="FUERA DE TIEMPO">
      <formula>NOT(ISERROR(SEARCH("FUERA DE TIEMPO",V416)))</formula>
    </cfRule>
  </conditionalFormatting>
  <conditionalFormatting sqref="W429">
    <cfRule type="containsText" dxfId="1324" priority="1407" operator="containsText" text="CUMPLE">
      <formula>NOT(ISERROR(SEARCH("CUMPLE",W429)))</formula>
    </cfRule>
  </conditionalFormatting>
  <conditionalFormatting sqref="W429">
    <cfRule type="containsText" dxfId="1323" priority="1406" operator="containsText" text="NO">
      <formula>NOT(ISERROR(SEARCH("NO",W429)))</formula>
    </cfRule>
  </conditionalFormatting>
  <conditionalFormatting sqref="V429">
    <cfRule type="containsText" dxfId="1322" priority="1405" operator="containsText" text="FUERA DE TIEMPO">
      <formula>NOT(ISERROR(SEARCH("FUERA DE TIEMPO",V429)))</formula>
    </cfRule>
  </conditionalFormatting>
  <conditionalFormatting sqref="W442">
    <cfRule type="containsText" dxfId="1321" priority="1404" operator="containsText" text="CUMPLE">
      <formula>NOT(ISERROR(SEARCH("CUMPLE",W442)))</formula>
    </cfRule>
  </conditionalFormatting>
  <conditionalFormatting sqref="W442">
    <cfRule type="containsText" dxfId="1320" priority="1403" operator="containsText" text="NO">
      <formula>NOT(ISERROR(SEARCH("NO",W442)))</formula>
    </cfRule>
  </conditionalFormatting>
  <conditionalFormatting sqref="V442">
    <cfRule type="containsText" dxfId="1319" priority="1402" operator="containsText" text="FUERA DE TIEMPO">
      <formula>NOT(ISERROR(SEARCH("FUERA DE TIEMPO",V442)))</formula>
    </cfRule>
  </conditionalFormatting>
  <conditionalFormatting sqref="W455">
    <cfRule type="containsText" dxfId="1318" priority="1401" operator="containsText" text="CUMPLE">
      <formula>NOT(ISERROR(SEARCH("CUMPLE",W455)))</formula>
    </cfRule>
  </conditionalFormatting>
  <conditionalFormatting sqref="W455">
    <cfRule type="containsText" dxfId="1317" priority="1400" operator="containsText" text="NO">
      <formula>NOT(ISERROR(SEARCH("NO",W455)))</formula>
    </cfRule>
  </conditionalFormatting>
  <conditionalFormatting sqref="V455">
    <cfRule type="containsText" dxfId="1316" priority="1399" operator="containsText" text="FUERA DE TIEMPO">
      <formula>NOT(ISERROR(SEARCH("FUERA DE TIEMPO",V455)))</formula>
    </cfRule>
  </conditionalFormatting>
  <conditionalFormatting sqref="W468">
    <cfRule type="containsText" dxfId="1315" priority="1398" operator="containsText" text="CUMPLE">
      <formula>NOT(ISERROR(SEARCH("CUMPLE",W468)))</formula>
    </cfRule>
  </conditionalFormatting>
  <conditionalFormatting sqref="W468">
    <cfRule type="containsText" dxfId="1314" priority="1397" operator="containsText" text="NO">
      <formula>NOT(ISERROR(SEARCH("NO",W468)))</formula>
    </cfRule>
  </conditionalFormatting>
  <conditionalFormatting sqref="V468">
    <cfRule type="containsText" dxfId="1313" priority="1396" operator="containsText" text="FUERA DE TIEMPO">
      <formula>NOT(ISERROR(SEARCH("FUERA DE TIEMPO",V468)))</formula>
    </cfRule>
  </conditionalFormatting>
  <conditionalFormatting sqref="W481">
    <cfRule type="containsText" dxfId="1312" priority="1395" operator="containsText" text="CUMPLE">
      <formula>NOT(ISERROR(SEARCH("CUMPLE",W481)))</formula>
    </cfRule>
  </conditionalFormatting>
  <conditionalFormatting sqref="W481">
    <cfRule type="containsText" dxfId="1311" priority="1394" operator="containsText" text="NO">
      <formula>NOT(ISERROR(SEARCH("NO",W481)))</formula>
    </cfRule>
  </conditionalFormatting>
  <conditionalFormatting sqref="V481">
    <cfRule type="containsText" dxfId="1310" priority="1393" operator="containsText" text="FUERA DE TIEMPO">
      <formula>NOT(ISERROR(SEARCH("FUERA DE TIEMPO",V481)))</formula>
    </cfRule>
  </conditionalFormatting>
  <conditionalFormatting sqref="W494">
    <cfRule type="containsText" dxfId="1309" priority="1392" operator="containsText" text="CUMPLE">
      <formula>NOT(ISERROR(SEARCH("CUMPLE",W494)))</formula>
    </cfRule>
  </conditionalFormatting>
  <conditionalFormatting sqref="W494">
    <cfRule type="containsText" dxfId="1308" priority="1391" operator="containsText" text="NO">
      <formula>NOT(ISERROR(SEARCH("NO",W494)))</formula>
    </cfRule>
  </conditionalFormatting>
  <conditionalFormatting sqref="V494">
    <cfRule type="containsText" dxfId="1307" priority="1390" operator="containsText" text="FUERA DE TIEMPO">
      <formula>NOT(ISERROR(SEARCH("FUERA DE TIEMPO",V494)))</formula>
    </cfRule>
  </conditionalFormatting>
  <conditionalFormatting sqref="W507">
    <cfRule type="containsText" dxfId="1306" priority="1389" operator="containsText" text="CUMPLE">
      <formula>NOT(ISERROR(SEARCH("CUMPLE",W507)))</formula>
    </cfRule>
  </conditionalFormatting>
  <conditionalFormatting sqref="W507">
    <cfRule type="containsText" dxfId="1305" priority="1388" operator="containsText" text="NO">
      <formula>NOT(ISERROR(SEARCH("NO",W507)))</formula>
    </cfRule>
  </conditionalFormatting>
  <conditionalFormatting sqref="V507">
    <cfRule type="containsText" dxfId="1304" priority="1387" operator="containsText" text="FUERA DE TIEMPO">
      <formula>NOT(ISERROR(SEARCH("FUERA DE TIEMPO",V507)))</formula>
    </cfRule>
  </conditionalFormatting>
  <conditionalFormatting sqref="W520">
    <cfRule type="containsText" dxfId="1303" priority="1386" operator="containsText" text="CUMPLE">
      <formula>NOT(ISERROR(SEARCH("CUMPLE",W520)))</formula>
    </cfRule>
  </conditionalFormatting>
  <conditionalFormatting sqref="W520">
    <cfRule type="containsText" dxfId="1302" priority="1385" operator="containsText" text="NO">
      <formula>NOT(ISERROR(SEARCH("NO",W520)))</formula>
    </cfRule>
  </conditionalFormatting>
  <conditionalFormatting sqref="V520">
    <cfRule type="containsText" dxfId="1301" priority="1384" operator="containsText" text="FUERA DE TIEMPO">
      <formula>NOT(ISERROR(SEARCH("FUERA DE TIEMPO",V520)))</formula>
    </cfRule>
  </conditionalFormatting>
  <conditionalFormatting sqref="W533">
    <cfRule type="containsText" dxfId="1300" priority="1383" operator="containsText" text="CUMPLE">
      <formula>NOT(ISERROR(SEARCH("CUMPLE",W533)))</formula>
    </cfRule>
  </conditionalFormatting>
  <conditionalFormatting sqref="W533">
    <cfRule type="containsText" dxfId="1299" priority="1382" operator="containsText" text="NO">
      <formula>NOT(ISERROR(SEARCH("NO",W533)))</formula>
    </cfRule>
  </conditionalFormatting>
  <conditionalFormatting sqref="V533">
    <cfRule type="containsText" dxfId="1298" priority="1381" operator="containsText" text="FUERA DE TIEMPO">
      <formula>NOT(ISERROR(SEARCH("FUERA DE TIEMPO",V533)))</formula>
    </cfRule>
  </conditionalFormatting>
  <conditionalFormatting sqref="W546">
    <cfRule type="containsText" dxfId="1297" priority="1380" operator="containsText" text="CUMPLE">
      <formula>NOT(ISERROR(SEARCH("CUMPLE",W546)))</formula>
    </cfRule>
  </conditionalFormatting>
  <conditionalFormatting sqref="W546">
    <cfRule type="containsText" dxfId="1296" priority="1379" operator="containsText" text="NO">
      <formula>NOT(ISERROR(SEARCH("NO",W546)))</formula>
    </cfRule>
  </conditionalFormatting>
  <conditionalFormatting sqref="V546">
    <cfRule type="containsText" dxfId="1295" priority="1378" operator="containsText" text="FUERA DE TIEMPO">
      <formula>NOT(ISERROR(SEARCH("FUERA DE TIEMPO",V546)))</formula>
    </cfRule>
  </conditionalFormatting>
  <conditionalFormatting sqref="W559">
    <cfRule type="containsText" dxfId="1294" priority="1377" operator="containsText" text="CUMPLE">
      <formula>NOT(ISERROR(SEARCH("CUMPLE",W559)))</formula>
    </cfRule>
  </conditionalFormatting>
  <conditionalFormatting sqref="W559">
    <cfRule type="containsText" dxfId="1293" priority="1376" operator="containsText" text="NO">
      <formula>NOT(ISERROR(SEARCH("NO",W559)))</formula>
    </cfRule>
  </conditionalFormatting>
  <conditionalFormatting sqref="V559">
    <cfRule type="containsText" dxfId="1292" priority="1375" operator="containsText" text="FUERA DE TIEMPO">
      <formula>NOT(ISERROR(SEARCH("FUERA DE TIEMPO",V559)))</formula>
    </cfRule>
  </conditionalFormatting>
  <conditionalFormatting sqref="W572">
    <cfRule type="containsText" dxfId="1291" priority="1374" operator="containsText" text="CUMPLE">
      <formula>NOT(ISERROR(SEARCH("CUMPLE",W572)))</formula>
    </cfRule>
  </conditionalFormatting>
  <conditionalFormatting sqref="W572">
    <cfRule type="containsText" dxfId="1290" priority="1373" operator="containsText" text="NO">
      <formula>NOT(ISERROR(SEARCH("NO",W572)))</formula>
    </cfRule>
  </conditionalFormatting>
  <conditionalFormatting sqref="V572">
    <cfRule type="containsText" dxfId="1289" priority="1372" operator="containsText" text="FUERA DE TIEMPO">
      <formula>NOT(ISERROR(SEARCH("FUERA DE TIEMPO",V572)))</formula>
    </cfRule>
  </conditionalFormatting>
  <conditionalFormatting sqref="W585">
    <cfRule type="containsText" dxfId="1288" priority="1371" operator="containsText" text="CUMPLE">
      <formula>NOT(ISERROR(SEARCH("CUMPLE",W585)))</formula>
    </cfRule>
  </conditionalFormatting>
  <conditionalFormatting sqref="W585">
    <cfRule type="containsText" dxfId="1287" priority="1370" operator="containsText" text="NO">
      <formula>NOT(ISERROR(SEARCH("NO",W585)))</formula>
    </cfRule>
  </conditionalFormatting>
  <conditionalFormatting sqref="V585">
    <cfRule type="containsText" dxfId="1286" priority="1369" operator="containsText" text="FUERA DE TIEMPO">
      <formula>NOT(ISERROR(SEARCH("FUERA DE TIEMPO",V585)))</formula>
    </cfRule>
  </conditionalFormatting>
  <conditionalFormatting sqref="W598">
    <cfRule type="containsText" dxfId="1285" priority="1368" operator="containsText" text="CUMPLE">
      <formula>NOT(ISERROR(SEARCH("CUMPLE",W598)))</formula>
    </cfRule>
  </conditionalFormatting>
  <conditionalFormatting sqref="W598">
    <cfRule type="containsText" dxfId="1284" priority="1367" operator="containsText" text="NO">
      <formula>NOT(ISERROR(SEARCH("NO",W598)))</formula>
    </cfRule>
  </conditionalFormatting>
  <conditionalFormatting sqref="V598">
    <cfRule type="containsText" dxfId="1283" priority="1366" operator="containsText" text="FUERA DE TIEMPO">
      <formula>NOT(ISERROR(SEARCH("FUERA DE TIEMPO",V598)))</formula>
    </cfRule>
  </conditionalFormatting>
  <conditionalFormatting sqref="W611">
    <cfRule type="containsText" dxfId="1282" priority="1365" operator="containsText" text="CUMPLE">
      <formula>NOT(ISERROR(SEARCH("CUMPLE",W611)))</formula>
    </cfRule>
  </conditionalFormatting>
  <conditionalFormatting sqref="W611">
    <cfRule type="containsText" dxfId="1281" priority="1364" operator="containsText" text="NO">
      <formula>NOT(ISERROR(SEARCH("NO",W611)))</formula>
    </cfRule>
  </conditionalFormatting>
  <conditionalFormatting sqref="V611">
    <cfRule type="containsText" dxfId="1280" priority="1363" operator="containsText" text="FUERA DE TIEMPO">
      <formula>NOT(ISERROR(SEARCH("FUERA DE TIEMPO",V611)))</formula>
    </cfRule>
  </conditionalFormatting>
  <conditionalFormatting sqref="W624">
    <cfRule type="containsText" dxfId="1279" priority="1362" operator="containsText" text="CUMPLE">
      <formula>NOT(ISERROR(SEARCH("CUMPLE",W624)))</formula>
    </cfRule>
  </conditionalFormatting>
  <conditionalFormatting sqref="W624">
    <cfRule type="containsText" dxfId="1278" priority="1361" operator="containsText" text="NO">
      <formula>NOT(ISERROR(SEARCH("NO",W624)))</formula>
    </cfRule>
  </conditionalFormatting>
  <conditionalFormatting sqref="V624">
    <cfRule type="containsText" dxfId="1277" priority="1360" operator="containsText" text="FUERA DE TIEMPO">
      <formula>NOT(ISERROR(SEARCH("FUERA DE TIEMPO",V624)))</formula>
    </cfRule>
  </conditionalFormatting>
  <conditionalFormatting sqref="W637">
    <cfRule type="containsText" dxfId="1276" priority="1359" operator="containsText" text="CUMPLE">
      <formula>NOT(ISERROR(SEARCH("CUMPLE",W637)))</formula>
    </cfRule>
  </conditionalFormatting>
  <conditionalFormatting sqref="W637">
    <cfRule type="containsText" dxfId="1275" priority="1358" operator="containsText" text="NO">
      <formula>NOT(ISERROR(SEARCH("NO",W637)))</formula>
    </cfRule>
  </conditionalFormatting>
  <conditionalFormatting sqref="V637">
    <cfRule type="containsText" dxfId="1274" priority="1357" operator="containsText" text="FUERA DE TIEMPO">
      <formula>NOT(ISERROR(SEARCH("FUERA DE TIEMPO",V637)))</formula>
    </cfRule>
  </conditionalFormatting>
  <conditionalFormatting sqref="W650">
    <cfRule type="containsText" dxfId="1273" priority="1356" operator="containsText" text="CUMPLE">
      <formula>NOT(ISERROR(SEARCH("CUMPLE",W650)))</formula>
    </cfRule>
  </conditionalFormatting>
  <conditionalFormatting sqref="W650">
    <cfRule type="containsText" dxfId="1272" priority="1355" operator="containsText" text="NO">
      <formula>NOT(ISERROR(SEARCH("NO",W650)))</formula>
    </cfRule>
  </conditionalFormatting>
  <conditionalFormatting sqref="V650">
    <cfRule type="containsText" dxfId="1271" priority="1354" operator="containsText" text="FUERA DE TIEMPO">
      <formula>NOT(ISERROR(SEARCH("FUERA DE TIEMPO",V650)))</formula>
    </cfRule>
  </conditionalFormatting>
  <conditionalFormatting sqref="W663">
    <cfRule type="containsText" dxfId="1270" priority="1353" operator="containsText" text="CUMPLE">
      <formula>NOT(ISERROR(SEARCH("CUMPLE",W663)))</formula>
    </cfRule>
  </conditionalFormatting>
  <conditionalFormatting sqref="W663">
    <cfRule type="containsText" dxfId="1269" priority="1352" operator="containsText" text="NO">
      <formula>NOT(ISERROR(SEARCH("NO",W663)))</formula>
    </cfRule>
  </conditionalFormatting>
  <conditionalFormatting sqref="V663">
    <cfRule type="containsText" dxfId="1268" priority="1351" operator="containsText" text="FUERA DE TIEMPO">
      <formula>NOT(ISERROR(SEARCH("FUERA DE TIEMPO",V663)))</formula>
    </cfRule>
  </conditionalFormatting>
  <conditionalFormatting sqref="W676">
    <cfRule type="containsText" dxfId="1267" priority="1350" operator="containsText" text="CUMPLE">
      <formula>NOT(ISERROR(SEARCH("CUMPLE",W676)))</formula>
    </cfRule>
  </conditionalFormatting>
  <conditionalFormatting sqref="W676">
    <cfRule type="containsText" dxfId="1266" priority="1349" operator="containsText" text="NO">
      <formula>NOT(ISERROR(SEARCH("NO",W676)))</formula>
    </cfRule>
  </conditionalFormatting>
  <conditionalFormatting sqref="V676">
    <cfRule type="containsText" dxfId="1265" priority="1348" operator="containsText" text="FUERA DE TIEMPO">
      <formula>NOT(ISERROR(SEARCH("FUERA DE TIEMPO",V676)))</formula>
    </cfRule>
  </conditionalFormatting>
  <conditionalFormatting sqref="W689">
    <cfRule type="containsText" dxfId="1264" priority="1347" operator="containsText" text="CUMPLE">
      <formula>NOT(ISERROR(SEARCH("CUMPLE",W689)))</formula>
    </cfRule>
  </conditionalFormatting>
  <conditionalFormatting sqref="W689">
    <cfRule type="containsText" dxfId="1263" priority="1346" operator="containsText" text="NO">
      <formula>NOT(ISERROR(SEARCH("NO",W689)))</formula>
    </cfRule>
  </conditionalFormatting>
  <conditionalFormatting sqref="V689">
    <cfRule type="containsText" dxfId="1262" priority="1345" operator="containsText" text="FUERA DE TIEMPO">
      <formula>NOT(ISERROR(SEARCH("FUERA DE TIEMPO",V689)))</formula>
    </cfRule>
  </conditionalFormatting>
  <conditionalFormatting sqref="W702">
    <cfRule type="containsText" dxfId="1261" priority="1344" operator="containsText" text="CUMPLE">
      <formula>NOT(ISERROR(SEARCH("CUMPLE",W702)))</formula>
    </cfRule>
  </conditionalFormatting>
  <conditionalFormatting sqref="W702">
    <cfRule type="containsText" dxfId="1260" priority="1343" operator="containsText" text="NO">
      <formula>NOT(ISERROR(SEARCH("NO",W702)))</formula>
    </cfRule>
  </conditionalFormatting>
  <conditionalFormatting sqref="V702">
    <cfRule type="containsText" dxfId="1259" priority="1342" operator="containsText" text="FUERA DE TIEMPO">
      <formula>NOT(ISERROR(SEARCH("FUERA DE TIEMPO",V702)))</formula>
    </cfRule>
  </conditionalFormatting>
  <conditionalFormatting sqref="W715">
    <cfRule type="containsText" dxfId="1258" priority="1341" operator="containsText" text="CUMPLE">
      <formula>NOT(ISERROR(SEARCH("CUMPLE",W715)))</formula>
    </cfRule>
  </conditionalFormatting>
  <conditionalFormatting sqref="W715">
    <cfRule type="containsText" dxfId="1257" priority="1340" operator="containsText" text="NO">
      <formula>NOT(ISERROR(SEARCH("NO",W715)))</formula>
    </cfRule>
  </conditionalFormatting>
  <conditionalFormatting sqref="V715">
    <cfRule type="containsText" dxfId="1256" priority="1339" operator="containsText" text="FUERA DE TIEMPO">
      <formula>NOT(ISERROR(SEARCH("FUERA DE TIEMPO",V715)))</formula>
    </cfRule>
  </conditionalFormatting>
  <conditionalFormatting sqref="W728">
    <cfRule type="containsText" dxfId="1255" priority="1338" operator="containsText" text="CUMPLE">
      <formula>NOT(ISERROR(SEARCH("CUMPLE",W728)))</formula>
    </cfRule>
  </conditionalFormatting>
  <conditionalFormatting sqref="W728">
    <cfRule type="containsText" dxfId="1254" priority="1337" operator="containsText" text="NO">
      <formula>NOT(ISERROR(SEARCH("NO",W728)))</formula>
    </cfRule>
  </conditionalFormatting>
  <conditionalFormatting sqref="V728">
    <cfRule type="containsText" dxfId="1253" priority="1336" operator="containsText" text="FUERA DE TIEMPO">
      <formula>NOT(ISERROR(SEARCH("FUERA DE TIEMPO",V728)))</formula>
    </cfRule>
  </conditionalFormatting>
  <conditionalFormatting sqref="W741">
    <cfRule type="containsText" dxfId="1252" priority="1335" operator="containsText" text="CUMPLE">
      <formula>NOT(ISERROR(SEARCH("CUMPLE",W741)))</formula>
    </cfRule>
  </conditionalFormatting>
  <conditionalFormatting sqref="W741">
    <cfRule type="containsText" dxfId="1251" priority="1334" operator="containsText" text="NO">
      <formula>NOT(ISERROR(SEARCH("NO",W741)))</formula>
    </cfRule>
  </conditionalFormatting>
  <conditionalFormatting sqref="V741">
    <cfRule type="containsText" dxfId="1250" priority="1333" operator="containsText" text="FUERA DE TIEMPO">
      <formula>NOT(ISERROR(SEARCH("FUERA DE TIEMPO",V741)))</formula>
    </cfRule>
  </conditionalFormatting>
  <conditionalFormatting sqref="W754">
    <cfRule type="containsText" dxfId="1249" priority="1332" operator="containsText" text="CUMPLE">
      <formula>NOT(ISERROR(SEARCH("CUMPLE",W754)))</formula>
    </cfRule>
  </conditionalFormatting>
  <conditionalFormatting sqref="W754">
    <cfRule type="containsText" dxfId="1248" priority="1331" operator="containsText" text="NO">
      <formula>NOT(ISERROR(SEARCH("NO",W754)))</formula>
    </cfRule>
  </conditionalFormatting>
  <conditionalFormatting sqref="V754">
    <cfRule type="containsText" dxfId="1247" priority="1330" operator="containsText" text="FUERA DE TIEMPO">
      <formula>NOT(ISERROR(SEARCH("FUERA DE TIEMPO",V754)))</formula>
    </cfRule>
  </conditionalFormatting>
  <conditionalFormatting sqref="W767">
    <cfRule type="containsText" dxfId="1246" priority="1329" operator="containsText" text="CUMPLE">
      <formula>NOT(ISERROR(SEARCH("CUMPLE",W767)))</formula>
    </cfRule>
  </conditionalFormatting>
  <conditionalFormatting sqref="W767">
    <cfRule type="containsText" dxfId="1245" priority="1328" operator="containsText" text="NO">
      <formula>NOT(ISERROR(SEARCH("NO",W767)))</formula>
    </cfRule>
  </conditionalFormatting>
  <conditionalFormatting sqref="V767">
    <cfRule type="containsText" dxfId="1244" priority="1327" operator="containsText" text="FUERA DE TIEMPO">
      <formula>NOT(ISERROR(SEARCH("FUERA DE TIEMPO",V767)))</formula>
    </cfRule>
  </conditionalFormatting>
  <conditionalFormatting sqref="W780">
    <cfRule type="containsText" dxfId="1243" priority="1326" operator="containsText" text="CUMPLE">
      <formula>NOT(ISERROR(SEARCH("CUMPLE",W780)))</formula>
    </cfRule>
  </conditionalFormatting>
  <conditionalFormatting sqref="W780">
    <cfRule type="containsText" dxfId="1242" priority="1325" operator="containsText" text="NO">
      <formula>NOT(ISERROR(SEARCH("NO",W780)))</formula>
    </cfRule>
  </conditionalFormatting>
  <conditionalFormatting sqref="V780">
    <cfRule type="containsText" dxfId="1241" priority="1324" operator="containsText" text="FUERA DE TIEMPO">
      <formula>NOT(ISERROR(SEARCH("FUERA DE TIEMPO",V780)))</formula>
    </cfRule>
  </conditionalFormatting>
  <conditionalFormatting sqref="W793">
    <cfRule type="containsText" dxfId="1240" priority="1323" operator="containsText" text="CUMPLE">
      <formula>NOT(ISERROR(SEARCH("CUMPLE",W793)))</formula>
    </cfRule>
  </conditionalFormatting>
  <conditionalFormatting sqref="W793">
    <cfRule type="containsText" dxfId="1239" priority="1322" operator="containsText" text="NO">
      <formula>NOT(ISERROR(SEARCH("NO",W793)))</formula>
    </cfRule>
  </conditionalFormatting>
  <conditionalFormatting sqref="V793">
    <cfRule type="containsText" dxfId="1238" priority="1321" operator="containsText" text="FUERA DE TIEMPO">
      <formula>NOT(ISERROR(SEARCH("FUERA DE TIEMPO",V793)))</formula>
    </cfRule>
  </conditionalFormatting>
  <conditionalFormatting sqref="W806">
    <cfRule type="containsText" dxfId="1237" priority="1320" operator="containsText" text="CUMPLE">
      <formula>NOT(ISERROR(SEARCH("CUMPLE",W806)))</formula>
    </cfRule>
  </conditionalFormatting>
  <conditionalFormatting sqref="W806">
    <cfRule type="containsText" dxfId="1236" priority="1319" operator="containsText" text="NO">
      <formula>NOT(ISERROR(SEARCH("NO",W806)))</formula>
    </cfRule>
  </conditionalFormatting>
  <conditionalFormatting sqref="V806">
    <cfRule type="containsText" dxfId="1235" priority="1318" operator="containsText" text="FUERA DE TIEMPO">
      <formula>NOT(ISERROR(SEARCH("FUERA DE TIEMPO",V806)))</formula>
    </cfRule>
  </conditionalFormatting>
  <conditionalFormatting sqref="W819">
    <cfRule type="containsText" dxfId="1234" priority="1317" operator="containsText" text="CUMPLE">
      <formula>NOT(ISERROR(SEARCH("CUMPLE",W819)))</formula>
    </cfRule>
  </conditionalFormatting>
  <conditionalFormatting sqref="W819">
    <cfRule type="containsText" dxfId="1233" priority="1316" operator="containsText" text="NO">
      <formula>NOT(ISERROR(SEARCH("NO",W819)))</formula>
    </cfRule>
  </conditionalFormatting>
  <conditionalFormatting sqref="V819">
    <cfRule type="containsText" dxfId="1232" priority="1315" operator="containsText" text="FUERA DE TIEMPO">
      <formula>NOT(ISERROR(SEARCH("FUERA DE TIEMPO",V819)))</formula>
    </cfRule>
  </conditionalFormatting>
  <conditionalFormatting sqref="W832">
    <cfRule type="containsText" dxfId="1231" priority="1314" operator="containsText" text="CUMPLE">
      <formula>NOT(ISERROR(SEARCH("CUMPLE",W832)))</formula>
    </cfRule>
  </conditionalFormatting>
  <conditionalFormatting sqref="W832">
    <cfRule type="containsText" dxfId="1230" priority="1313" operator="containsText" text="NO">
      <formula>NOT(ISERROR(SEARCH("NO",W832)))</formula>
    </cfRule>
  </conditionalFormatting>
  <conditionalFormatting sqref="V832">
    <cfRule type="containsText" dxfId="1229" priority="1312" operator="containsText" text="FUERA DE TIEMPO">
      <formula>NOT(ISERROR(SEARCH("FUERA DE TIEMPO",V832)))</formula>
    </cfRule>
  </conditionalFormatting>
  <conditionalFormatting sqref="W845">
    <cfRule type="containsText" dxfId="1228" priority="1311" operator="containsText" text="CUMPLE">
      <formula>NOT(ISERROR(SEARCH("CUMPLE",W845)))</formula>
    </cfRule>
  </conditionalFormatting>
  <conditionalFormatting sqref="W845">
    <cfRule type="containsText" dxfId="1227" priority="1310" operator="containsText" text="NO">
      <formula>NOT(ISERROR(SEARCH("NO",W845)))</formula>
    </cfRule>
  </conditionalFormatting>
  <conditionalFormatting sqref="V845">
    <cfRule type="containsText" dxfId="1226" priority="1309" operator="containsText" text="FUERA DE TIEMPO">
      <formula>NOT(ISERROR(SEARCH("FUERA DE TIEMPO",V845)))</formula>
    </cfRule>
  </conditionalFormatting>
  <conditionalFormatting sqref="W858">
    <cfRule type="containsText" dxfId="1225" priority="1308" operator="containsText" text="CUMPLE">
      <formula>NOT(ISERROR(SEARCH("CUMPLE",W858)))</formula>
    </cfRule>
  </conditionalFormatting>
  <conditionalFormatting sqref="W858">
    <cfRule type="containsText" dxfId="1224" priority="1307" operator="containsText" text="NO">
      <formula>NOT(ISERROR(SEARCH("NO",W858)))</formula>
    </cfRule>
  </conditionalFormatting>
  <conditionalFormatting sqref="V858">
    <cfRule type="containsText" dxfId="1223" priority="1306" operator="containsText" text="FUERA DE TIEMPO">
      <formula>NOT(ISERROR(SEARCH("FUERA DE TIEMPO",V858)))</formula>
    </cfRule>
  </conditionalFormatting>
  <conditionalFormatting sqref="W871">
    <cfRule type="containsText" dxfId="1222" priority="1305" operator="containsText" text="CUMPLE">
      <formula>NOT(ISERROR(SEARCH("CUMPLE",W871)))</formula>
    </cfRule>
  </conditionalFormatting>
  <conditionalFormatting sqref="W871">
    <cfRule type="containsText" dxfId="1221" priority="1304" operator="containsText" text="NO">
      <formula>NOT(ISERROR(SEARCH("NO",W871)))</formula>
    </cfRule>
  </conditionalFormatting>
  <conditionalFormatting sqref="V871">
    <cfRule type="containsText" dxfId="1220" priority="1303" operator="containsText" text="FUERA DE TIEMPO">
      <formula>NOT(ISERROR(SEARCH("FUERA DE TIEMPO",V871)))</formula>
    </cfRule>
  </conditionalFormatting>
  <conditionalFormatting sqref="W884">
    <cfRule type="containsText" dxfId="1219" priority="1302" operator="containsText" text="CUMPLE">
      <formula>NOT(ISERROR(SEARCH("CUMPLE",W884)))</formula>
    </cfRule>
  </conditionalFormatting>
  <conditionalFormatting sqref="W884">
    <cfRule type="containsText" dxfId="1218" priority="1301" operator="containsText" text="NO">
      <formula>NOT(ISERROR(SEARCH("NO",W884)))</formula>
    </cfRule>
  </conditionalFormatting>
  <conditionalFormatting sqref="V884">
    <cfRule type="containsText" dxfId="1217" priority="1300" operator="containsText" text="FUERA DE TIEMPO">
      <formula>NOT(ISERROR(SEARCH("FUERA DE TIEMPO",V884)))</formula>
    </cfRule>
  </conditionalFormatting>
  <conditionalFormatting sqref="W897">
    <cfRule type="containsText" dxfId="1216" priority="1299" operator="containsText" text="CUMPLE">
      <formula>NOT(ISERROR(SEARCH("CUMPLE",W897)))</formula>
    </cfRule>
  </conditionalFormatting>
  <conditionalFormatting sqref="W897">
    <cfRule type="containsText" dxfId="1215" priority="1298" operator="containsText" text="NO">
      <formula>NOT(ISERROR(SEARCH("NO",W897)))</formula>
    </cfRule>
  </conditionalFormatting>
  <conditionalFormatting sqref="V897">
    <cfRule type="containsText" dxfId="1214" priority="1297" operator="containsText" text="FUERA DE TIEMPO">
      <formula>NOT(ISERROR(SEARCH("FUERA DE TIEMPO",V897)))</formula>
    </cfRule>
  </conditionalFormatting>
  <conditionalFormatting sqref="W910">
    <cfRule type="containsText" dxfId="1213" priority="1296" operator="containsText" text="CUMPLE">
      <formula>NOT(ISERROR(SEARCH("CUMPLE",W910)))</formula>
    </cfRule>
  </conditionalFormatting>
  <conditionalFormatting sqref="W910">
    <cfRule type="containsText" dxfId="1212" priority="1295" operator="containsText" text="NO">
      <formula>NOT(ISERROR(SEARCH("NO",W910)))</formula>
    </cfRule>
  </conditionalFormatting>
  <conditionalFormatting sqref="V910">
    <cfRule type="containsText" dxfId="1211" priority="1294" operator="containsText" text="FUERA DE TIEMPO">
      <formula>NOT(ISERROR(SEARCH("FUERA DE TIEMPO",V910)))</formula>
    </cfRule>
  </conditionalFormatting>
  <conditionalFormatting sqref="W923">
    <cfRule type="containsText" dxfId="1210" priority="1293" operator="containsText" text="CUMPLE">
      <formula>NOT(ISERROR(SEARCH("CUMPLE",W923)))</formula>
    </cfRule>
  </conditionalFormatting>
  <conditionalFormatting sqref="W923">
    <cfRule type="containsText" dxfId="1209" priority="1292" operator="containsText" text="NO">
      <formula>NOT(ISERROR(SEARCH("NO",W923)))</formula>
    </cfRule>
  </conditionalFormatting>
  <conditionalFormatting sqref="V923">
    <cfRule type="containsText" dxfId="1208" priority="1291" operator="containsText" text="FUERA DE TIEMPO">
      <formula>NOT(ISERROR(SEARCH("FUERA DE TIEMPO",V923)))</formula>
    </cfRule>
  </conditionalFormatting>
  <conditionalFormatting sqref="W936">
    <cfRule type="containsText" dxfId="1207" priority="1290" operator="containsText" text="CUMPLE">
      <formula>NOT(ISERROR(SEARCH("CUMPLE",W936)))</formula>
    </cfRule>
  </conditionalFormatting>
  <conditionalFormatting sqref="W936">
    <cfRule type="containsText" dxfId="1206" priority="1289" operator="containsText" text="NO">
      <formula>NOT(ISERROR(SEARCH("NO",W936)))</formula>
    </cfRule>
  </conditionalFormatting>
  <conditionalFormatting sqref="V936">
    <cfRule type="containsText" dxfId="1205" priority="1288" operator="containsText" text="FUERA DE TIEMPO">
      <formula>NOT(ISERROR(SEARCH("FUERA DE TIEMPO",V936)))</formula>
    </cfRule>
  </conditionalFormatting>
  <conditionalFormatting sqref="W949">
    <cfRule type="containsText" dxfId="1204" priority="1287" operator="containsText" text="CUMPLE">
      <formula>NOT(ISERROR(SEARCH("CUMPLE",W949)))</formula>
    </cfRule>
  </conditionalFormatting>
  <conditionalFormatting sqref="W949">
    <cfRule type="containsText" dxfId="1203" priority="1286" operator="containsText" text="NO">
      <formula>NOT(ISERROR(SEARCH("NO",W949)))</formula>
    </cfRule>
  </conditionalFormatting>
  <conditionalFormatting sqref="V949">
    <cfRule type="containsText" dxfId="1202" priority="1285" operator="containsText" text="FUERA DE TIEMPO">
      <formula>NOT(ISERROR(SEARCH("FUERA DE TIEMPO",V949)))</formula>
    </cfRule>
  </conditionalFormatting>
  <conditionalFormatting sqref="W962">
    <cfRule type="containsText" dxfId="1201" priority="1284" operator="containsText" text="CUMPLE">
      <formula>NOT(ISERROR(SEARCH("CUMPLE",W962)))</formula>
    </cfRule>
  </conditionalFormatting>
  <conditionalFormatting sqref="W962">
    <cfRule type="containsText" dxfId="1200" priority="1283" operator="containsText" text="NO">
      <formula>NOT(ISERROR(SEARCH("NO",W962)))</formula>
    </cfRule>
  </conditionalFormatting>
  <conditionalFormatting sqref="V962">
    <cfRule type="containsText" dxfId="1199" priority="1282" operator="containsText" text="FUERA DE TIEMPO">
      <formula>NOT(ISERROR(SEARCH("FUERA DE TIEMPO",V962)))</formula>
    </cfRule>
  </conditionalFormatting>
  <conditionalFormatting sqref="W975">
    <cfRule type="containsText" dxfId="1198" priority="1281" operator="containsText" text="CUMPLE">
      <formula>NOT(ISERROR(SEARCH("CUMPLE",W975)))</formula>
    </cfRule>
  </conditionalFormatting>
  <conditionalFormatting sqref="W975">
    <cfRule type="containsText" dxfId="1197" priority="1280" operator="containsText" text="NO">
      <formula>NOT(ISERROR(SEARCH("NO",W975)))</formula>
    </cfRule>
  </conditionalFormatting>
  <conditionalFormatting sqref="V975">
    <cfRule type="containsText" dxfId="1196" priority="1279" operator="containsText" text="FUERA DE TIEMPO">
      <formula>NOT(ISERROR(SEARCH("FUERA DE TIEMPO",V975)))</formula>
    </cfRule>
  </conditionalFormatting>
  <conditionalFormatting sqref="W988">
    <cfRule type="containsText" dxfId="1195" priority="1278" operator="containsText" text="CUMPLE">
      <formula>NOT(ISERROR(SEARCH("CUMPLE",W988)))</formula>
    </cfRule>
  </conditionalFormatting>
  <conditionalFormatting sqref="W988">
    <cfRule type="containsText" dxfId="1194" priority="1277" operator="containsText" text="NO">
      <formula>NOT(ISERROR(SEARCH("NO",W988)))</formula>
    </cfRule>
  </conditionalFormatting>
  <conditionalFormatting sqref="V988">
    <cfRule type="containsText" dxfId="1193" priority="1276" operator="containsText" text="FUERA DE TIEMPO">
      <formula>NOT(ISERROR(SEARCH("FUERA DE TIEMPO",V988)))</formula>
    </cfRule>
  </conditionalFormatting>
  <conditionalFormatting sqref="W1001">
    <cfRule type="containsText" dxfId="1192" priority="1275" operator="containsText" text="CUMPLE">
      <formula>NOT(ISERROR(SEARCH("CUMPLE",W1001)))</formula>
    </cfRule>
  </conditionalFormatting>
  <conditionalFormatting sqref="W1001">
    <cfRule type="containsText" dxfId="1191" priority="1274" operator="containsText" text="NO">
      <formula>NOT(ISERROR(SEARCH("NO",W1001)))</formula>
    </cfRule>
  </conditionalFormatting>
  <conditionalFormatting sqref="V1001">
    <cfRule type="containsText" dxfId="1190" priority="1273" operator="containsText" text="FUERA DE TIEMPO">
      <formula>NOT(ISERROR(SEARCH("FUERA DE TIEMPO",V1001)))</formula>
    </cfRule>
  </conditionalFormatting>
  <conditionalFormatting sqref="W1014">
    <cfRule type="containsText" dxfId="1189" priority="1272" operator="containsText" text="CUMPLE">
      <formula>NOT(ISERROR(SEARCH("CUMPLE",W1014)))</formula>
    </cfRule>
  </conditionalFormatting>
  <conditionalFormatting sqref="W1014">
    <cfRule type="containsText" dxfId="1188" priority="1271" operator="containsText" text="NO">
      <formula>NOT(ISERROR(SEARCH("NO",W1014)))</formula>
    </cfRule>
  </conditionalFormatting>
  <conditionalFormatting sqref="V1014">
    <cfRule type="containsText" dxfId="1187" priority="1270" operator="containsText" text="FUERA DE TIEMPO">
      <formula>NOT(ISERROR(SEARCH("FUERA DE TIEMPO",V1014)))</formula>
    </cfRule>
  </conditionalFormatting>
  <conditionalFormatting sqref="W1027">
    <cfRule type="containsText" dxfId="1186" priority="1269" operator="containsText" text="CUMPLE">
      <formula>NOT(ISERROR(SEARCH("CUMPLE",W1027)))</formula>
    </cfRule>
  </conditionalFormatting>
  <conditionalFormatting sqref="W1027">
    <cfRule type="containsText" dxfId="1185" priority="1268" operator="containsText" text="NO">
      <formula>NOT(ISERROR(SEARCH("NO",W1027)))</formula>
    </cfRule>
  </conditionalFormatting>
  <conditionalFormatting sqref="V1027">
    <cfRule type="containsText" dxfId="1184" priority="1267" operator="containsText" text="FUERA DE TIEMPO">
      <formula>NOT(ISERROR(SEARCH("FUERA DE TIEMPO",V1027)))</formula>
    </cfRule>
  </conditionalFormatting>
  <conditionalFormatting sqref="W1040">
    <cfRule type="containsText" dxfId="1183" priority="1266" operator="containsText" text="CUMPLE">
      <formula>NOT(ISERROR(SEARCH("CUMPLE",W1040)))</formula>
    </cfRule>
  </conditionalFormatting>
  <conditionalFormatting sqref="W1040">
    <cfRule type="containsText" dxfId="1182" priority="1265" operator="containsText" text="NO">
      <formula>NOT(ISERROR(SEARCH("NO",W1040)))</formula>
    </cfRule>
  </conditionalFormatting>
  <conditionalFormatting sqref="V1040">
    <cfRule type="containsText" dxfId="1181" priority="1264" operator="containsText" text="FUERA DE TIEMPO">
      <formula>NOT(ISERROR(SEARCH("FUERA DE TIEMPO",V1040)))</formula>
    </cfRule>
  </conditionalFormatting>
  <conditionalFormatting sqref="W1053">
    <cfRule type="containsText" dxfId="1180" priority="1263" operator="containsText" text="CUMPLE">
      <formula>NOT(ISERROR(SEARCH("CUMPLE",W1053)))</formula>
    </cfRule>
  </conditionalFormatting>
  <conditionalFormatting sqref="W1053">
    <cfRule type="containsText" dxfId="1179" priority="1262" operator="containsText" text="NO">
      <formula>NOT(ISERROR(SEARCH("NO",W1053)))</formula>
    </cfRule>
  </conditionalFormatting>
  <conditionalFormatting sqref="V1053">
    <cfRule type="containsText" dxfId="1178" priority="1261" operator="containsText" text="FUERA DE TIEMPO">
      <formula>NOT(ISERROR(SEARCH("FUERA DE TIEMPO",V1053)))</formula>
    </cfRule>
  </conditionalFormatting>
  <conditionalFormatting sqref="W1066">
    <cfRule type="containsText" dxfId="1177" priority="1260" operator="containsText" text="CUMPLE">
      <formula>NOT(ISERROR(SEARCH("CUMPLE",W1066)))</formula>
    </cfRule>
  </conditionalFormatting>
  <conditionalFormatting sqref="W1066">
    <cfRule type="containsText" dxfId="1176" priority="1259" operator="containsText" text="NO">
      <formula>NOT(ISERROR(SEARCH("NO",W1066)))</formula>
    </cfRule>
  </conditionalFormatting>
  <conditionalFormatting sqref="V1066">
    <cfRule type="containsText" dxfId="1175" priority="1258" operator="containsText" text="FUERA DE TIEMPO">
      <formula>NOT(ISERROR(SEARCH("FUERA DE TIEMPO",V1066)))</formula>
    </cfRule>
  </conditionalFormatting>
  <conditionalFormatting sqref="W1079">
    <cfRule type="containsText" dxfId="1174" priority="1257" operator="containsText" text="CUMPLE">
      <formula>NOT(ISERROR(SEARCH("CUMPLE",W1079)))</formula>
    </cfRule>
  </conditionalFormatting>
  <conditionalFormatting sqref="W1079">
    <cfRule type="containsText" dxfId="1173" priority="1256" operator="containsText" text="NO">
      <formula>NOT(ISERROR(SEARCH("NO",W1079)))</formula>
    </cfRule>
  </conditionalFormatting>
  <conditionalFormatting sqref="V1079">
    <cfRule type="containsText" dxfId="1172" priority="1255" operator="containsText" text="FUERA DE TIEMPO">
      <formula>NOT(ISERROR(SEARCH("FUERA DE TIEMPO",V1079)))</formula>
    </cfRule>
  </conditionalFormatting>
  <conditionalFormatting sqref="W1092">
    <cfRule type="containsText" dxfId="1171" priority="1254" operator="containsText" text="CUMPLE">
      <formula>NOT(ISERROR(SEARCH("CUMPLE",W1092)))</formula>
    </cfRule>
  </conditionalFormatting>
  <conditionalFormatting sqref="W1092">
    <cfRule type="containsText" dxfId="1170" priority="1253" operator="containsText" text="NO">
      <formula>NOT(ISERROR(SEARCH("NO",W1092)))</formula>
    </cfRule>
  </conditionalFormatting>
  <conditionalFormatting sqref="V1092">
    <cfRule type="containsText" dxfId="1169" priority="1252" operator="containsText" text="FUERA DE TIEMPO">
      <formula>NOT(ISERROR(SEARCH("FUERA DE TIEMPO",V1092)))</formula>
    </cfRule>
  </conditionalFormatting>
  <conditionalFormatting sqref="W1105">
    <cfRule type="containsText" dxfId="1168" priority="1251" operator="containsText" text="CUMPLE">
      <formula>NOT(ISERROR(SEARCH("CUMPLE",W1105)))</formula>
    </cfRule>
  </conditionalFormatting>
  <conditionalFormatting sqref="W1105">
    <cfRule type="containsText" dxfId="1167" priority="1250" operator="containsText" text="NO">
      <formula>NOT(ISERROR(SEARCH("NO",W1105)))</formula>
    </cfRule>
  </conditionalFormatting>
  <conditionalFormatting sqref="V1105">
    <cfRule type="containsText" dxfId="1166" priority="1249" operator="containsText" text="FUERA DE TIEMPO">
      <formula>NOT(ISERROR(SEARCH("FUERA DE TIEMPO",V1105)))</formula>
    </cfRule>
  </conditionalFormatting>
  <conditionalFormatting sqref="W1118">
    <cfRule type="containsText" dxfId="1165" priority="1248" operator="containsText" text="CUMPLE">
      <formula>NOT(ISERROR(SEARCH("CUMPLE",W1118)))</formula>
    </cfRule>
  </conditionalFormatting>
  <conditionalFormatting sqref="W1118">
    <cfRule type="containsText" dxfId="1164" priority="1247" operator="containsText" text="NO">
      <formula>NOT(ISERROR(SEARCH("NO",W1118)))</formula>
    </cfRule>
  </conditionalFormatting>
  <conditionalFormatting sqref="V1118">
    <cfRule type="containsText" dxfId="1163" priority="1246" operator="containsText" text="FUERA DE TIEMPO">
      <formula>NOT(ISERROR(SEARCH("FUERA DE TIEMPO",V1118)))</formula>
    </cfRule>
  </conditionalFormatting>
  <conditionalFormatting sqref="W1131">
    <cfRule type="containsText" dxfId="1162" priority="1245" operator="containsText" text="CUMPLE">
      <formula>NOT(ISERROR(SEARCH("CUMPLE",W1131)))</formula>
    </cfRule>
  </conditionalFormatting>
  <conditionalFormatting sqref="W1131">
    <cfRule type="containsText" dxfId="1161" priority="1244" operator="containsText" text="NO">
      <formula>NOT(ISERROR(SEARCH("NO",W1131)))</formula>
    </cfRule>
  </conditionalFormatting>
  <conditionalFormatting sqref="V1131">
    <cfRule type="containsText" dxfId="1160" priority="1243" operator="containsText" text="FUERA DE TIEMPO">
      <formula>NOT(ISERROR(SEARCH("FUERA DE TIEMPO",V1131)))</formula>
    </cfRule>
  </conditionalFormatting>
  <conditionalFormatting sqref="W1144">
    <cfRule type="containsText" dxfId="1159" priority="1242" operator="containsText" text="CUMPLE">
      <formula>NOT(ISERROR(SEARCH("CUMPLE",W1144)))</formula>
    </cfRule>
  </conditionalFormatting>
  <conditionalFormatting sqref="W1144">
    <cfRule type="containsText" dxfId="1158" priority="1241" operator="containsText" text="NO">
      <formula>NOT(ISERROR(SEARCH("NO",W1144)))</formula>
    </cfRule>
  </conditionalFormatting>
  <conditionalFormatting sqref="V1144">
    <cfRule type="containsText" dxfId="1157" priority="1240" operator="containsText" text="FUERA DE TIEMPO">
      <formula>NOT(ISERROR(SEARCH("FUERA DE TIEMPO",V1144)))</formula>
    </cfRule>
  </conditionalFormatting>
  <conditionalFormatting sqref="W1157">
    <cfRule type="containsText" dxfId="1156" priority="1239" operator="containsText" text="CUMPLE">
      <formula>NOT(ISERROR(SEARCH("CUMPLE",W1157)))</formula>
    </cfRule>
  </conditionalFormatting>
  <conditionalFormatting sqref="W1157">
    <cfRule type="containsText" dxfId="1155" priority="1238" operator="containsText" text="NO">
      <formula>NOT(ISERROR(SEARCH("NO",W1157)))</formula>
    </cfRule>
  </conditionalFormatting>
  <conditionalFormatting sqref="V1157">
    <cfRule type="containsText" dxfId="1154" priority="1237" operator="containsText" text="FUERA DE TIEMPO">
      <formula>NOT(ISERROR(SEARCH("FUERA DE TIEMPO",V1157)))</formula>
    </cfRule>
  </conditionalFormatting>
  <conditionalFormatting sqref="W1170">
    <cfRule type="containsText" dxfId="1153" priority="1236" operator="containsText" text="CUMPLE">
      <formula>NOT(ISERROR(SEARCH("CUMPLE",W1170)))</formula>
    </cfRule>
  </conditionalFormatting>
  <conditionalFormatting sqref="W1170">
    <cfRule type="containsText" dxfId="1152" priority="1235" operator="containsText" text="NO">
      <formula>NOT(ISERROR(SEARCH("NO",W1170)))</formula>
    </cfRule>
  </conditionalFormatting>
  <conditionalFormatting sqref="V1170">
    <cfRule type="containsText" dxfId="1151" priority="1234" operator="containsText" text="FUERA DE TIEMPO">
      <formula>NOT(ISERROR(SEARCH("FUERA DE TIEMPO",V1170)))</formula>
    </cfRule>
  </conditionalFormatting>
  <conditionalFormatting sqref="W1183">
    <cfRule type="containsText" dxfId="1150" priority="1233" operator="containsText" text="CUMPLE">
      <formula>NOT(ISERROR(SEARCH("CUMPLE",W1183)))</formula>
    </cfRule>
  </conditionalFormatting>
  <conditionalFormatting sqref="W1183">
    <cfRule type="containsText" dxfId="1149" priority="1232" operator="containsText" text="NO">
      <formula>NOT(ISERROR(SEARCH("NO",W1183)))</formula>
    </cfRule>
  </conditionalFormatting>
  <conditionalFormatting sqref="V1183">
    <cfRule type="containsText" dxfId="1148" priority="1231" operator="containsText" text="FUERA DE TIEMPO">
      <formula>NOT(ISERROR(SEARCH("FUERA DE TIEMPO",V1183)))</formula>
    </cfRule>
  </conditionalFormatting>
  <conditionalFormatting sqref="W1196">
    <cfRule type="containsText" dxfId="1147" priority="1230" operator="containsText" text="CUMPLE">
      <formula>NOT(ISERROR(SEARCH("CUMPLE",W1196)))</formula>
    </cfRule>
  </conditionalFormatting>
  <conditionalFormatting sqref="W1196">
    <cfRule type="containsText" dxfId="1146" priority="1229" operator="containsText" text="NO">
      <formula>NOT(ISERROR(SEARCH("NO",W1196)))</formula>
    </cfRule>
  </conditionalFormatting>
  <conditionalFormatting sqref="V1196">
    <cfRule type="containsText" dxfId="1145" priority="1228" operator="containsText" text="FUERA DE TIEMPO">
      <formula>NOT(ISERROR(SEARCH("FUERA DE TIEMPO",V1196)))</formula>
    </cfRule>
  </conditionalFormatting>
  <conditionalFormatting sqref="W1209">
    <cfRule type="containsText" dxfId="1144" priority="1227" operator="containsText" text="CUMPLE">
      <formula>NOT(ISERROR(SEARCH("CUMPLE",W1209)))</formula>
    </cfRule>
  </conditionalFormatting>
  <conditionalFormatting sqref="W1209">
    <cfRule type="containsText" dxfId="1143" priority="1226" operator="containsText" text="NO">
      <formula>NOT(ISERROR(SEARCH("NO",W1209)))</formula>
    </cfRule>
  </conditionalFormatting>
  <conditionalFormatting sqref="V1209">
    <cfRule type="containsText" dxfId="1142" priority="1225" operator="containsText" text="FUERA DE TIEMPO">
      <formula>NOT(ISERROR(SEARCH("FUERA DE TIEMPO",V1209)))</formula>
    </cfRule>
  </conditionalFormatting>
  <conditionalFormatting sqref="W1222">
    <cfRule type="containsText" dxfId="1141" priority="1224" operator="containsText" text="CUMPLE">
      <formula>NOT(ISERROR(SEARCH("CUMPLE",W1222)))</formula>
    </cfRule>
  </conditionalFormatting>
  <conditionalFormatting sqref="W1222">
    <cfRule type="containsText" dxfId="1140" priority="1223" operator="containsText" text="NO">
      <formula>NOT(ISERROR(SEARCH("NO",W1222)))</formula>
    </cfRule>
  </conditionalFormatting>
  <conditionalFormatting sqref="V1222">
    <cfRule type="containsText" dxfId="1139" priority="1222" operator="containsText" text="FUERA DE TIEMPO">
      <formula>NOT(ISERROR(SEARCH("FUERA DE TIEMPO",V1222)))</formula>
    </cfRule>
  </conditionalFormatting>
  <conditionalFormatting sqref="W1235">
    <cfRule type="containsText" dxfId="1138" priority="1221" operator="containsText" text="CUMPLE">
      <formula>NOT(ISERROR(SEARCH("CUMPLE",W1235)))</formula>
    </cfRule>
  </conditionalFormatting>
  <conditionalFormatting sqref="W1235">
    <cfRule type="containsText" dxfId="1137" priority="1220" operator="containsText" text="NO">
      <formula>NOT(ISERROR(SEARCH("NO",W1235)))</formula>
    </cfRule>
  </conditionalFormatting>
  <conditionalFormatting sqref="V1235">
    <cfRule type="containsText" dxfId="1136" priority="1219" operator="containsText" text="FUERA DE TIEMPO">
      <formula>NOT(ISERROR(SEARCH("FUERA DE TIEMPO",V1235)))</formula>
    </cfRule>
  </conditionalFormatting>
  <conditionalFormatting sqref="W1248">
    <cfRule type="containsText" dxfId="1135" priority="1218" operator="containsText" text="CUMPLE">
      <formula>NOT(ISERROR(SEARCH("CUMPLE",W1248)))</formula>
    </cfRule>
  </conditionalFormatting>
  <conditionalFormatting sqref="W1248">
    <cfRule type="containsText" dxfId="1134" priority="1217" operator="containsText" text="NO">
      <formula>NOT(ISERROR(SEARCH("NO",W1248)))</formula>
    </cfRule>
  </conditionalFormatting>
  <conditionalFormatting sqref="V1248">
    <cfRule type="containsText" dxfId="1133" priority="1216" operator="containsText" text="FUERA DE TIEMPO">
      <formula>NOT(ISERROR(SEARCH("FUERA DE TIEMPO",V1248)))</formula>
    </cfRule>
  </conditionalFormatting>
  <conditionalFormatting sqref="W1261">
    <cfRule type="containsText" dxfId="1132" priority="1215" operator="containsText" text="CUMPLE">
      <formula>NOT(ISERROR(SEARCH("CUMPLE",W1261)))</formula>
    </cfRule>
  </conditionalFormatting>
  <conditionalFormatting sqref="W1261">
    <cfRule type="containsText" dxfId="1131" priority="1214" operator="containsText" text="NO">
      <formula>NOT(ISERROR(SEARCH("NO",W1261)))</formula>
    </cfRule>
  </conditionalFormatting>
  <conditionalFormatting sqref="V1261">
    <cfRule type="containsText" dxfId="1130" priority="1213" operator="containsText" text="FUERA DE TIEMPO">
      <formula>NOT(ISERROR(SEARCH("FUERA DE TIEMPO",V1261)))</formula>
    </cfRule>
  </conditionalFormatting>
  <conditionalFormatting sqref="AD746:AE746">
    <cfRule type="containsText" dxfId="1129" priority="1212" operator="containsText" text="CUMPLE">
      <formula>NOT(ISERROR(SEARCH("CUMPLE",AD746)))</formula>
    </cfRule>
  </conditionalFormatting>
  <conditionalFormatting sqref="AD746:AE746">
    <cfRule type="containsText" dxfId="1128" priority="1211" operator="containsText" text="NO">
      <formula>NOT(ISERROR(SEARCH("NO",AD746)))</formula>
    </cfRule>
  </conditionalFormatting>
  <conditionalFormatting sqref="AH746:AH748">
    <cfRule type="containsText" dxfId="1127" priority="1210" operator="containsText" text="CUMPLE">
      <formula>NOT(ISERROR(SEARCH("CUMPLE",AH746)))</formula>
    </cfRule>
  </conditionalFormatting>
  <conditionalFormatting sqref="AH746:AH748">
    <cfRule type="containsText" dxfId="1126" priority="1209" operator="containsText" text="NO">
      <formula>NOT(ISERROR(SEARCH("NO",AH746)))</formula>
    </cfRule>
  </conditionalFormatting>
  <conditionalFormatting sqref="AD747:AE747">
    <cfRule type="containsText" dxfId="1125" priority="1208" operator="containsText" text="CUMPLE">
      <formula>NOT(ISERROR(SEARCH("CUMPLE",AD747)))</formula>
    </cfRule>
  </conditionalFormatting>
  <conditionalFormatting sqref="AD747:AE747">
    <cfRule type="containsText" dxfId="1124" priority="1207" operator="containsText" text="NO">
      <formula>NOT(ISERROR(SEARCH("NO",AD747)))</formula>
    </cfRule>
  </conditionalFormatting>
  <conditionalFormatting sqref="AD748:AG748">
    <cfRule type="containsText" dxfId="1123" priority="1206" operator="containsText" text="CUMPLE">
      <formula>NOT(ISERROR(SEARCH("CUMPLE",AD748)))</formula>
    </cfRule>
  </conditionalFormatting>
  <conditionalFormatting sqref="AD748:AG748">
    <cfRule type="containsText" dxfId="1122" priority="1205" operator="containsText" text="NO">
      <formula>NOT(ISERROR(SEARCH("NO",AD748)))</formula>
    </cfRule>
  </conditionalFormatting>
  <conditionalFormatting sqref="AC1161:AC1164">
    <cfRule type="containsText" dxfId="1121" priority="1203" operator="containsText" text="NO">
      <formula>NOT(ISERROR(SEARCH("NO",AC1161)))</formula>
    </cfRule>
    <cfRule type="containsText" dxfId="1120" priority="1204" operator="containsText" text="CUMPLE">
      <formula>NOT(ISERROR(SEARCH("CUMPLE",AC1161)))</formula>
    </cfRule>
  </conditionalFormatting>
  <conditionalFormatting sqref="Q1044">
    <cfRule type="containsText" dxfId="1119" priority="1198" operator="containsText" text="NO CUMPLE">
      <formula>NOT(ISERROR(SEARCH("NO CUMPLE",Q1044)))</formula>
    </cfRule>
    <cfRule type="containsText" dxfId="1118" priority="1199" operator="containsText" text="CUMPLE">
      <formula>NOT(ISERROR(SEARCH("CUMPLE",Q1044)))</formula>
    </cfRule>
    <cfRule type="containsText" dxfId="1117" priority="1200" operator="containsText" text="SUBSANAR">
      <formula>NOT(ISERROR(SEARCH("SUBSANAR",Q1044)))</formula>
    </cfRule>
    <cfRule type="containsText" dxfId="1116" priority="1201" operator="containsText" text="NO">
      <formula>NOT(ISERROR(SEARCH("NO",Q1044)))</formula>
    </cfRule>
    <cfRule type="containsText" dxfId="1115" priority="1202" operator="containsText" text="SI">
      <formula>NOT(ISERROR(SEARCH("SI",Q1044)))</formula>
    </cfRule>
  </conditionalFormatting>
  <conditionalFormatting sqref="U699">
    <cfRule type="containsText" dxfId="1114" priority="991" operator="containsText" text="CUMPLE">
      <formula>NOT(ISERROR(SEARCH("CUMPLE",U699)))</formula>
    </cfRule>
  </conditionalFormatting>
  <conditionalFormatting sqref="U699">
    <cfRule type="containsText" dxfId="1113" priority="990" operator="containsText" text="NO">
      <formula>NOT(ISERROR(SEARCH("NO",U699)))</formula>
    </cfRule>
  </conditionalFormatting>
  <conditionalFormatting sqref="U36">
    <cfRule type="containsText" dxfId="1112" priority="1195" operator="containsText" text="CUMPLE">
      <formula>NOT(ISERROR(SEARCH("CUMPLE",U36)))</formula>
    </cfRule>
  </conditionalFormatting>
  <conditionalFormatting sqref="U36">
    <cfRule type="containsText" dxfId="1111" priority="1194" operator="containsText" text="NO">
      <formula>NOT(ISERROR(SEARCH("NO",U36)))</formula>
    </cfRule>
  </conditionalFormatting>
  <conditionalFormatting sqref="U49">
    <cfRule type="containsText" dxfId="1110" priority="1191" operator="containsText" text="CUMPLE">
      <formula>NOT(ISERROR(SEARCH("CUMPLE",U49)))</formula>
    </cfRule>
  </conditionalFormatting>
  <conditionalFormatting sqref="U49">
    <cfRule type="containsText" dxfId="1109" priority="1190" operator="containsText" text="NO">
      <formula>NOT(ISERROR(SEARCH("NO",U49)))</formula>
    </cfRule>
  </conditionalFormatting>
  <conditionalFormatting sqref="U673">
    <cfRule type="containsText" dxfId="1108" priority="999" operator="containsText" text="CUMPLE">
      <formula>NOT(ISERROR(SEARCH("CUMPLE",U673)))</formula>
    </cfRule>
  </conditionalFormatting>
  <conditionalFormatting sqref="U673">
    <cfRule type="containsText" dxfId="1107" priority="998" operator="containsText" text="NO">
      <formula>NOT(ISERROR(SEARCH("NO",U673)))</formula>
    </cfRule>
  </conditionalFormatting>
  <conditionalFormatting sqref="U62">
    <cfRule type="containsText" dxfId="1106" priority="1187" operator="containsText" text="CUMPLE">
      <formula>NOT(ISERROR(SEARCH("CUMPLE",U62)))</formula>
    </cfRule>
  </conditionalFormatting>
  <conditionalFormatting sqref="U62">
    <cfRule type="containsText" dxfId="1105" priority="1186" operator="containsText" text="NO">
      <formula>NOT(ISERROR(SEARCH("NO",U62)))</formula>
    </cfRule>
  </conditionalFormatting>
  <conditionalFormatting sqref="U842">
    <cfRule type="containsText" dxfId="1104" priority="807" operator="containsText" text="CUMPLE">
      <formula>NOT(ISERROR(SEARCH("CUMPLE",U842)))</formula>
    </cfRule>
  </conditionalFormatting>
  <conditionalFormatting sqref="U842">
    <cfRule type="containsText" dxfId="1103" priority="806" operator="containsText" text="NO">
      <formula>NOT(ISERROR(SEARCH("NO",U842)))</formula>
    </cfRule>
  </conditionalFormatting>
  <conditionalFormatting sqref="U75">
    <cfRule type="containsText" dxfId="1102" priority="1183" operator="containsText" text="CUMPLE">
      <formula>NOT(ISERROR(SEARCH("CUMPLE",U75)))</formula>
    </cfRule>
  </conditionalFormatting>
  <conditionalFormatting sqref="U75">
    <cfRule type="containsText" dxfId="1101" priority="1182" operator="containsText" text="NO">
      <formula>NOT(ISERROR(SEARCH("NO",U75)))</formula>
    </cfRule>
  </conditionalFormatting>
  <conditionalFormatting sqref="U88">
    <cfRule type="containsText" dxfId="1100" priority="1179" operator="containsText" text="CUMPLE">
      <formula>NOT(ISERROR(SEARCH("CUMPLE",U88)))</formula>
    </cfRule>
  </conditionalFormatting>
  <conditionalFormatting sqref="U88">
    <cfRule type="containsText" dxfId="1099" priority="1178" operator="containsText" text="NO">
      <formula>NOT(ISERROR(SEARCH("NO",U88)))</formula>
    </cfRule>
  </conditionalFormatting>
  <conditionalFormatting sqref="U843">
    <cfRule type="containsText" dxfId="1098" priority="805" operator="containsText" text="CUMPLE">
      <formula>NOT(ISERROR(SEARCH("CUMPLE",U843)))</formula>
    </cfRule>
  </conditionalFormatting>
  <conditionalFormatting sqref="U843">
    <cfRule type="containsText" dxfId="1097" priority="804" operator="containsText" text="NO">
      <formula>NOT(ISERROR(SEARCH("NO",U843)))</formula>
    </cfRule>
  </conditionalFormatting>
  <conditionalFormatting sqref="U101">
    <cfRule type="containsText" dxfId="1096" priority="1175" operator="containsText" text="CUMPLE">
      <formula>NOT(ISERROR(SEARCH("CUMPLE",U101)))</formula>
    </cfRule>
  </conditionalFormatting>
  <conditionalFormatting sqref="U101">
    <cfRule type="containsText" dxfId="1095" priority="1174" operator="containsText" text="NO">
      <formula>NOT(ISERROR(SEARCH("NO",U101)))</formula>
    </cfRule>
  </conditionalFormatting>
  <conditionalFormatting sqref="U686">
    <cfRule type="containsText" dxfId="1094" priority="995" operator="containsText" text="CUMPLE">
      <formula>NOT(ISERROR(SEARCH("CUMPLE",U686)))</formula>
    </cfRule>
  </conditionalFormatting>
  <conditionalFormatting sqref="U686">
    <cfRule type="containsText" dxfId="1093" priority="994" operator="containsText" text="NO">
      <formula>NOT(ISERROR(SEARCH("NO",U686)))</formula>
    </cfRule>
  </conditionalFormatting>
  <conditionalFormatting sqref="U114">
    <cfRule type="containsText" dxfId="1092" priority="1171" operator="containsText" text="CUMPLE">
      <formula>NOT(ISERROR(SEARCH("CUMPLE",U114)))</formula>
    </cfRule>
  </conditionalFormatting>
  <conditionalFormatting sqref="U114">
    <cfRule type="containsText" dxfId="1091" priority="1170" operator="containsText" text="NO">
      <formula>NOT(ISERROR(SEARCH("NO",U114)))</formula>
    </cfRule>
  </conditionalFormatting>
  <conditionalFormatting sqref="U127">
    <cfRule type="containsText" dxfId="1090" priority="1167" operator="containsText" text="CUMPLE">
      <formula>NOT(ISERROR(SEARCH("CUMPLE",U127)))</formula>
    </cfRule>
  </conditionalFormatting>
  <conditionalFormatting sqref="U127">
    <cfRule type="containsText" dxfId="1089" priority="1166" operator="containsText" text="NO">
      <formula>NOT(ISERROR(SEARCH("NO",U127)))</formula>
    </cfRule>
  </conditionalFormatting>
  <conditionalFormatting sqref="U140">
    <cfRule type="containsText" dxfId="1088" priority="1163" operator="containsText" text="CUMPLE">
      <formula>NOT(ISERROR(SEARCH("CUMPLE",U140)))</formula>
    </cfRule>
  </conditionalFormatting>
  <conditionalFormatting sqref="U140">
    <cfRule type="containsText" dxfId="1087" priority="1162" operator="containsText" text="NO">
      <formula>NOT(ISERROR(SEARCH("NO",U140)))</formula>
    </cfRule>
  </conditionalFormatting>
  <conditionalFormatting sqref="U868:U869">
    <cfRule type="containsText" dxfId="1086" priority="797" operator="containsText" text="CUMPLE">
      <formula>NOT(ISERROR(SEARCH("CUMPLE",U868)))</formula>
    </cfRule>
  </conditionalFormatting>
  <conditionalFormatting sqref="U868:U869">
    <cfRule type="containsText" dxfId="1085" priority="796" operator="containsText" text="NO">
      <formula>NOT(ISERROR(SEARCH("NO",U868)))</formula>
    </cfRule>
  </conditionalFormatting>
  <conditionalFormatting sqref="U153">
    <cfRule type="containsText" dxfId="1084" priority="1159" operator="containsText" text="CUMPLE">
      <formula>NOT(ISERROR(SEARCH("CUMPLE",U153)))</formula>
    </cfRule>
  </conditionalFormatting>
  <conditionalFormatting sqref="U153">
    <cfRule type="containsText" dxfId="1083" priority="1158" operator="containsText" text="NO">
      <formula>NOT(ISERROR(SEARCH("NO",U153)))</formula>
    </cfRule>
  </conditionalFormatting>
  <conditionalFormatting sqref="U712">
    <cfRule type="containsText" dxfId="1082" priority="987" operator="containsText" text="CUMPLE">
      <formula>NOT(ISERROR(SEARCH("CUMPLE",U712)))</formula>
    </cfRule>
  </conditionalFormatting>
  <conditionalFormatting sqref="U712">
    <cfRule type="containsText" dxfId="1081" priority="986" operator="containsText" text="NO">
      <formula>NOT(ISERROR(SEARCH("NO",U712)))</formula>
    </cfRule>
  </conditionalFormatting>
  <conditionalFormatting sqref="U166">
    <cfRule type="containsText" dxfId="1080" priority="1155" operator="containsText" text="CUMPLE">
      <formula>NOT(ISERROR(SEARCH("CUMPLE",U166)))</formula>
    </cfRule>
  </conditionalFormatting>
  <conditionalFormatting sqref="U166">
    <cfRule type="containsText" dxfId="1079" priority="1154" operator="containsText" text="NO">
      <formula>NOT(ISERROR(SEARCH("NO",U166)))</formula>
    </cfRule>
  </conditionalFormatting>
  <conditionalFormatting sqref="U778">
    <cfRule type="containsText" dxfId="1078" priority="793" operator="containsText" text="CUMPLE">
      <formula>NOT(ISERROR(SEARCH("CUMPLE",U778)))</formula>
    </cfRule>
  </conditionalFormatting>
  <conditionalFormatting sqref="U778">
    <cfRule type="containsText" dxfId="1077" priority="792" operator="containsText" text="NO">
      <formula>NOT(ISERROR(SEARCH("NO",U778)))</formula>
    </cfRule>
  </conditionalFormatting>
  <conditionalFormatting sqref="U179">
    <cfRule type="containsText" dxfId="1076" priority="1151" operator="containsText" text="CUMPLE">
      <formula>NOT(ISERROR(SEARCH("CUMPLE",U179)))</formula>
    </cfRule>
  </conditionalFormatting>
  <conditionalFormatting sqref="U179">
    <cfRule type="containsText" dxfId="1075" priority="1150" operator="containsText" text="NO">
      <formula>NOT(ISERROR(SEARCH("NO",U179)))</formula>
    </cfRule>
  </conditionalFormatting>
  <conditionalFormatting sqref="U725">
    <cfRule type="containsText" dxfId="1074" priority="983" operator="containsText" text="CUMPLE">
      <formula>NOT(ISERROR(SEARCH("CUMPLE",U725)))</formula>
    </cfRule>
  </conditionalFormatting>
  <conditionalFormatting sqref="U725">
    <cfRule type="containsText" dxfId="1073" priority="982" operator="containsText" text="NO">
      <formula>NOT(ISERROR(SEARCH("NO",U725)))</formula>
    </cfRule>
  </conditionalFormatting>
  <conditionalFormatting sqref="U192">
    <cfRule type="containsText" dxfId="1072" priority="1147" operator="containsText" text="CUMPLE">
      <formula>NOT(ISERROR(SEARCH("CUMPLE",U192)))</formula>
    </cfRule>
  </conditionalFormatting>
  <conditionalFormatting sqref="U192">
    <cfRule type="containsText" dxfId="1071" priority="1146" operator="containsText" text="NO">
      <formula>NOT(ISERROR(SEARCH("NO",U192)))</formula>
    </cfRule>
  </conditionalFormatting>
  <conditionalFormatting sqref="U205">
    <cfRule type="containsText" dxfId="1070" priority="1143" operator="containsText" text="CUMPLE">
      <formula>NOT(ISERROR(SEARCH("CUMPLE",U205)))</formula>
    </cfRule>
  </conditionalFormatting>
  <conditionalFormatting sqref="U205">
    <cfRule type="containsText" dxfId="1069" priority="1142" operator="containsText" text="NO">
      <formula>NOT(ISERROR(SEARCH("NO",U205)))</formula>
    </cfRule>
  </conditionalFormatting>
  <conditionalFormatting sqref="U218">
    <cfRule type="containsText" dxfId="1068" priority="1139" operator="containsText" text="CUMPLE">
      <formula>NOT(ISERROR(SEARCH("CUMPLE",U218)))</formula>
    </cfRule>
  </conditionalFormatting>
  <conditionalFormatting sqref="U218">
    <cfRule type="containsText" dxfId="1067" priority="1138" operator="containsText" text="NO">
      <formula>NOT(ISERROR(SEARCH("NO",U218)))</formula>
    </cfRule>
  </conditionalFormatting>
  <conditionalFormatting sqref="U751">
    <cfRule type="containsText" dxfId="1066" priority="977" operator="containsText" text="CUMPLE">
      <formula>NOT(ISERROR(SEARCH("CUMPLE",U751)))</formula>
    </cfRule>
  </conditionalFormatting>
  <conditionalFormatting sqref="U751">
    <cfRule type="containsText" dxfId="1065" priority="976" operator="containsText" text="NO">
      <formula>NOT(ISERROR(SEARCH("NO",U751)))</formula>
    </cfRule>
  </conditionalFormatting>
  <conditionalFormatting sqref="U231">
    <cfRule type="containsText" dxfId="1064" priority="1135" operator="containsText" text="CUMPLE">
      <formula>NOT(ISERROR(SEARCH("CUMPLE",U231)))</formula>
    </cfRule>
  </conditionalFormatting>
  <conditionalFormatting sqref="U231">
    <cfRule type="containsText" dxfId="1063" priority="1134" operator="containsText" text="NO">
      <formula>NOT(ISERROR(SEARCH("NO",U231)))</formula>
    </cfRule>
  </conditionalFormatting>
  <conditionalFormatting sqref="U244">
    <cfRule type="containsText" dxfId="1062" priority="1131" operator="containsText" text="CUMPLE">
      <formula>NOT(ISERROR(SEARCH("CUMPLE",U244)))</formula>
    </cfRule>
  </conditionalFormatting>
  <conditionalFormatting sqref="U244">
    <cfRule type="containsText" dxfId="1061" priority="1130" operator="containsText" text="NO">
      <formula>NOT(ISERROR(SEARCH("NO",U244)))</formula>
    </cfRule>
  </conditionalFormatting>
  <conditionalFormatting sqref="U764">
    <cfRule type="containsText" dxfId="1060" priority="973" operator="containsText" text="CUMPLE">
      <formula>NOT(ISERROR(SEARCH("CUMPLE",U764)))</formula>
    </cfRule>
  </conditionalFormatting>
  <conditionalFormatting sqref="U764">
    <cfRule type="containsText" dxfId="1059" priority="972" operator="containsText" text="NO">
      <formula>NOT(ISERROR(SEARCH("NO",U764)))</formula>
    </cfRule>
  </conditionalFormatting>
  <conditionalFormatting sqref="U257">
    <cfRule type="containsText" dxfId="1058" priority="1127" operator="containsText" text="CUMPLE">
      <formula>NOT(ISERROR(SEARCH("CUMPLE",U257)))</formula>
    </cfRule>
  </conditionalFormatting>
  <conditionalFormatting sqref="U257">
    <cfRule type="containsText" dxfId="1057" priority="1126" operator="containsText" text="NO">
      <formula>NOT(ISERROR(SEARCH("NO",U257)))</formula>
    </cfRule>
  </conditionalFormatting>
  <conditionalFormatting sqref="U946">
    <cfRule type="containsText" dxfId="1056" priority="779" operator="containsText" text="CUMPLE">
      <formula>NOT(ISERROR(SEARCH("CUMPLE",U946)))</formula>
    </cfRule>
  </conditionalFormatting>
  <conditionalFormatting sqref="U946">
    <cfRule type="containsText" dxfId="1055" priority="778" operator="containsText" text="NO">
      <formula>NOT(ISERROR(SEARCH("NO",U946)))</formula>
    </cfRule>
  </conditionalFormatting>
  <conditionalFormatting sqref="U270">
    <cfRule type="containsText" dxfId="1054" priority="1123" operator="containsText" text="CUMPLE">
      <formula>NOT(ISERROR(SEARCH("CUMPLE",U270)))</formula>
    </cfRule>
  </conditionalFormatting>
  <conditionalFormatting sqref="U270">
    <cfRule type="containsText" dxfId="1053" priority="1122" operator="containsText" text="NO">
      <formula>NOT(ISERROR(SEARCH("NO",U270)))</formula>
    </cfRule>
  </conditionalFormatting>
  <conditionalFormatting sqref="U777">
    <cfRule type="containsText" dxfId="1052" priority="969" operator="containsText" text="CUMPLE">
      <formula>NOT(ISERROR(SEARCH("CUMPLE",U777)))</formula>
    </cfRule>
  </conditionalFormatting>
  <conditionalFormatting sqref="U777">
    <cfRule type="containsText" dxfId="1051" priority="968" operator="containsText" text="NO">
      <formula>NOT(ISERROR(SEARCH("NO",U777)))</formula>
    </cfRule>
  </conditionalFormatting>
  <conditionalFormatting sqref="U283">
    <cfRule type="containsText" dxfId="1050" priority="1119" operator="containsText" text="CUMPLE">
      <formula>NOT(ISERROR(SEARCH("CUMPLE",U283)))</formula>
    </cfRule>
  </conditionalFormatting>
  <conditionalFormatting sqref="U283">
    <cfRule type="containsText" dxfId="1049" priority="1118" operator="containsText" text="NO">
      <formula>NOT(ISERROR(SEARCH("NO",U283)))</formula>
    </cfRule>
  </conditionalFormatting>
  <conditionalFormatting sqref="U52">
    <cfRule type="containsText" dxfId="1048" priority="775" operator="containsText" text="CUMPLE">
      <formula>NOT(ISERROR(SEARCH("CUMPLE",U52)))</formula>
    </cfRule>
  </conditionalFormatting>
  <conditionalFormatting sqref="U52">
    <cfRule type="containsText" dxfId="1047" priority="774" operator="containsText" text="NO">
      <formula>NOT(ISERROR(SEARCH("NO",U52)))</formula>
    </cfRule>
  </conditionalFormatting>
  <conditionalFormatting sqref="U296">
    <cfRule type="containsText" dxfId="1046" priority="1115" operator="containsText" text="CUMPLE">
      <formula>NOT(ISERROR(SEARCH("CUMPLE",U296)))</formula>
    </cfRule>
  </conditionalFormatting>
  <conditionalFormatting sqref="U296">
    <cfRule type="containsText" dxfId="1045" priority="1114" operator="containsText" text="NO">
      <formula>NOT(ISERROR(SEARCH("NO",U296)))</formula>
    </cfRule>
  </conditionalFormatting>
  <conditionalFormatting sqref="U39">
    <cfRule type="containsText" dxfId="1044" priority="773" operator="containsText" text="CUMPLE">
      <formula>NOT(ISERROR(SEARCH("CUMPLE",U39)))</formula>
    </cfRule>
  </conditionalFormatting>
  <conditionalFormatting sqref="U39">
    <cfRule type="containsText" dxfId="1043" priority="772" operator="containsText" text="NO">
      <formula>NOT(ISERROR(SEARCH("NO",U39)))</formula>
    </cfRule>
  </conditionalFormatting>
  <conditionalFormatting sqref="U309">
    <cfRule type="containsText" dxfId="1042" priority="1111" operator="containsText" text="CUMPLE">
      <formula>NOT(ISERROR(SEARCH("CUMPLE",U309)))</formula>
    </cfRule>
  </conditionalFormatting>
  <conditionalFormatting sqref="U309">
    <cfRule type="containsText" dxfId="1041" priority="1110" operator="containsText" text="NO">
      <formula>NOT(ISERROR(SEARCH("NO",U309)))</formula>
    </cfRule>
  </conditionalFormatting>
  <conditionalFormatting sqref="U26">
    <cfRule type="containsText" dxfId="1040" priority="771" operator="containsText" text="CUMPLE">
      <formula>NOT(ISERROR(SEARCH("CUMPLE",U26)))</formula>
    </cfRule>
  </conditionalFormatting>
  <conditionalFormatting sqref="U26">
    <cfRule type="containsText" dxfId="1039" priority="770" operator="containsText" text="NO">
      <formula>NOT(ISERROR(SEARCH("NO",U26)))</formula>
    </cfRule>
  </conditionalFormatting>
  <conditionalFormatting sqref="U322">
    <cfRule type="containsText" dxfId="1038" priority="1107" operator="containsText" text="CUMPLE">
      <formula>NOT(ISERROR(SEARCH("CUMPLE",U322)))</formula>
    </cfRule>
  </conditionalFormatting>
  <conditionalFormatting sqref="U322">
    <cfRule type="containsText" dxfId="1037" priority="1106" operator="containsText" text="NO">
      <formula>NOT(ISERROR(SEARCH("NO",U322)))</formula>
    </cfRule>
  </conditionalFormatting>
  <conditionalFormatting sqref="U78">
    <cfRule type="containsText" dxfId="1036" priority="769" operator="containsText" text="CUMPLE">
      <formula>NOT(ISERROR(SEARCH("CUMPLE",U78)))</formula>
    </cfRule>
  </conditionalFormatting>
  <conditionalFormatting sqref="U78">
    <cfRule type="containsText" dxfId="1035" priority="768" operator="containsText" text="NO">
      <formula>NOT(ISERROR(SEARCH("NO",U78)))</formula>
    </cfRule>
  </conditionalFormatting>
  <conditionalFormatting sqref="U335">
    <cfRule type="containsText" dxfId="1034" priority="1103" operator="containsText" text="CUMPLE">
      <formula>NOT(ISERROR(SEARCH("CUMPLE",U335)))</formula>
    </cfRule>
  </conditionalFormatting>
  <conditionalFormatting sqref="U335">
    <cfRule type="containsText" dxfId="1033" priority="1102" operator="containsText" text="NO">
      <formula>NOT(ISERROR(SEARCH("NO",U335)))</formula>
    </cfRule>
  </conditionalFormatting>
  <conditionalFormatting sqref="U855">
    <cfRule type="containsText" dxfId="1032" priority="959" operator="containsText" text="CUMPLE">
      <formula>NOT(ISERROR(SEARCH("CUMPLE",U855)))</formula>
    </cfRule>
  </conditionalFormatting>
  <conditionalFormatting sqref="U855">
    <cfRule type="containsText" dxfId="1031" priority="958" operator="containsText" text="NO">
      <formula>NOT(ISERROR(SEARCH("NO",U855)))</formula>
    </cfRule>
  </conditionalFormatting>
  <conditionalFormatting sqref="U348">
    <cfRule type="containsText" dxfId="1030" priority="1099" operator="containsText" text="CUMPLE">
      <formula>NOT(ISERROR(SEARCH("CUMPLE",U348)))</formula>
    </cfRule>
  </conditionalFormatting>
  <conditionalFormatting sqref="U348">
    <cfRule type="containsText" dxfId="1029" priority="1098" operator="containsText" text="NO">
      <formula>NOT(ISERROR(SEARCH("NO",U348)))</formula>
    </cfRule>
  </conditionalFormatting>
  <conditionalFormatting sqref="U104">
    <cfRule type="containsText" dxfId="1028" priority="765" operator="containsText" text="CUMPLE">
      <formula>NOT(ISERROR(SEARCH("CUMPLE",U104)))</formula>
    </cfRule>
  </conditionalFormatting>
  <conditionalFormatting sqref="U104">
    <cfRule type="containsText" dxfId="1027" priority="764" operator="containsText" text="NO">
      <formula>NOT(ISERROR(SEARCH("NO",U104)))</formula>
    </cfRule>
  </conditionalFormatting>
  <conditionalFormatting sqref="U361">
    <cfRule type="containsText" dxfId="1026" priority="1095" operator="containsText" text="CUMPLE">
      <formula>NOT(ISERROR(SEARCH("CUMPLE",U361)))</formula>
    </cfRule>
  </conditionalFormatting>
  <conditionalFormatting sqref="U361">
    <cfRule type="containsText" dxfId="1025" priority="1094" operator="containsText" text="NO">
      <formula>NOT(ISERROR(SEARCH("NO",U361)))</formula>
    </cfRule>
  </conditionalFormatting>
  <conditionalFormatting sqref="U117">
    <cfRule type="containsText" dxfId="1024" priority="763" operator="containsText" text="CUMPLE">
      <formula>NOT(ISERROR(SEARCH("CUMPLE",U117)))</formula>
    </cfRule>
  </conditionalFormatting>
  <conditionalFormatting sqref="U117">
    <cfRule type="containsText" dxfId="1023" priority="762" operator="containsText" text="NO">
      <formula>NOT(ISERROR(SEARCH("NO",U117)))</formula>
    </cfRule>
  </conditionalFormatting>
  <conditionalFormatting sqref="U374">
    <cfRule type="containsText" dxfId="1022" priority="1091" operator="containsText" text="CUMPLE">
      <formula>NOT(ISERROR(SEARCH("CUMPLE",U374)))</formula>
    </cfRule>
  </conditionalFormatting>
  <conditionalFormatting sqref="U374">
    <cfRule type="containsText" dxfId="1021" priority="1090" operator="containsText" text="NO">
      <formula>NOT(ISERROR(SEARCH("NO",U374)))</formula>
    </cfRule>
  </conditionalFormatting>
  <conditionalFormatting sqref="U881">
    <cfRule type="containsText" dxfId="1020" priority="953" operator="containsText" text="CUMPLE">
      <formula>NOT(ISERROR(SEARCH("CUMPLE",U881)))</formula>
    </cfRule>
  </conditionalFormatting>
  <conditionalFormatting sqref="U881">
    <cfRule type="containsText" dxfId="1019" priority="952" operator="containsText" text="NO">
      <formula>NOT(ISERROR(SEARCH("NO",U881)))</formula>
    </cfRule>
  </conditionalFormatting>
  <conditionalFormatting sqref="U387">
    <cfRule type="containsText" dxfId="1018" priority="1087" operator="containsText" text="CUMPLE">
      <formula>NOT(ISERROR(SEARCH("CUMPLE",U387)))</formula>
    </cfRule>
  </conditionalFormatting>
  <conditionalFormatting sqref="U387">
    <cfRule type="containsText" dxfId="1017" priority="1086" operator="containsText" text="NO">
      <formula>NOT(ISERROR(SEARCH("NO",U387)))</formula>
    </cfRule>
  </conditionalFormatting>
  <conditionalFormatting sqref="U143">
    <cfRule type="containsText" dxfId="1016" priority="759" operator="containsText" text="CUMPLE">
      <formula>NOT(ISERROR(SEARCH("CUMPLE",U143)))</formula>
    </cfRule>
  </conditionalFormatting>
  <conditionalFormatting sqref="U143">
    <cfRule type="containsText" dxfId="1015" priority="758" operator="containsText" text="NO">
      <formula>NOT(ISERROR(SEARCH("NO",U143)))</formula>
    </cfRule>
  </conditionalFormatting>
  <conditionalFormatting sqref="U400">
    <cfRule type="containsText" dxfId="1014" priority="1083" operator="containsText" text="CUMPLE">
      <formula>NOT(ISERROR(SEARCH("CUMPLE",U400)))</formula>
    </cfRule>
  </conditionalFormatting>
  <conditionalFormatting sqref="U400">
    <cfRule type="containsText" dxfId="1013" priority="1082" operator="containsText" text="NO">
      <formula>NOT(ISERROR(SEARCH("NO",U400)))</formula>
    </cfRule>
  </conditionalFormatting>
  <conditionalFormatting sqref="U894">
    <cfRule type="containsText" dxfId="1012" priority="949" operator="containsText" text="CUMPLE">
      <formula>NOT(ISERROR(SEARCH("CUMPLE",U894)))</formula>
    </cfRule>
  </conditionalFormatting>
  <conditionalFormatting sqref="U894">
    <cfRule type="containsText" dxfId="1011" priority="948" operator="containsText" text="NO">
      <formula>NOT(ISERROR(SEARCH("NO",U894)))</formula>
    </cfRule>
  </conditionalFormatting>
  <conditionalFormatting sqref="U413">
    <cfRule type="containsText" dxfId="1010" priority="1079" operator="containsText" text="CUMPLE">
      <formula>NOT(ISERROR(SEARCH("CUMPLE",U413)))</formula>
    </cfRule>
  </conditionalFormatting>
  <conditionalFormatting sqref="U413">
    <cfRule type="containsText" dxfId="1009" priority="1078" operator="containsText" text="NO">
      <formula>NOT(ISERROR(SEARCH("NO",U413)))</formula>
    </cfRule>
  </conditionalFormatting>
  <conditionalFormatting sqref="U169">
    <cfRule type="containsText" dxfId="1008" priority="755" operator="containsText" text="CUMPLE">
      <formula>NOT(ISERROR(SEARCH("CUMPLE",U169)))</formula>
    </cfRule>
  </conditionalFormatting>
  <conditionalFormatting sqref="U169">
    <cfRule type="containsText" dxfId="1007" priority="754" operator="containsText" text="NO">
      <formula>NOT(ISERROR(SEARCH("NO",U169)))</formula>
    </cfRule>
  </conditionalFormatting>
  <conditionalFormatting sqref="U426">
    <cfRule type="containsText" dxfId="1006" priority="1075" operator="containsText" text="CUMPLE">
      <formula>NOT(ISERROR(SEARCH("CUMPLE",U426)))</formula>
    </cfRule>
  </conditionalFormatting>
  <conditionalFormatting sqref="U426">
    <cfRule type="containsText" dxfId="1005" priority="1074" operator="containsText" text="NO">
      <formula>NOT(ISERROR(SEARCH("NO",U426)))</formula>
    </cfRule>
  </conditionalFormatting>
  <conditionalFormatting sqref="U907">
    <cfRule type="containsText" dxfId="1004" priority="945" operator="containsText" text="CUMPLE">
      <formula>NOT(ISERROR(SEARCH("CUMPLE",U907)))</formula>
    </cfRule>
  </conditionalFormatting>
  <conditionalFormatting sqref="U907">
    <cfRule type="containsText" dxfId="1003" priority="944" operator="containsText" text="NO">
      <formula>NOT(ISERROR(SEARCH("NO",U907)))</formula>
    </cfRule>
  </conditionalFormatting>
  <conditionalFormatting sqref="U439">
    <cfRule type="containsText" dxfId="1002" priority="1071" operator="containsText" text="CUMPLE">
      <formula>NOT(ISERROR(SEARCH("CUMPLE",U439)))</formula>
    </cfRule>
  </conditionalFormatting>
  <conditionalFormatting sqref="U439">
    <cfRule type="containsText" dxfId="1001" priority="1070" operator="containsText" text="NO">
      <formula>NOT(ISERROR(SEARCH("NO",U439)))</formula>
    </cfRule>
  </conditionalFormatting>
  <conditionalFormatting sqref="U195">
    <cfRule type="containsText" dxfId="1000" priority="751" operator="containsText" text="CUMPLE">
      <formula>NOT(ISERROR(SEARCH("CUMPLE",U195)))</formula>
    </cfRule>
  </conditionalFormatting>
  <conditionalFormatting sqref="U195">
    <cfRule type="containsText" dxfId="999" priority="750" operator="containsText" text="NO">
      <formula>NOT(ISERROR(SEARCH("NO",U195)))</formula>
    </cfRule>
  </conditionalFormatting>
  <conditionalFormatting sqref="U452">
    <cfRule type="containsText" dxfId="998" priority="1067" operator="containsText" text="CUMPLE">
      <formula>NOT(ISERROR(SEARCH("CUMPLE",U452)))</formula>
    </cfRule>
  </conditionalFormatting>
  <conditionalFormatting sqref="U452">
    <cfRule type="containsText" dxfId="997" priority="1066" operator="containsText" text="NO">
      <formula>NOT(ISERROR(SEARCH("NO",U452)))</formula>
    </cfRule>
  </conditionalFormatting>
  <conditionalFormatting sqref="U920">
    <cfRule type="containsText" dxfId="996" priority="941" operator="containsText" text="CUMPLE">
      <formula>NOT(ISERROR(SEARCH("CUMPLE",U920)))</formula>
    </cfRule>
  </conditionalFormatting>
  <conditionalFormatting sqref="U920">
    <cfRule type="containsText" dxfId="995" priority="940" operator="containsText" text="NO">
      <formula>NOT(ISERROR(SEARCH("NO",U920)))</formula>
    </cfRule>
  </conditionalFormatting>
  <conditionalFormatting sqref="U465">
    <cfRule type="containsText" dxfId="994" priority="1063" operator="containsText" text="CUMPLE">
      <formula>NOT(ISERROR(SEARCH("CUMPLE",U465)))</formula>
    </cfRule>
  </conditionalFormatting>
  <conditionalFormatting sqref="U465">
    <cfRule type="containsText" dxfId="993" priority="1062" operator="containsText" text="NO">
      <formula>NOT(ISERROR(SEARCH("NO",U465)))</formula>
    </cfRule>
  </conditionalFormatting>
  <conditionalFormatting sqref="U221">
    <cfRule type="containsText" dxfId="992" priority="747" operator="containsText" text="CUMPLE">
      <formula>NOT(ISERROR(SEARCH("CUMPLE",U221)))</formula>
    </cfRule>
  </conditionalFormatting>
  <conditionalFormatting sqref="U221">
    <cfRule type="containsText" dxfId="991" priority="746" operator="containsText" text="NO">
      <formula>NOT(ISERROR(SEARCH("NO",U221)))</formula>
    </cfRule>
  </conditionalFormatting>
  <conditionalFormatting sqref="U478">
    <cfRule type="containsText" dxfId="990" priority="1059" operator="containsText" text="CUMPLE">
      <formula>NOT(ISERROR(SEARCH("CUMPLE",U478)))</formula>
    </cfRule>
  </conditionalFormatting>
  <conditionalFormatting sqref="U478">
    <cfRule type="containsText" dxfId="989" priority="1058" operator="containsText" text="NO">
      <formula>NOT(ISERROR(SEARCH("NO",U478)))</formula>
    </cfRule>
  </conditionalFormatting>
  <conditionalFormatting sqref="U933">
    <cfRule type="containsText" dxfId="988" priority="937" operator="containsText" text="CUMPLE">
      <formula>NOT(ISERROR(SEARCH("CUMPLE",U933)))</formula>
    </cfRule>
  </conditionalFormatting>
  <conditionalFormatting sqref="U933">
    <cfRule type="containsText" dxfId="987" priority="936" operator="containsText" text="NO">
      <formula>NOT(ISERROR(SEARCH("NO",U933)))</formula>
    </cfRule>
  </conditionalFormatting>
  <conditionalFormatting sqref="U491">
    <cfRule type="containsText" dxfId="986" priority="1055" operator="containsText" text="CUMPLE">
      <formula>NOT(ISERROR(SEARCH("CUMPLE",U491)))</formula>
    </cfRule>
  </conditionalFormatting>
  <conditionalFormatting sqref="U491">
    <cfRule type="containsText" dxfId="985" priority="1054" operator="containsText" text="NO">
      <formula>NOT(ISERROR(SEARCH("NO",U491)))</formula>
    </cfRule>
  </conditionalFormatting>
  <conditionalFormatting sqref="U247">
    <cfRule type="containsText" dxfId="984" priority="743" operator="containsText" text="CUMPLE">
      <formula>NOT(ISERROR(SEARCH("CUMPLE",U247)))</formula>
    </cfRule>
  </conditionalFormatting>
  <conditionalFormatting sqref="U247">
    <cfRule type="containsText" dxfId="983" priority="742" operator="containsText" text="NO">
      <formula>NOT(ISERROR(SEARCH("NO",U247)))</formula>
    </cfRule>
  </conditionalFormatting>
  <conditionalFormatting sqref="U504">
    <cfRule type="containsText" dxfId="982" priority="1051" operator="containsText" text="CUMPLE">
      <formula>NOT(ISERROR(SEARCH("CUMPLE",U504)))</formula>
    </cfRule>
  </conditionalFormatting>
  <conditionalFormatting sqref="U504">
    <cfRule type="containsText" dxfId="981" priority="1050" operator="containsText" text="NO">
      <formula>NOT(ISERROR(SEARCH("NO",U504)))</formula>
    </cfRule>
  </conditionalFormatting>
  <conditionalFormatting sqref="U959">
    <cfRule type="containsText" dxfId="980" priority="933" operator="containsText" text="CUMPLE">
      <formula>NOT(ISERROR(SEARCH("CUMPLE",U959)))</formula>
    </cfRule>
  </conditionalFormatting>
  <conditionalFormatting sqref="U959">
    <cfRule type="containsText" dxfId="979" priority="932" operator="containsText" text="NO">
      <formula>NOT(ISERROR(SEARCH("NO",U959)))</formula>
    </cfRule>
  </conditionalFormatting>
  <conditionalFormatting sqref="U517">
    <cfRule type="containsText" dxfId="978" priority="1047" operator="containsText" text="CUMPLE">
      <formula>NOT(ISERROR(SEARCH("CUMPLE",U517)))</formula>
    </cfRule>
  </conditionalFormatting>
  <conditionalFormatting sqref="U517">
    <cfRule type="containsText" dxfId="977" priority="1046" operator="containsText" text="NO">
      <formula>NOT(ISERROR(SEARCH("NO",U517)))</formula>
    </cfRule>
  </conditionalFormatting>
  <conditionalFormatting sqref="U273">
    <cfRule type="containsText" dxfId="976" priority="739" operator="containsText" text="CUMPLE">
      <formula>NOT(ISERROR(SEARCH("CUMPLE",U273)))</formula>
    </cfRule>
  </conditionalFormatting>
  <conditionalFormatting sqref="U273">
    <cfRule type="containsText" dxfId="975" priority="738" operator="containsText" text="NO">
      <formula>NOT(ISERROR(SEARCH("NO",U273)))</formula>
    </cfRule>
  </conditionalFormatting>
  <conditionalFormatting sqref="U530">
    <cfRule type="containsText" dxfId="974" priority="1043" operator="containsText" text="CUMPLE">
      <formula>NOT(ISERROR(SEARCH("CUMPLE",U530)))</formula>
    </cfRule>
  </conditionalFormatting>
  <conditionalFormatting sqref="U530">
    <cfRule type="containsText" dxfId="973" priority="1042" operator="containsText" text="NO">
      <formula>NOT(ISERROR(SEARCH("NO",U530)))</formula>
    </cfRule>
  </conditionalFormatting>
  <conditionalFormatting sqref="U972">
    <cfRule type="containsText" dxfId="972" priority="929" operator="containsText" text="CUMPLE">
      <formula>NOT(ISERROR(SEARCH("CUMPLE",U972)))</formula>
    </cfRule>
  </conditionalFormatting>
  <conditionalFormatting sqref="U972">
    <cfRule type="containsText" dxfId="971" priority="928" operator="containsText" text="NO">
      <formula>NOT(ISERROR(SEARCH("NO",U972)))</formula>
    </cfRule>
  </conditionalFormatting>
  <conditionalFormatting sqref="U543">
    <cfRule type="containsText" dxfId="970" priority="1039" operator="containsText" text="CUMPLE">
      <formula>NOT(ISERROR(SEARCH("CUMPLE",U543)))</formula>
    </cfRule>
  </conditionalFormatting>
  <conditionalFormatting sqref="U543">
    <cfRule type="containsText" dxfId="969" priority="1038" operator="containsText" text="NO">
      <formula>NOT(ISERROR(SEARCH("NO",U543)))</formula>
    </cfRule>
  </conditionalFormatting>
  <conditionalFormatting sqref="U299">
    <cfRule type="containsText" dxfId="968" priority="735" operator="containsText" text="CUMPLE">
      <formula>NOT(ISERROR(SEARCH("CUMPLE",U299)))</formula>
    </cfRule>
  </conditionalFormatting>
  <conditionalFormatting sqref="U299">
    <cfRule type="containsText" dxfId="967" priority="734" operator="containsText" text="NO">
      <formula>NOT(ISERROR(SEARCH("NO",U299)))</formula>
    </cfRule>
  </conditionalFormatting>
  <conditionalFormatting sqref="U556">
    <cfRule type="containsText" dxfId="966" priority="1035" operator="containsText" text="CUMPLE">
      <formula>NOT(ISERROR(SEARCH("CUMPLE",U556)))</formula>
    </cfRule>
  </conditionalFormatting>
  <conditionalFormatting sqref="U556">
    <cfRule type="containsText" dxfId="965" priority="1034" operator="containsText" text="NO">
      <formula>NOT(ISERROR(SEARCH("NO",U556)))</formula>
    </cfRule>
  </conditionalFormatting>
  <conditionalFormatting sqref="U985">
    <cfRule type="containsText" dxfId="964" priority="925" operator="containsText" text="CUMPLE">
      <formula>NOT(ISERROR(SEARCH("CUMPLE",U985)))</formula>
    </cfRule>
  </conditionalFormatting>
  <conditionalFormatting sqref="U985">
    <cfRule type="containsText" dxfId="963" priority="924" operator="containsText" text="NO">
      <formula>NOT(ISERROR(SEARCH("NO",U985)))</formula>
    </cfRule>
  </conditionalFormatting>
  <conditionalFormatting sqref="U569">
    <cfRule type="containsText" dxfId="962" priority="1031" operator="containsText" text="CUMPLE">
      <formula>NOT(ISERROR(SEARCH("CUMPLE",U569)))</formula>
    </cfRule>
  </conditionalFormatting>
  <conditionalFormatting sqref="U569">
    <cfRule type="containsText" dxfId="961" priority="1030" operator="containsText" text="NO">
      <formula>NOT(ISERROR(SEARCH("NO",U569)))</formula>
    </cfRule>
  </conditionalFormatting>
  <conditionalFormatting sqref="U325">
    <cfRule type="containsText" dxfId="960" priority="731" operator="containsText" text="CUMPLE">
      <formula>NOT(ISERROR(SEARCH("CUMPLE",U325)))</formula>
    </cfRule>
  </conditionalFormatting>
  <conditionalFormatting sqref="U325">
    <cfRule type="containsText" dxfId="959" priority="730" operator="containsText" text="NO">
      <formula>NOT(ISERROR(SEARCH("NO",U325)))</formula>
    </cfRule>
  </conditionalFormatting>
  <conditionalFormatting sqref="U582">
    <cfRule type="containsText" dxfId="958" priority="1027" operator="containsText" text="CUMPLE">
      <formula>NOT(ISERROR(SEARCH("CUMPLE",U582)))</formula>
    </cfRule>
  </conditionalFormatting>
  <conditionalFormatting sqref="U582">
    <cfRule type="containsText" dxfId="957" priority="1026" operator="containsText" text="NO">
      <formula>NOT(ISERROR(SEARCH("NO",U582)))</formula>
    </cfRule>
  </conditionalFormatting>
  <conditionalFormatting sqref="U998">
    <cfRule type="containsText" dxfId="956" priority="921" operator="containsText" text="CUMPLE">
      <formula>NOT(ISERROR(SEARCH("CUMPLE",U998)))</formula>
    </cfRule>
  </conditionalFormatting>
  <conditionalFormatting sqref="U998">
    <cfRule type="containsText" dxfId="955" priority="920" operator="containsText" text="NO">
      <formula>NOT(ISERROR(SEARCH("NO",U998)))</formula>
    </cfRule>
  </conditionalFormatting>
  <conditionalFormatting sqref="U595">
    <cfRule type="containsText" dxfId="954" priority="1023" operator="containsText" text="CUMPLE">
      <formula>NOT(ISERROR(SEARCH("CUMPLE",U595)))</formula>
    </cfRule>
  </conditionalFormatting>
  <conditionalFormatting sqref="U595">
    <cfRule type="containsText" dxfId="953" priority="1022" operator="containsText" text="NO">
      <formula>NOT(ISERROR(SEARCH("NO",U595)))</formula>
    </cfRule>
  </conditionalFormatting>
  <conditionalFormatting sqref="U351">
    <cfRule type="containsText" dxfId="952" priority="727" operator="containsText" text="CUMPLE">
      <formula>NOT(ISERROR(SEARCH("CUMPLE",U351)))</formula>
    </cfRule>
  </conditionalFormatting>
  <conditionalFormatting sqref="U351">
    <cfRule type="containsText" dxfId="951" priority="726" operator="containsText" text="NO">
      <formula>NOT(ISERROR(SEARCH("NO",U351)))</formula>
    </cfRule>
  </conditionalFormatting>
  <conditionalFormatting sqref="U608">
    <cfRule type="containsText" dxfId="950" priority="1019" operator="containsText" text="CUMPLE">
      <formula>NOT(ISERROR(SEARCH("CUMPLE",U608)))</formula>
    </cfRule>
  </conditionalFormatting>
  <conditionalFormatting sqref="U608">
    <cfRule type="containsText" dxfId="949" priority="1018" operator="containsText" text="NO">
      <formula>NOT(ISERROR(SEARCH("NO",U608)))</formula>
    </cfRule>
  </conditionalFormatting>
  <conditionalFormatting sqref="U1011">
    <cfRule type="containsText" dxfId="948" priority="917" operator="containsText" text="CUMPLE">
      <formula>NOT(ISERROR(SEARCH("CUMPLE",U1011)))</formula>
    </cfRule>
  </conditionalFormatting>
  <conditionalFormatting sqref="U1011">
    <cfRule type="containsText" dxfId="947" priority="916" operator="containsText" text="NO">
      <formula>NOT(ISERROR(SEARCH("NO",U1011)))</formula>
    </cfRule>
  </conditionalFormatting>
  <conditionalFormatting sqref="U621">
    <cfRule type="containsText" dxfId="946" priority="1015" operator="containsText" text="CUMPLE">
      <formula>NOT(ISERROR(SEARCH("CUMPLE",U621)))</formula>
    </cfRule>
  </conditionalFormatting>
  <conditionalFormatting sqref="U621">
    <cfRule type="containsText" dxfId="945" priority="1014" operator="containsText" text="NO">
      <formula>NOT(ISERROR(SEARCH("NO",U621)))</formula>
    </cfRule>
  </conditionalFormatting>
  <conditionalFormatting sqref="U377">
    <cfRule type="containsText" dxfId="944" priority="723" operator="containsText" text="CUMPLE">
      <formula>NOT(ISERROR(SEARCH("CUMPLE",U377)))</formula>
    </cfRule>
  </conditionalFormatting>
  <conditionalFormatting sqref="U377">
    <cfRule type="containsText" dxfId="943" priority="722" operator="containsText" text="NO">
      <formula>NOT(ISERROR(SEARCH("NO",U377)))</formula>
    </cfRule>
  </conditionalFormatting>
  <conditionalFormatting sqref="U634">
    <cfRule type="containsText" dxfId="942" priority="1011" operator="containsText" text="CUMPLE">
      <formula>NOT(ISERROR(SEARCH("CUMPLE",U634)))</formula>
    </cfRule>
  </conditionalFormatting>
  <conditionalFormatting sqref="U634">
    <cfRule type="containsText" dxfId="941" priority="1010" operator="containsText" text="NO">
      <formula>NOT(ISERROR(SEARCH("NO",U634)))</formula>
    </cfRule>
  </conditionalFormatting>
  <conditionalFormatting sqref="U1024">
    <cfRule type="containsText" dxfId="940" priority="913" operator="containsText" text="CUMPLE">
      <formula>NOT(ISERROR(SEARCH("CUMPLE",U1024)))</formula>
    </cfRule>
  </conditionalFormatting>
  <conditionalFormatting sqref="U1024">
    <cfRule type="containsText" dxfId="939" priority="912" operator="containsText" text="NO">
      <formula>NOT(ISERROR(SEARCH("NO",U1024)))</formula>
    </cfRule>
  </conditionalFormatting>
  <conditionalFormatting sqref="U647">
    <cfRule type="containsText" dxfId="938" priority="1007" operator="containsText" text="CUMPLE">
      <formula>NOT(ISERROR(SEARCH("CUMPLE",U647)))</formula>
    </cfRule>
  </conditionalFormatting>
  <conditionalFormatting sqref="U647">
    <cfRule type="containsText" dxfId="937" priority="1006" operator="containsText" text="NO">
      <formula>NOT(ISERROR(SEARCH("NO",U647)))</formula>
    </cfRule>
  </conditionalFormatting>
  <conditionalFormatting sqref="U403">
    <cfRule type="containsText" dxfId="936" priority="719" operator="containsText" text="CUMPLE">
      <formula>NOT(ISERROR(SEARCH("CUMPLE",U403)))</formula>
    </cfRule>
  </conditionalFormatting>
  <conditionalFormatting sqref="U403">
    <cfRule type="containsText" dxfId="935" priority="718" operator="containsText" text="NO">
      <formula>NOT(ISERROR(SEARCH("NO",U403)))</formula>
    </cfRule>
  </conditionalFormatting>
  <conditionalFormatting sqref="U660">
    <cfRule type="containsText" dxfId="934" priority="1003" operator="containsText" text="CUMPLE">
      <formula>NOT(ISERROR(SEARCH("CUMPLE",U660)))</formula>
    </cfRule>
  </conditionalFormatting>
  <conditionalFormatting sqref="U660">
    <cfRule type="containsText" dxfId="933" priority="1002" operator="containsText" text="NO">
      <formula>NOT(ISERROR(SEARCH("NO",U660)))</formula>
    </cfRule>
  </conditionalFormatting>
  <conditionalFormatting sqref="U1037">
    <cfRule type="containsText" dxfId="932" priority="909" operator="containsText" text="CUMPLE">
      <formula>NOT(ISERROR(SEARCH("CUMPLE",U1037)))</formula>
    </cfRule>
  </conditionalFormatting>
  <conditionalFormatting sqref="U1037">
    <cfRule type="containsText" dxfId="931" priority="908" operator="containsText" text="NO">
      <formula>NOT(ISERROR(SEARCH("NO",U1037)))</formula>
    </cfRule>
  </conditionalFormatting>
  <conditionalFormatting sqref="U429">
    <cfRule type="containsText" dxfId="930" priority="715" operator="containsText" text="CUMPLE">
      <formula>NOT(ISERROR(SEARCH("CUMPLE",U429)))</formula>
    </cfRule>
  </conditionalFormatting>
  <conditionalFormatting sqref="U429">
    <cfRule type="containsText" dxfId="929" priority="714" operator="containsText" text="NO">
      <formula>NOT(ISERROR(SEARCH("NO",U429)))</formula>
    </cfRule>
  </conditionalFormatting>
  <conditionalFormatting sqref="U856">
    <cfRule type="containsText" dxfId="928" priority="803" operator="containsText" text="CUMPLE">
      <formula>NOT(ISERROR(SEARCH("CUMPLE",U856)))</formula>
    </cfRule>
  </conditionalFormatting>
  <conditionalFormatting sqref="U856">
    <cfRule type="containsText" dxfId="927" priority="802" operator="containsText" text="NO">
      <formula>NOT(ISERROR(SEARCH("NO",U856)))</formula>
    </cfRule>
  </conditionalFormatting>
  <conditionalFormatting sqref="U1050">
    <cfRule type="containsText" dxfId="926" priority="905" operator="containsText" text="CUMPLE">
      <formula>NOT(ISERROR(SEARCH("CUMPLE",U1050)))</formula>
    </cfRule>
  </conditionalFormatting>
  <conditionalFormatting sqref="U1050">
    <cfRule type="containsText" dxfId="925" priority="904" operator="containsText" text="NO">
      <formula>NOT(ISERROR(SEARCH("NO",U1050)))</formula>
    </cfRule>
  </conditionalFormatting>
  <conditionalFormatting sqref="U455">
    <cfRule type="containsText" dxfId="924" priority="711" operator="containsText" text="CUMPLE">
      <formula>NOT(ISERROR(SEARCH("CUMPLE",U455)))</formula>
    </cfRule>
  </conditionalFormatting>
  <conditionalFormatting sqref="U455">
    <cfRule type="containsText" dxfId="923" priority="710" operator="containsText" text="NO">
      <formula>NOT(ISERROR(SEARCH("NO",U455)))</formula>
    </cfRule>
  </conditionalFormatting>
  <conditionalFormatting sqref="U882">
    <cfRule type="containsText" dxfId="922" priority="795" operator="containsText" text="CUMPLE">
      <formula>NOT(ISERROR(SEARCH("CUMPLE",U882)))</formula>
    </cfRule>
  </conditionalFormatting>
  <conditionalFormatting sqref="U882">
    <cfRule type="containsText" dxfId="921" priority="794" operator="containsText" text="NO">
      <formula>NOT(ISERROR(SEARCH("NO",U882)))</formula>
    </cfRule>
  </conditionalFormatting>
  <conditionalFormatting sqref="U1063">
    <cfRule type="containsText" dxfId="920" priority="901" operator="containsText" text="CUMPLE">
      <formula>NOT(ISERROR(SEARCH("CUMPLE",U1063)))</formula>
    </cfRule>
  </conditionalFormatting>
  <conditionalFormatting sqref="U1063">
    <cfRule type="containsText" dxfId="919" priority="900" operator="containsText" text="NO">
      <formula>NOT(ISERROR(SEARCH("NO",U1063)))</formula>
    </cfRule>
  </conditionalFormatting>
  <conditionalFormatting sqref="U481">
    <cfRule type="containsText" dxfId="918" priority="707" operator="containsText" text="CUMPLE">
      <formula>NOT(ISERROR(SEARCH("CUMPLE",U481)))</formula>
    </cfRule>
  </conditionalFormatting>
  <conditionalFormatting sqref="U481">
    <cfRule type="containsText" dxfId="917" priority="706" operator="containsText" text="NO">
      <formula>NOT(ISERROR(SEARCH("NO",U481)))</formula>
    </cfRule>
  </conditionalFormatting>
  <conditionalFormatting sqref="U1076">
    <cfRule type="containsText" dxfId="916" priority="897" operator="containsText" text="CUMPLE">
      <formula>NOT(ISERROR(SEARCH("CUMPLE",U1076)))</formula>
    </cfRule>
  </conditionalFormatting>
  <conditionalFormatting sqref="U1076">
    <cfRule type="containsText" dxfId="915" priority="896" operator="containsText" text="NO">
      <formula>NOT(ISERROR(SEARCH("NO",U1076)))</formula>
    </cfRule>
  </conditionalFormatting>
  <conditionalFormatting sqref="U507">
    <cfRule type="containsText" dxfId="914" priority="703" operator="containsText" text="CUMPLE">
      <formula>NOT(ISERROR(SEARCH("CUMPLE",U507)))</formula>
    </cfRule>
  </conditionalFormatting>
  <conditionalFormatting sqref="U507">
    <cfRule type="containsText" dxfId="913" priority="702" operator="containsText" text="NO">
      <formula>NOT(ISERROR(SEARCH("NO",U507)))</formula>
    </cfRule>
  </conditionalFormatting>
  <conditionalFormatting sqref="U65">
    <cfRule type="containsText" dxfId="912" priority="777" operator="containsText" text="CUMPLE">
      <formula>NOT(ISERROR(SEARCH("CUMPLE",U65)))</formula>
    </cfRule>
  </conditionalFormatting>
  <conditionalFormatting sqref="U65">
    <cfRule type="containsText" dxfId="911" priority="776" operator="containsText" text="NO">
      <formula>NOT(ISERROR(SEARCH("NO",U65)))</formula>
    </cfRule>
  </conditionalFormatting>
  <conditionalFormatting sqref="U494">
    <cfRule type="containsText" dxfId="910" priority="705" operator="containsText" text="CUMPLE">
      <formula>NOT(ISERROR(SEARCH("CUMPLE",U494)))</formula>
    </cfRule>
  </conditionalFormatting>
  <conditionalFormatting sqref="U494">
    <cfRule type="containsText" dxfId="909" priority="704" operator="containsText" text="NO">
      <formula>NOT(ISERROR(SEARCH("NO",U494)))</formula>
    </cfRule>
  </conditionalFormatting>
  <conditionalFormatting sqref="U91">
    <cfRule type="containsText" dxfId="908" priority="767" operator="containsText" text="CUMPLE">
      <formula>NOT(ISERROR(SEARCH("CUMPLE",U91)))</formula>
    </cfRule>
  </conditionalFormatting>
  <conditionalFormatting sqref="U91">
    <cfRule type="containsText" dxfId="907" priority="766" operator="containsText" text="NO">
      <formula>NOT(ISERROR(SEARCH("NO",U91)))</formula>
    </cfRule>
  </conditionalFormatting>
  <conditionalFormatting sqref="U130">
    <cfRule type="containsText" dxfId="906" priority="761" operator="containsText" text="CUMPLE">
      <formula>NOT(ISERROR(SEARCH("CUMPLE",U130)))</formula>
    </cfRule>
  </conditionalFormatting>
  <conditionalFormatting sqref="U130">
    <cfRule type="containsText" dxfId="905" priority="760" operator="containsText" text="NO">
      <formula>NOT(ISERROR(SEARCH("NO",U130)))</formula>
    </cfRule>
  </conditionalFormatting>
  <conditionalFormatting sqref="U1089">
    <cfRule type="containsText" dxfId="904" priority="893" operator="containsText" text="CUMPLE">
      <formula>NOT(ISERROR(SEARCH("CUMPLE",U1089)))</formula>
    </cfRule>
  </conditionalFormatting>
  <conditionalFormatting sqref="U1089">
    <cfRule type="containsText" dxfId="903" priority="892" operator="containsText" text="NO">
      <formula>NOT(ISERROR(SEARCH("NO",U1089)))</formula>
    </cfRule>
  </conditionalFormatting>
  <conditionalFormatting sqref="U156">
    <cfRule type="containsText" dxfId="902" priority="757" operator="containsText" text="CUMPLE">
      <formula>NOT(ISERROR(SEARCH("CUMPLE",U156)))</formula>
    </cfRule>
  </conditionalFormatting>
  <conditionalFormatting sqref="U156">
    <cfRule type="containsText" dxfId="901" priority="756" operator="containsText" text="NO">
      <formula>NOT(ISERROR(SEARCH("NO",U156)))</formula>
    </cfRule>
  </conditionalFormatting>
  <conditionalFormatting sqref="U533">
    <cfRule type="containsText" dxfId="900" priority="699" operator="containsText" text="CUMPLE">
      <formula>NOT(ISERROR(SEARCH("CUMPLE",U533)))</formula>
    </cfRule>
  </conditionalFormatting>
  <conditionalFormatting sqref="U533">
    <cfRule type="containsText" dxfId="899" priority="698" operator="containsText" text="NO">
      <formula>NOT(ISERROR(SEARCH("NO",U533)))</formula>
    </cfRule>
  </conditionalFormatting>
  <conditionalFormatting sqref="U182">
    <cfRule type="containsText" dxfId="898" priority="753" operator="containsText" text="CUMPLE">
      <formula>NOT(ISERROR(SEARCH("CUMPLE",U182)))</formula>
    </cfRule>
  </conditionalFormatting>
  <conditionalFormatting sqref="U182">
    <cfRule type="containsText" dxfId="897" priority="752" operator="containsText" text="NO">
      <formula>NOT(ISERROR(SEARCH("NO",U182)))</formula>
    </cfRule>
  </conditionalFormatting>
  <conditionalFormatting sqref="U1102">
    <cfRule type="containsText" dxfId="896" priority="889" operator="containsText" text="CUMPLE">
      <formula>NOT(ISERROR(SEARCH("CUMPLE",U1102)))</formula>
    </cfRule>
  </conditionalFormatting>
  <conditionalFormatting sqref="U1102">
    <cfRule type="containsText" dxfId="895" priority="888" operator="containsText" text="NO">
      <formula>NOT(ISERROR(SEARCH("NO",U1102)))</formula>
    </cfRule>
  </conditionalFormatting>
  <conditionalFormatting sqref="U208">
    <cfRule type="containsText" dxfId="894" priority="749" operator="containsText" text="CUMPLE">
      <formula>NOT(ISERROR(SEARCH("CUMPLE",U208)))</formula>
    </cfRule>
  </conditionalFormatting>
  <conditionalFormatting sqref="U208">
    <cfRule type="containsText" dxfId="893" priority="748" operator="containsText" text="NO">
      <formula>NOT(ISERROR(SEARCH("NO",U208)))</formula>
    </cfRule>
  </conditionalFormatting>
  <conditionalFormatting sqref="U559">
    <cfRule type="containsText" dxfId="892" priority="695" operator="containsText" text="CUMPLE">
      <formula>NOT(ISERROR(SEARCH("CUMPLE",U559)))</formula>
    </cfRule>
  </conditionalFormatting>
  <conditionalFormatting sqref="U559">
    <cfRule type="containsText" dxfId="891" priority="694" operator="containsText" text="NO">
      <formula>NOT(ISERROR(SEARCH("NO",U559)))</formula>
    </cfRule>
  </conditionalFormatting>
  <conditionalFormatting sqref="U234">
    <cfRule type="containsText" dxfId="890" priority="745" operator="containsText" text="CUMPLE">
      <formula>NOT(ISERROR(SEARCH("CUMPLE",U234)))</formula>
    </cfRule>
  </conditionalFormatting>
  <conditionalFormatting sqref="U234">
    <cfRule type="containsText" dxfId="889" priority="744" operator="containsText" text="NO">
      <formula>NOT(ISERROR(SEARCH("NO",U234)))</formula>
    </cfRule>
  </conditionalFormatting>
  <conditionalFormatting sqref="U260">
    <cfRule type="containsText" dxfId="888" priority="741" operator="containsText" text="CUMPLE">
      <formula>NOT(ISERROR(SEARCH("CUMPLE",U260)))</formula>
    </cfRule>
  </conditionalFormatting>
  <conditionalFormatting sqref="U260">
    <cfRule type="containsText" dxfId="887" priority="740" operator="containsText" text="NO">
      <formula>NOT(ISERROR(SEARCH("NO",U260)))</formula>
    </cfRule>
  </conditionalFormatting>
  <conditionalFormatting sqref="U1115">
    <cfRule type="containsText" dxfId="886" priority="885" operator="containsText" text="CUMPLE">
      <formula>NOT(ISERROR(SEARCH("CUMPLE",U1115)))</formula>
    </cfRule>
  </conditionalFormatting>
  <conditionalFormatting sqref="U1115">
    <cfRule type="containsText" dxfId="885" priority="884" operator="containsText" text="NO">
      <formula>NOT(ISERROR(SEARCH("NO",U1115)))</formula>
    </cfRule>
  </conditionalFormatting>
  <conditionalFormatting sqref="U286">
    <cfRule type="containsText" dxfId="884" priority="737" operator="containsText" text="CUMPLE">
      <formula>NOT(ISERROR(SEARCH("CUMPLE",U286)))</formula>
    </cfRule>
  </conditionalFormatting>
  <conditionalFormatting sqref="U286">
    <cfRule type="containsText" dxfId="883" priority="736" operator="containsText" text="NO">
      <formula>NOT(ISERROR(SEARCH("NO",U286)))</formula>
    </cfRule>
  </conditionalFormatting>
  <conditionalFormatting sqref="U585">
    <cfRule type="containsText" dxfId="882" priority="691" operator="containsText" text="CUMPLE">
      <formula>NOT(ISERROR(SEARCH("CUMPLE",U585)))</formula>
    </cfRule>
  </conditionalFormatting>
  <conditionalFormatting sqref="U585">
    <cfRule type="containsText" dxfId="881" priority="690" operator="containsText" text="NO">
      <formula>NOT(ISERROR(SEARCH("NO",U585)))</formula>
    </cfRule>
  </conditionalFormatting>
  <conditionalFormatting sqref="U312">
    <cfRule type="containsText" dxfId="880" priority="733" operator="containsText" text="CUMPLE">
      <formula>NOT(ISERROR(SEARCH("CUMPLE",U312)))</formula>
    </cfRule>
  </conditionalFormatting>
  <conditionalFormatting sqref="U312">
    <cfRule type="containsText" dxfId="879" priority="732" operator="containsText" text="NO">
      <formula>NOT(ISERROR(SEARCH("NO",U312)))</formula>
    </cfRule>
  </conditionalFormatting>
  <conditionalFormatting sqref="U1128">
    <cfRule type="containsText" dxfId="878" priority="881" operator="containsText" text="CUMPLE">
      <formula>NOT(ISERROR(SEARCH("CUMPLE",U1128)))</formula>
    </cfRule>
  </conditionalFormatting>
  <conditionalFormatting sqref="U1128">
    <cfRule type="containsText" dxfId="877" priority="880" operator="containsText" text="NO">
      <formula>NOT(ISERROR(SEARCH("NO",U1128)))</formula>
    </cfRule>
  </conditionalFormatting>
  <conditionalFormatting sqref="U338">
    <cfRule type="containsText" dxfId="876" priority="729" operator="containsText" text="CUMPLE">
      <formula>NOT(ISERROR(SEARCH("CUMPLE",U338)))</formula>
    </cfRule>
  </conditionalFormatting>
  <conditionalFormatting sqref="U338">
    <cfRule type="containsText" dxfId="875" priority="728" operator="containsText" text="NO">
      <formula>NOT(ISERROR(SEARCH("NO",U338)))</formula>
    </cfRule>
  </conditionalFormatting>
  <conditionalFormatting sqref="U611">
    <cfRule type="containsText" dxfId="874" priority="687" operator="containsText" text="CUMPLE">
      <formula>NOT(ISERROR(SEARCH("CUMPLE",U611)))</formula>
    </cfRule>
  </conditionalFormatting>
  <conditionalFormatting sqref="U611">
    <cfRule type="containsText" dxfId="873" priority="686" operator="containsText" text="NO">
      <formula>NOT(ISERROR(SEARCH("NO",U611)))</formula>
    </cfRule>
  </conditionalFormatting>
  <conditionalFormatting sqref="U364">
    <cfRule type="containsText" dxfId="872" priority="725" operator="containsText" text="CUMPLE">
      <formula>NOT(ISERROR(SEARCH("CUMPLE",U364)))</formula>
    </cfRule>
  </conditionalFormatting>
  <conditionalFormatting sqref="U364">
    <cfRule type="containsText" dxfId="871" priority="724" operator="containsText" text="NO">
      <formula>NOT(ISERROR(SEARCH("NO",U364)))</formula>
    </cfRule>
  </conditionalFormatting>
  <conditionalFormatting sqref="U1141">
    <cfRule type="containsText" dxfId="870" priority="877" operator="containsText" text="CUMPLE">
      <formula>NOT(ISERROR(SEARCH("CUMPLE",U1141)))</formula>
    </cfRule>
  </conditionalFormatting>
  <conditionalFormatting sqref="U1141">
    <cfRule type="containsText" dxfId="869" priority="876" operator="containsText" text="NO">
      <formula>NOT(ISERROR(SEARCH("NO",U1141)))</formula>
    </cfRule>
  </conditionalFormatting>
  <conditionalFormatting sqref="U390">
    <cfRule type="containsText" dxfId="868" priority="721" operator="containsText" text="CUMPLE">
      <formula>NOT(ISERROR(SEARCH("CUMPLE",U390)))</formula>
    </cfRule>
  </conditionalFormatting>
  <conditionalFormatting sqref="U390">
    <cfRule type="containsText" dxfId="867" priority="720" operator="containsText" text="NO">
      <formula>NOT(ISERROR(SEARCH("NO",U390)))</formula>
    </cfRule>
  </conditionalFormatting>
  <conditionalFormatting sqref="U637">
    <cfRule type="containsText" dxfId="866" priority="683" operator="containsText" text="CUMPLE">
      <formula>NOT(ISERROR(SEARCH("CUMPLE",U637)))</formula>
    </cfRule>
  </conditionalFormatting>
  <conditionalFormatting sqref="U637">
    <cfRule type="containsText" dxfId="865" priority="682" operator="containsText" text="NO">
      <formula>NOT(ISERROR(SEARCH("NO",U637)))</formula>
    </cfRule>
  </conditionalFormatting>
  <conditionalFormatting sqref="U416">
    <cfRule type="containsText" dxfId="864" priority="717" operator="containsText" text="CUMPLE">
      <formula>NOT(ISERROR(SEARCH("CUMPLE",U416)))</formula>
    </cfRule>
  </conditionalFormatting>
  <conditionalFormatting sqref="U416">
    <cfRule type="containsText" dxfId="863" priority="716" operator="containsText" text="NO">
      <formula>NOT(ISERROR(SEARCH("NO",U416)))</formula>
    </cfRule>
  </conditionalFormatting>
  <conditionalFormatting sqref="U442">
    <cfRule type="containsText" dxfId="862" priority="713" operator="containsText" text="CUMPLE">
      <formula>NOT(ISERROR(SEARCH("CUMPLE",U442)))</formula>
    </cfRule>
  </conditionalFormatting>
  <conditionalFormatting sqref="U442">
    <cfRule type="containsText" dxfId="861" priority="712" operator="containsText" text="NO">
      <formula>NOT(ISERROR(SEARCH("NO",U442)))</formula>
    </cfRule>
  </conditionalFormatting>
  <conditionalFormatting sqref="U663">
    <cfRule type="containsText" dxfId="860" priority="679" operator="containsText" text="CUMPLE">
      <formula>NOT(ISERROR(SEARCH("CUMPLE",U663)))</formula>
    </cfRule>
  </conditionalFormatting>
  <conditionalFormatting sqref="U663">
    <cfRule type="containsText" dxfId="859" priority="678" operator="containsText" text="NO">
      <formula>NOT(ISERROR(SEARCH("NO",U663)))</formula>
    </cfRule>
  </conditionalFormatting>
  <conditionalFormatting sqref="U468">
    <cfRule type="containsText" dxfId="858" priority="709" operator="containsText" text="CUMPLE">
      <formula>NOT(ISERROR(SEARCH("CUMPLE",U468)))</formula>
    </cfRule>
  </conditionalFormatting>
  <conditionalFormatting sqref="U468">
    <cfRule type="containsText" dxfId="857" priority="708" operator="containsText" text="NO">
      <formula>NOT(ISERROR(SEARCH("NO",U468)))</formula>
    </cfRule>
  </conditionalFormatting>
  <conditionalFormatting sqref="U1167">
    <cfRule type="containsText" dxfId="856" priority="869" operator="containsText" text="CUMPLE">
      <formula>NOT(ISERROR(SEARCH("CUMPLE",U1167)))</formula>
    </cfRule>
  </conditionalFormatting>
  <conditionalFormatting sqref="U1167">
    <cfRule type="containsText" dxfId="855" priority="868" operator="containsText" text="NO">
      <formula>NOT(ISERROR(SEARCH("NO",U1167)))</formula>
    </cfRule>
  </conditionalFormatting>
  <conditionalFormatting sqref="U689">
    <cfRule type="containsText" dxfId="854" priority="675" operator="containsText" text="CUMPLE">
      <formula>NOT(ISERROR(SEARCH("CUMPLE",U689)))</formula>
    </cfRule>
  </conditionalFormatting>
  <conditionalFormatting sqref="U689">
    <cfRule type="containsText" dxfId="853" priority="674" operator="containsText" text="NO">
      <formula>NOT(ISERROR(SEARCH("NO",U689)))</formula>
    </cfRule>
  </conditionalFormatting>
  <conditionalFormatting sqref="U520">
    <cfRule type="containsText" dxfId="852" priority="701" operator="containsText" text="CUMPLE">
      <formula>NOT(ISERROR(SEARCH("CUMPLE",U520)))</formula>
    </cfRule>
  </conditionalFormatting>
  <conditionalFormatting sqref="U520">
    <cfRule type="containsText" dxfId="851" priority="700" operator="containsText" text="NO">
      <formula>NOT(ISERROR(SEARCH("NO",U520)))</formula>
    </cfRule>
  </conditionalFormatting>
  <conditionalFormatting sqref="U1180">
    <cfRule type="containsText" dxfId="850" priority="865" operator="containsText" text="CUMPLE">
      <formula>NOT(ISERROR(SEARCH("CUMPLE",U1180)))</formula>
    </cfRule>
  </conditionalFormatting>
  <conditionalFormatting sqref="U1180">
    <cfRule type="containsText" dxfId="849" priority="864" operator="containsText" text="NO">
      <formula>NOT(ISERROR(SEARCH("NO",U1180)))</formula>
    </cfRule>
  </conditionalFormatting>
  <conditionalFormatting sqref="U546">
    <cfRule type="containsText" dxfId="848" priority="697" operator="containsText" text="CUMPLE">
      <formula>NOT(ISERROR(SEARCH("CUMPLE",U546)))</formula>
    </cfRule>
  </conditionalFormatting>
  <conditionalFormatting sqref="U546">
    <cfRule type="containsText" dxfId="847" priority="696" operator="containsText" text="NO">
      <formula>NOT(ISERROR(SEARCH("NO",U546)))</formula>
    </cfRule>
  </conditionalFormatting>
  <conditionalFormatting sqref="U715">
    <cfRule type="containsText" dxfId="846" priority="671" operator="containsText" text="CUMPLE">
      <formula>NOT(ISERROR(SEARCH("CUMPLE",U715)))</formula>
    </cfRule>
  </conditionalFormatting>
  <conditionalFormatting sqref="U715">
    <cfRule type="containsText" dxfId="845" priority="670" operator="containsText" text="NO">
      <formula>NOT(ISERROR(SEARCH("NO",U715)))</formula>
    </cfRule>
  </conditionalFormatting>
  <conditionalFormatting sqref="U572">
    <cfRule type="containsText" dxfId="844" priority="693" operator="containsText" text="CUMPLE">
      <formula>NOT(ISERROR(SEARCH("CUMPLE",U572)))</formula>
    </cfRule>
  </conditionalFormatting>
  <conditionalFormatting sqref="U572">
    <cfRule type="containsText" dxfId="843" priority="692" operator="containsText" text="NO">
      <formula>NOT(ISERROR(SEARCH("NO",U572)))</formula>
    </cfRule>
  </conditionalFormatting>
  <conditionalFormatting sqref="U1193">
    <cfRule type="containsText" dxfId="842" priority="861" operator="containsText" text="CUMPLE">
      <formula>NOT(ISERROR(SEARCH("CUMPLE",U1193)))</formula>
    </cfRule>
  </conditionalFormatting>
  <conditionalFormatting sqref="U1193">
    <cfRule type="containsText" dxfId="841" priority="860" operator="containsText" text="NO">
      <formula>NOT(ISERROR(SEARCH("NO",U1193)))</formula>
    </cfRule>
  </conditionalFormatting>
  <conditionalFormatting sqref="U598">
    <cfRule type="containsText" dxfId="840" priority="689" operator="containsText" text="CUMPLE">
      <formula>NOT(ISERROR(SEARCH("CUMPLE",U598)))</formula>
    </cfRule>
  </conditionalFormatting>
  <conditionalFormatting sqref="U598">
    <cfRule type="containsText" dxfId="839" priority="688" operator="containsText" text="NO">
      <formula>NOT(ISERROR(SEARCH("NO",U598)))</formula>
    </cfRule>
  </conditionalFormatting>
  <conditionalFormatting sqref="U1202:U1205">
    <cfRule type="containsText" dxfId="838" priority="859" operator="containsText" text="CUMPLE">
      <formula>NOT(ISERROR(SEARCH("CUMPLE",U1202)))</formula>
    </cfRule>
  </conditionalFormatting>
  <conditionalFormatting sqref="U1202:U1205">
    <cfRule type="containsText" dxfId="837" priority="858" operator="containsText" text="NO">
      <formula>NOT(ISERROR(SEARCH("NO",U1202)))</formula>
    </cfRule>
  </conditionalFormatting>
  <conditionalFormatting sqref="U624">
    <cfRule type="containsText" dxfId="836" priority="685" operator="containsText" text="CUMPLE">
      <formula>NOT(ISERROR(SEARCH("CUMPLE",U624)))</formula>
    </cfRule>
  </conditionalFormatting>
  <conditionalFormatting sqref="U624">
    <cfRule type="containsText" dxfId="835" priority="684" operator="containsText" text="NO">
      <formula>NOT(ISERROR(SEARCH("NO",U624)))</formula>
    </cfRule>
  </conditionalFormatting>
  <conditionalFormatting sqref="U1206">
    <cfRule type="containsText" dxfId="834" priority="857" operator="containsText" text="CUMPLE">
      <formula>NOT(ISERROR(SEARCH("CUMPLE",U1206)))</formula>
    </cfRule>
  </conditionalFormatting>
  <conditionalFormatting sqref="U1206">
    <cfRule type="containsText" dxfId="833" priority="856" operator="containsText" text="NO">
      <formula>NOT(ISERROR(SEARCH("NO",U1206)))</formula>
    </cfRule>
  </conditionalFormatting>
  <conditionalFormatting sqref="U650">
    <cfRule type="containsText" dxfId="832" priority="681" operator="containsText" text="CUMPLE">
      <formula>NOT(ISERROR(SEARCH("CUMPLE",U650)))</formula>
    </cfRule>
  </conditionalFormatting>
  <conditionalFormatting sqref="U650">
    <cfRule type="containsText" dxfId="831" priority="680" operator="containsText" text="NO">
      <formula>NOT(ISERROR(SEARCH("NO",U650)))</formula>
    </cfRule>
  </conditionalFormatting>
  <conditionalFormatting sqref="U767">
    <cfRule type="containsText" dxfId="830" priority="663" operator="containsText" text="CUMPLE">
      <formula>NOT(ISERROR(SEARCH("CUMPLE",U767)))</formula>
    </cfRule>
  </conditionalFormatting>
  <conditionalFormatting sqref="U767">
    <cfRule type="containsText" dxfId="829" priority="662" operator="containsText" text="NO">
      <formula>NOT(ISERROR(SEARCH("NO",U767)))</formula>
    </cfRule>
  </conditionalFormatting>
  <conditionalFormatting sqref="U676">
    <cfRule type="containsText" dxfId="828" priority="677" operator="containsText" text="CUMPLE">
      <formula>NOT(ISERROR(SEARCH("CUMPLE",U676)))</formula>
    </cfRule>
  </conditionalFormatting>
  <conditionalFormatting sqref="U676">
    <cfRule type="containsText" dxfId="827" priority="676" operator="containsText" text="NO">
      <formula>NOT(ISERROR(SEARCH("NO",U676)))</formula>
    </cfRule>
  </conditionalFormatting>
  <conditionalFormatting sqref="U1219">
    <cfRule type="containsText" dxfId="826" priority="853" operator="containsText" text="CUMPLE">
      <formula>NOT(ISERROR(SEARCH("CUMPLE",U1219)))</formula>
    </cfRule>
  </conditionalFormatting>
  <conditionalFormatting sqref="U1219">
    <cfRule type="containsText" dxfId="825" priority="852" operator="containsText" text="NO">
      <formula>NOT(ISERROR(SEARCH("NO",U1219)))</formula>
    </cfRule>
  </conditionalFormatting>
  <conditionalFormatting sqref="U702">
    <cfRule type="containsText" dxfId="824" priority="673" operator="containsText" text="CUMPLE">
      <formula>NOT(ISERROR(SEARCH("CUMPLE",U702)))</formula>
    </cfRule>
  </conditionalFormatting>
  <conditionalFormatting sqref="U702">
    <cfRule type="containsText" dxfId="823" priority="672" operator="containsText" text="NO">
      <formula>NOT(ISERROR(SEARCH("NO",U702)))</formula>
    </cfRule>
  </conditionalFormatting>
  <conditionalFormatting sqref="U793">
    <cfRule type="containsText" dxfId="822" priority="659" operator="containsText" text="CUMPLE">
      <formula>NOT(ISERROR(SEARCH("CUMPLE",U793)))</formula>
    </cfRule>
  </conditionalFormatting>
  <conditionalFormatting sqref="U793">
    <cfRule type="containsText" dxfId="821" priority="658" operator="containsText" text="NO">
      <formula>NOT(ISERROR(SEARCH("NO",U793)))</formula>
    </cfRule>
  </conditionalFormatting>
  <conditionalFormatting sqref="U728">
    <cfRule type="containsText" dxfId="820" priority="669" operator="containsText" text="CUMPLE">
      <formula>NOT(ISERROR(SEARCH("CUMPLE",U728)))</formula>
    </cfRule>
  </conditionalFormatting>
  <conditionalFormatting sqref="U728">
    <cfRule type="containsText" dxfId="819" priority="668" operator="containsText" text="NO">
      <formula>NOT(ISERROR(SEARCH("NO",U728)))</formula>
    </cfRule>
  </conditionalFormatting>
  <conditionalFormatting sqref="U741">
    <cfRule type="containsText" dxfId="818" priority="667" operator="containsText" text="CUMPLE">
      <formula>NOT(ISERROR(SEARCH("CUMPLE",U741)))</formula>
    </cfRule>
  </conditionalFormatting>
  <conditionalFormatting sqref="U741">
    <cfRule type="containsText" dxfId="817" priority="666" operator="containsText" text="NO">
      <formula>NOT(ISERROR(SEARCH("NO",U741)))</formula>
    </cfRule>
  </conditionalFormatting>
  <conditionalFormatting sqref="U754">
    <cfRule type="containsText" dxfId="816" priority="665" operator="containsText" text="CUMPLE">
      <formula>NOT(ISERROR(SEARCH("CUMPLE",U754)))</formula>
    </cfRule>
  </conditionalFormatting>
  <conditionalFormatting sqref="U754">
    <cfRule type="containsText" dxfId="815" priority="664" operator="containsText" text="NO">
      <formula>NOT(ISERROR(SEARCH("NO",U754)))</formula>
    </cfRule>
  </conditionalFormatting>
  <conditionalFormatting sqref="U1245">
    <cfRule type="containsText" dxfId="814" priority="845" operator="containsText" text="CUMPLE">
      <formula>NOT(ISERROR(SEARCH("CUMPLE",U1245)))</formula>
    </cfRule>
  </conditionalFormatting>
  <conditionalFormatting sqref="U1245">
    <cfRule type="containsText" dxfId="813" priority="844" operator="containsText" text="NO">
      <formula>NOT(ISERROR(SEARCH("NO",U1245)))</formula>
    </cfRule>
  </conditionalFormatting>
  <conditionalFormatting sqref="U780">
    <cfRule type="containsText" dxfId="812" priority="661" operator="containsText" text="CUMPLE">
      <formula>NOT(ISERROR(SEARCH("CUMPLE",U780)))</formula>
    </cfRule>
  </conditionalFormatting>
  <conditionalFormatting sqref="U780">
    <cfRule type="containsText" dxfId="811" priority="660" operator="containsText" text="NO">
      <formula>NOT(ISERROR(SEARCH("NO",U780)))</formula>
    </cfRule>
  </conditionalFormatting>
  <conditionalFormatting sqref="U845">
    <cfRule type="containsText" dxfId="810" priority="651" operator="containsText" text="CUMPLE">
      <formula>NOT(ISERROR(SEARCH("CUMPLE",U845)))</formula>
    </cfRule>
  </conditionalFormatting>
  <conditionalFormatting sqref="U845">
    <cfRule type="containsText" dxfId="809" priority="650" operator="containsText" text="NO">
      <formula>NOT(ISERROR(SEARCH("NO",U845)))</formula>
    </cfRule>
  </conditionalFormatting>
  <conditionalFormatting sqref="U1232">
    <cfRule type="containsText" dxfId="808" priority="849" operator="containsText" text="CUMPLE">
      <formula>NOT(ISERROR(SEARCH("CUMPLE",U1232)))</formula>
    </cfRule>
  </conditionalFormatting>
  <conditionalFormatting sqref="U1232">
    <cfRule type="containsText" dxfId="807" priority="848" operator="containsText" text="NO">
      <formula>NOT(ISERROR(SEARCH("NO",U1232)))</formula>
    </cfRule>
  </conditionalFormatting>
  <conditionalFormatting sqref="U1258">
    <cfRule type="containsText" dxfId="806" priority="841" operator="containsText" text="CUMPLE">
      <formula>NOT(ISERROR(SEARCH("CUMPLE",U1258)))</formula>
    </cfRule>
  </conditionalFormatting>
  <conditionalFormatting sqref="U1258">
    <cfRule type="containsText" dxfId="805" priority="840" operator="containsText" text="NO">
      <formula>NOT(ISERROR(SEARCH("NO",U1258)))</formula>
    </cfRule>
  </conditionalFormatting>
  <conditionalFormatting sqref="U832">
    <cfRule type="containsText" dxfId="804" priority="653" operator="containsText" text="CUMPLE">
      <formula>NOT(ISERROR(SEARCH("CUMPLE",U832)))</formula>
    </cfRule>
  </conditionalFormatting>
  <conditionalFormatting sqref="U832">
    <cfRule type="containsText" dxfId="803" priority="652" operator="containsText" text="NO">
      <formula>NOT(ISERROR(SEARCH("NO",U832)))</formula>
    </cfRule>
  </conditionalFormatting>
  <conditionalFormatting sqref="U871">
    <cfRule type="containsText" dxfId="802" priority="647" operator="containsText" text="CUMPLE">
      <formula>NOT(ISERROR(SEARCH("CUMPLE",U871)))</formula>
    </cfRule>
  </conditionalFormatting>
  <conditionalFormatting sqref="U871">
    <cfRule type="containsText" dxfId="801" priority="646" operator="containsText" text="NO">
      <formula>NOT(ISERROR(SEARCH("NO",U871)))</formula>
    </cfRule>
  </conditionalFormatting>
  <conditionalFormatting sqref="U858">
    <cfRule type="containsText" dxfId="800" priority="649" operator="containsText" text="CUMPLE">
      <formula>NOT(ISERROR(SEARCH("CUMPLE",U858)))</formula>
    </cfRule>
  </conditionalFormatting>
  <conditionalFormatting sqref="U858">
    <cfRule type="containsText" dxfId="799" priority="648" operator="containsText" text="NO">
      <formula>NOT(ISERROR(SEARCH("NO",U858)))</formula>
    </cfRule>
  </conditionalFormatting>
  <conditionalFormatting sqref="U1271">
    <cfRule type="containsText" dxfId="798" priority="837" operator="containsText" text="CUMPLE">
      <formula>NOT(ISERROR(SEARCH("CUMPLE",U1271)))</formula>
    </cfRule>
  </conditionalFormatting>
  <conditionalFormatting sqref="U1271">
    <cfRule type="containsText" dxfId="797" priority="836" operator="containsText" text="NO">
      <formula>NOT(ISERROR(SEARCH("NO",U1271)))</formula>
    </cfRule>
  </conditionalFormatting>
  <conditionalFormatting sqref="U884">
    <cfRule type="containsText" dxfId="796" priority="645" operator="containsText" text="CUMPLE">
      <formula>NOT(ISERROR(SEARCH("CUMPLE",U884)))</formula>
    </cfRule>
  </conditionalFormatting>
  <conditionalFormatting sqref="U884">
    <cfRule type="containsText" dxfId="795" priority="644" operator="containsText" text="NO">
      <formula>NOT(ISERROR(SEARCH("NO",U884)))</formula>
    </cfRule>
  </conditionalFormatting>
  <conditionalFormatting sqref="U738">
    <cfRule type="containsText" dxfId="794" priority="835" operator="containsText" text="CUMPLE">
      <formula>NOT(ISERROR(SEARCH("CUMPLE",U738)))</formula>
    </cfRule>
  </conditionalFormatting>
  <conditionalFormatting sqref="U738">
    <cfRule type="containsText" dxfId="793" priority="834" operator="containsText" text="NO">
      <formula>NOT(ISERROR(SEARCH("NO",U738)))</formula>
    </cfRule>
  </conditionalFormatting>
  <conditionalFormatting sqref="U739">
    <cfRule type="containsText" dxfId="792" priority="833" operator="containsText" text="CUMPLE">
      <formula>NOT(ISERROR(SEARCH("CUMPLE",U739)))</formula>
    </cfRule>
  </conditionalFormatting>
  <conditionalFormatting sqref="U739">
    <cfRule type="containsText" dxfId="791" priority="832" operator="containsText" text="NO">
      <formula>NOT(ISERROR(SEARCH("NO",U739)))</formula>
    </cfRule>
  </conditionalFormatting>
  <conditionalFormatting sqref="U790">
    <cfRule type="containsText" dxfId="790" priority="829" operator="containsText" text="CUMPLE">
      <formula>NOT(ISERROR(SEARCH("CUMPLE",U790)))</formula>
    </cfRule>
  </conditionalFormatting>
  <conditionalFormatting sqref="U790">
    <cfRule type="containsText" dxfId="789" priority="828" operator="containsText" text="NO">
      <formula>NOT(ISERROR(SEARCH("NO",U790)))</formula>
    </cfRule>
  </conditionalFormatting>
  <conditionalFormatting sqref="U791">
    <cfRule type="containsText" dxfId="788" priority="827" operator="containsText" text="CUMPLE">
      <formula>NOT(ISERROR(SEARCH("CUMPLE",U791)))</formula>
    </cfRule>
  </conditionalFormatting>
  <conditionalFormatting sqref="U791">
    <cfRule type="containsText" dxfId="787" priority="826" operator="containsText" text="NO">
      <formula>NOT(ISERROR(SEARCH("NO",U791)))</formula>
    </cfRule>
  </conditionalFormatting>
  <conditionalFormatting sqref="U803:U805">
    <cfRule type="containsText" dxfId="786" priority="823" operator="containsText" text="CUMPLE">
      <formula>NOT(ISERROR(SEARCH("CUMPLE",U803)))</formula>
    </cfRule>
  </conditionalFormatting>
  <conditionalFormatting sqref="U803:U805">
    <cfRule type="containsText" dxfId="785" priority="822" operator="containsText" text="NO">
      <formula>NOT(ISERROR(SEARCH("NO",U803)))</formula>
    </cfRule>
  </conditionalFormatting>
  <conditionalFormatting sqref="U816">
    <cfRule type="containsText" dxfId="784" priority="819" operator="containsText" text="CUMPLE">
      <formula>NOT(ISERROR(SEARCH("CUMPLE",U816)))</formula>
    </cfRule>
  </conditionalFormatting>
  <conditionalFormatting sqref="U816">
    <cfRule type="containsText" dxfId="783" priority="818" operator="containsText" text="NO">
      <formula>NOT(ISERROR(SEARCH("NO",U816)))</formula>
    </cfRule>
  </conditionalFormatting>
  <conditionalFormatting sqref="U817">
    <cfRule type="containsText" dxfId="782" priority="817" operator="containsText" text="CUMPLE">
      <formula>NOT(ISERROR(SEARCH("CUMPLE",U817)))</formula>
    </cfRule>
  </conditionalFormatting>
  <conditionalFormatting sqref="U817">
    <cfRule type="containsText" dxfId="781" priority="816" operator="containsText" text="NO">
      <formula>NOT(ISERROR(SEARCH("NO",U817)))</formula>
    </cfRule>
  </conditionalFormatting>
  <conditionalFormatting sqref="U830">
    <cfRule type="containsText" dxfId="780" priority="813" operator="containsText" text="CUMPLE">
      <formula>NOT(ISERROR(SEARCH("CUMPLE",U830)))</formula>
    </cfRule>
  </conditionalFormatting>
  <conditionalFormatting sqref="U830">
    <cfRule type="containsText" dxfId="779" priority="812" operator="containsText" text="NO">
      <formula>NOT(ISERROR(SEARCH("NO",U830)))</formula>
    </cfRule>
  </conditionalFormatting>
  <conditionalFormatting sqref="U829">
    <cfRule type="containsText" dxfId="778" priority="811" operator="containsText" text="CUMPLE">
      <formula>NOT(ISERROR(SEARCH("CUMPLE",U829)))</formula>
    </cfRule>
  </conditionalFormatting>
  <conditionalFormatting sqref="U829">
    <cfRule type="containsText" dxfId="777" priority="810" operator="containsText" text="NO">
      <formula>NOT(ISERROR(SEARCH("NO",U829)))</formula>
    </cfRule>
  </conditionalFormatting>
  <conditionalFormatting sqref="U186:U191">
    <cfRule type="containsText" dxfId="776" priority="539" operator="containsText" text="CUMPLE">
      <formula>NOT(ISERROR(SEARCH("CUMPLE",U186)))</formula>
    </cfRule>
  </conditionalFormatting>
  <conditionalFormatting sqref="U186:U191">
    <cfRule type="containsText" dxfId="775" priority="538" operator="containsText" text="NO">
      <formula>NOT(ISERROR(SEARCH("NO",U186)))</formula>
    </cfRule>
  </conditionalFormatting>
  <conditionalFormatting sqref="U43">
    <cfRule type="containsText" dxfId="774" priority="565" operator="containsText" text="CUMPLE">
      <formula>NOT(ISERROR(SEARCH("CUMPLE",U43)))</formula>
    </cfRule>
  </conditionalFormatting>
  <conditionalFormatting sqref="U43">
    <cfRule type="containsText" dxfId="773" priority="564" operator="containsText" text="NO">
      <formula>NOT(ISERROR(SEARCH("NO",U43)))</formula>
    </cfRule>
  </conditionalFormatting>
  <conditionalFormatting sqref="U56:U61">
    <cfRule type="containsText" dxfId="772" priority="561" operator="containsText" text="CUMPLE">
      <formula>NOT(ISERROR(SEARCH("CUMPLE",U56)))</formula>
    </cfRule>
  </conditionalFormatting>
  <conditionalFormatting sqref="U56:U61">
    <cfRule type="containsText" dxfId="771" priority="560" operator="containsText" text="NO">
      <formula>NOT(ISERROR(SEARCH("NO",U56)))</formula>
    </cfRule>
  </conditionalFormatting>
  <conditionalFormatting sqref="U95:U100">
    <cfRule type="containsText" dxfId="770" priority="553" operator="containsText" text="CUMPLE">
      <formula>NOT(ISERROR(SEARCH("CUMPLE",U95)))</formula>
    </cfRule>
  </conditionalFormatting>
  <conditionalFormatting sqref="U95:U100">
    <cfRule type="containsText" dxfId="769" priority="552" operator="containsText" text="NO">
      <formula>NOT(ISERROR(SEARCH("NO",U95)))</formula>
    </cfRule>
  </conditionalFormatting>
  <conditionalFormatting sqref="U108:U113">
    <cfRule type="containsText" dxfId="768" priority="551" operator="containsText" text="CUMPLE">
      <formula>NOT(ISERROR(SEARCH("CUMPLE",U108)))</formula>
    </cfRule>
  </conditionalFormatting>
  <conditionalFormatting sqref="U108:U113">
    <cfRule type="containsText" dxfId="767" priority="550" operator="containsText" text="NO">
      <formula>NOT(ISERROR(SEARCH("NO",U108)))</formula>
    </cfRule>
  </conditionalFormatting>
  <conditionalFormatting sqref="U134:U139">
    <cfRule type="containsText" dxfId="766" priority="547" operator="containsText" text="CUMPLE">
      <formula>NOT(ISERROR(SEARCH("CUMPLE",U134)))</formula>
    </cfRule>
  </conditionalFormatting>
  <conditionalFormatting sqref="U134:U139">
    <cfRule type="containsText" dxfId="765" priority="546" operator="containsText" text="NO">
      <formula>NOT(ISERROR(SEARCH("NO",U134)))</formula>
    </cfRule>
  </conditionalFormatting>
  <conditionalFormatting sqref="U147:U152">
    <cfRule type="containsText" dxfId="764" priority="545" operator="containsText" text="CUMPLE">
      <formula>NOT(ISERROR(SEARCH("CUMPLE",U147)))</formula>
    </cfRule>
  </conditionalFormatting>
  <conditionalFormatting sqref="U147:U152">
    <cfRule type="containsText" dxfId="763" priority="544" operator="containsText" text="NO">
      <formula>NOT(ISERROR(SEARCH("NO",U147)))</formula>
    </cfRule>
  </conditionalFormatting>
  <conditionalFormatting sqref="U806">
    <cfRule type="containsText" dxfId="762" priority="657" operator="containsText" text="CUMPLE">
      <formula>NOT(ISERROR(SEARCH("CUMPLE",U806)))</formula>
    </cfRule>
  </conditionalFormatting>
  <conditionalFormatting sqref="U806">
    <cfRule type="containsText" dxfId="761" priority="656" operator="containsText" text="NO">
      <formula>NOT(ISERROR(SEARCH("NO",U806)))</formula>
    </cfRule>
  </conditionalFormatting>
  <conditionalFormatting sqref="U819">
    <cfRule type="containsText" dxfId="760" priority="655" operator="containsText" text="CUMPLE">
      <formula>NOT(ISERROR(SEARCH("CUMPLE",U819)))</formula>
    </cfRule>
  </conditionalFormatting>
  <conditionalFormatting sqref="U819">
    <cfRule type="containsText" dxfId="759" priority="654" operator="containsText" text="NO">
      <formula>NOT(ISERROR(SEARCH("NO",U819)))</formula>
    </cfRule>
  </conditionalFormatting>
  <conditionalFormatting sqref="U897">
    <cfRule type="containsText" dxfId="758" priority="643" operator="containsText" text="CUMPLE">
      <formula>NOT(ISERROR(SEARCH("CUMPLE",U897)))</formula>
    </cfRule>
  </conditionalFormatting>
  <conditionalFormatting sqref="U897">
    <cfRule type="containsText" dxfId="757" priority="642" operator="containsText" text="NO">
      <formula>NOT(ISERROR(SEARCH("NO",U897)))</formula>
    </cfRule>
  </conditionalFormatting>
  <conditionalFormatting sqref="U910">
    <cfRule type="containsText" dxfId="756" priority="641" operator="containsText" text="CUMPLE">
      <formula>NOT(ISERROR(SEARCH("CUMPLE",U910)))</formula>
    </cfRule>
  </conditionalFormatting>
  <conditionalFormatting sqref="U910">
    <cfRule type="containsText" dxfId="755" priority="640" operator="containsText" text="NO">
      <formula>NOT(ISERROR(SEARCH("NO",U910)))</formula>
    </cfRule>
  </conditionalFormatting>
  <conditionalFormatting sqref="U923">
    <cfRule type="containsText" dxfId="754" priority="639" operator="containsText" text="CUMPLE">
      <formula>NOT(ISERROR(SEARCH("CUMPLE",U923)))</formula>
    </cfRule>
  </conditionalFormatting>
  <conditionalFormatting sqref="U923">
    <cfRule type="containsText" dxfId="753" priority="638" operator="containsText" text="NO">
      <formula>NOT(ISERROR(SEARCH("NO",U923)))</formula>
    </cfRule>
  </conditionalFormatting>
  <conditionalFormatting sqref="U936">
    <cfRule type="containsText" dxfId="752" priority="637" operator="containsText" text="CUMPLE">
      <formula>NOT(ISERROR(SEARCH("CUMPLE",U936)))</formula>
    </cfRule>
  </conditionalFormatting>
  <conditionalFormatting sqref="U936">
    <cfRule type="containsText" dxfId="751" priority="636" operator="containsText" text="NO">
      <formula>NOT(ISERROR(SEARCH("NO",U936)))</formula>
    </cfRule>
  </conditionalFormatting>
  <conditionalFormatting sqref="U949">
    <cfRule type="containsText" dxfId="750" priority="635" operator="containsText" text="CUMPLE">
      <formula>NOT(ISERROR(SEARCH("CUMPLE",U949)))</formula>
    </cfRule>
  </conditionalFormatting>
  <conditionalFormatting sqref="U949">
    <cfRule type="containsText" dxfId="749" priority="634" operator="containsText" text="NO">
      <formula>NOT(ISERROR(SEARCH("NO",U949)))</formula>
    </cfRule>
  </conditionalFormatting>
  <conditionalFormatting sqref="U962">
    <cfRule type="containsText" dxfId="748" priority="633" operator="containsText" text="CUMPLE">
      <formula>NOT(ISERROR(SEARCH("CUMPLE",U962)))</formula>
    </cfRule>
  </conditionalFormatting>
  <conditionalFormatting sqref="U962">
    <cfRule type="containsText" dxfId="747" priority="632" operator="containsText" text="NO">
      <formula>NOT(ISERROR(SEARCH("NO",U962)))</formula>
    </cfRule>
  </conditionalFormatting>
  <conditionalFormatting sqref="U975">
    <cfRule type="containsText" dxfId="746" priority="631" operator="containsText" text="CUMPLE">
      <formula>NOT(ISERROR(SEARCH("CUMPLE",U975)))</formula>
    </cfRule>
  </conditionalFormatting>
  <conditionalFormatting sqref="U975">
    <cfRule type="containsText" dxfId="745" priority="630" operator="containsText" text="NO">
      <formula>NOT(ISERROR(SEARCH("NO",U975)))</formula>
    </cfRule>
  </conditionalFormatting>
  <conditionalFormatting sqref="U988">
    <cfRule type="containsText" dxfId="744" priority="629" operator="containsText" text="CUMPLE">
      <formula>NOT(ISERROR(SEARCH("CUMPLE",U988)))</formula>
    </cfRule>
  </conditionalFormatting>
  <conditionalFormatting sqref="U988">
    <cfRule type="containsText" dxfId="743" priority="628" operator="containsText" text="NO">
      <formula>NOT(ISERROR(SEARCH("NO",U988)))</formula>
    </cfRule>
  </conditionalFormatting>
  <conditionalFormatting sqref="U1001">
    <cfRule type="containsText" dxfId="742" priority="627" operator="containsText" text="CUMPLE">
      <formula>NOT(ISERROR(SEARCH("CUMPLE",U1001)))</formula>
    </cfRule>
  </conditionalFormatting>
  <conditionalFormatting sqref="U1001">
    <cfRule type="containsText" dxfId="741" priority="626" operator="containsText" text="NO">
      <formula>NOT(ISERROR(SEARCH("NO",U1001)))</formula>
    </cfRule>
  </conditionalFormatting>
  <conditionalFormatting sqref="U1014">
    <cfRule type="containsText" dxfId="740" priority="625" operator="containsText" text="CUMPLE">
      <formula>NOT(ISERROR(SEARCH("CUMPLE",U1014)))</formula>
    </cfRule>
  </conditionalFormatting>
  <conditionalFormatting sqref="U1014">
    <cfRule type="containsText" dxfId="739" priority="624" operator="containsText" text="NO">
      <formula>NOT(ISERROR(SEARCH("NO",U1014)))</formula>
    </cfRule>
  </conditionalFormatting>
  <conditionalFormatting sqref="U1027">
    <cfRule type="containsText" dxfId="738" priority="623" operator="containsText" text="CUMPLE">
      <formula>NOT(ISERROR(SEARCH("CUMPLE",U1027)))</formula>
    </cfRule>
  </conditionalFormatting>
  <conditionalFormatting sqref="U1027">
    <cfRule type="containsText" dxfId="737" priority="622" operator="containsText" text="NO">
      <formula>NOT(ISERROR(SEARCH("NO",U1027)))</formula>
    </cfRule>
  </conditionalFormatting>
  <conditionalFormatting sqref="U1040">
    <cfRule type="containsText" dxfId="736" priority="621" operator="containsText" text="CUMPLE">
      <formula>NOT(ISERROR(SEARCH("CUMPLE",U1040)))</formula>
    </cfRule>
  </conditionalFormatting>
  <conditionalFormatting sqref="U1040">
    <cfRule type="containsText" dxfId="735" priority="620" operator="containsText" text="NO">
      <formula>NOT(ISERROR(SEARCH("NO",U1040)))</formula>
    </cfRule>
  </conditionalFormatting>
  <conditionalFormatting sqref="U1053">
    <cfRule type="containsText" dxfId="734" priority="619" operator="containsText" text="CUMPLE">
      <formula>NOT(ISERROR(SEARCH("CUMPLE",U1053)))</formula>
    </cfRule>
  </conditionalFormatting>
  <conditionalFormatting sqref="U1053">
    <cfRule type="containsText" dxfId="733" priority="618" operator="containsText" text="NO">
      <formula>NOT(ISERROR(SEARCH("NO",U1053)))</formula>
    </cfRule>
  </conditionalFormatting>
  <conditionalFormatting sqref="U1066">
    <cfRule type="containsText" dxfId="732" priority="617" operator="containsText" text="CUMPLE">
      <formula>NOT(ISERROR(SEARCH("CUMPLE",U1066)))</formula>
    </cfRule>
  </conditionalFormatting>
  <conditionalFormatting sqref="U1066">
    <cfRule type="containsText" dxfId="731" priority="616" operator="containsText" text="NO">
      <formula>NOT(ISERROR(SEARCH("NO",U1066)))</formula>
    </cfRule>
  </conditionalFormatting>
  <conditionalFormatting sqref="U1079">
    <cfRule type="containsText" dxfId="730" priority="615" operator="containsText" text="CUMPLE">
      <formula>NOT(ISERROR(SEARCH("CUMPLE",U1079)))</formula>
    </cfRule>
  </conditionalFormatting>
  <conditionalFormatting sqref="U1079">
    <cfRule type="containsText" dxfId="729" priority="614" operator="containsText" text="NO">
      <formula>NOT(ISERROR(SEARCH("NO",U1079)))</formula>
    </cfRule>
  </conditionalFormatting>
  <conditionalFormatting sqref="U1092">
    <cfRule type="containsText" dxfId="728" priority="613" operator="containsText" text="CUMPLE">
      <formula>NOT(ISERROR(SEARCH("CUMPLE",U1092)))</formula>
    </cfRule>
  </conditionalFormatting>
  <conditionalFormatting sqref="U1092">
    <cfRule type="containsText" dxfId="727" priority="612" operator="containsText" text="NO">
      <formula>NOT(ISERROR(SEARCH("NO",U1092)))</formula>
    </cfRule>
  </conditionalFormatting>
  <conditionalFormatting sqref="U1105">
    <cfRule type="containsText" dxfId="726" priority="611" operator="containsText" text="CUMPLE">
      <formula>NOT(ISERROR(SEARCH("CUMPLE",U1105)))</formula>
    </cfRule>
  </conditionalFormatting>
  <conditionalFormatting sqref="U1105">
    <cfRule type="containsText" dxfId="725" priority="610" operator="containsText" text="NO">
      <formula>NOT(ISERROR(SEARCH("NO",U1105)))</formula>
    </cfRule>
  </conditionalFormatting>
  <conditionalFormatting sqref="U1118">
    <cfRule type="containsText" dxfId="724" priority="609" operator="containsText" text="CUMPLE">
      <formula>NOT(ISERROR(SEARCH("CUMPLE",U1118)))</formula>
    </cfRule>
  </conditionalFormatting>
  <conditionalFormatting sqref="U1118">
    <cfRule type="containsText" dxfId="723" priority="608" operator="containsText" text="NO">
      <formula>NOT(ISERROR(SEARCH("NO",U1118)))</formula>
    </cfRule>
  </conditionalFormatting>
  <conditionalFormatting sqref="U1131">
    <cfRule type="containsText" dxfId="722" priority="607" operator="containsText" text="CUMPLE">
      <formula>NOT(ISERROR(SEARCH("CUMPLE",U1131)))</formula>
    </cfRule>
  </conditionalFormatting>
  <conditionalFormatting sqref="U1131">
    <cfRule type="containsText" dxfId="721" priority="606" operator="containsText" text="NO">
      <formula>NOT(ISERROR(SEARCH("NO",U1131)))</formula>
    </cfRule>
  </conditionalFormatting>
  <conditionalFormatting sqref="U1144">
    <cfRule type="containsText" dxfId="720" priority="605" operator="containsText" text="CUMPLE">
      <formula>NOT(ISERROR(SEARCH("CUMPLE",U1144)))</formula>
    </cfRule>
  </conditionalFormatting>
  <conditionalFormatting sqref="U1144">
    <cfRule type="containsText" dxfId="719" priority="604" operator="containsText" text="NO">
      <formula>NOT(ISERROR(SEARCH("NO",U1144)))</formula>
    </cfRule>
  </conditionalFormatting>
  <conditionalFormatting sqref="U1157">
    <cfRule type="containsText" dxfId="718" priority="603" operator="containsText" text="CUMPLE">
      <formula>NOT(ISERROR(SEARCH("CUMPLE",U1157)))</formula>
    </cfRule>
  </conditionalFormatting>
  <conditionalFormatting sqref="U1157">
    <cfRule type="containsText" dxfId="717" priority="602" operator="containsText" text="NO">
      <formula>NOT(ISERROR(SEARCH("NO",U1157)))</formula>
    </cfRule>
  </conditionalFormatting>
  <conditionalFormatting sqref="U1170">
    <cfRule type="containsText" dxfId="716" priority="601" operator="containsText" text="CUMPLE">
      <formula>NOT(ISERROR(SEARCH("CUMPLE",U1170)))</formula>
    </cfRule>
  </conditionalFormatting>
  <conditionalFormatting sqref="U1170">
    <cfRule type="containsText" dxfId="715" priority="600" operator="containsText" text="NO">
      <formula>NOT(ISERROR(SEARCH("NO",U1170)))</formula>
    </cfRule>
  </conditionalFormatting>
  <conditionalFormatting sqref="U1183">
    <cfRule type="containsText" dxfId="714" priority="599" operator="containsText" text="CUMPLE">
      <formula>NOT(ISERROR(SEARCH("CUMPLE",U1183)))</formula>
    </cfRule>
  </conditionalFormatting>
  <conditionalFormatting sqref="U1183">
    <cfRule type="containsText" dxfId="713" priority="598" operator="containsText" text="NO">
      <formula>NOT(ISERROR(SEARCH("NO",U1183)))</formula>
    </cfRule>
  </conditionalFormatting>
  <conditionalFormatting sqref="U1196">
    <cfRule type="containsText" dxfId="712" priority="597" operator="containsText" text="CUMPLE">
      <formula>NOT(ISERROR(SEARCH("CUMPLE",U1196)))</formula>
    </cfRule>
  </conditionalFormatting>
  <conditionalFormatting sqref="U1196">
    <cfRule type="containsText" dxfId="711" priority="596" operator="containsText" text="NO">
      <formula>NOT(ISERROR(SEARCH("NO",U1196)))</formula>
    </cfRule>
  </conditionalFormatting>
  <conditionalFormatting sqref="U1209">
    <cfRule type="containsText" dxfId="710" priority="595" operator="containsText" text="CUMPLE">
      <formula>NOT(ISERROR(SEARCH("CUMPLE",U1209)))</formula>
    </cfRule>
  </conditionalFormatting>
  <conditionalFormatting sqref="U1209">
    <cfRule type="containsText" dxfId="709" priority="594" operator="containsText" text="NO">
      <formula>NOT(ISERROR(SEARCH("NO",U1209)))</formula>
    </cfRule>
  </conditionalFormatting>
  <conditionalFormatting sqref="U1222">
    <cfRule type="containsText" dxfId="708" priority="593" operator="containsText" text="CUMPLE">
      <formula>NOT(ISERROR(SEARCH("CUMPLE",U1222)))</formula>
    </cfRule>
  </conditionalFormatting>
  <conditionalFormatting sqref="U1222">
    <cfRule type="containsText" dxfId="707" priority="592" operator="containsText" text="NO">
      <formula>NOT(ISERROR(SEARCH("NO",U1222)))</formula>
    </cfRule>
  </conditionalFormatting>
  <conditionalFormatting sqref="U1235">
    <cfRule type="containsText" dxfId="706" priority="591" operator="containsText" text="CUMPLE">
      <formula>NOT(ISERROR(SEARCH("CUMPLE",U1235)))</formula>
    </cfRule>
  </conditionalFormatting>
  <conditionalFormatting sqref="U1235">
    <cfRule type="containsText" dxfId="705" priority="590" operator="containsText" text="NO">
      <formula>NOT(ISERROR(SEARCH("NO",U1235)))</formula>
    </cfRule>
  </conditionalFormatting>
  <conditionalFormatting sqref="U1248">
    <cfRule type="containsText" dxfId="704" priority="589" operator="containsText" text="CUMPLE">
      <formula>NOT(ISERROR(SEARCH("CUMPLE",U1248)))</formula>
    </cfRule>
  </conditionalFormatting>
  <conditionalFormatting sqref="U1248">
    <cfRule type="containsText" dxfId="703" priority="588" operator="containsText" text="NO">
      <formula>NOT(ISERROR(SEARCH("NO",U1248)))</formula>
    </cfRule>
  </conditionalFormatting>
  <conditionalFormatting sqref="U1261">
    <cfRule type="containsText" dxfId="702" priority="587" operator="containsText" text="CUMPLE">
      <formula>NOT(ISERROR(SEARCH("CUMPLE",U1261)))</formula>
    </cfRule>
  </conditionalFormatting>
  <conditionalFormatting sqref="U1261">
    <cfRule type="containsText" dxfId="701" priority="586" operator="containsText" text="NO">
      <formula>NOT(ISERROR(SEARCH("NO",U1261)))</formula>
    </cfRule>
  </conditionalFormatting>
  <conditionalFormatting sqref="U1265:U1270">
    <cfRule type="containsText" dxfId="700" priority="375" operator="containsText" text="CUMPLE">
      <formula>NOT(ISERROR(SEARCH("CUMPLE",U1265)))</formula>
    </cfRule>
  </conditionalFormatting>
  <conditionalFormatting sqref="U1265:U1270">
    <cfRule type="containsText" dxfId="699" priority="374" operator="containsText" text="NO">
      <formula>NOT(ISERROR(SEARCH("NO",U1265)))</formula>
    </cfRule>
  </conditionalFormatting>
  <conditionalFormatting sqref="W31:W35">
    <cfRule type="containsText" dxfId="698" priority="183" operator="containsText" text="CUMPLE">
      <formula>NOT(ISERROR(SEARCH("CUMPLE",W31)))</formula>
    </cfRule>
  </conditionalFormatting>
  <conditionalFormatting sqref="W31:W35">
    <cfRule type="containsText" dxfId="697" priority="182" operator="containsText" text="NO">
      <formula>NOT(ISERROR(SEARCH("NO",W31)))</formula>
    </cfRule>
  </conditionalFormatting>
  <conditionalFormatting sqref="U1252:U1257">
    <cfRule type="containsText" dxfId="696" priority="377" operator="containsText" text="CUMPLE">
      <formula>NOT(ISERROR(SEARCH("CUMPLE",U1252)))</formula>
    </cfRule>
  </conditionalFormatting>
  <conditionalFormatting sqref="U1252:U1257">
    <cfRule type="containsText" dxfId="695" priority="376" operator="containsText" text="NO">
      <formula>NOT(ISERROR(SEARCH("NO",U1252)))</formula>
    </cfRule>
  </conditionalFormatting>
  <conditionalFormatting sqref="U31:U35">
    <cfRule type="containsText" dxfId="694" priority="579" operator="containsText" text="CUMPLE">
      <formula>NOT(ISERROR(SEARCH("CUMPLE",U31)))</formula>
    </cfRule>
  </conditionalFormatting>
  <conditionalFormatting sqref="U31:U35">
    <cfRule type="containsText" dxfId="693" priority="578" operator="containsText" text="NO">
      <formula>NOT(ISERROR(SEARCH("NO",U31)))</formula>
    </cfRule>
  </conditionalFormatting>
  <conditionalFormatting sqref="W43:W48">
    <cfRule type="containsText" dxfId="692" priority="185" operator="containsText" text="CUMPLE">
      <formula>NOT(ISERROR(SEARCH("CUMPLE",W43)))</formula>
    </cfRule>
  </conditionalFormatting>
  <conditionalFormatting sqref="W43:W48">
    <cfRule type="containsText" dxfId="691" priority="184" operator="containsText" text="NO">
      <formula>NOT(ISERROR(SEARCH("NO",W43)))</formula>
    </cfRule>
  </conditionalFormatting>
  <conditionalFormatting sqref="U1187:U1192">
    <cfRule type="containsText" dxfId="690" priority="385" operator="containsText" text="CUMPLE">
      <formula>NOT(ISERROR(SEARCH("CUMPLE",U1187)))</formula>
    </cfRule>
  </conditionalFormatting>
  <conditionalFormatting sqref="U1187:U1192">
    <cfRule type="containsText" dxfId="689" priority="384" operator="containsText" text="NO">
      <formula>NOT(ISERROR(SEARCH("NO",U1187)))</formula>
    </cfRule>
  </conditionalFormatting>
  <conditionalFormatting sqref="U30">
    <cfRule type="containsText" dxfId="688" priority="571" operator="containsText" text="CUMPLE">
      <formula>NOT(ISERROR(SEARCH("CUMPLE",U30)))</formula>
    </cfRule>
  </conditionalFormatting>
  <conditionalFormatting sqref="U30">
    <cfRule type="containsText" dxfId="687" priority="570" operator="containsText" text="NO">
      <formula>NOT(ISERROR(SEARCH("NO",U30)))</formula>
    </cfRule>
  </conditionalFormatting>
  <conditionalFormatting sqref="U44:U48">
    <cfRule type="containsText" dxfId="686" priority="567" operator="containsText" text="CUMPLE">
      <formula>NOT(ISERROR(SEARCH("CUMPLE",U44)))</formula>
    </cfRule>
  </conditionalFormatting>
  <conditionalFormatting sqref="U44:U48">
    <cfRule type="containsText" dxfId="685" priority="566" operator="containsText" text="NO">
      <formula>NOT(ISERROR(SEARCH("NO",U44)))</formula>
    </cfRule>
  </conditionalFormatting>
  <conditionalFormatting sqref="U1226:U1231">
    <cfRule type="containsText" dxfId="684" priority="381" operator="containsText" text="CUMPLE">
      <formula>NOT(ISERROR(SEARCH("CUMPLE",U1226)))</formula>
    </cfRule>
  </conditionalFormatting>
  <conditionalFormatting sqref="U1226:U1231">
    <cfRule type="containsText" dxfId="683" priority="380" operator="containsText" text="NO">
      <formula>NOT(ISERROR(SEARCH("NO",U1226)))</formula>
    </cfRule>
  </conditionalFormatting>
  <conditionalFormatting sqref="U69:U74">
    <cfRule type="containsText" dxfId="682" priority="557" operator="containsText" text="CUMPLE">
      <formula>NOT(ISERROR(SEARCH("CUMPLE",U69)))</formula>
    </cfRule>
  </conditionalFormatting>
  <conditionalFormatting sqref="U69:U74">
    <cfRule type="containsText" dxfId="681" priority="556" operator="containsText" text="NO">
      <formula>NOT(ISERROR(SEARCH("NO",U69)))</formula>
    </cfRule>
  </conditionalFormatting>
  <conditionalFormatting sqref="U82:U87">
    <cfRule type="containsText" dxfId="680" priority="555" operator="containsText" text="CUMPLE">
      <formula>NOT(ISERROR(SEARCH("CUMPLE",U82)))</formula>
    </cfRule>
  </conditionalFormatting>
  <conditionalFormatting sqref="U82:U87">
    <cfRule type="containsText" dxfId="679" priority="554" operator="containsText" text="NO">
      <formula>NOT(ISERROR(SEARCH("NO",U82)))</formula>
    </cfRule>
  </conditionalFormatting>
  <conditionalFormatting sqref="U121:U126">
    <cfRule type="containsText" dxfId="678" priority="549" operator="containsText" text="CUMPLE">
      <formula>NOT(ISERROR(SEARCH("CUMPLE",U121)))</formula>
    </cfRule>
  </conditionalFormatting>
  <conditionalFormatting sqref="U121:U126">
    <cfRule type="containsText" dxfId="677" priority="548" operator="containsText" text="NO">
      <formula>NOT(ISERROR(SEARCH("NO",U121)))</formula>
    </cfRule>
  </conditionalFormatting>
  <conditionalFormatting sqref="U160:U165">
    <cfRule type="containsText" dxfId="676" priority="543" operator="containsText" text="CUMPLE">
      <formula>NOT(ISERROR(SEARCH("CUMPLE",U160)))</formula>
    </cfRule>
  </conditionalFormatting>
  <conditionalFormatting sqref="U160:U165">
    <cfRule type="containsText" dxfId="675" priority="542" operator="containsText" text="NO">
      <formula>NOT(ISERROR(SEARCH("NO",U160)))</formula>
    </cfRule>
  </conditionalFormatting>
  <conditionalFormatting sqref="U173:U178">
    <cfRule type="containsText" dxfId="674" priority="541" operator="containsText" text="CUMPLE">
      <formula>NOT(ISERROR(SEARCH("CUMPLE",U173)))</formula>
    </cfRule>
  </conditionalFormatting>
  <conditionalFormatting sqref="U173:U178">
    <cfRule type="containsText" dxfId="673" priority="540" operator="containsText" text="NO">
      <formula>NOT(ISERROR(SEARCH("NO",U173)))</formula>
    </cfRule>
  </conditionalFormatting>
  <conditionalFormatting sqref="U199:U204">
    <cfRule type="containsText" dxfId="672" priority="537" operator="containsText" text="CUMPLE">
      <formula>NOT(ISERROR(SEARCH("CUMPLE",U199)))</formula>
    </cfRule>
  </conditionalFormatting>
  <conditionalFormatting sqref="U199:U204">
    <cfRule type="containsText" dxfId="671" priority="536" operator="containsText" text="NO">
      <formula>NOT(ISERROR(SEARCH("NO",U199)))</formula>
    </cfRule>
  </conditionalFormatting>
  <conditionalFormatting sqref="U212:U217">
    <cfRule type="containsText" dxfId="670" priority="535" operator="containsText" text="CUMPLE">
      <formula>NOT(ISERROR(SEARCH("CUMPLE",U212)))</formula>
    </cfRule>
  </conditionalFormatting>
  <conditionalFormatting sqref="U212:U217">
    <cfRule type="containsText" dxfId="669" priority="534" operator="containsText" text="NO">
      <formula>NOT(ISERROR(SEARCH("NO",U212)))</formula>
    </cfRule>
  </conditionalFormatting>
  <conditionalFormatting sqref="U225:U230">
    <cfRule type="containsText" dxfId="668" priority="533" operator="containsText" text="CUMPLE">
      <formula>NOT(ISERROR(SEARCH("CUMPLE",U225)))</formula>
    </cfRule>
  </conditionalFormatting>
  <conditionalFormatting sqref="U225:U230">
    <cfRule type="containsText" dxfId="667" priority="532" operator="containsText" text="NO">
      <formula>NOT(ISERROR(SEARCH("NO",U225)))</formula>
    </cfRule>
  </conditionalFormatting>
  <conditionalFormatting sqref="U238:U243">
    <cfRule type="containsText" dxfId="666" priority="531" operator="containsText" text="CUMPLE">
      <formula>NOT(ISERROR(SEARCH("CUMPLE",U238)))</formula>
    </cfRule>
  </conditionalFormatting>
  <conditionalFormatting sqref="U238:U243">
    <cfRule type="containsText" dxfId="665" priority="530" operator="containsText" text="NO">
      <formula>NOT(ISERROR(SEARCH("NO",U238)))</formula>
    </cfRule>
  </conditionalFormatting>
  <conditionalFormatting sqref="U251:U256">
    <cfRule type="containsText" dxfId="664" priority="529" operator="containsText" text="CUMPLE">
      <formula>NOT(ISERROR(SEARCH("CUMPLE",U251)))</formula>
    </cfRule>
  </conditionalFormatting>
  <conditionalFormatting sqref="U251:U256">
    <cfRule type="containsText" dxfId="663" priority="528" operator="containsText" text="NO">
      <formula>NOT(ISERROR(SEARCH("NO",U251)))</formula>
    </cfRule>
  </conditionalFormatting>
  <conditionalFormatting sqref="U264:U269">
    <cfRule type="containsText" dxfId="662" priority="527" operator="containsText" text="CUMPLE">
      <formula>NOT(ISERROR(SEARCH("CUMPLE",U264)))</formula>
    </cfRule>
  </conditionalFormatting>
  <conditionalFormatting sqref="U264:U269">
    <cfRule type="containsText" dxfId="661" priority="526" operator="containsText" text="NO">
      <formula>NOT(ISERROR(SEARCH("NO",U264)))</formula>
    </cfRule>
  </conditionalFormatting>
  <conditionalFormatting sqref="U277:U282">
    <cfRule type="containsText" dxfId="660" priority="525" operator="containsText" text="CUMPLE">
      <formula>NOT(ISERROR(SEARCH("CUMPLE",U277)))</formula>
    </cfRule>
  </conditionalFormatting>
  <conditionalFormatting sqref="U277:U282">
    <cfRule type="containsText" dxfId="659" priority="524" operator="containsText" text="NO">
      <formula>NOT(ISERROR(SEARCH("NO",U277)))</formula>
    </cfRule>
  </conditionalFormatting>
  <conditionalFormatting sqref="U290:U295">
    <cfRule type="containsText" dxfId="658" priority="523" operator="containsText" text="CUMPLE">
      <formula>NOT(ISERROR(SEARCH("CUMPLE",U290)))</formula>
    </cfRule>
  </conditionalFormatting>
  <conditionalFormatting sqref="U290:U295">
    <cfRule type="containsText" dxfId="657" priority="522" operator="containsText" text="NO">
      <formula>NOT(ISERROR(SEARCH("NO",U290)))</formula>
    </cfRule>
  </conditionalFormatting>
  <conditionalFormatting sqref="U303:U308">
    <cfRule type="containsText" dxfId="656" priority="521" operator="containsText" text="CUMPLE">
      <formula>NOT(ISERROR(SEARCH("CUMPLE",U303)))</formula>
    </cfRule>
  </conditionalFormatting>
  <conditionalFormatting sqref="U303:U308">
    <cfRule type="containsText" dxfId="655" priority="520" operator="containsText" text="NO">
      <formula>NOT(ISERROR(SEARCH("NO",U303)))</formula>
    </cfRule>
  </conditionalFormatting>
  <conditionalFormatting sqref="U316:U321">
    <cfRule type="containsText" dxfId="654" priority="519" operator="containsText" text="CUMPLE">
      <formula>NOT(ISERROR(SEARCH("CUMPLE",U316)))</formula>
    </cfRule>
  </conditionalFormatting>
  <conditionalFormatting sqref="U316:U321">
    <cfRule type="containsText" dxfId="653" priority="518" operator="containsText" text="NO">
      <formula>NOT(ISERROR(SEARCH("NO",U316)))</formula>
    </cfRule>
  </conditionalFormatting>
  <conditionalFormatting sqref="U329:U334">
    <cfRule type="containsText" dxfId="652" priority="517" operator="containsText" text="CUMPLE">
      <formula>NOT(ISERROR(SEARCH("CUMPLE",U329)))</formula>
    </cfRule>
  </conditionalFormatting>
  <conditionalFormatting sqref="U329:U334">
    <cfRule type="containsText" dxfId="651" priority="516" operator="containsText" text="NO">
      <formula>NOT(ISERROR(SEARCH("NO",U329)))</formula>
    </cfRule>
  </conditionalFormatting>
  <conditionalFormatting sqref="U342:U347">
    <cfRule type="containsText" dxfId="650" priority="515" operator="containsText" text="CUMPLE">
      <formula>NOT(ISERROR(SEARCH("CUMPLE",U342)))</formula>
    </cfRule>
  </conditionalFormatting>
  <conditionalFormatting sqref="U342:U347">
    <cfRule type="containsText" dxfId="649" priority="514" operator="containsText" text="NO">
      <formula>NOT(ISERROR(SEARCH("NO",U342)))</formula>
    </cfRule>
  </conditionalFormatting>
  <conditionalFormatting sqref="U355:U360">
    <cfRule type="containsText" dxfId="648" priority="513" operator="containsText" text="CUMPLE">
      <formula>NOT(ISERROR(SEARCH("CUMPLE",U355)))</formula>
    </cfRule>
  </conditionalFormatting>
  <conditionalFormatting sqref="U355:U360">
    <cfRule type="containsText" dxfId="647" priority="512" operator="containsText" text="NO">
      <formula>NOT(ISERROR(SEARCH("NO",U355)))</formula>
    </cfRule>
  </conditionalFormatting>
  <conditionalFormatting sqref="U368:U373">
    <cfRule type="containsText" dxfId="646" priority="511" operator="containsText" text="CUMPLE">
      <formula>NOT(ISERROR(SEARCH("CUMPLE",U368)))</formula>
    </cfRule>
  </conditionalFormatting>
  <conditionalFormatting sqref="U368:U373">
    <cfRule type="containsText" dxfId="645" priority="510" operator="containsText" text="NO">
      <formula>NOT(ISERROR(SEARCH("NO",U368)))</formula>
    </cfRule>
  </conditionalFormatting>
  <conditionalFormatting sqref="U383:U386">
    <cfRule type="containsText" dxfId="644" priority="509" operator="containsText" text="CUMPLE">
      <formula>NOT(ISERROR(SEARCH("CUMPLE",U383)))</formula>
    </cfRule>
  </conditionalFormatting>
  <conditionalFormatting sqref="U383:U386">
    <cfRule type="containsText" dxfId="643" priority="508" operator="containsText" text="NO">
      <formula>NOT(ISERROR(SEARCH("NO",U383)))</formula>
    </cfRule>
  </conditionalFormatting>
  <conditionalFormatting sqref="U394:U399">
    <cfRule type="containsText" dxfId="642" priority="507" operator="containsText" text="CUMPLE">
      <formula>NOT(ISERROR(SEARCH("CUMPLE",U394)))</formula>
    </cfRule>
  </conditionalFormatting>
  <conditionalFormatting sqref="U394:U399">
    <cfRule type="containsText" dxfId="641" priority="506" operator="containsText" text="NO">
      <formula>NOT(ISERROR(SEARCH("NO",U394)))</formula>
    </cfRule>
  </conditionalFormatting>
  <conditionalFormatting sqref="U407:U412">
    <cfRule type="containsText" dxfId="640" priority="505" operator="containsText" text="CUMPLE">
      <formula>NOT(ISERROR(SEARCH("CUMPLE",U407)))</formula>
    </cfRule>
  </conditionalFormatting>
  <conditionalFormatting sqref="U407:U412">
    <cfRule type="containsText" dxfId="639" priority="504" operator="containsText" text="NO">
      <formula>NOT(ISERROR(SEARCH("NO",U407)))</formula>
    </cfRule>
  </conditionalFormatting>
  <conditionalFormatting sqref="U420:U425">
    <cfRule type="containsText" dxfId="638" priority="503" operator="containsText" text="CUMPLE">
      <formula>NOT(ISERROR(SEARCH("CUMPLE",U420)))</formula>
    </cfRule>
  </conditionalFormatting>
  <conditionalFormatting sqref="U420:U425">
    <cfRule type="containsText" dxfId="637" priority="502" operator="containsText" text="NO">
      <formula>NOT(ISERROR(SEARCH("NO",U420)))</formula>
    </cfRule>
  </conditionalFormatting>
  <conditionalFormatting sqref="U433:U438">
    <cfRule type="containsText" dxfId="636" priority="501" operator="containsText" text="CUMPLE">
      <formula>NOT(ISERROR(SEARCH("CUMPLE",U433)))</formula>
    </cfRule>
  </conditionalFormatting>
  <conditionalFormatting sqref="U433:U438">
    <cfRule type="containsText" dxfId="635" priority="500" operator="containsText" text="NO">
      <formula>NOT(ISERROR(SEARCH("NO",U433)))</formula>
    </cfRule>
  </conditionalFormatting>
  <conditionalFormatting sqref="U446:U451">
    <cfRule type="containsText" dxfId="634" priority="499" operator="containsText" text="CUMPLE">
      <formula>NOT(ISERROR(SEARCH("CUMPLE",U446)))</formula>
    </cfRule>
  </conditionalFormatting>
  <conditionalFormatting sqref="U446:U451">
    <cfRule type="containsText" dxfId="633" priority="498" operator="containsText" text="NO">
      <formula>NOT(ISERROR(SEARCH("NO",U446)))</formula>
    </cfRule>
  </conditionalFormatting>
  <conditionalFormatting sqref="U459:U464">
    <cfRule type="containsText" dxfId="632" priority="497" operator="containsText" text="CUMPLE">
      <formula>NOT(ISERROR(SEARCH("CUMPLE",U459)))</formula>
    </cfRule>
  </conditionalFormatting>
  <conditionalFormatting sqref="U459:U464">
    <cfRule type="containsText" dxfId="631" priority="496" operator="containsText" text="NO">
      <formula>NOT(ISERROR(SEARCH("NO",U459)))</formula>
    </cfRule>
  </conditionalFormatting>
  <conditionalFormatting sqref="U472:U477">
    <cfRule type="containsText" dxfId="630" priority="495" operator="containsText" text="CUMPLE">
      <formula>NOT(ISERROR(SEARCH("CUMPLE",U472)))</formula>
    </cfRule>
  </conditionalFormatting>
  <conditionalFormatting sqref="U472:U477">
    <cfRule type="containsText" dxfId="629" priority="494" operator="containsText" text="NO">
      <formula>NOT(ISERROR(SEARCH("NO",U472)))</formula>
    </cfRule>
  </conditionalFormatting>
  <conditionalFormatting sqref="U485:U490">
    <cfRule type="containsText" dxfId="628" priority="493" operator="containsText" text="CUMPLE">
      <formula>NOT(ISERROR(SEARCH("CUMPLE",U485)))</formula>
    </cfRule>
  </conditionalFormatting>
  <conditionalFormatting sqref="U485:U490">
    <cfRule type="containsText" dxfId="627" priority="492" operator="containsText" text="NO">
      <formula>NOT(ISERROR(SEARCH("NO",U485)))</formula>
    </cfRule>
  </conditionalFormatting>
  <conditionalFormatting sqref="U498:U503">
    <cfRule type="containsText" dxfId="626" priority="491" operator="containsText" text="CUMPLE">
      <formula>NOT(ISERROR(SEARCH("CUMPLE",U498)))</formula>
    </cfRule>
  </conditionalFormatting>
  <conditionalFormatting sqref="U498:U503">
    <cfRule type="containsText" dxfId="625" priority="490" operator="containsText" text="NO">
      <formula>NOT(ISERROR(SEARCH("NO",U498)))</formula>
    </cfRule>
  </conditionalFormatting>
  <conditionalFormatting sqref="U511:U516">
    <cfRule type="containsText" dxfId="624" priority="489" operator="containsText" text="CUMPLE">
      <formula>NOT(ISERROR(SEARCH("CUMPLE",U511)))</formula>
    </cfRule>
  </conditionalFormatting>
  <conditionalFormatting sqref="U511:U516">
    <cfRule type="containsText" dxfId="623" priority="488" operator="containsText" text="NO">
      <formula>NOT(ISERROR(SEARCH("NO",U511)))</formula>
    </cfRule>
  </conditionalFormatting>
  <conditionalFormatting sqref="U524:U529">
    <cfRule type="containsText" dxfId="622" priority="487" operator="containsText" text="CUMPLE">
      <formula>NOT(ISERROR(SEARCH("CUMPLE",U524)))</formula>
    </cfRule>
  </conditionalFormatting>
  <conditionalFormatting sqref="U524:U529">
    <cfRule type="containsText" dxfId="621" priority="486" operator="containsText" text="NO">
      <formula>NOT(ISERROR(SEARCH("NO",U524)))</formula>
    </cfRule>
  </conditionalFormatting>
  <conditionalFormatting sqref="U539:U542">
    <cfRule type="containsText" dxfId="620" priority="485" operator="containsText" text="CUMPLE">
      <formula>NOT(ISERROR(SEARCH("CUMPLE",U539)))</formula>
    </cfRule>
  </conditionalFormatting>
  <conditionalFormatting sqref="U539:U542">
    <cfRule type="containsText" dxfId="619" priority="484" operator="containsText" text="NO">
      <formula>NOT(ISERROR(SEARCH("NO",U539)))</formula>
    </cfRule>
  </conditionalFormatting>
  <conditionalFormatting sqref="U550:U555">
    <cfRule type="containsText" dxfId="618" priority="483" operator="containsText" text="CUMPLE">
      <formula>NOT(ISERROR(SEARCH("CUMPLE",U550)))</formula>
    </cfRule>
  </conditionalFormatting>
  <conditionalFormatting sqref="U550:U555">
    <cfRule type="containsText" dxfId="617" priority="482" operator="containsText" text="NO">
      <formula>NOT(ISERROR(SEARCH("NO",U550)))</formula>
    </cfRule>
  </conditionalFormatting>
  <conditionalFormatting sqref="U563:U568">
    <cfRule type="containsText" dxfId="616" priority="481" operator="containsText" text="CUMPLE">
      <formula>NOT(ISERROR(SEARCH("CUMPLE",U563)))</formula>
    </cfRule>
  </conditionalFormatting>
  <conditionalFormatting sqref="U563:U568">
    <cfRule type="containsText" dxfId="615" priority="480" operator="containsText" text="NO">
      <formula>NOT(ISERROR(SEARCH("NO",U563)))</formula>
    </cfRule>
  </conditionalFormatting>
  <conditionalFormatting sqref="U576:U581">
    <cfRule type="containsText" dxfId="614" priority="479" operator="containsText" text="CUMPLE">
      <formula>NOT(ISERROR(SEARCH("CUMPLE",U576)))</formula>
    </cfRule>
  </conditionalFormatting>
  <conditionalFormatting sqref="U576:U581">
    <cfRule type="containsText" dxfId="613" priority="478" operator="containsText" text="NO">
      <formula>NOT(ISERROR(SEARCH("NO",U576)))</formula>
    </cfRule>
  </conditionalFormatting>
  <conditionalFormatting sqref="U589:U594">
    <cfRule type="containsText" dxfId="612" priority="477" operator="containsText" text="CUMPLE">
      <formula>NOT(ISERROR(SEARCH("CUMPLE",U589)))</formula>
    </cfRule>
  </conditionalFormatting>
  <conditionalFormatting sqref="U589:U594">
    <cfRule type="containsText" dxfId="611" priority="476" operator="containsText" text="NO">
      <formula>NOT(ISERROR(SEARCH("NO",U589)))</formula>
    </cfRule>
  </conditionalFormatting>
  <conditionalFormatting sqref="U602:U607">
    <cfRule type="containsText" dxfId="610" priority="475" operator="containsText" text="CUMPLE">
      <formula>NOT(ISERROR(SEARCH("CUMPLE",U602)))</formula>
    </cfRule>
  </conditionalFormatting>
  <conditionalFormatting sqref="U602:U607">
    <cfRule type="containsText" dxfId="609" priority="474" operator="containsText" text="NO">
      <formula>NOT(ISERROR(SEARCH("NO",U602)))</formula>
    </cfRule>
  </conditionalFormatting>
  <conditionalFormatting sqref="U619:U620">
    <cfRule type="containsText" dxfId="608" priority="473" operator="containsText" text="CUMPLE">
      <formula>NOT(ISERROR(SEARCH("CUMPLE",U619)))</formula>
    </cfRule>
  </conditionalFormatting>
  <conditionalFormatting sqref="U619:U620">
    <cfRule type="containsText" dxfId="607" priority="472" operator="containsText" text="NO">
      <formula>NOT(ISERROR(SEARCH("NO",U619)))</formula>
    </cfRule>
  </conditionalFormatting>
  <conditionalFormatting sqref="U628:U633">
    <cfRule type="containsText" dxfId="606" priority="471" operator="containsText" text="CUMPLE">
      <formula>NOT(ISERROR(SEARCH("CUMPLE",U628)))</formula>
    </cfRule>
  </conditionalFormatting>
  <conditionalFormatting sqref="U628:U633">
    <cfRule type="containsText" dxfId="605" priority="470" operator="containsText" text="NO">
      <formula>NOT(ISERROR(SEARCH("NO",U628)))</formula>
    </cfRule>
  </conditionalFormatting>
  <conditionalFormatting sqref="U641:U646">
    <cfRule type="containsText" dxfId="604" priority="469" operator="containsText" text="CUMPLE">
      <formula>NOT(ISERROR(SEARCH("CUMPLE",U641)))</formula>
    </cfRule>
  </conditionalFormatting>
  <conditionalFormatting sqref="U641:U646">
    <cfRule type="containsText" dxfId="603" priority="468" operator="containsText" text="NO">
      <formula>NOT(ISERROR(SEARCH("NO",U641)))</formula>
    </cfRule>
  </conditionalFormatting>
  <conditionalFormatting sqref="U654:U659">
    <cfRule type="containsText" dxfId="602" priority="467" operator="containsText" text="CUMPLE">
      <formula>NOT(ISERROR(SEARCH("CUMPLE",U654)))</formula>
    </cfRule>
  </conditionalFormatting>
  <conditionalFormatting sqref="U654:U659">
    <cfRule type="containsText" dxfId="601" priority="466" operator="containsText" text="NO">
      <formula>NOT(ISERROR(SEARCH("NO",U654)))</formula>
    </cfRule>
  </conditionalFormatting>
  <conditionalFormatting sqref="U667:U672">
    <cfRule type="containsText" dxfId="600" priority="465" operator="containsText" text="CUMPLE">
      <formula>NOT(ISERROR(SEARCH("CUMPLE",U667)))</formula>
    </cfRule>
  </conditionalFormatting>
  <conditionalFormatting sqref="U667:U672">
    <cfRule type="containsText" dxfId="599" priority="464" operator="containsText" text="NO">
      <formula>NOT(ISERROR(SEARCH("NO",U667)))</formula>
    </cfRule>
  </conditionalFormatting>
  <conditionalFormatting sqref="U680:U685">
    <cfRule type="containsText" dxfId="598" priority="463" operator="containsText" text="CUMPLE">
      <formula>NOT(ISERROR(SEARCH("CUMPLE",U680)))</formula>
    </cfRule>
  </conditionalFormatting>
  <conditionalFormatting sqref="U680:U685">
    <cfRule type="containsText" dxfId="597" priority="462" operator="containsText" text="NO">
      <formula>NOT(ISERROR(SEARCH("NO",U680)))</formula>
    </cfRule>
  </conditionalFormatting>
  <conditionalFormatting sqref="U693:U698">
    <cfRule type="containsText" dxfId="596" priority="461" operator="containsText" text="CUMPLE">
      <formula>NOT(ISERROR(SEARCH("CUMPLE",U693)))</formula>
    </cfRule>
  </conditionalFormatting>
  <conditionalFormatting sqref="U693:U698">
    <cfRule type="containsText" dxfId="595" priority="460" operator="containsText" text="NO">
      <formula>NOT(ISERROR(SEARCH("NO",U693)))</formula>
    </cfRule>
  </conditionalFormatting>
  <conditionalFormatting sqref="U706:U711">
    <cfRule type="containsText" dxfId="594" priority="459" operator="containsText" text="CUMPLE">
      <formula>NOT(ISERROR(SEARCH("CUMPLE",U706)))</formula>
    </cfRule>
  </conditionalFormatting>
  <conditionalFormatting sqref="U706:U711">
    <cfRule type="containsText" dxfId="593" priority="458" operator="containsText" text="NO">
      <formula>NOT(ISERROR(SEARCH("NO",U706)))</formula>
    </cfRule>
  </conditionalFormatting>
  <conditionalFormatting sqref="U719:U724">
    <cfRule type="containsText" dxfId="592" priority="457" operator="containsText" text="CUMPLE">
      <formula>NOT(ISERROR(SEARCH("CUMPLE",U719)))</formula>
    </cfRule>
  </conditionalFormatting>
  <conditionalFormatting sqref="U719:U724">
    <cfRule type="containsText" dxfId="591" priority="456" operator="containsText" text="NO">
      <formula>NOT(ISERROR(SEARCH("NO",U719)))</formula>
    </cfRule>
  </conditionalFormatting>
  <conditionalFormatting sqref="U732:U737">
    <cfRule type="containsText" dxfId="590" priority="455" operator="containsText" text="CUMPLE">
      <formula>NOT(ISERROR(SEARCH("CUMPLE",U732)))</formula>
    </cfRule>
  </conditionalFormatting>
  <conditionalFormatting sqref="U732:U737">
    <cfRule type="containsText" dxfId="589" priority="454" operator="containsText" text="NO">
      <formula>NOT(ISERROR(SEARCH("NO",U732)))</formula>
    </cfRule>
  </conditionalFormatting>
  <conditionalFormatting sqref="U745:U750">
    <cfRule type="containsText" dxfId="588" priority="453" operator="containsText" text="CUMPLE">
      <formula>NOT(ISERROR(SEARCH("CUMPLE",U745)))</formula>
    </cfRule>
  </conditionalFormatting>
  <conditionalFormatting sqref="U745:U750">
    <cfRule type="containsText" dxfId="587" priority="452" operator="containsText" text="NO">
      <formula>NOT(ISERROR(SEARCH("NO",U745)))</formula>
    </cfRule>
  </conditionalFormatting>
  <conditionalFormatting sqref="U758:U763">
    <cfRule type="containsText" dxfId="586" priority="451" operator="containsText" text="CUMPLE">
      <formula>NOT(ISERROR(SEARCH("CUMPLE",U758)))</formula>
    </cfRule>
  </conditionalFormatting>
  <conditionalFormatting sqref="U758:U763">
    <cfRule type="containsText" dxfId="585" priority="450" operator="containsText" text="NO">
      <formula>NOT(ISERROR(SEARCH("NO",U758)))</formula>
    </cfRule>
  </conditionalFormatting>
  <conditionalFormatting sqref="U771:U776">
    <cfRule type="containsText" dxfId="584" priority="449" operator="containsText" text="CUMPLE">
      <formula>NOT(ISERROR(SEARCH("CUMPLE",U771)))</formula>
    </cfRule>
  </conditionalFormatting>
  <conditionalFormatting sqref="U771:U776">
    <cfRule type="containsText" dxfId="583" priority="448" operator="containsText" text="NO">
      <formula>NOT(ISERROR(SEARCH("NO",U771)))</formula>
    </cfRule>
  </conditionalFormatting>
  <conditionalFormatting sqref="U784:U789">
    <cfRule type="containsText" dxfId="582" priority="447" operator="containsText" text="CUMPLE">
      <formula>NOT(ISERROR(SEARCH("CUMPLE",U784)))</formula>
    </cfRule>
  </conditionalFormatting>
  <conditionalFormatting sqref="U784:U789">
    <cfRule type="containsText" dxfId="581" priority="446" operator="containsText" text="NO">
      <formula>NOT(ISERROR(SEARCH("NO",U784)))</formula>
    </cfRule>
  </conditionalFormatting>
  <conditionalFormatting sqref="U797:U802">
    <cfRule type="containsText" dxfId="580" priority="445" operator="containsText" text="CUMPLE">
      <formula>NOT(ISERROR(SEARCH("CUMPLE",U797)))</formula>
    </cfRule>
  </conditionalFormatting>
  <conditionalFormatting sqref="U797:U802">
    <cfRule type="containsText" dxfId="579" priority="444" operator="containsText" text="NO">
      <formula>NOT(ISERROR(SEARCH("NO",U797)))</formula>
    </cfRule>
  </conditionalFormatting>
  <conditionalFormatting sqref="U810:U815">
    <cfRule type="containsText" dxfId="578" priority="443" operator="containsText" text="CUMPLE">
      <formula>NOT(ISERROR(SEARCH("CUMPLE",U810)))</formula>
    </cfRule>
  </conditionalFormatting>
  <conditionalFormatting sqref="U810:U815">
    <cfRule type="containsText" dxfId="577" priority="442" operator="containsText" text="NO">
      <formula>NOT(ISERROR(SEARCH("NO",U810)))</formula>
    </cfRule>
  </conditionalFormatting>
  <conditionalFormatting sqref="U823:U828">
    <cfRule type="containsText" dxfId="576" priority="441" operator="containsText" text="CUMPLE">
      <formula>NOT(ISERROR(SEARCH("CUMPLE",U823)))</formula>
    </cfRule>
  </conditionalFormatting>
  <conditionalFormatting sqref="U823:U828">
    <cfRule type="containsText" dxfId="575" priority="440" operator="containsText" text="NO">
      <formula>NOT(ISERROR(SEARCH("NO",U823)))</formula>
    </cfRule>
  </conditionalFormatting>
  <conditionalFormatting sqref="U836:U841">
    <cfRule type="containsText" dxfId="574" priority="439" operator="containsText" text="CUMPLE">
      <formula>NOT(ISERROR(SEARCH("CUMPLE",U836)))</formula>
    </cfRule>
  </conditionalFormatting>
  <conditionalFormatting sqref="U836:U841">
    <cfRule type="containsText" dxfId="573" priority="438" operator="containsText" text="NO">
      <formula>NOT(ISERROR(SEARCH("NO",U836)))</formula>
    </cfRule>
  </conditionalFormatting>
  <conditionalFormatting sqref="U849:U854">
    <cfRule type="containsText" dxfId="572" priority="437" operator="containsText" text="CUMPLE">
      <formula>NOT(ISERROR(SEARCH("CUMPLE",U849)))</formula>
    </cfRule>
  </conditionalFormatting>
  <conditionalFormatting sqref="U849:U854">
    <cfRule type="containsText" dxfId="571" priority="436" operator="containsText" text="NO">
      <formula>NOT(ISERROR(SEARCH("NO",U849)))</formula>
    </cfRule>
  </conditionalFormatting>
  <conditionalFormatting sqref="U862:U867">
    <cfRule type="containsText" dxfId="570" priority="435" operator="containsText" text="CUMPLE">
      <formula>NOT(ISERROR(SEARCH("CUMPLE",U862)))</formula>
    </cfRule>
  </conditionalFormatting>
  <conditionalFormatting sqref="U862:U867">
    <cfRule type="containsText" dxfId="569" priority="434" operator="containsText" text="NO">
      <formula>NOT(ISERROR(SEARCH("NO",U862)))</formula>
    </cfRule>
  </conditionalFormatting>
  <conditionalFormatting sqref="U875:U880">
    <cfRule type="containsText" dxfId="568" priority="433" operator="containsText" text="CUMPLE">
      <formula>NOT(ISERROR(SEARCH("CUMPLE",U875)))</formula>
    </cfRule>
  </conditionalFormatting>
  <conditionalFormatting sqref="U875:U880">
    <cfRule type="containsText" dxfId="567" priority="432" operator="containsText" text="NO">
      <formula>NOT(ISERROR(SEARCH("NO",U875)))</formula>
    </cfRule>
  </conditionalFormatting>
  <conditionalFormatting sqref="U888:U893">
    <cfRule type="containsText" dxfId="566" priority="431" operator="containsText" text="CUMPLE">
      <formula>NOT(ISERROR(SEARCH("CUMPLE",U888)))</formula>
    </cfRule>
  </conditionalFormatting>
  <conditionalFormatting sqref="U888:U893">
    <cfRule type="containsText" dxfId="565" priority="430" operator="containsText" text="NO">
      <formula>NOT(ISERROR(SEARCH("NO",U888)))</formula>
    </cfRule>
  </conditionalFormatting>
  <conditionalFormatting sqref="U901:U906">
    <cfRule type="containsText" dxfId="564" priority="429" operator="containsText" text="CUMPLE">
      <formula>NOT(ISERROR(SEARCH("CUMPLE",U901)))</formula>
    </cfRule>
  </conditionalFormatting>
  <conditionalFormatting sqref="U901:U906">
    <cfRule type="containsText" dxfId="563" priority="428" operator="containsText" text="NO">
      <formula>NOT(ISERROR(SEARCH("NO",U901)))</formula>
    </cfRule>
  </conditionalFormatting>
  <conditionalFormatting sqref="U914:U919">
    <cfRule type="containsText" dxfId="562" priority="427" operator="containsText" text="CUMPLE">
      <formula>NOT(ISERROR(SEARCH("CUMPLE",U914)))</formula>
    </cfRule>
  </conditionalFormatting>
  <conditionalFormatting sqref="U914:U919">
    <cfRule type="containsText" dxfId="561" priority="426" operator="containsText" text="NO">
      <formula>NOT(ISERROR(SEARCH("NO",U914)))</formula>
    </cfRule>
  </conditionalFormatting>
  <conditionalFormatting sqref="U927:U932">
    <cfRule type="containsText" dxfId="560" priority="425" operator="containsText" text="CUMPLE">
      <formula>NOT(ISERROR(SEARCH("CUMPLE",U927)))</formula>
    </cfRule>
  </conditionalFormatting>
  <conditionalFormatting sqref="U927:U932">
    <cfRule type="containsText" dxfId="559" priority="424" operator="containsText" text="NO">
      <formula>NOT(ISERROR(SEARCH("NO",U927)))</formula>
    </cfRule>
  </conditionalFormatting>
  <conditionalFormatting sqref="U940:U945">
    <cfRule type="containsText" dxfId="558" priority="423" operator="containsText" text="CUMPLE">
      <formula>NOT(ISERROR(SEARCH("CUMPLE",U940)))</formula>
    </cfRule>
  </conditionalFormatting>
  <conditionalFormatting sqref="U940:U945">
    <cfRule type="containsText" dxfId="557" priority="422" operator="containsText" text="NO">
      <formula>NOT(ISERROR(SEARCH("NO",U940)))</formula>
    </cfRule>
  </conditionalFormatting>
  <conditionalFormatting sqref="U953:U958">
    <cfRule type="containsText" dxfId="556" priority="421" operator="containsText" text="CUMPLE">
      <formula>NOT(ISERROR(SEARCH("CUMPLE",U953)))</formula>
    </cfRule>
  </conditionalFormatting>
  <conditionalFormatting sqref="U953:U958">
    <cfRule type="containsText" dxfId="555" priority="420" operator="containsText" text="NO">
      <formula>NOT(ISERROR(SEARCH("NO",U953)))</formula>
    </cfRule>
  </conditionalFormatting>
  <conditionalFormatting sqref="U966:U971">
    <cfRule type="containsText" dxfId="554" priority="419" operator="containsText" text="CUMPLE">
      <formula>NOT(ISERROR(SEARCH("CUMPLE",U966)))</formula>
    </cfRule>
  </conditionalFormatting>
  <conditionalFormatting sqref="U966:U971">
    <cfRule type="containsText" dxfId="553" priority="418" operator="containsText" text="NO">
      <formula>NOT(ISERROR(SEARCH("NO",U966)))</formula>
    </cfRule>
  </conditionalFormatting>
  <conditionalFormatting sqref="U979:U984">
    <cfRule type="containsText" dxfId="552" priority="417" operator="containsText" text="CUMPLE">
      <formula>NOT(ISERROR(SEARCH("CUMPLE",U979)))</formula>
    </cfRule>
  </conditionalFormatting>
  <conditionalFormatting sqref="U979:U984">
    <cfRule type="containsText" dxfId="551" priority="416" operator="containsText" text="NO">
      <formula>NOT(ISERROR(SEARCH("NO",U979)))</formula>
    </cfRule>
  </conditionalFormatting>
  <conditionalFormatting sqref="U992:U997">
    <cfRule type="containsText" dxfId="550" priority="415" operator="containsText" text="CUMPLE">
      <formula>NOT(ISERROR(SEARCH("CUMPLE",U992)))</formula>
    </cfRule>
  </conditionalFormatting>
  <conditionalFormatting sqref="U992:U997">
    <cfRule type="containsText" dxfId="549" priority="414" operator="containsText" text="NO">
      <formula>NOT(ISERROR(SEARCH("NO",U992)))</formula>
    </cfRule>
  </conditionalFormatting>
  <conditionalFormatting sqref="U1005:U1010">
    <cfRule type="containsText" dxfId="548" priority="413" operator="containsText" text="CUMPLE">
      <formula>NOT(ISERROR(SEARCH("CUMPLE",U1005)))</formula>
    </cfRule>
  </conditionalFormatting>
  <conditionalFormatting sqref="U1005:U1010">
    <cfRule type="containsText" dxfId="547" priority="412" operator="containsText" text="NO">
      <formula>NOT(ISERROR(SEARCH("NO",U1005)))</formula>
    </cfRule>
  </conditionalFormatting>
  <conditionalFormatting sqref="U1018:U1023">
    <cfRule type="containsText" dxfId="546" priority="411" operator="containsText" text="CUMPLE">
      <formula>NOT(ISERROR(SEARCH("CUMPLE",U1018)))</formula>
    </cfRule>
  </conditionalFormatting>
  <conditionalFormatting sqref="U1018:U1023">
    <cfRule type="containsText" dxfId="545" priority="410" operator="containsText" text="NO">
      <formula>NOT(ISERROR(SEARCH("NO",U1018)))</formula>
    </cfRule>
  </conditionalFormatting>
  <conditionalFormatting sqref="U1031:U1036">
    <cfRule type="containsText" dxfId="544" priority="409" operator="containsText" text="CUMPLE">
      <formula>NOT(ISERROR(SEARCH("CUMPLE",U1031)))</formula>
    </cfRule>
  </conditionalFormatting>
  <conditionalFormatting sqref="U1031:U1036">
    <cfRule type="containsText" dxfId="543" priority="408" operator="containsText" text="NO">
      <formula>NOT(ISERROR(SEARCH("NO",U1031)))</formula>
    </cfRule>
  </conditionalFormatting>
  <conditionalFormatting sqref="U1044:U1049">
    <cfRule type="containsText" dxfId="542" priority="407" operator="containsText" text="CUMPLE">
      <formula>NOT(ISERROR(SEARCH("CUMPLE",U1044)))</formula>
    </cfRule>
  </conditionalFormatting>
  <conditionalFormatting sqref="U1044:U1049">
    <cfRule type="containsText" dxfId="541" priority="406" operator="containsText" text="NO">
      <formula>NOT(ISERROR(SEARCH("NO",U1044)))</formula>
    </cfRule>
  </conditionalFormatting>
  <conditionalFormatting sqref="U1057:U1062">
    <cfRule type="containsText" dxfId="540" priority="405" operator="containsText" text="CUMPLE">
      <formula>NOT(ISERROR(SEARCH("CUMPLE",U1057)))</formula>
    </cfRule>
  </conditionalFormatting>
  <conditionalFormatting sqref="U1057:U1062">
    <cfRule type="containsText" dxfId="539" priority="404" operator="containsText" text="NO">
      <formula>NOT(ISERROR(SEARCH("NO",U1057)))</formula>
    </cfRule>
  </conditionalFormatting>
  <conditionalFormatting sqref="U1070:U1075">
    <cfRule type="containsText" dxfId="538" priority="403" operator="containsText" text="CUMPLE">
      <formula>NOT(ISERROR(SEARCH("CUMPLE",U1070)))</formula>
    </cfRule>
  </conditionalFormatting>
  <conditionalFormatting sqref="U1070:U1075">
    <cfRule type="containsText" dxfId="537" priority="402" operator="containsText" text="NO">
      <formula>NOT(ISERROR(SEARCH("NO",U1070)))</formula>
    </cfRule>
  </conditionalFormatting>
  <conditionalFormatting sqref="U1083:U1088">
    <cfRule type="containsText" dxfId="536" priority="401" operator="containsText" text="CUMPLE">
      <formula>NOT(ISERROR(SEARCH("CUMPLE",U1083)))</formula>
    </cfRule>
  </conditionalFormatting>
  <conditionalFormatting sqref="U1083:U1088">
    <cfRule type="containsText" dxfId="535" priority="400" operator="containsText" text="NO">
      <formula>NOT(ISERROR(SEARCH("NO",U1083)))</formula>
    </cfRule>
  </conditionalFormatting>
  <conditionalFormatting sqref="U1096:U1101">
    <cfRule type="containsText" dxfId="534" priority="399" operator="containsText" text="CUMPLE">
      <formula>NOT(ISERROR(SEARCH("CUMPLE",U1096)))</formula>
    </cfRule>
  </conditionalFormatting>
  <conditionalFormatting sqref="U1096:U1101">
    <cfRule type="containsText" dxfId="533" priority="398" operator="containsText" text="NO">
      <formula>NOT(ISERROR(SEARCH("NO",U1096)))</formula>
    </cfRule>
  </conditionalFormatting>
  <conditionalFormatting sqref="U1109:U1114">
    <cfRule type="containsText" dxfId="532" priority="397" operator="containsText" text="CUMPLE">
      <formula>NOT(ISERROR(SEARCH("CUMPLE",U1109)))</formula>
    </cfRule>
  </conditionalFormatting>
  <conditionalFormatting sqref="U1109:U1114">
    <cfRule type="containsText" dxfId="531" priority="396" operator="containsText" text="NO">
      <formula>NOT(ISERROR(SEARCH("NO",U1109)))</formula>
    </cfRule>
  </conditionalFormatting>
  <conditionalFormatting sqref="U1122:U1127">
    <cfRule type="containsText" dxfId="530" priority="395" operator="containsText" text="CUMPLE">
      <formula>NOT(ISERROR(SEARCH("CUMPLE",U1122)))</formula>
    </cfRule>
  </conditionalFormatting>
  <conditionalFormatting sqref="U1122:U1127">
    <cfRule type="containsText" dxfId="529" priority="394" operator="containsText" text="NO">
      <formula>NOT(ISERROR(SEARCH("NO",U1122)))</formula>
    </cfRule>
  </conditionalFormatting>
  <conditionalFormatting sqref="U1135:U1140">
    <cfRule type="containsText" dxfId="528" priority="393" operator="containsText" text="CUMPLE">
      <formula>NOT(ISERROR(SEARCH("CUMPLE",U1135)))</formula>
    </cfRule>
  </conditionalFormatting>
  <conditionalFormatting sqref="U1135:U1140">
    <cfRule type="containsText" dxfId="527" priority="392" operator="containsText" text="NO">
      <formula>NOT(ISERROR(SEARCH("NO",U1135)))</formula>
    </cfRule>
  </conditionalFormatting>
  <conditionalFormatting sqref="U1148:U1153">
    <cfRule type="containsText" dxfId="526" priority="391" operator="containsText" text="CUMPLE">
      <formula>NOT(ISERROR(SEARCH("CUMPLE",U1148)))</formula>
    </cfRule>
  </conditionalFormatting>
  <conditionalFormatting sqref="U1148:U1153">
    <cfRule type="containsText" dxfId="525" priority="390" operator="containsText" text="NO">
      <formula>NOT(ISERROR(SEARCH("NO",U1148)))</formula>
    </cfRule>
  </conditionalFormatting>
  <conditionalFormatting sqref="U1161:U1166">
    <cfRule type="containsText" dxfId="524" priority="389" operator="containsText" text="CUMPLE">
      <formula>NOT(ISERROR(SEARCH("CUMPLE",U1161)))</formula>
    </cfRule>
  </conditionalFormatting>
  <conditionalFormatting sqref="U1161:U1166">
    <cfRule type="containsText" dxfId="523" priority="388" operator="containsText" text="NO">
      <formula>NOT(ISERROR(SEARCH("NO",U1161)))</formula>
    </cfRule>
  </conditionalFormatting>
  <conditionalFormatting sqref="U1174:U1179">
    <cfRule type="containsText" dxfId="522" priority="387" operator="containsText" text="CUMPLE">
      <formula>NOT(ISERROR(SEARCH("CUMPLE",U1174)))</formula>
    </cfRule>
  </conditionalFormatting>
  <conditionalFormatting sqref="U1174:U1179">
    <cfRule type="containsText" dxfId="521" priority="386" operator="containsText" text="NO">
      <formula>NOT(ISERROR(SEARCH("NO",U1174)))</formula>
    </cfRule>
  </conditionalFormatting>
  <conditionalFormatting sqref="W95:W100">
    <cfRule type="containsText" dxfId="520" priority="193" operator="containsText" text="CUMPLE">
      <formula>NOT(ISERROR(SEARCH("CUMPLE",W95)))</formula>
    </cfRule>
  </conditionalFormatting>
  <conditionalFormatting sqref="W95:W100">
    <cfRule type="containsText" dxfId="519" priority="192" operator="containsText" text="NO">
      <formula>NOT(ISERROR(SEARCH("NO",W95)))</formula>
    </cfRule>
  </conditionalFormatting>
  <conditionalFormatting sqref="U1213:U1218">
    <cfRule type="containsText" dxfId="518" priority="383" operator="containsText" text="CUMPLE">
      <formula>NOT(ISERROR(SEARCH("CUMPLE",U1213)))</formula>
    </cfRule>
  </conditionalFormatting>
  <conditionalFormatting sqref="U1213:U1218">
    <cfRule type="containsText" dxfId="517" priority="382" operator="containsText" text="NO">
      <formula>NOT(ISERROR(SEARCH("NO",U1213)))</formula>
    </cfRule>
  </conditionalFormatting>
  <conditionalFormatting sqref="W69:W74">
    <cfRule type="containsText" dxfId="516" priority="189" operator="containsText" text="CUMPLE">
      <formula>NOT(ISERROR(SEARCH("CUMPLE",W69)))</formula>
    </cfRule>
  </conditionalFormatting>
  <conditionalFormatting sqref="W69:W74">
    <cfRule type="containsText" dxfId="515" priority="188" operator="containsText" text="NO">
      <formula>NOT(ISERROR(SEARCH("NO",W69)))</formula>
    </cfRule>
  </conditionalFormatting>
  <conditionalFormatting sqref="U1239:U1244">
    <cfRule type="containsText" dxfId="514" priority="379" operator="containsText" text="CUMPLE">
      <formula>NOT(ISERROR(SEARCH("CUMPLE",U1239)))</formula>
    </cfRule>
  </conditionalFormatting>
  <conditionalFormatting sqref="U1239:U1244">
    <cfRule type="containsText" dxfId="513" priority="378" operator="containsText" text="NO">
      <formula>NOT(ISERROR(SEARCH("NO",U1239)))</formula>
    </cfRule>
  </conditionalFormatting>
  <conditionalFormatting sqref="W1252:W1257">
    <cfRule type="containsText" dxfId="512" priority="373" operator="containsText" text="CUMPLE">
      <formula>NOT(ISERROR(SEARCH("CUMPLE",W1252)))</formula>
    </cfRule>
  </conditionalFormatting>
  <conditionalFormatting sqref="W1252:W1257">
    <cfRule type="containsText" dxfId="511" priority="372" operator="containsText" text="NO">
      <formula>NOT(ISERROR(SEARCH("NO",W1252)))</formula>
    </cfRule>
  </conditionalFormatting>
  <conditionalFormatting sqref="W1239:W1244">
    <cfRule type="containsText" dxfId="510" priority="371" operator="containsText" text="CUMPLE">
      <formula>NOT(ISERROR(SEARCH("CUMPLE",W1239)))</formula>
    </cfRule>
  </conditionalFormatting>
  <conditionalFormatting sqref="W1239:W1244">
    <cfRule type="containsText" dxfId="509" priority="370" operator="containsText" text="NO">
      <formula>NOT(ISERROR(SEARCH("NO",W1239)))</formula>
    </cfRule>
  </conditionalFormatting>
  <conditionalFormatting sqref="W1226:W1231">
    <cfRule type="containsText" dxfId="508" priority="369" operator="containsText" text="CUMPLE">
      <formula>NOT(ISERROR(SEARCH("CUMPLE",W1226)))</formula>
    </cfRule>
  </conditionalFormatting>
  <conditionalFormatting sqref="W1226:W1231">
    <cfRule type="containsText" dxfId="507" priority="368" operator="containsText" text="NO">
      <formula>NOT(ISERROR(SEARCH("NO",W1226)))</formula>
    </cfRule>
  </conditionalFormatting>
  <conditionalFormatting sqref="W1213:W1218">
    <cfRule type="containsText" dxfId="506" priority="367" operator="containsText" text="CUMPLE">
      <formula>NOT(ISERROR(SEARCH("CUMPLE",W1213)))</formula>
    </cfRule>
  </conditionalFormatting>
  <conditionalFormatting sqref="W1213:W1218">
    <cfRule type="containsText" dxfId="505" priority="366" operator="containsText" text="NO">
      <formula>NOT(ISERROR(SEARCH("NO",W1213)))</formula>
    </cfRule>
  </conditionalFormatting>
  <conditionalFormatting sqref="W1200:W1205">
    <cfRule type="containsText" dxfId="504" priority="365" operator="containsText" text="CUMPLE">
      <formula>NOT(ISERROR(SEARCH("CUMPLE",W1200)))</formula>
    </cfRule>
  </conditionalFormatting>
  <conditionalFormatting sqref="W1200:W1205">
    <cfRule type="containsText" dxfId="503" priority="364" operator="containsText" text="NO">
      <formula>NOT(ISERROR(SEARCH("NO",W1200)))</formula>
    </cfRule>
  </conditionalFormatting>
  <conditionalFormatting sqref="W1187:W1192">
    <cfRule type="containsText" dxfId="502" priority="363" operator="containsText" text="CUMPLE">
      <formula>NOT(ISERROR(SEARCH("CUMPLE",W1187)))</formula>
    </cfRule>
  </conditionalFormatting>
  <conditionalFormatting sqref="W1187:W1192">
    <cfRule type="containsText" dxfId="501" priority="362" operator="containsText" text="NO">
      <formula>NOT(ISERROR(SEARCH("NO",W1187)))</formula>
    </cfRule>
  </conditionalFormatting>
  <conditionalFormatting sqref="W1174:W1179">
    <cfRule type="containsText" dxfId="500" priority="361" operator="containsText" text="CUMPLE">
      <formula>NOT(ISERROR(SEARCH("CUMPLE",W1174)))</formula>
    </cfRule>
  </conditionalFormatting>
  <conditionalFormatting sqref="W1174:W1179">
    <cfRule type="containsText" dxfId="499" priority="360" operator="containsText" text="NO">
      <formula>NOT(ISERROR(SEARCH("NO",W1174)))</formula>
    </cfRule>
  </conditionalFormatting>
  <conditionalFormatting sqref="W1161:W1166">
    <cfRule type="containsText" dxfId="498" priority="359" operator="containsText" text="CUMPLE">
      <formula>NOT(ISERROR(SEARCH("CUMPLE",W1161)))</formula>
    </cfRule>
  </conditionalFormatting>
  <conditionalFormatting sqref="W1161:W1166">
    <cfRule type="containsText" dxfId="497" priority="358" operator="containsText" text="NO">
      <formula>NOT(ISERROR(SEARCH("NO",W1161)))</formula>
    </cfRule>
  </conditionalFormatting>
  <conditionalFormatting sqref="W1135:W1140">
    <cfRule type="containsText" dxfId="496" priority="355" operator="containsText" text="CUMPLE">
      <formula>NOT(ISERROR(SEARCH("CUMPLE",W1135)))</formula>
    </cfRule>
  </conditionalFormatting>
  <conditionalFormatting sqref="W1135:W1140">
    <cfRule type="containsText" dxfId="495" priority="354" operator="containsText" text="NO">
      <formula>NOT(ISERROR(SEARCH("NO",W1135)))</formula>
    </cfRule>
  </conditionalFormatting>
  <conditionalFormatting sqref="W1122:W1127">
    <cfRule type="containsText" dxfId="494" priority="353" operator="containsText" text="CUMPLE">
      <formula>NOT(ISERROR(SEARCH("CUMPLE",W1122)))</formula>
    </cfRule>
  </conditionalFormatting>
  <conditionalFormatting sqref="W1122:W1127">
    <cfRule type="containsText" dxfId="493" priority="352" operator="containsText" text="NO">
      <formula>NOT(ISERROR(SEARCH("NO",W1122)))</formula>
    </cfRule>
  </conditionalFormatting>
  <conditionalFormatting sqref="W1109:W1114">
    <cfRule type="containsText" dxfId="492" priority="351" operator="containsText" text="CUMPLE">
      <formula>NOT(ISERROR(SEARCH("CUMPLE",W1109)))</formula>
    </cfRule>
  </conditionalFormatting>
  <conditionalFormatting sqref="W1109:W1114">
    <cfRule type="containsText" dxfId="491" priority="350" operator="containsText" text="NO">
      <formula>NOT(ISERROR(SEARCH("NO",W1109)))</formula>
    </cfRule>
  </conditionalFormatting>
  <conditionalFormatting sqref="W1096:W1101">
    <cfRule type="containsText" dxfId="490" priority="349" operator="containsText" text="CUMPLE">
      <formula>NOT(ISERROR(SEARCH("CUMPLE",W1096)))</formula>
    </cfRule>
  </conditionalFormatting>
  <conditionalFormatting sqref="W1096:W1101">
    <cfRule type="containsText" dxfId="489" priority="348" operator="containsText" text="NO">
      <formula>NOT(ISERROR(SEARCH("NO",W1096)))</formula>
    </cfRule>
  </conditionalFormatting>
  <conditionalFormatting sqref="W1083:W1088">
    <cfRule type="containsText" dxfId="488" priority="347" operator="containsText" text="CUMPLE">
      <formula>NOT(ISERROR(SEARCH("CUMPLE",W1083)))</formula>
    </cfRule>
  </conditionalFormatting>
  <conditionalFormatting sqref="W1083:W1088">
    <cfRule type="containsText" dxfId="487" priority="346" operator="containsText" text="NO">
      <formula>NOT(ISERROR(SEARCH("NO",W1083)))</formula>
    </cfRule>
  </conditionalFormatting>
  <conditionalFormatting sqref="W1070:W1075">
    <cfRule type="containsText" dxfId="486" priority="345" operator="containsText" text="CUMPLE">
      <formula>NOT(ISERROR(SEARCH("CUMPLE",W1070)))</formula>
    </cfRule>
  </conditionalFormatting>
  <conditionalFormatting sqref="W1070:W1075">
    <cfRule type="containsText" dxfId="485" priority="344" operator="containsText" text="NO">
      <formula>NOT(ISERROR(SEARCH("NO",W1070)))</formula>
    </cfRule>
  </conditionalFormatting>
  <conditionalFormatting sqref="W1057:W1062">
    <cfRule type="containsText" dxfId="484" priority="343" operator="containsText" text="CUMPLE">
      <formula>NOT(ISERROR(SEARCH("CUMPLE",W1057)))</formula>
    </cfRule>
  </conditionalFormatting>
  <conditionalFormatting sqref="W1057:W1062">
    <cfRule type="containsText" dxfId="483" priority="342" operator="containsText" text="NO">
      <formula>NOT(ISERROR(SEARCH("NO",W1057)))</formula>
    </cfRule>
  </conditionalFormatting>
  <conditionalFormatting sqref="W1044:W1049">
    <cfRule type="containsText" dxfId="482" priority="341" operator="containsText" text="CUMPLE">
      <formula>NOT(ISERROR(SEARCH("CUMPLE",W1044)))</formula>
    </cfRule>
  </conditionalFormatting>
  <conditionalFormatting sqref="W1044:W1049">
    <cfRule type="containsText" dxfId="481" priority="340" operator="containsText" text="NO">
      <formula>NOT(ISERROR(SEARCH("NO",W1044)))</formula>
    </cfRule>
  </conditionalFormatting>
  <conditionalFormatting sqref="W1031:W1036">
    <cfRule type="containsText" dxfId="480" priority="339" operator="containsText" text="CUMPLE">
      <formula>NOT(ISERROR(SEARCH("CUMPLE",W1031)))</formula>
    </cfRule>
  </conditionalFormatting>
  <conditionalFormatting sqref="W1031:W1036">
    <cfRule type="containsText" dxfId="479" priority="338" operator="containsText" text="NO">
      <formula>NOT(ISERROR(SEARCH("NO",W1031)))</formula>
    </cfRule>
  </conditionalFormatting>
  <conditionalFormatting sqref="W1018:W1023">
    <cfRule type="containsText" dxfId="478" priority="337" operator="containsText" text="CUMPLE">
      <formula>NOT(ISERROR(SEARCH("CUMPLE",W1018)))</formula>
    </cfRule>
  </conditionalFormatting>
  <conditionalFormatting sqref="W1018:W1023">
    <cfRule type="containsText" dxfId="477" priority="336" operator="containsText" text="NO">
      <formula>NOT(ISERROR(SEARCH("NO",W1018)))</formula>
    </cfRule>
  </conditionalFormatting>
  <conditionalFormatting sqref="W1005:W1010">
    <cfRule type="containsText" dxfId="476" priority="335" operator="containsText" text="CUMPLE">
      <formula>NOT(ISERROR(SEARCH("CUMPLE",W1005)))</formula>
    </cfRule>
  </conditionalFormatting>
  <conditionalFormatting sqref="W1005:W1010">
    <cfRule type="containsText" dxfId="475" priority="334" operator="containsText" text="NO">
      <formula>NOT(ISERROR(SEARCH("NO",W1005)))</formula>
    </cfRule>
  </conditionalFormatting>
  <conditionalFormatting sqref="W992:W997">
    <cfRule type="containsText" dxfId="474" priority="333" operator="containsText" text="CUMPLE">
      <formula>NOT(ISERROR(SEARCH("CUMPLE",W992)))</formula>
    </cfRule>
  </conditionalFormatting>
  <conditionalFormatting sqref="W992:W997">
    <cfRule type="containsText" dxfId="473" priority="332" operator="containsText" text="NO">
      <formula>NOT(ISERROR(SEARCH("NO",W992)))</formula>
    </cfRule>
  </conditionalFormatting>
  <conditionalFormatting sqref="W979:W984">
    <cfRule type="containsText" dxfId="472" priority="331" operator="containsText" text="CUMPLE">
      <formula>NOT(ISERROR(SEARCH("CUMPLE",W979)))</formula>
    </cfRule>
  </conditionalFormatting>
  <conditionalFormatting sqref="W979:W984">
    <cfRule type="containsText" dxfId="471" priority="330" operator="containsText" text="NO">
      <formula>NOT(ISERROR(SEARCH("NO",W979)))</formula>
    </cfRule>
  </conditionalFormatting>
  <conditionalFormatting sqref="W966:W971">
    <cfRule type="containsText" dxfId="470" priority="329" operator="containsText" text="CUMPLE">
      <formula>NOT(ISERROR(SEARCH("CUMPLE",W966)))</formula>
    </cfRule>
  </conditionalFormatting>
  <conditionalFormatting sqref="W966:W971">
    <cfRule type="containsText" dxfId="469" priority="328" operator="containsText" text="NO">
      <formula>NOT(ISERROR(SEARCH("NO",W966)))</formula>
    </cfRule>
  </conditionalFormatting>
  <conditionalFormatting sqref="W953:W958">
    <cfRule type="containsText" dxfId="468" priority="327" operator="containsText" text="CUMPLE">
      <formula>NOT(ISERROR(SEARCH("CUMPLE",W953)))</formula>
    </cfRule>
  </conditionalFormatting>
  <conditionalFormatting sqref="W953:W958">
    <cfRule type="containsText" dxfId="467" priority="326" operator="containsText" text="NO">
      <formula>NOT(ISERROR(SEARCH("NO",W953)))</formula>
    </cfRule>
  </conditionalFormatting>
  <conditionalFormatting sqref="W940:W945">
    <cfRule type="containsText" dxfId="466" priority="325" operator="containsText" text="CUMPLE">
      <formula>NOT(ISERROR(SEARCH("CUMPLE",W940)))</formula>
    </cfRule>
  </conditionalFormatting>
  <conditionalFormatting sqref="W940:W945">
    <cfRule type="containsText" dxfId="465" priority="324" operator="containsText" text="NO">
      <formula>NOT(ISERROR(SEARCH("NO",W940)))</formula>
    </cfRule>
  </conditionalFormatting>
  <conditionalFormatting sqref="W927:W932">
    <cfRule type="containsText" dxfId="464" priority="321" operator="containsText" text="CUMPLE">
      <formula>NOT(ISERROR(SEARCH("CUMPLE",W927)))</formula>
    </cfRule>
  </conditionalFormatting>
  <conditionalFormatting sqref="W927:W932">
    <cfRule type="containsText" dxfId="463" priority="320" operator="containsText" text="NO">
      <formula>NOT(ISERROR(SEARCH("NO",W927)))</formula>
    </cfRule>
  </conditionalFormatting>
  <conditionalFormatting sqref="W914:W919">
    <cfRule type="containsText" dxfId="462" priority="319" operator="containsText" text="CUMPLE">
      <formula>NOT(ISERROR(SEARCH("CUMPLE",W914)))</formula>
    </cfRule>
  </conditionalFormatting>
  <conditionalFormatting sqref="W914:W919">
    <cfRule type="containsText" dxfId="461" priority="318" operator="containsText" text="NO">
      <formula>NOT(ISERROR(SEARCH("NO",W914)))</formula>
    </cfRule>
  </conditionalFormatting>
  <conditionalFormatting sqref="W901:W906">
    <cfRule type="containsText" dxfId="460" priority="317" operator="containsText" text="CUMPLE">
      <formula>NOT(ISERROR(SEARCH("CUMPLE",W901)))</formula>
    </cfRule>
  </conditionalFormatting>
  <conditionalFormatting sqref="W901:W906">
    <cfRule type="containsText" dxfId="459" priority="316" operator="containsText" text="NO">
      <formula>NOT(ISERROR(SEARCH("NO",W901)))</formula>
    </cfRule>
  </conditionalFormatting>
  <conditionalFormatting sqref="W888:W893">
    <cfRule type="containsText" dxfId="458" priority="315" operator="containsText" text="CUMPLE">
      <formula>NOT(ISERROR(SEARCH("CUMPLE",W888)))</formula>
    </cfRule>
  </conditionalFormatting>
  <conditionalFormatting sqref="W888:W893">
    <cfRule type="containsText" dxfId="457" priority="314" operator="containsText" text="NO">
      <formula>NOT(ISERROR(SEARCH("NO",W888)))</formula>
    </cfRule>
  </conditionalFormatting>
  <conditionalFormatting sqref="W875:W880">
    <cfRule type="containsText" dxfId="456" priority="313" operator="containsText" text="CUMPLE">
      <formula>NOT(ISERROR(SEARCH("CUMPLE",W875)))</formula>
    </cfRule>
  </conditionalFormatting>
  <conditionalFormatting sqref="W875:W880">
    <cfRule type="containsText" dxfId="455" priority="312" operator="containsText" text="NO">
      <formula>NOT(ISERROR(SEARCH("NO",W875)))</formula>
    </cfRule>
  </conditionalFormatting>
  <conditionalFormatting sqref="W862:W867">
    <cfRule type="containsText" dxfId="454" priority="311" operator="containsText" text="CUMPLE">
      <formula>NOT(ISERROR(SEARCH("CUMPLE",W862)))</formula>
    </cfRule>
  </conditionalFormatting>
  <conditionalFormatting sqref="W862:W867">
    <cfRule type="containsText" dxfId="453" priority="310" operator="containsText" text="NO">
      <formula>NOT(ISERROR(SEARCH("NO",W862)))</formula>
    </cfRule>
  </conditionalFormatting>
  <conditionalFormatting sqref="W849:W854">
    <cfRule type="containsText" dxfId="452" priority="309" operator="containsText" text="CUMPLE">
      <formula>NOT(ISERROR(SEARCH("CUMPLE",W849)))</formula>
    </cfRule>
  </conditionalFormatting>
  <conditionalFormatting sqref="W849:W854">
    <cfRule type="containsText" dxfId="451" priority="308" operator="containsText" text="NO">
      <formula>NOT(ISERROR(SEARCH("NO",W849)))</formula>
    </cfRule>
  </conditionalFormatting>
  <conditionalFormatting sqref="W836:W841">
    <cfRule type="containsText" dxfId="450" priority="307" operator="containsText" text="CUMPLE">
      <formula>NOT(ISERROR(SEARCH("CUMPLE",W836)))</formula>
    </cfRule>
  </conditionalFormatting>
  <conditionalFormatting sqref="W836:W841">
    <cfRule type="containsText" dxfId="449" priority="306" operator="containsText" text="NO">
      <formula>NOT(ISERROR(SEARCH("NO",W836)))</formula>
    </cfRule>
  </conditionalFormatting>
  <conditionalFormatting sqref="W823:W828">
    <cfRule type="containsText" dxfId="448" priority="305" operator="containsText" text="CUMPLE">
      <formula>NOT(ISERROR(SEARCH("CUMPLE",W823)))</formula>
    </cfRule>
  </conditionalFormatting>
  <conditionalFormatting sqref="W823:W828">
    <cfRule type="containsText" dxfId="447" priority="304" operator="containsText" text="NO">
      <formula>NOT(ISERROR(SEARCH("NO",W823)))</formula>
    </cfRule>
  </conditionalFormatting>
  <conditionalFormatting sqref="W810:W815">
    <cfRule type="containsText" dxfId="446" priority="303" operator="containsText" text="CUMPLE">
      <formula>NOT(ISERROR(SEARCH("CUMPLE",W810)))</formula>
    </cfRule>
  </conditionalFormatting>
  <conditionalFormatting sqref="W810:W815">
    <cfRule type="containsText" dxfId="445" priority="302" operator="containsText" text="NO">
      <formula>NOT(ISERROR(SEARCH("NO",W810)))</formula>
    </cfRule>
  </conditionalFormatting>
  <conditionalFormatting sqref="W797:W802">
    <cfRule type="containsText" dxfId="444" priority="301" operator="containsText" text="CUMPLE">
      <formula>NOT(ISERROR(SEARCH("CUMPLE",W797)))</formula>
    </cfRule>
  </conditionalFormatting>
  <conditionalFormatting sqref="W797:W802">
    <cfRule type="containsText" dxfId="443" priority="300" operator="containsText" text="NO">
      <formula>NOT(ISERROR(SEARCH("NO",W797)))</formula>
    </cfRule>
  </conditionalFormatting>
  <conditionalFormatting sqref="W784:W789">
    <cfRule type="containsText" dxfId="442" priority="299" operator="containsText" text="CUMPLE">
      <formula>NOT(ISERROR(SEARCH("CUMPLE",W784)))</formula>
    </cfRule>
  </conditionalFormatting>
  <conditionalFormatting sqref="W784:W789">
    <cfRule type="containsText" dxfId="441" priority="298" operator="containsText" text="NO">
      <formula>NOT(ISERROR(SEARCH("NO",W784)))</formula>
    </cfRule>
  </conditionalFormatting>
  <conditionalFormatting sqref="W771:W776">
    <cfRule type="containsText" dxfId="440" priority="297" operator="containsText" text="CUMPLE">
      <formula>NOT(ISERROR(SEARCH("CUMPLE",W771)))</formula>
    </cfRule>
  </conditionalFormatting>
  <conditionalFormatting sqref="W771:W776">
    <cfRule type="containsText" dxfId="439" priority="296" operator="containsText" text="NO">
      <formula>NOT(ISERROR(SEARCH("NO",W771)))</formula>
    </cfRule>
  </conditionalFormatting>
  <conditionalFormatting sqref="W758:W763">
    <cfRule type="containsText" dxfId="438" priority="295" operator="containsText" text="CUMPLE">
      <formula>NOT(ISERROR(SEARCH("CUMPLE",W758)))</formula>
    </cfRule>
  </conditionalFormatting>
  <conditionalFormatting sqref="W758:W763">
    <cfRule type="containsText" dxfId="437" priority="294" operator="containsText" text="NO">
      <formula>NOT(ISERROR(SEARCH("NO",W758)))</formula>
    </cfRule>
  </conditionalFormatting>
  <conditionalFormatting sqref="W745:W750">
    <cfRule type="containsText" dxfId="436" priority="293" operator="containsText" text="CUMPLE">
      <formula>NOT(ISERROR(SEARCH("CUMPLE",W745)))</formula>
    </cfRule>
  </conditionalFormatting>
  <conditionalFormatting sqref="W745:W750">
    <cfRule type="containsText" dxfId="435" priority="292" operator="containsText" text="NO">
      <formula>NOT(ISERROR(SEARCH("NO",W745)))</formula>
    </cfRule>
  </conditionalFormatting>
  <conditionalFormatting sqref="W732:W737">
    <cfRule type="containsText" dxfId="434" priority="291" operator="containsText" text="CUMPLE">
      <formula>NOT(ISERROR(SEARCH("CUMPLE",W732)))</formula>
    </cfRule>
  </conditionalFormatting>
  <conditionalFormatting sqref="W732:W737">
    <cfRule type="containsText" dxfId="433" priority="290" operator="containsText" text="NO">
      <formula>NOT(ISERROR(SEARCH("NO",W732)))</formula>
    </cfRule>
  </conditionalFormatting>
  <conditionalFormatting sqref="W719:W724">
    <cfRule type="containsText" dxfId="432" priority="289" operator="containsText" text="CUMPLE">
      <formula>NOT(ISERROR(SEARCH("CUMPLE",W719)))</formula>
    </cfRule>
  </conditionalFormatting>
  <conditionalFormatting sqref="W719:W724">
    <cfRule type="containsText" dxfId="431" priority="288" operator="containsText" text="NO">
      <formula>NOT(ISERROR(SEARCH("NO",W719)))</formula>
    </cfRule>
  </conditionalFormatting>
  <conditionalFormatting sqref="W706:W711">
    <cfRule type="containsText" dxfId="430" priority="287" operator="containsText" text="CUMPLE">
      <formula>NOT(ISERROR(SEARCH("CUMPLE",W706)))</formula>
    </cfRule>
  </conditionalFormatting>
  <conditionalFormatting sqref="W706:W711">
    <cfRule type="containsText" dxfId="429" priority="286" operator="containsText" text="NO">
      <formula>NOT(ISERROR(SEARCH("NO",W706)))</formula>
    </cfRule>
  </conditionalFormatting>
  <conditionalFormatting sqref="W693:W698">
    <cfRule type="containsText" dxfId="428" priority="285" operator="containsText" text="CUMPLE">
      <formula>NOT(ISERROR(SEARCH("CUMPLE",W693)))</formula>
    </cfRule>
  </conditionalFormatting>
  <conditionalFormatting sqref="W693:W698">
    <cfRule type="containsText" dxfId="427" priority="284" operator="containsText" text="NO">
      <formula>NOT(ISERROR(SEARCH("NO",W693)))</formula>
    </cfRule>
  </conditionalFormatting>
  <conditionalFormatting sqref="W680:W685">
    <cfRule type="containsText" dxfId="426" priority="283" operator="containsText" text="CUMPLE">
      <formula>NOT(ISERROR(SEARCH("CUMPLE",W680)))</formula>
    </cfRule>
  </conditionalFormatting>
  <conditionalFormatting sqref="W680:W685">
    <cfRule type="containsText" dxfId="425" priority="282" operator="containsText" text="NO">
      <formula>NOT(ISERROR(SEARCH("NO",W680)))</formula>
    </cfRule>
  </conditionalFormatting>
  <conditionalFormatting sqref="W667:W672">
    <cfRule type="containsText" dxfId="424" priority="281" operator="containsText" text="CUMPLE">
      <formula>NOT(ISERROR(SEARCH("CUMPLE",W667)))</formula>
    </cfRule>
  </conditionalFormatting>
  <conditionalFormatting sqref="W667:W672">
    <cfRule type="containsText" dxfId="423" priority="280" operator="containsText" text="NO">
      <formula>NOT(ISERROR(SEARCH("NO",W667)))</formula>
    </cfRule>
  </conditionalFormatting>
  <conditionalFormatting sqref="W654:W659">
    <cfRule type="containsText" dxfId="422" priority="279" operator="containsText" text="CUMPLE">
      <formula>NOT(ISERROR(SEARCH("CUMPLE",W654)))</formula>
    </cfRule>
  </conditionalFormatting>
  <conditionalFormatting sqref="W654:W659">
    <cfRule type="containsText" dxfId="421" priority="278" operator="containsText" text="NO">
      <formula>NOT(ISERROR(SEARCH("NO",W654)))</formula>
    </cfRule>
  </conditionalFormatting>
  <conditionalFormatting sqref="W641:W646">
    <cfRule type="containsText" dxfId="420" priority="277" operator="containsText" text="CUMPLE">
      <formula>NOT(ISERROR(SEARCH("CUMPLE",W641)))</formula>
    </cfRule>
  </conditionalFormatting>
  <conditionalFormatting sqref="W641:W646">
    <cfRule type="containsText" dxfId="419" priority="276" operator="containsText" text="NO">
      <formula>NOT(ISERROR(SEARCH("NO",W641)))</formula>
    </cfRule>
  </conditionalFormatting>
  <conditionalFormatting sqref="W628:W633">
    <cfRule type="containsText" dxfId="418" priority="275" operator="containsText" text="CUMPLE">
      <formula>NOT(ISERROR(SEARCH("CUMPLE",W628)))</formula>
    </cfRule>
  </conditionalFormatting>
  <conditionalFormatting sqref="W628:W633">
    <cfRule type="containsText" dxfId="417" priority="274" operator="containsText" text="NO">
      <formula>NOT(ISERROR(SEARCH("NO",W628)))</formula>
    </cfRule>
  </conditionalFormatting>
  <conditionalFormatting sqref="W615:W620">
    <cfRule type="containsText" dxfId="416" priority="273" operator="containsText" text="CUMPLE">
      <formula>NOT(ISERROR(SEARCH("CUMPLE",W615)))</formula>
    </cfRule>
  </conditionalFormatting>
  <conditionalFormatting sqref="W615:W620">
    <cfRule type="containsText" dxfId="415" priority="272" operator="containsText" text="NO">
      <formula>NOT(ISERROR(SEARCH("NO",W615)))</formula>
    </cfRule>
  </conditionalFormatting>
  <conditionalFormatting sqref="W602:W607">
    <cfRule type="containsText" dxfId="414" priority="271" operator="containsText" text="CUMPLE">
      <formula>NOT(ISERROR(SEARCH("CUMPLE",W602)))</formula>
    </cfRule>
  </conditionalFormatting>
  <conditionalFormatting sqref="W602:W607">
    <cfRule type="containsText" dxfId="413" priority="270" operator="containsText" text="NO">
      <formula>NOT(ISERROR(SEARCH("NO",W602)))</formula>
    </cfRule>
  </conditionalFormatting>
  <conditionalFormatting sqref="W589:W594">
    <cfRule type="containsText" dxfId="412" priority="269" operator="containsText" text="CUMPLE">
      <formula>NOT(ISERROR(SEARCH("CUMPLE",W589)))</formula>
    </cfRule>
  </conditionalFormatting>
  <conditionalFormatting sqref="W589:W594">
    <cfRule type="containsText" dxfId="411" priority="268" operator="containsText" text="NO">
      <formula>NOT(ISERROR(SEARCH("NO",W589)))</formula>
    </cfRule>
  </conditionalFormatting>
  <conditionalFormatting sqref="W576:W581">
    <cfRule type="containsText" dxfId="410" priority="267" operator="containsText" text="CUMPLE">
      <formula>NOT(ISERROR(SEARCH("CUMPLE",W576)))</formula>
    </cfRule>
  </conditionalFormatting>
  <conditionalFormatting sqref="W576:W581">
    <cfRule type="containsText" dxfId="409" priority="266" operator="containsText" text="NO">
      <formula>NOT(ISERROR(SEARCH("NO",W576)))</formula>
    </cfRule>
  </conditionalFormatting>
  <conditionalFormatting sqref="W563:W568">
    <cfRule type="containsText" dxfId="408" priority="265" operator="containsText" text="CUMPLE">
      <formula>NOT(ISERROR(SEARCH("CUMPLE",W563)))</formula>
    </cfRule>
  </conditionalFormatting>
  <conditionalFormatting sqref="W563:W568">
    <cfRule type="containsText" dxfId="407" priority="264" operator="containsText" text="NO">
      <formula>NOT(ISERROR(SEARCH("NO",W563)))</formula>
    </cfRule>
  </conditionalFormatting>
  <conditionalFormatting sqref="W550:W555">
    <cfRule type="containsText" dxfId="406" priority="263" operator="containsText" text="CUMPLE">
      <formula>NOT(ISERROR(SEARCH("CUMPLE",W550)))</formula>
    </cfRule>
  </conditionalFormatting>
  <conditionalFormatting sqref="W550:W555">
    <cfRule type="containsText" dxfId="405" priority="262" operator="containsText" text="NO">
      <formula>NOT(ISERROR(SEARCH("NO",W550)))</formula>
    </cfRule>
  </conditionalFormatting>
  <conditionalFormatting sqref="W537:W542">
    <cfRule type="containsText" dxfId="404" priority="261" operator="containsText" text="CUMPLE">
      <formula>NOT(ISERROR(SEARCH("CUMPLE",W537)))</formula>
    </cfRule>
  </conditionalFormatting>
  <conditionalFormatting sqref="W537:W542">
    <cfRule type="containsText" dxfId="403" priority="260" operator="containsText" text="NO">
      <formula>NOT(ISERROR(SEARCH("NO",W537)))</formula>
    </cfRule>
  </conditionalFormatting>
  <conditionalFormatting sqref="W524:W529">
    <cfRule type="containsText" dxfId="402" priority="259" operator="containsText" text="CUMPLE">
      <formula>NOT(ISERROR(SEARCH("CUMPLE",W524)))</formula>
    </cfRule>
  </conditionalFormatting>
  <conditionalFormatting sqref="W524:W529">
    <cfRule type="containsText" dxfId="401" priority="258" operator="containsText" text="NO">
      <formula>NOT(ISERROR(SEARCH("NO",W524)))</formula>
    </cfRule>
  </conditionalFormatting>
  <conditionalFormatting sqref="W511:W516">
    <cfRule type="containsText" dxfId="400" priority="257" operator="containsText" text="CUMPLE">
      <formula>NOT(ISERROR(SEARCH("CUMPLE",W511)))</formula>
    </cfRule>
  </conditionalFormatting>
  <conditionalFormatting sqref="W511:W516">
    <cfRule type="containsText" dxfId="399" priority="256" operator="containsText" text="NO">
      <formula>NOT(ISERROR(SEARCH("NO",W511)))</formula>
    </cfRule>
  </conditionalFormatting>
  <conditionalFormatting sqref="W498:W503">
    <cfRule type="containsText" dxfId="398" priority="255" operator="containsText" text="CUMPLE">
      <formula>NOT(ISERROR(SEARCH("CUMPLE",W498)))</formula>
    </cfRule>
  </conditionalFormatting>
  <conditionalFormatting sqref="W498:W503">
    <cfRule type="containsText" dxfId="397" priority="254" operator="containsText" text="NO">
      <formula>NOT(ISERROR(SEARCH("NO",W498)))</formula>
    </cfRule>
  </conditionalFormatting>
  <conditionalFormatting sqref="W485:W490">
    <cfRule type="containsText" dxfId="396" priority="253" operator="containsText" text="CUMPLE">
      <formula>NOT(ISERROR(SEARCH("CUMPLE",W485)))</formula>
    </cfRule>
  </conditionalFormatting>
  <conditionalFormatting sqref="W485:W490">
    <cfRule type="containsText" dxfId="395" priority="252" operator="containsText" text="NO">
      <formula>NOT(ISERROR(SEARCH("NO",W485)))</formula>
    </cfRule>
  </conditionalFormatting>
  <conditionalFormatting sqref="W472:W477">
    <cfRule type="containsText" dxfId="394" priority="251" operator="containsText" text="CUMPLE">
      <formula>NOT(ISERROR(SEARCH("CUMPLE",W472)))</formula>
    </cfRule>
  </conditionalFormatting>
  <conditionalFormatting sqref="W472:W477">
    <cfRule type="containsText" dxfId="393" priority="250" operator="containsText" text="NO">
      <formula>NOT(ISERROR(SEARCH("NO",W472)))</formula>
    </cfRule>
  </conditionalFormatting>
  <conditionalFormatting sqref="W459:W464">
    <cfRule type="containsText" dxfId="392" priority="249" operator="containsText" text="CUMPLE">
      <formula>NOT(ISERROR(SEARCH("CUMPLE",W459)))</formula>
    </cfRule>
  </conditionalFormatting>
  <conditionalFormatting sqref="W459:W464">
    <cfRule type="containsText" dxfId="391" priority="248" operator="containsText" text="NO">
      <formula>NOT(ISERROR(SEARCH("NO",W459)))</formula>
    </cfRule>
  </conditionalFormatting>
  <conditionalFormatting sqref="W446:W451">
    <cfRule type="containsText" dxfId="390" priority="247" operator="containsText" text="CUMPLE">
      <formula>NOT(ISERROR(SEARCH("CUMPLE",W446)))</formula>
    </cfRule>
  </conditionalFormatting>
  <conditionalFormatting sqref="W446:W451">
    <cfRule type="containsText" dxfId="389" priority="246" operator="containsText" text="NO">
      <formula>NOT(ISERROR(SEARCH("NO",W446)))</formula>
    </cfRule>
  </conditionalFormatting>
  <conditionalFormatting sqref="W433:W438">
    <cfRule type="containsText" dxfId="388" priority="245" operator="containsText" text="CUMPLE">
      <formula>NOT(ISERROR(SEARCH("CUMPLE",W433)))</formula>
    </cfRule>
  </conditionalFormatting>
  <conditionalFormatting sqref="W433:W438">
    <cfRule type="containsText" dxfId="387" priority="244" operator="containsText" text="NO">
      <formula>NOT(ISERROR(SEARCH("NO",W433)))</formula>
    </cfRule>
  </conditionalFormatting>
  <conditionalFormatting sqref="W420:W425">
    <cfRule type="containsText" dxfId="386" priority="243" operator="containsText" text="CUMPLE">
      <formula>NOT(ISERROR(SEARCH("CUMPLE",W420)))</formula>
    </cfRule>
  </conditionalFormatting>
  <conditionalFormatting sqref="W420:W425">
    <cfRule type="containsText" dxfId="385" priority="242" operator="containsText" text="NO">
      <formula>NOT(ISERROR(SEARCH("NO",W420)))</formula>
    </cfRule>
  </conditionalFormatting>
  <conditionalFormatting sqref="W407:W412">
    <cfRule type="containsText" dxfId="384" priority="241" operator="containsText" text="CUMPLE">
      <formula>NOT(ISERROR(SEARCH("CUMPLE",W407)))</formula>
    </cfRule>
  </conditionalFormatting>
  <conditionalFormatting sqref="W407:W412">
    <cfRule type="containsText" dxfId="383" priority="240" operator="containsText" text="NO">
      <formula>NOT(ISERROR(SEARCH("NO",W407)))</formula>
    </cfRule>
  </conditionalFormatting>
  <conditionalFormatting sqref="W394:W399">
    <cfRule type="containsText" dxfId="382" priority="239" operator="containsText" text="CUMPLE">
      <formula>NOT(ISERROR(SEARCH("CUMPLE",W394)))</formula>
    </cfRule>
  </conditionalFormatting>
  <conditionalFormatting sqref="W394:W399">
    <cfRule type="containsText" dxfId="381" priority="238" operator="containsText" text="NO">
      <formula>NOT(ISERROR(SEARCH("NO",W394)))</formula>
    </cfRule>
  </conditionalFormatting>
  <conditionalFormatting sqref="W368:W373">
    <cfRule type="containsText" dxfId="380" priority="235" operator="containsText" text="CUMPLE">
      <formula>NOT(ISERROR(SEARCH("CUMPLE",W368)))</formula>
    </cfRule>
  </conditionalFormatting>
  <conditionalFormatting sqref="W368:W373">
    <cfRule type="containsText" dxfId="379" priority="234" operator="containsText" text="NO">
      <formula>NOT(ISERROR(SEARCH("NO",W368)))</formula>
    </cfRule>
  </conditionalFormatting>
  <conditionalFormatting sqref="W355:W360">
    <cfRule type="containsText" dxfId="378" priority="233" operator="containsText" text="CUMPLE">
      <formula>NOT(ISERROR(SEARCH("CUMPLE",W355)))</formula>
    </cfRule>
  </conditionalFormatting>
  <conditionalFormatting sqref="W355:W360">
    <cfRule type="containsText" dxfId="377" priority="232" operator="containsText" text="NO">
      <formula>NOT(ISERROR(SEARCH("NO",W355)))</formula>
    </cfRule>
  </conditionalFormatting>
  <conditionalFormatting sqref="W342:W347">
    <cfRule type="containsText" dxfId="376" priority="231" operator="containsText" text="CUMPLE">
      <formula>NOT(ISERROR(SEARCH("CUMPLE",W342)))</formula>
    </cfRule>
  </conditionalFormatting>
  <conditionalFormatting sqref="W342:W347">
    <cfRule type="containsText" dxfId="375" priority="230" operator="containsText" text="NO">
      <formula>NOT(ISERROR(SEARCH("NO",W342)))</formula>
    </cfRule>
  </conditionalFormatting>
  <conditionalFormatting sqref="W329:W334">
    <cfRule type="containsText" dxfId="374" priority="229" operator="containsText" text="CUMPLE">
      <formula>NOT(ISERROR(SEARCH("CUMPLE",W329)))</formula>
    </cfRule>
  </conditionalFormatting>
  <conditionalFormatting sqref="W329:W334">
    <cfRule type="containsText" dxfId="373" priority="228" operator="containsText" text="NO">
      <formula>NOT(ISERROR(SEARCH("NO",W329)))</formula>
    </cfRule>
  </conditionalFormatting>
  <conditionalFormatting sqref="W316:W321">
    <cfRule type="containsText" dxfId="372" priority="227" operator="containsText" text="CUMPLE">
      <formula>NOT(ISERROR(SEARCH("CUMPLE",W316)))</formula>
    </cfRule>
  </conditionalFormatting>
  <conditionalFormatting sqref="W316:W321">
    <cfRule type="containsText" dxfId="371" priority="226" operator="containsText" text="NO">
      <formula>NOT(ISERROR(SEARCH("NO",W316)))</formula>
    </cfRule>
  </conditionalFormatting>
  <conditionalFormatting sqref="W303:W308">
    <cfRule type="containsText" dxfId="370" priority="225" operator="containsText" text="CUMPLE">
      <formula>NOT(ISERROR(SEARCH("CUMPLE",W303)))</formula>
    </cfRule>
  </conditionalFormatting>
  <conditionalFormatting sqref="W303:W308">
    <cfRule type="containsText" dxfId="369" priority="224" operator="containsText" text="NO">
      <formula>NOT(ISERROR(SEARCH("NO",W303)))</formula>
    </cfRule>
  </conditionalFormatting>
  <conditionalFormatting sqref="W290:W295">
    <cfRule type="containsText" dxfId="368" priority="223" operator="containsText" text="CUMPLE">
      <formula>NOT(ISERROR(SEARCH("CUMPLE",W290)))</formula>
    </cfRule>
  </conditionalFormatting>
  <conditionalFormatting sqref="W290:W295">
    <cfRule type="containsText" dxfId="367" priority="222" operator="containsText" text="NO">
      <formula>NOT(ISERROR(SEARCH("NO",W290)))</formula>
    </cfRule>
  </conditionalFormatting>
  <conditionalFormatting sqref="W277:W282">
    <cfRule type="containsText" dxfId="366" priority="221" operator="containsText" text="CUMPLE">
      <formula>NOT(ISERROR(SEARCH("CUMPLE",W277)))</formula>
    </cfRule>
  </conditionalFormatting>
  <conditionalFormatting sqref="W277:W282">
    <cfRule type="containsText" dxfId="365" priority="220" operator="containsText" text="NO">
      <formula>NOT(ISERROR(SEARCH("NO",W277)))</formula>
    </cfRule>
  </conditionalFormatting>
  <conditionalFormatting sqref="W264:W269">
    <cfRule type="containsText" dxfId="364" priority="219" operator="containsText" text="CUMPLE">
      <formula>NOT(ISERROR(SEARCH("CUMPLE",W264)))</formula>
    </cfRule>
  </conditionalFormatting>
  <conditionalFormatting sqref="W264:W269">
    <cfRule type="containsText" dxfId="363" priority="218" operator="containsText" text="NO">
      <formula>NOT(ISERROR(SEARCH("NO",W264)))</formula>
    </cfRule>
  </conditionalFormatting>
  <conditionalFormatting sqref="W251:W256">
    <cfRule type="containsText" dxfId="362" priority="217" operator="containsText" text="CUMPLE">
      <formula>NOT(ISERROR(SEARCH("CUMPLE",W251)))</formula>
    </cfRule>
  </conditionalFormatting>
  <conditionalFormatting sqref="W251:W256">
    <cfRule type="containsText" dxfId="361" priority="216" operator="containsText" text="NO">
      <formula>NOT(ISERROR(SEARCH("NO",W251)))</formula>
    </cfRule>
  </conditionalFormatting>
  <conditionalFormatting sqref="W238:W243">
    <cfRule type="containsText" dxfId="360" priority="215" operator="containsText" text="CUMPLE">
      <formula>NOT(ISERROR(SEARCH("CUMPLE",W238)))</formula>
    </cfRule>
  </conditionalFormatting>
  <conditionalFormatting sqref="W238:W243">
    <cfRule type="containsText" dxfId="359" priority="214" operator="containsText" text="NO">
      <formula>NOT(ISERROR(SEARCH("NO",W238)))</formula>
    </cfRule>
  </conditionalFormatting>
  <conditionalFormatting sqref="W225:W230">
    <cfRule type="containsText" dxfId="358" priority="213" operator="containsText" text="CUMPLE">
      <formula>NOT(ISERROR(SEARCH("CUMPLE",W225)))</formula>
    </cfRule>
  </conditionalFormatting>
  <conditionalFormatting sqref="W225:W230">
    <cfRule type="containsText" dxfId="357" priority="212" operator="containsText" text="NO">
      <formula>NOT(ISERROR(SEARCH("NO",W225)))</formula>
    </cfRule>
  </conditionalFormatting>
  <conditionalFormatting sqref="W212:W217">
    <cfRule type="containsText" dxfId="356" priority="211" operator="containsText" text="CUMPLE">
      <formula>NOT(ISERROR(SEARCH("CUMPLE",W212)))</formula>
    </cfRule>
  </conditionalFormatting>
  <conditionalFormatting sqref="W212:W217">
    <cfRule type="containsText" dxfId="355" priority="210" operator="containsText" text="NO">
      <formula>NOT(ISERROR(SEARCH("NO",W212)))</formula>
    </cfRule>
  </conditionalFormatting>
  <conditionalFormatting sqref="W199:W204">
    <cfRule type="containsText" dxfId="354" priority="209" operator="containsText" text="CUMPLE">
      <formula>NOT(ISERROR(SEARCH("CUMPLE",W199)))</formula>
    </cfRule>
  </conditionalFormatting>
  <conditionalFormatting sqref="W199:W204">
    <cfRule type="containsText" dxfId="353" priority="208" operator="containsText" text="NO">
      <formula>NOT(ISERROR(SEARCH("NO",W199)))</formula>
    </cfRule>
  </conditionalFormatting>
  <conditionalFormatting sqref="W186:W191">
    <cfRule type="containsText" dxfId="352" priority="207" operator="containsText" text="CUMPLE">
      <formula>NOT(ISERROR(SEARCH("CUMPLE",W186)))</formula>
    </cfRule>
  </conditionalFormatting>
  <conditionalFormatting sqref="W186:W191">
    <cfRule type="containsText" dxfId="351" priority="206" operator="containsText" text="NO">
      <formula>NOT(ISERROR(SEARCH("NO",W186)))</formula>
    </cfRule>
  </conditionalFormatting>
  <conditionalFormatting sqref="W173:W178">
    <cfRule type="containsText" dxfId="350" priority="205" operator="containsText" text="CUMPLE">
      <formula>NOT(ISERROR(SEARCH("CUMPLE",W173)))</formula>
    </cfRule>
  </conditionalFormatting>
  <conditionalFormatting sqref="W173:W178">
    <cfRule type="containsText" dxfId="349" priority="204" operator="containsText" text="NO">
      <formula>NOT(ISERROR(SEARCH("NO",W173)))</formula>
    </cfRule>
  </conditionalFormatting>
  <conditionalFormatting sqref="W160:W165">
    <cfRule type="containsText" dxfId="348" priority="203" operator="containsText" text="CUMPLE">
      <formula>NOT(ISERROR(SEARCH("CUMPLE",W160)))</formula>
    </cfRule>
  </conditionalFormatting>
  <conditionalFormatting sqref="W160:W165">
    <cfRule type="containsText" dxfId="347" priority="202" operator="containsText" text="NO">
      <formula>NOT(ISERROR(SEARCH("NO",W160)))</formula>
    </cfRule>
  </conditionalFormatting>
  <conditionalFormatting sqref="W147:W152">
    <cfRule type="containsText" dxfId="346" priority="201" operator="containsText" text="CUMPLE">
      <formula>NOT(ISERROR(SEARCH("CUMPLE",W147)))</formula>
    </cfRule>
  </conditionalFormatting>
  <conditionalFormatting sqref="W147:W152">
    <cfRule type="containsText" dxfId="345" priority="200" operator="containsText" text="NO">
      <formula>NOT(ISERROR(SEARCH("NO",W147)))</formula>
    </cfRule>
  </conditionalFormatting>
  <conditionalFormatting sqref="W134:W139">
    <cfRule type="containsText" dxfId="344" priority="199" operator="containsText" text="CUMPLE">
      <formula>NOT(ISERROR(SEARCH("CUMPLE",W134)))</formula>
    </cfRule>
  </conditionalFormatting>
  <conditionalFormatting sqref="W134:W139">
    <cfRule type="containsText" dxfId="343" priority="198" operator="containsText" text="NO">
      <formula>NOT(ISERROR(SEARCH("NO",W134)))</formula>
    </cfRule>
  </conditionalFormatting>
  <conditionalFormatting sqref="W121:W126">
    <cfRule type="containsText" dxfId="342" priority="197" operator="containsText" text="CUMPLE">
      <formula>NOT(ISERROR(SEARCH("CUMPLE",W121)))</formula>
    </cfRule>
  </conditionalFormatting>
  <conditionalFormatting sqref="W121:W126">
    <cfRule type="containsText" dxfId="341" priority="196" operator="containsText" text="NO">
      <formula>NOT(ISERROR(SEARCH("NO",W121)))</formula>
    </cfRule>
  </conditionalFormatting>
  <conditionalFormatting sqref="W108:W113">
    <cfRule type="containsText" dxfId="340" priority="195" operator="containsText" text="CUMPLE">
      <formula>NOT(ISERROR(SEARCH("CUMPLE",W108)))</formula>
    </cfRule>
  </conditionalFormatting>
  <conditionalFormatting sqref="W108:W113">
    <cfRule type="containsText" dxfId="339" priority="194" operator="containsText" text="NO">
      <formula>NOT(ISERROR(SEARCH("NO",W108)))</formula>
    </cfRule>
  </conditionalFormatting>
  <conditionalFormatting sqref="W82:W87">
    <cfRule type="containsText" dxfId="338" priority="191" operator="containsText" text="CUMPLE">
      <formula>NOT(ISERROR(SEARCH("CUMPLE",W82)))</formula>
    </cfRule>
  </conditionalFormatting>
  <conditionalFormatting sqref="W82:W87">
    <cfRule type="containsText" dxfId="337" priority="190" operator="containsText" text="NO">
      <formula>NOT(ISERROR(SEARCH("NO",W82)))</formula>
    </cfRule>
  </conditionalFormatting>
  <conditionalFormatting sqref="W56:W61">
    <cfRule type="containsText" dxfId="336" priority="187" operator="containsText" text="CUMPLE">
      <formula>NOT(ISERROR(SEARCH("CUMPLE",W56)))</formula>
    </cfRule>
  </conditionalFormatting>
  <conditionalFormatting sqref="W56:W61">
    <cfRule type="containsText" dxfId="335" priority="186" operator="containsText" text="NO">
      <formula>NOT(ISERROR(SEARCH("NO",W56)))</formula>
    </cfRule>
  </conditionalFormatting>
  <conditionalFormatting sqref="W30">
    <cfRule type="containsText" dxfId="334" priority="181" operator="containsText" text="CUMPLE">
      <formula>NOT(ISERROR(SEARCH("CUMPLE",W30)))</formula>
    </cfRule>
  </conditionalFormatting>
  <conditionalFormatting sqref="W30">
    <cfRule type="containsText" dxfId="333" priority="180" operator="containsText" text="NO">
      <formula>NOT(ISERROR(SEARCH("NO",W30)))</formula>
    </cfRule>
  </conditionalFormatting>
  <conditionalFormatting sqref="W36">
    <cfRule type="containsText" dxfId="332" priority="179" operator="containsText" text="CUMPLE">
      <formula>NOT(ISERROR(SEARCH("CUMPLE",W36)))</formula>
    </cfRule>
  </conditionalFormatting>
  <conditionalFormatting sqref="W36">
    <cfRule type="containsText" dxfId="331" priority="178" operator="containsText" text="NO">
      <formula>NOT(ISERROR(SEARCH("NO",W36)))</formula>
    </cfRule>
  </conditionalFormatting>
  <conditionalFormatting sqref="W1148:W1153">
    <cfRule type="containsText" dxfId="330" priority="177" operator="containsText" text="CUMPLE">
      <formula>NOT(ISERROR(SEARCH("CUMPLE",W1148)))</formula>
    </cfRule>
  </conditionalFormatting>
  <conditionalFormatting sqref="W1148:W1153">
    <cfRule type="containsText" dxfId="329" priority="176" operator="containsText" text="NO">
      <formula>NOT(ISERROR(SEARCH("NO",W1148)))</formula>
    </cfRule>
  </conditionalFormatting>
  <conditionalFormatting sqref="X1154">
    <cfRule type="containsText" dxfId="328" priority="174" operator="containsText" text="NO">
      <formula>NOT(ISERROR(SEARCH("NO",X1154)))</formula>
    </cfRule>
  </conditionalFormatting>
  <conditionalFormatting sqref="X1154">
    <cfRule type="containsText" dxfId="327" priority="175" operator="containsText" text="CUMPLE">
      <formula>NOT(ISERROR(SEARCH("CUMPLE",X1154)))</formula>
    </cfRule>
  </conditionalFormatting>
  <conditionalFormatting sqref="W1154">
    <cfRule type="containsText" dxfId="326" priority="173" operator="containsText" text="CUMPLE">
      <formula>NOT(ISERROR(SEARCH("CUMPLE",W1154)))</formula>
    </cfRule>
  </conditionalFormatting>
  <conditionalFormatting sqref="W1154">
    <cfRule type="containsText" dxfId="325" priority="172" operator="containsText" text="NO">
      <formula>NOT(ISERROR(SEARCH("NO",W1154)))</formula>
    </cfRule>
  </conditionalFormatting>
  <conditionalFormatting sqref="U1154">
    <cfRule type="containsText" dxfId="324" priority="171" operator="containsText" text="CUMPLE">
      <formula>NOT(ISERROR(SEARCH("CUMPLE",U1154)))</formula>
    </cfRule>
  </conditionalFormatting>
  <conditionalFormatting sqref="U1154">
    <cfRule type="containsText" dxfId="323" priority="170" operator="containsText" text="NO">
      <formula>NOT(ISERROR(SEARCH("NO",U1154)))</formula>
    </cfRule>
  </conditionalFormatting>
  <conditionalFormatting sqref="W510">
    <cfRule type="containsText" dxfId="322" priority="107" operator="containsText" text="FUERA DE TIEMPO">
      <formula>NOT(ISERROR(SEARCH("FUERA DE TIEMPO",W510)))</formula>
    </cfRule>
  </conditionalFormatting>
  <conditionalFormatting sqref="W1082">
    <cfRule type="containsText" dxfId="321" priority="63" operator="containsText" text="FUERA DE TIEMPO">
      <formula>NOT(ISERROR(SEARCH("FUERA DE TIEMPO",W1082)))</formula>
    </cfRule>
  </conditionalFormatting>
  <conditionalFormatting sqref="W377">
    <cfRule type="containsText" dxfId="320" priority="48" operator="containsText" text="CUMPLE">
      <formula>NOT(ISERROR(SEARCH("CUMPLE",W377)))</formula>
    </cfRule>
  </conditionalFormatting>
  <conditionalFormatting sqref="W377">
    <cfRule type="containsText" dxfId="319" priority="47" operator="containsText" text="NO">
      <formula>NOT(ISERROR(SEARCH("NO",W377)))</formula>
    </cfRule>
  </conditionalFormatting>
  <conditionalFormatting sqref="W381">
    <cfRule type="containsText" dxfId="318" priority="46" operator="containsText" text="CUMPLE">
      <formula>NOT(ISERROR(SEARCH("CUMPLE",W381)))</formula>
    </cfRule>
  </conditionalFormatting>
  <conditionalFormatting sqref="W381">
    <cfRule type="containsText" dxfId="317" priority="45" operator="containsText" text="NO">
      <formula>NOT(ISERROR(SEARCH("NO",W381)))</formula>
    </cfRule>
  </conditionalFormatting>
  <conditionalFormatting sqref="W382">
    <cfRule type="containsText" dxfId="316" priority="44" operator="containsText" text="CUMPLE">
      <formula>NOT(ISERROR(SEARCH("CUMPLE",W382)))</formula>
    </cfRule>
  </conditionalFormatting>
  <conditionalFormatting sqref="W382">
    <cfRule type="containsText" dxfId="315" priority="43" operator="containsText" text="NO">
      <formula>NOT(ISERROR(SEARCH("NO",W382)))</formula>
    </cfRule>
  </conditionalFormatting>
  <conditionalFormatting sqref="W383">
    <cfRule type="containsText" dxfId="314" priority="42" operator="containsText" text="CUMPLE">
      <formula>NOT(ISERROR(SEARCH("CUMPLE",W383)))</formula>
    </cfRule>
  </conditionalFormatting>
  <conditionalFormatting sqref="W383">
    <cfRule type="containsText" dxfId="313" priority="41" operator="containsText" text="NO">
      <formula>NOT(ISERROR(SEARCH("NO",W383)))</formula>
    </cfRule>
  </conditionalFormatting>
  <conditionalFormatting sqref="W384">
    <cfRule type="containsText" dxfId="312" priority="40" operator="containsText" text="CUMPLE">
      <formula>NOT(ISERROR(SEARCH("CUMPLE",W384)))</formula>
    </cfRule>
  </conditionalFormatting>
  <conditionalFormatting sqref="W384">
    <cfRule type="containsText" dxfId="311" priority="39" operator="containsText" text="NO">
      <formula>NOT(ISERROR(SEARCH("NO",W384)))</formula>
    </cfRule>
  </conditionalFormatting>
  <conditionalFormatting sqref="W385">
    <cfRule type="containsText" dxfId="310" priority="38" operator="containsText" text="CUMPLE">
      <formula>NOT(ISERROR(SEARCH("CUMPLE",W385)))</formula>
    </cfRule>
  </conditionalFormatting>
  <conditionalFormatting sqref="W385">
    <cfRule type="containsText" dxfId="309" priority="37" operator="containsText" text="NO">
      <formula>NOT(ISERROR(SEARCH("NO",W385)))</formula>
    </cfRule>
  </conditionalFormatting>
  <conditionalFormatting sqref="W386">
    <cfRule type="containsText" dxfId="308" priority="36" operator="containsText" text="CUMPLE">
      <formula>NOT(ISERROR(SEARCH("CUMPLE",W386)))</formula>
    </cfRule>
  </conditionalFormatting>
  <conditionalFormatting sqref="W386">
    <cfRule type="containsText" dxfId="307" priority="35" operator="containsText" text="NO">
      <formula>NOT(ISERROR(SEARCH("NO",W386)))</formula>
    </cfRule>
  </conditionalFormatting>
  <conditionalFormatting sqref="U1200:U1201">
    <cfRule type="containsText" dxfId="306" priority="34" operator="containsText" text="CUMPLE">
      <formula>NOT(ISERROR(SEARCH("CUMPLE",U1200)))</formula>
    </cfRule>
  </conditionalFormatting>
  <conditionalFormatting sqref="U1200:U1201">
    <cfRule type="containsText" dxfId="305" priority="33" operator="containsText" text="NO">
      <formula>NOT(ISERROR(SEARCH("NO",U1200)))</formula>
    </cfRule>
  </conditionalFormatting>
  <conditionalFormatting sqref="AC889:AC891">
    <cfRule type="containsText" dxfId="304" priority="31" operator="containsText" text="NO">
      <formula>NOT(ISERROR(SEARCH("NO",AC889)))</formula>
    </cfRule>
    <cfRule type="containsText" dxfId="303" priority="32" operator="containsText" text="CUMPLE">
      <formula>NOT(ISERROR(SEARCH("CUMPLE",AC889)))</formula>
    </cfRule>
  </conditionalFormatting>
  <conditionalFormatting sqref="AC928">
    <cfRule type="containsText" dxfId="302" priority="29" operator="containsText" text="NO">
      <formula>NOT(ISERROR(SEARCH("NO",AC928)))</formula>
    </cfRule>
    <cfRule type="containsText" dxfId="301" priority="30" operator="containsText" text="CUMPLE">
      <formula>NOT(ISERROR(SEARCH("CUMPLE",AC928)))</formula>
    </cfRule>
  </conditionalFormatting>
  <conditionalFormatting sqref="U537:U538">
    <cfRule type="containsText" dxfId="300" priority="28" operator="containsText" text="CUMPLE">
      <formula>NOT(ISERROR(SEARCH("CUMPLE",U537)))</formula>
    </cfRule>
  </conditionalFormatting>
  <conditionalFormatting sqref="U537:U538">
    <cfRule type="containsText" dxfId="299" priority="27" operator="containsText" text="NO">
      <formula>NOT(ISERROR(SEARCH("NO",U537)))</formula>
    </cfRule>
  </conditionalFormatting>
  <conditionalFormatting sqref="U381">
    <cfRule type="containsText" dxfId="298" priority="26" operator="containsText" text="CUMPLE">
      <formula>NOT(ISERROR(SEARCH("CUMPLE",U381)))</formula>
    </cfRule>
  </conditionalFormatting>
  <conditionalFormatting sqref="U381">
    <cfRule type="containsText" dxfId="297" priority="25" operator="containsText" text="NO">
      <formula>NOT(ISERROR(SEARCH("NO",U381)))</formula>
    </cfRule>
  </conditionalFormatting>
  <conditionalFormatting sqref="U382">
    <cfRule type="containsText" dxfId="296" priority="24" operator="containsText" text="CUMPLE">
      <formula>NOT(ISERROR(SEARCH("CUMPLE",U382)))</formula>
    </cfRule>
  </conditionalFormatting>
  <conditionalFormatting sqref="U382">
    <cfRule type="containsText" dxfId="295" priority="23" operator="containsText" text="NO">
      <formula>NOT(ISERROR(SEARCH("NO",U382)))</formula>
    </cfRule>
  </conditionalFormatting>
  <conditionalFormatting sqref="R996">
    <cfRule type="containsText" dxfId="294" priority="18" operator="containsText" text="NO CUMPLE">
      <formula>NOT(ISERROR(SEARCH("NO CUMPLE",R996)))</formula>
    </cfRule>
    <cfRule type="containsText" dxfId="293" priority="19" operator="containsText" text="CUMPLE">
      <formula>NOT(ISERROR(SEARCH("CUMPLE",R996)))</formula>
    </cfRule>
    <cfRule type="containsText" dxfId="292" priority="20" operator="containsText" text="SUBSANAR">
      <formula>NOT(ISERROR(SEARCH("SUBSANAR",R996)))</formula>
    </cfRule>
    <cfRule type="containsText" dxfId="291" priority="21" operator="containsText" text="NO">
      <formula>NOT(ISERROR(SEARCH("NO",R996)))</formula>
    </cfRule>
    <cfRule type="containsText" dxfId="290" priority="22" operator="containsText" text="SI">
      <formula>NOT(ISERROR(SEARCH("SI",R996)))</formula>
    </cfRule>
  </conditionalFormatting>
  <conditionalFormatting sqref="U615:U618">
    <cfRule type="containsText" dxfId="289" priority="17" operator="containsText" text="CUMPLE">
      <formula>NOT(ISERROR(SEARCH("CUMPLE",U615)))</formula>
    </cfRule>
  </conditionalFormatting>
  <conditionalFormatting sqref="U615:U618">
    <cfRule type="containsText" dxfId="288" priority="16" operator="containsText" text="NO">
      <formula>NOT(ISERROR(SEARCH("NO",U615)))</formula>
    </cfRule>
  </conditionalFormatting>
  <conditionalFormatting sqref="R1009:S1009">
    <cfRule type="containsText" dxfId="287" priority="11" operator="containsText" text="NO CUMPLE">
      <formula>NOT(ISERROR(SEARCH("NO CUMPLE",R1009)))</formula>
    </cfRule>
    <cfRule type="containsText" dxfId="286" priority="12" operator="containsText" text="CUMPLE">
      <formula>NOT(ISERROR(SEARCH("CUMPLE",R1009)))</formula>
    </cfRule>
    <cfRule type="containsText" dxfId="285" priority="13" operator="containsText" text="SUBSANAR">
      <formula>NOT(ISERROR(SEARCH("SUBSANAR",R1009)))</formula>
    </cfRule>
    <cfRule type="containsText" dxfId="284" priority="14" operator="containsText" text="NO">
      <formula>NOT(ISERROR(SEARCH("NO",R1009)))</formula>
    </cfRule>
    <cfRule type="containsText" dxfId="283" priority="15" operator="containsText" text="SI">
      <formula>NOT(ISERROR(SEARCH("SI",R1009)))</formula>
    </cfRule>
  </conditionalFormatting>
  <conditionalFormatting sqref="R1061:T1061">
    <cfRule type="containsText" dxfId="282" priority="6" operator="containsText" text="NO CUMPLE">
      <formula>NOT(ISERROR(SEARCH("NO CUMPLE",R1061)))</formula>
    </cfRule>
    <cfRule type="containsText" dxfId="281" priority="7" operator="containsText" text="CUMPLE">
      <formula>NOT(ISERROR(SEARCH("CUMPLE",R1061)))</formula>
    </cfRule>
    <cfRule type="containsText" dxfId="280" priority="8" operator="containsText" text="SUBSANAR">
      <formula>NOT(ISERROR(SEARCH("SUBSANAR",R1061)))</formula>
    </cfRule>
    <cfRule type="containsText" dxfId="279" priority="9" operator="containsText" text="NO">
      <formula>NOT(ISERROR(SEARCH("NO",R1061)))</formula>
    </cfRule>
    <cfRule type="containsText" dxfId="278" priority="10" operator="containsText" text="SI">
      <formula>NOT(ISERROR(SEARCH("SI",R1061)))</formula>
    </cfRule>
  </conditionalFormatting>
  <conditionalFormatting sqref="R1059:T1060">
    <cfRule type="containsText" dxfId="277" priority="1" operator="containsText" text="NO CUMPLE">
      <formula>NOT(ISERROR(SEARCH("NO CUMPLE",R1059)))</formula>
    </cfRule>
    <cfRule type="containsText" dxfId="276" priority="2" operator="containsText" text="CUMPLE">
      <formula>NOT(ISERROR(SEARCH("CUMPLE",R1059)))</formula>
    </cfRule>
    <cfRule type="containsText" dxfId="275" priority="3" operator="containsText" text="SUBSANAR">
      <formula>NOT(ISERROR(SEARCH("SUBSANAR",R1059)))</formula>
    </cfRule>
    <cfRule type="containsText" dxfId="274" priority="4" operator="containsText" text="NO">
      <formula>NOT(ISERROR(SEARCH("NO",R1059)))</formula>
    </cfRule>
    <cfRule type="containsText" dxfId="273" priority="5" operator="containsText" text="SI">
      <formula>NOT(ISERROR(SEARCH("SI",R1059)))</formula>
    </cfRule>
  </conditionalFormatting>
  <dataValidations count="4">
    <dataValidation type="list" allowBlank="1" showInputMessage="1" showErrorMessage="1" sqref="R43:T46 Z26 AB26 R56:T59 Z39 AB39 R69:T72 Z52 AB52 R82:T85 Z65 AB65 R95:T98 Z78 AB78 R121:T124 Z91 AB91 Z104 AB104 R134:T137 Z117 AB117 R147:T150 Z130 AB130 R160:T163 Z143 AB143 R173:T176 Z156 AB156 R186:T189 Z169 AB169 R199:T202 Z182 AB182 R212:T215 Z195 AB195 R225:T228 Z208 AB208 R238:T241 Z221 AB221 R251:T254 Z234 AB234 S485:T488 Z247 AB247 S264:T267 Z260 AB260 R303:T306 Z273 AB273 R277:T280 Z286 AB286 S316:S320 Z299 AB299 R290:T293 Z312 AB312 R329:T332 Z325 AB325 R342:T345 Z338 AB338 S355:T358 Z351 AB351 R381:T384 Z364 AB364 R394:T397 Z377 AB377 R398:S398 Z390 AB390 S407:T410 Z403 AB403 R420:T423 Z416 AB416 R433:T436 Z429 AB429 R446:T449 Z442 AB442 R498:T501 Z455 AB455 R698:S698 Z468 AB468 R684:S684 Z481 AB481 R511:T514 Z494 AB494 R524:T527 Z507 AB507 R537:T540 Z520 AB520 R550:T553 Z533 AB533 R563:T566 Z546 AB546 R576:T579 Z559 AB559 R589:T592 Z572 AB572 R602:T605 Z585 AB585 R1265:T1268 Z598 AB598 R615:T618 Z611 AB611 R654:T657 Z624 AB624 R632:S632 Z637 AB637 R459:T462 Z650 AB650 R667:T671 Z663 AB663 R368:T371 Z676 AB676 R706:T709 Z689 AB689 R719:T722 Z702 AB702 R732:T735 Z715 AB715 R745:T748 Z728 AB728 R758:T761 Z741 AB741 R641:T644 Z754 AB754 R784:T789 Z767 AB767 R797:T800 Z780 AB780 R810:T814 Z793 AB793 R823:T826 Z806 AB806 R836:T839 Z819 AB819 R849:T852 Z832 AB832 R862:T866 Z845 AB845 R875:T878 Z858 AB858 R888:T891 Z871 AB871 R901:T905 Z884 AB884 R914:T917 Z897 AB897 R927:T930 Z910 AB910 R940:T945 Z923 AB923 R953:T956 Z936 AB936 R966:T969 Z949 AB949 R979:T982 Z962 AB962 R992:T995 Z975 AB975 R1005:T1008 Z988 AB988 T113 Z1001 AB1001 R1031:T1034 Z1014 AB1014 R1044:T1047 Z1027 AB1027 R996 Z1040 AB1040 R1070:T1073 Z1053 AB1053 R1083:T1086 Z1066 AB1066 R1096:T1099 Z1079 AB1079 R1109:T1112 Z1092 AB1092 R1122:T1125 Z1105 AB1105 R1135:T1138 Z1118 AB1118 R1148:T1151 Z1131 AB1131 R1161:T1164 Z1144 AB1144 R1174:T1177 Z1157 AB1157 R1187:T1190 Z1170 AB1170 R1200:T1203 Z1183 AB1183 R1239:T1242 Z1196 AB1196 Z1209 AB1209 R1218:S1218 Z1222 AB1222 R1226:T1229 Z1235 AB1235 R108:T112 Z1248 AB1248 R1256 Z1261 AB1261 R99:S99 R100 R1018:T1021 R113:S114 R1213:T1217 R203 R216:S216 R1252:T1255 R628:T631 R771:T774 R680:T683 R407:R412 S321:T321 R485:R490 R264:R269 R316:R321 T316:T319 R693:T697 R355:R360 R472:T475 R30:T33 R1057:T1058" xr:uid="{F64C7321-4FC8-4AF8-875A-8FC4FD552990}">
      <formula1>$Q$11:$Q$13</formula1>
    </dataValidation>
    <dataValidation type="list" allowBlank="1" showInputMessage="1" showErrorMessage="1" sqref="Z30 Z43 Z56 Z69 Z82 Z95 Z108 Z121 Z134 Z147 Z160 Z173 Z186 Z199 Z212 Z225 Z238 Z251 Z264 Z277 Z290 Z303 Z316 Z329 Z342 Z355 Z368 Z381 Z394 Z407 Z420 Z433 Z446 Z459 Z472 Z485 Z498 Z511 Z524 Z537 Z550 Z563 Z576 Z589 Z1265 Z615 Z628 Z641 Z654 Z667 Z680 Z693 Z706 Z719 Z732 Z745 Z758 Z771 Z784 Z797 Z810 Z823 Z836 Z849 Z862 Z875 Z888 Z901 Z914 Z927 Z940 Z953 Z966 Z979 Z992 Z1005 Z1018 Z1031 Z1044 Z1057 Z1070 Z1083 Z1096 Z1109 Z1122 Z1135 Z1148 Z1161 Z1174 Z1187 Z1200 Z1213 Z1226 Z1239 Z1252 Z602" xr:uid="{4D1F6E33-FF1A-4E87-8ADF-5E43E230A0B6}">
      <formula1>"CUMPLE, NO CUMPLE, N/A, SUBSANAR"</formula1>
    </dataValidation>
    <dataValidation allowBlank="1" showInputMessage="1" showErrorMessage="1" sqref="AB30:AB35 AB43:AB48 AB56:AB61 AB69:AB74 AB82:AB87 AB95:AB100 AB108:AB113 AB121:AB126 AB134:AB139 AB147:AB152 AB160:AB165 AB173:AB178 AB186:AB191 AB199:AB204 AB212:AB217 AB225:AB230 AB238:AB243 AB251:AB256 AB264:AB269 AB277:AB282 AB290:AB295 AB303:AB308 AB316:AB321 AB329:AB334 AB342:AB347 AB355:AB360 AB368:AB373 AB381:AB386 AB394:AB399 AB407:AB412 AB420:AB425 AB433:AB438 AB446:AB451 AB459:AB464 AB472:AB477 AB485:AB490 AB498:AB503 AB511:AB516 AB524:AB529 AB537:AB542 AB550:AB555 AB563:AB568 AB576:AB581 AB589:AB594 AB602:AB607 AB615:AB620 AB628:AB633 AB641:AB646 AB654:AB659 AB667:AB672 AB680:AB685 AB693:AB698 AB706:AB711 AB719:AB724 AB732:AB737 AB745:AB750 AB758:AB763 AB771:AB776 AB784:AB789 AB797:AB802 AB810:AB815 AB823:AB828 AB836:AB841 AB849:AB854 AB862:AB867 AB875:AB880 AB888:AB893 AB901:AB906 AB914:AB919 AB927:AB932 AB940:AB945 AB953:AB958 AB966:AB971 AB979:AB984 AB992:AB997 AB1005:AB1010 AB1018:AB1023 AB1031:AB1036 AB1044:AB1049 AB1057:AB1062 AB1070:AB1075 AB1083:AB1088 AB1096:AB1101 AB1109:AB1114 AB1122:AB1127 AB1135:AB1140 AB1148:AB1153 AB1161:AB1166 AB1174:AB1179 AB1187:AB1192 AB1200:AB1205 AB1213:AB1218 AB1226:AB1231 AB1239:AB1244 AB1252:AB1257 AB1265:AB1270" xr:uid="{48EA3173-0F44-449A-BDD8-E8620B7A490F}"/>
    <dataValidation type="list" allowBlank="1" showInputMessage="1" showErrorMessage="1" sqref="V30:V35 AA30:AA35 V43:V48 AA43:AA48 V56:V61 AA56:AA61 V69:V74 AA69:AA74 V82:V87 AA82:AA87 V95:V100 AA95:AA100 V108:V113 AA108:AA113 V121:V126 AA121:AA126 V134:V139 AA134:AA139 V147:V152 AA147:AA152 V160:V165 AA160:AA165 V173:V178 AA173:AA178 V186:V191 AA186:AA191 V199:V204 AA199:AA204 V212:V217 AA212:AA217 V225:V230 AA225:AA230 V238:V243 AA238:AA243 V251:V256 AA251:AA256 V485:V490 AA264:AA269 V264:V269 AA277:AA282 V316:V321 AA290:AA295 V303:V308 AA303:AA308 V277:V282 AA316:AA321 V290:V295 AA329:AA334 V329:V334 AA342:AA347 V342:V347 AA355:AA360 V1161:V1166 AA368:AA373 V381:V386 AA381:AA386 V771:V776 AA394:AA399 V394:V399 AA407:AA412 V420:V425 AA420:AA425 V407:V412 AA433:AA438 V446:V451 AA446:AA451 V433:V438 AA459:AA464 V472:V477 AA472:AA477 V680:V685 AA485:AA490 V498:V503 AA498:AA503 V511:V516 AA511:AA516 V524:V529 AA524:AA529 V537:V542 AA537:AA542 V550:V555 AA550:AA555 V563:V568 AA563:AA568 V576:V581 AA576:AA581 V589:V594 AA589:AA594 V602:V607 AA602:AA607 V615:V620 AA615:AA620 AA1265:AA1270 AA628:AA633 V628:V633 AA641:AA646 V654:V659 AA654:AA659 V368:V373 AA667:AA672 V667:V672 AA680:AA685 V355:V360 AA693:AA698 V706:V711 AA706:AA711 V719:V724 AA719:AA724 V732:V737 AA732:AA737 V745:V750 AA745:AA750 V758:V763 AA758:AA763 V641:V646 AA771:AA776 V784:V789 AA784:AA789 V797:V802 AA797:AA802 V810:V815 AA810:AA815 V823:V828 AA823:AA828 V836:V841 AA836:AA841 V849:V854 AA849:AA854 V862:V867 AA862:AA867 V875:V880 AA875:AA880 V888:V893 AA888:AA893 V901:V906 AA901:AA906 V914:V919 AA914:AA919 V927:V932 AA927:AA932 V940:V945 AA940:AA945 V953:V958 AA953:AA958 V966:V971 AA966:AA971 V979:V984 AA979:AA984 V992:V997 AA992:AA997 V459:V464 AA1005:AA1010 V1018:V1023 AA1018:AA1023 V1031:V1036 AA1031:AA1036 V1044:V1049 AA1044:AA1049 V1005:V1010 AA1057:AA1062 V1070:V1075 AA1070:AA1075 V1083:V1088 AA1083:AA1088 V1096:V1101 AA1096:AA1101 V1109:V1114 AA1109:AA1114 V1122:V1127 AA1122:AA1127 V1135:V1140 AA1135:AA1140 V1148:V1153 AA1148:AA1153 V693:V698 AA1161:AA1166 V1174:V1179 AA1174:AA1179 V1187:V1192 AA1187:AA1192 V1200:V1205 AA1200:AA1205 V1213:V1218 AA1213:AA1218 V1226:V1231 AA1226:AA1231 V1239:V1244 AA1239:AA1244 V1252:V1257 AA1252:AA1257 V1265:V1270 V1057:V1062" xr:uid="{2F5AA9D2-CD29-46E5-BF48-F86D85F8533D}">
      <formula1>$R$11:$R$12</formula1>
    </dataValidation>
  </dataValidations>
  <pageMargins left="0.7" right="0.7" top="0.75" bottom="0.75" header="0.3" footer="0.3"/>
  <pageSetup paperSize="9"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0EB305-4FCA-4471-876F-6B613A7D4890}">
  <sheetPr>
    <tabColor rgb="FFD9D9D9"/>
  </sheetPr>
  <dimension ref="B2:H108"/>
  <sheetViews>
    <sheetView topLeftCell="A95" zoomScaleNormal="100" workbookViewId="0">
      <selection activeCell="E63" sqref="E63"/>
    </sheetView>
  </sheetViews>
  <sheetFormatPr baseColWidth="10" defaultColWidth="9.140625" defaultRowHeight="15" x14ac:dyDescent="0.25"/>
  <cols>
    <col min="1" max="1" width="3.28515625" customWidth="1"/>
    <col min="2" max="2" width="15" customWidth="1"/>
    <col min="3" max="3" width="40.42578125" customWidth="1"/>
    <col min="4" max="4" width="25.5703125" customWidth="1"/>
    <col min="5" max="5" width="15.7109375" customWidth="1"/>
    <col min="6" max="6" width="16.140625" customWidth="1"/>
    <col min="7" max="7" width="35.7109375" customWidth="1"/>
    <col min="8" max="8" width="25" customWidth="1"/>
  </cols>
  <sheetData>
    <row r="2" spans="2:8" ht="22.5" customHeight="1" x14ac:dyDescent="0.25">
      <c r="B2" s="725" t="s">
        <v>0</v>
      </c>
      <c r="C2" s="725"/>
      <c r="D2" s="725"/>
      <c r="E2" s="725"/>
      <c r="F2" s="725"/>
      <c r="G2" s="725"/>
      <c r="H2" s="725"/>
    </row>
    <row r="3" spans="2:8" ht="22.5" customHeight="1" x14ac:dyDescent="0.25">
      <c r="B3" s="725" t="s">
        <v>1</v>
      </c>
      <c r="C3" s="725"/>
      <c r="D3" s="725"/>
      <c r="E3" s="725"/>
      <c r="F3" s="725"/>
      <c r="G3" s="725"/>
      <c r="H3" s="725"/>
    </row>
    <row r="4" spans="2:8" ht="80.25" customHeight="1" x14ac:dyDescent="0.25">
      <c r="B4" s="726" t="s">
        <v>2</v>
      </c>
      <c r="C4" s="726"/>
      <c r="D4" s="726"/>
      <c r="E4" s="726"/>
      <c r="F4" s="726"/>
      <c r="G4" s="726"/>
      <c r="H4" s="726"/>
    </row>
    <row r="5" spans="2:8" ht="15.75" customHeight="1" x14ac:dyDescent="0.25">
      <c r="B5" s="725" t="s">
        <v>620</v>
      </c>
      <c r="C5" s="725"/>
      <c r="D5" s="725"/>
      <c r="E5" s="725"/>
      <c r="F5" s="725"/>
      <c r="G5" s="725"/>
      <c r="H5" s="725"/>
    </row>
    <row r="6" spans="2:8" x14ac:dyDescent="0.25">
      <c r="B6" s="727" t="s">
        <v>1725</v>
      </c>
      <c r="C6" s="727"/>
      <c r="D6" s="727"/>
      <c r="E6" s="727"/>
      <c r="F6" s="727"/>
      <c r="G6" s="727"/>
      <c r="H6" s="727"/>
    </row>
    <row r="7" spans="2:8" x14ac:dyDescent="0.25">
      <c r="B7" s="728" t="s">
        <v>5</v>
      </c>
      <c r="C7" s="728" t="s">
        <v>6</v>
      </c>
      <c r="D7" s="729" t="s">
        <v>620</v>
      </c>
      <c r="E7" s="730"/>
      <c r="F7" s="728" t="s">
        <v>1726</v>
      </c>
      <c r="G7" s="728" t="s">
        <v>23</v>
      </c>
      <c r="H7" s="724" t="s">
        <v>1727</v>
      </c>
    </row>
    <row r="8" spans="2:8" ht="29.25" customHeight="1" x14ac:dyDescent="0.25">
      <c r="B8" s="728"/>
      <c r="C8" s="728"/>
      <c r="D8" s="342" t="s">
        <v>1728</v>
      </c>
      <c r="E8" s="342" t="s">
        <v>1729</v>
      </c>
      <c r="F8" s="728"/>
      <c r="G8" s="728"/>
      <c r="H8" s="724"/>
    </row>
    <row r="9" spans="2:8" x14ac:dyDescent="0.25">
      <c r="B9" s="343">
        <v>1</v>
      </c>
      <c r="C9" s="364" t="str">
        <f>VLOOKUP(B9,'INFO. PROP'!$A$9:$D$105,2,FALSE)</f>
        <v>SITELSA SAS</v>
      </c>
      <c r="D9" s="346">
        <v>800053615</v>
      </c>
      <c r="E9" s="371">
        <v>2.38</v>
      </c>
      <c r="F9" s="343" t="str">
        <f t="shared" ref="F9:F40" si="0">IF(OR(D9="",E9=""),"NO CUMPLE",IF(D9&lt;=800053615,IF(E9&lt;=2.38,"CUMPLE","NO CUMPLE"),"NO CUMPLE"))</f>
        <v>CUMPLE</v>
      </c>
      <c r="G9" s="344"/>
      <c r="H9" s="343" t="str">
        <f>IF((D9&lt;$D$108), " No cumple", "Cumple")</f>
        <v>Cumple</v>
      </c>
    </row>
    <row r="10" spans="2:8" x14ac:dyDescent="0.25">
      <c r="B10" s="343">
        <v>2</v>
      </c>
      <c r="C10" s="364" t="str">
        <f>VLOOKUP(B10,'INFO. PROP'!$A$9:$D$105,2,FALSE)</f>
        <v>PROES INGENIERIA SAS</v>
      </c>
      <c r="D10" s="346">
        <v>800053615</v>
      </c>
      <c r="E10" s="371">
        <v>2.38</v>
      </c>
      <c r="F10" s="343" t="str">
        <f t="shared" si="0"/>
        <v>CUMPLE</v>
      </c>
      <c r="G10" s="344"/>
      <c r="H10" s="343" t="str">
        <f>IF((D10&lt;$D$108), " No cumple", "Cumple")</f>
        <v>Cumple</v>
      </c>
    </row>
    <row r="11" spans="2:8" x14ac:dyDescent="0.25">
      <c r="B11" s="343">
        <v>3</v>
      </c>
      <c r="C11" s="364" t="str">
        <f>VLOOKUP(B11,'INFO. PROP'!$A$9:$D$105,2,FALSE)</f>
        <v>CB INGENIEROS SAS</v>
      </c>
      <c r="D11" s="346">
        <v>800053615</v>
      </c>
      <c r="E11" s="371">
        <v>2.38</v>
      </c>
      <c r="F11" s="343" t="str">
        <f t="shared" si="0"/>
        <v>CUMPLE</v>
      </c>
      <c r="G11" s="344"/>
      <c r="H11" s="343" t="str">
        <f>IF((D11&lt;$D$108), " No cumple", "Cumple")</f>
        <v>Cumple</v>
      </c>
    </row>
    <row r="12" spans="2:8" x14ac:dyDescent="0.25">
      <c r="B12" s="343">
        <v>4</v>
      </c>
      <c r="C12" s="364" t="str">
        <f>VLOOKUP(B12,'INFO. PROP'!$A$9:$D$105,2,FALSE)</f>
        <v>JASEN CONSULTORES S.A.S.</v>
      </c>
      <c r="D12" s="346">
        <v>800053615</v>
      </c>
      <c r="E12" s="371">
        <v>2.38</v>
      </c>
      <c r="F12" s="343" t="str">
        <f t="shared" si="0"/>
        <v>CUMPLE</v>
      </c>
      <c r="G12" s="343"/>
      <c r="H12" s="343" t="str">
        <f>IF((D12&lt;$D$108), " No cumple", "Cumple")</f>
        <v>Cumple</v>
      </c>
    </row>
    <row r="13" spans="2:8" x14ac:dyDescent="0.25">
      <c r="B13" s="343">
        <v>5</v>
      </c>
      <c r="C13" s="364" t="str">
        <f>VLOOKUP(B13,'INFO. PROP'!$A$9:$D$105,2,FALSE)</f>
        <v>BOSA SIGLO XXI</v>
      </c>
      <c r="D13" s="346">
        <v>800053615</v>
      </c>
      <c r="E13" s="371">
        <v>2.38</v>
      </c>
      <c r="F13" s="343" t="str">
        <f t="shared" si="0"/>
        <v>CUMPLE</v>
      </c>
      <c r="G13" s="343"/>
      <c r="H13" s="343" t="str">
        <f>IF((D13&lt;$D$108), " No cumple", "Cumple")</f>
        <v>Cumple</v>
      </c>
    </row>
    <row r="14" spans="2:8" x14ac:dyDescent="0.25">
      <c r="B14" s="343">
        <v>6</v>
      </c>
      <c r="C14" s="364" t="str">
        <f>VLOOKUP(B14,'INFO. PROP'!$A$9:$D$105,2,FALSE)</f>
        <v>CONSORCIO ODESSA</v>
      </c>
      <c r="D14" s="346">
        <v>800029146</v>
      </c>
      <c r="E14" s="371">
        <v>2.38</v>
      </c>
      <c r="F14" s="343" t="str">
        <f t="shared" si="0"/>
        <v>CUMPLE</v>
      </c>
      <c r="G14" s="344"/>
      <c r="H14" s="343" t="str">
        <f>IF((D14&lt;$D$108), " No cumple", "Cumple")</f>
        <v>Cumple</v>
      </c>
    </row>
    <row r="15" spans="2:8" x14ac:dyDescent="0.25">
      <c r="B15" s="343">
        <v>7</v>
      </c>
      <c r="C15" s="364" t="str">
        <f>VLOOKUP(B15,'INFO. PROP'!$A$9:$D$105,2,FALSE)</f>
        <v>CONSORCIO GMC</v>
      </c>
      <c r="D15" s="346">
        <v>800053615</v>
      </c>
      <c r="E15" s="371">
        <v>2.34</v>
      </c>
      <c r="F15" s="343" t="str">
        <f t="shared" si="0"/>
        <v>CUMPLE</v>
      </c>
      <c r="G15" s="343"/>
      <c r="H15" s="343" t="str">
        <f>IF((D15&lt;$D$108), " No cumple", "Cumple")</f>
        <v>Cumple</v>
      </c>
    </row>
    <row r="16" spans="2:8" ht="22.5" x14ac:dyDescent="0.25">
      <c r="B16" s="343">
        <v>8</v>
      </c>
      <c r="C16" s="364" t="str">
        <f>VLOOKUP(B16,'INFO. PROP'!$A$9:$D$105,2,FALSE)</f>
        <v>CONSULTORES INTERVENTORES COLOMBIANOS S.A.S.</v>
      </c>
      <c r="D16" s="346">
        <v>800037000</v>
      </c>
      <c r="E16" s="371">
        <v>2.38</v>
      </c>
      <c r="F16" s="343" t="str">
        <f t="shared" si="0"/>
        <v>CUMPLE</v>
      </c>
      <c r="G16" s="343"/>
      <c r="H16" s="343" t="str">
        <f>IF((D16&lt;$D$108), " No cumple", "Cumple")</f>
        <v>Cumple</v>
      </c>
    </row>
    <row r="17" spans="2:8" x14ac:dyDescent="0.25">
      <c r="B17" s="343">
        <v>9</v>
      </c>
      <c r="C17" s="364" t="str">
        <f>VLOOKUP(B17,'INFO. PROP'!$A$9:$D$105,2,FALSE)</f>
        <v>CONS GAB BOGOTA</v>
      </c>
      <c r="D17" s="346">
        <v>800052470</v>
      </c>
      <c r="E17" s="371">
        <v>2.38</v>
      </c>
      <c r="F17" s="343" t="str">
        <f t="shared" si="0"/>
        <v>CUMPLE</v>
      </c>
      <c r="G17" s="343"/>
      <c r="H17" s="343" t="str">
        <f>IF((D17&lt;$D$108), " No cumple", "Cumple")</f>
        <v>Cumple</v>
      </c>
    </row>
    <row r="18" spans="2:8" x14ac:dyDescent="0.25">
      <c r="B18" s="343">
        <v>10</v>
      </c>
      <c r="C18" s="364" t="str">
        <f>VLOOKUP(B18,'INFO. PROP'!$A$9:$D$105,2,FALSE)</f>
        <v>CONSORCIO MT 2022 BOSA</v>
      </c>
      <c r="D18" s="346">
        <v>800053615</v>
      </c>
      <c r="E18" s="371">
        <v>2.38</v>
      </c>
      <c r="F18" s="343" t="str">
        <f t="shared" si="0"/>
        <v>CUMPLE</v>
      </c>
      <c r="G18" s="343"/>
      <c r="H18" s="343" t="str">
        <f>IF((D18&lt;$D$108), " No cumple", "Cumple")</f>
        <v>Cumple</v>
      </c>
    </row>
    <row r="19" spans="2:8" x14ac:dyDescent="0.25">
      <c r="B19" s="343">
        <v>11</v>
      </c>
      <c r="C19" s="364" t="str">
        <f>VLOOKUP(B19,'INFO. PROP'!$A$9:$D$105,2,FALSE)</f>
        <v>VELNEC S.A.</v>
      </c>
      <c r="D19" s="346">
        <v>800053615</v>
      </c>
      <c r="E19" s="371">
        <v>2.38</v>
      </c>
      <c r="F19" s="343" t="str">
        <f t="shared" si="0"/>
        <v>CUMPLE</v>
      </c>
      <c r="G19" s="343"/>
      <c r="H19" s="343" t="str">
        <f>IF((D19&lt;$D$108), " No cumple", "Cumple")</f>
        <v>Cumple</v>
      </c>
    </row>
    <row r="20" spans="2:8" x14ac:dyDescent="0.25">
      <c r="B20" s="343">
        <v>12</v>
      </c>
      <c r="C20" s="364" t="str">
        <f>VLOOKUP(B20,'INFO. PROP'!$A$9:$D$105,2,FALSE)</f>
        <v>CONSORCIO INTERVIAS CD</v>
      </c>
      <c r="D20" s="346">
        <v>800053615</v>
      </c>
      <c r="E20" s="371">
        <v>2.38</v>
      </c>
      <c r="F20" s="343" t="str">
        <f t="shared" si="0"/>
        <v>CUMPLE</v>
      </c>
      <c r="G20" s="344"/>
      <c r="H20" s="343" t="str">
        <f>IF((D20&lt;$D$108), " No cumple", "Cumple")</f>
        <v>Cumple</v>
      </c>
    </row>
    <row r="21" spans="2:8" x14ac:dyDescent="0.25">
      <c r="B21" s="343">
        <v>13</v>
      </c>
      <c r="C21" s="364" t="str">
        <f>VLOOKUP(B21,'INFO. PROP'!$A$9:$D$105,2,FALSE)</f>
        <v>CONSORCIO GBM VIAS</v>
      </c>
      <c r="D21" s="346">
        <v>800053615</v>
      </c>
      <c r="E21" s="371">
        <v>2.38</v>
      </c>
      <c r="F21" s="343" t="str">
        <f t="shared" si="0"/>
        <v>CUMPLE</v>
      </c>
      <c r="G21" s="344"/>
      <c r="H21" s="343" t="str">
        <f>IF((D21&lt;$D$108), " No cumple", "Cumple")</f>
        <v>Cumple</v>
      </c>
    </row>
    <row r="22" spans="2:8" x14ac:dyDescent="0.25">
      <c r="B22" s="343">
        <v>14</v>
      </c>
      <c r="C22" s="364" t="str">
        <f>VLOOKUP(B22,'INFO. PROP'!$A$9:$D$105,2,FALSE)</f>
        <v>CONSORCIO JGL</v>
      </c>
      <c r="D22" s="346">
        <v>800053612</v>
      </c>
      <c r="E22" s="371">
        <v>2.38</v>
      </c>
      <c r="F22" s="343" t="str">
        <f t="shared" si="0"/>
        <v>CUMPLE</v>
      </c>
      <c r="G22" s="343"/>
      <c r="H22" s="343" t="str">
        <f>IF((D22&lt;$D$108), " No cumple", "Cumple")</f>
        <v>Cumple</v>
      </c>
    </row>
    <row r="23" spans="2:8" x14ac:dyDescent="0.25">
      <c r="B23" s="343">
        <v>15</v>
      </c>
      <c r="C23" s="364" t="str">
        <f>VLOOKUP(B23,'INFO. PROP'!$A$9:$D$105,2,FALSE)</f>
        <v>P.I.V. Ingeniería S.A.S</v>
      </c>
      <c r="D23" s="346">
        <v>800053541</v>
      </c>
      <c r="E23" s="371">
        <v>2.38</v>
      </c>
      <c r="F23" s="343" t="str">
        <f t="shared" si="0"/>
        <v>CUMPLE</v>
      </c>
      <c r="G23" s="343"/>
      <c r="H23" s="343" t="str">
        <f>IF((D23&lt;$D$108), " No cumple", "Cumple")</f>
        <v>Cumple</v>
      </c>
    </row>
    <row r="24" spans="2:8" x14ac:dyDescent="0.25">
      <c r="B24" s="343">
        <v>16</v>
      </c>
      <c r="C24" s="364" t="str">
        <f>VLOOKUP(B24,'INFO. PROP'!$A$9:$D$105,2,FALSE)</f>
        <v>CONSORCIO CMP BOSA</v>
      </c>
      <c r="D24" s="346">
        <v>800053000</v>
      </c>
      <c r="E24" s="343">
        <v>2.38</v>
      </c>
      <c r="F24" s="343" t="str">
        <f t="shared" si="0"/>
        <v>CUMPLE</v>
      </c>
      <c r="G24" s="344"/>
      <c r="H24" s="343" t="str">
        <f>IF((D24&lt;$D$108), " No cumple", "Cumple")</f>
        <v>Cumple</v>
      </c>
    </row>
    <row r="25" spans="2:8" ht="22.5" x14ac:dyDescent="0.25">
      <c r="B25" s="343">
        <v>17</v>
      </c>
      <c r="C25" s="364" t="str">
        <f>VLOOKUP(B25,'INFO. PROP'!$A$9:$D$105,2,FALSE)</f>
        <v>INGENIEROS CONSULTORES Y CONSTRUCTORES ARG SAS</v>
      </c>
      <c r="D25" s="346">
        <v>800053615</v>
      </c>
      <c r="E25" s="343">
        <v>2.38</v>
      </c>
      <c r="F25" s="343" t="str">
        <f t="shared" si="0"/>
        <v>CUMPLE</v>
      </c>
      <c r="G25" s="344"/>
      <c r="H25" s="343" t="str">
        <f>IF((D25&lt;$D$108), " No cumple", "Cumple")</f>
        <v>Cumple</v>
      </c>
    </row>
    <row r="26" spans="2:8" x14ac:dyDescent="0.25">
      <c r="B26" s="343">
        <v>18</v>
      </c>
      <c r="C26" s="364" t="str">
        <f>VLOOKUP(B26,'INFO. PROP'!$A$9:$D$105,2,FALSE)</f>
        <v>INGENIEROS CIVILES ESPECIALISTAS S.A.S.</v>
      </c>
      <c r="D26" s="346">
        <v>800044202</v>
      </c>
      <c r="E26" s="343">
        <v>2.38</v>
      </c>
      <c r="F26" s="343" t="str">
        <f t="shared" si="0"/>
        <v>CUMPLE</v>
      </c>
      <c r="G26" s="343"/>
      <c r="H26" s="343" t="str">
        <f>IF((D26&lt;$D$108), " No cumple", "Cumple")</f>
        <v>Cumple</v>
      </c>
    </row>
    <row r="27" spans="2:8" x14ac:dyDescent="0.25">
      <c r="B27" s="343">
        <v>19</v>
      </c>
      <c r="C27" s="365" t="str">
        <f>VLOOKUP(B27,'INFO. PROP'!$A$9:$D$105,2,FALSE)</f>
        <v>CONSORCIO SG</v>
      </c>
      <c r="D27" s="346">
        <v>800053615</v>
      </c>
      <c r="E27" s="371">
        <v>2.38</v>
      </c>
      <c r="F27" s="343" t="str">
        <f t="shared" si="0"/>
        <v>CUMPLE</v>
      </c>
      <c r="G27" s="343"/>
      <c r="H27" s="343" t="str">
        <f>IF((D27&lt;$D$108), " No cumple", "Cumple")</f>
        <v>Cumple</v>
      </c>
    </row>
    <row r="28" spans="2:8" x14ac:dyDescent="0.25">
      <c r="B28" s="343">
        <v>20</v>
      </c>
      <c r="C28" s="365" t="str">
        <f>VLOOKUP(B28,'INFO. PROP'!$A$9:$D$105,2,FALSE)</f>
        <v>Estructurador Colombia SAS</v>
      </c>
      <c r="D28" s="346">
        <v>800053615</v>
      </c>
      <c r="E28" s="371">
        <v>2.38</v>
      </c>
      <c r="F28" s="343" t="str">
        <f t="shared" si="0"/>
        <v>CUMPLE</v>
      </c>
      <c r="G28" s="343"/>
      <c r="H28" s="343" t="str">
        <f>IF((D28&lt;$D$108), " No cumple", "Cumple")</f>
        <v>Cumple</v>
      </c>
    </row>
    <row r="29" spans="2:8" ht="22.5" x14ac:dyDescent="0.25">
      <c r="B29" s="343">
        <v>21</v>
      </c>
      <c r="C29" s="365" t="str">
        <f>VLOOKUP(B29,'INFO. PROP'!$A$9:$D$105,2,FALSE)</f>
        <v xml:space="preserve">SALGADO, MELENDEZ Y ASOCIADOS INGENIEROS CONSULTORES S.A.S	</v>
      </c>
      <c r="D29" s="346">
        <v>800053615</v>
      </c>
      <c r="E29" s="371">
        <v>2.38</v>
      </c>
      <c r="F29" s="343" t="str">
        <f t="shared" si="0"/>
        <v>CUMPLE</v>
      </c>
      <c r="G29" s="343"/>
      <c r="H29" s="343" t="str">
        <f>IF((D29&lt;$D$108), " No cumple", "Cumple")</f>
        <v>Cumple</v>
      </c>
    </row>
    <row r="30" spans="2:8" x14ac:dyDescent="0.25">
      <c r="B30" s="343">
        <v>22</v>
      </c>
      <c r="C30" s="365" t="str">
        <f>VLOOKUP(B30,'INFO. PROP'!$A$9:$D$105,2,FALSE)</f>
        <v>INGEOCILCON S.A.S.</v>
      </c>
      <c r="D30" s="346">
        <v>800053615</v>
      </c>
      <c r="E30" s="371">
        <v>2.38</v>
      </c>
      <c r="F30" s="343" t="str">
        <f t="shared" si="0"/>
        <v>CUMPLE</v>
      </c>
      <c r="G30" s="343"/>
      <c r="H30" s="343" t="str">
        <f>IF((D30&lt;$D$108), " No cumple", "Cumple")</f>
        <v>Cumple</v>
      </c>
    </row>
    <row r="31" spans="2:8" x14ac:dyDescent="0.25">
      <c r="B31" s="343">
        <v>23</v>
      </c>
      <c r="C31" s="365" t="str">
        <f>VLOOKUP(B31,'INFO. PROP'!$A$9:$D$105,2,FALSE)</f>
        <v>GNG SERVICIOS DE INGENIERIA S.A.S.</v>
      </c>
      <c r="D31" s="346">
        <v>800053612</v>
      </c>
      <c r="E31" s="371">
        <v>2.38</v>
      </c>
      <c r="F31" s="343" t="str">
        <f t="shared" si="0"/>
        <v>CUMPLE</v>
      </c>
      <c r="G31" s="343"/>
      <c r="H31" s="343" t="str">
        <f>IF((D31&lt;$D$108), " No cumple", "Cumple")</f>
        <v>Cumple</v>
      </c>
    </row>
    <row r="32" spans="2:8" x14ac:dyDescent="0.25">
      <c r="B32" s="343">
        <v>24</v>
      </c>
      <c r="C32" s="365" t="str">
        <f>VLOOKUP(B32,'INFO. PROP'!$A$9:$D$105,2,FALSE)</f>
        <v>Soluciones para la Ingeniería S.A.S.</v>
      </c>
      <c r="D32" s="346">
        <v>800053601</v>
      </c>
      <c r="E32" s="371">
        <v>2.38</v>
      </c>
      <c r="F32" s="343" t="str">
        <f t="shared" si="0"/>
        <v>CUMPLE</v>
      </c>
      <c r="G32" s="343"/>
      <c r="H32" s="343" t="str">
        <f>IF((D32&lt;$D$108), " No cumple", "Cumple")</f>
        <v>Cumple</v>
      </c>
    </row>
    <row r="33" spans="2:8" x14ac:dyDescent="0.25">
      <c r="B33" s="343">
        <v>25</v>
      </c>
      <c r="C33" s="365" t="str">
        <f>VLOOKUP(B33,'INFO. PROP'!$A$9:$D$105,2,FALSE)</f>
        <v>CONSORCIO VIAL BOGOTA</v>
      </c>
      <c r="D33" s="346">
        <v>800053615</v>
      </c>
      <c r="E33" s="371">
        <v>2.38</v>
      </c>
      <c r="F33" s="343" t="str">
        <f t="shared" si="0"/>
        <v>CUMPLE</v>
      </c>
      <c r="G33" s="343"/>
      <c r="H33" s="343" t="str">
        <f>IF((D33&lt;$D$108), " No cumple", "Cumple")</f>
        <v>Cumple</v>
      </c>
    </row>
    <row r="34" spans="2:8" x14ac:dyDescent="0.25">
      <c r="B34" s="343">
        <v>26</v>
      </c>
      <c r="C34" s="365" t="str">
        <f>VLOOKUP(B34,'INFO. PROP'!$A$9:$D$105,2,FALSE)</f>
        <v>GEOTECNIA Y CIMIENTOS INGEOCIM S.A.S.</v>
      </c>
      <c r="D34" s="346">
        <v>800053615</v>
      </c>
      <c r="E34" s="371">
        <v>2.38</v>
      </c>
      <c r="F34" s="343" t="str">
        <f t="shared" si="0"/>
        <v>CUMPLE</v>
      </c>
      <c r="G34" s="343"/>
      <c r="H34" s="343" t="str">
        <f>IF((D34&lt;$D$108), " No cumple", "Cumple")</f>
        <v>Cumple</v>
      </c>
    </row>
    <row r="35" spans="2:8" x14ac:dyDescent="0.25">
      <c r="B35" s="343">
        <v>27</v>
      </c>
      <c r="C35" s="365" t="str">
        <f>VLOOKUP(B35,'INFO. PROP'!$A$9:$D$105,2,FALSE)</f>
        <v>COPEBA S.A.S.</v>
      </c>
      <c r="D35" s="346">
        <v>800053615</v>
      </c>
      <c r="E35" s="371">
        <v>2.38</v>
      </c>
      <c r="F35" s="343" t="str">
        <f t="shared" si="0"/>
        <v>CUMPLE</v>
      </c>
      <c r="G35" s="343"/>
      <c r="H35" s="343" t="str">
        <f>IF((D35&lt;$D$108), " No cumple", "Cumple")</f>
        <v>Cumple</v>
      </c>
    </row>
    <row r="36" spans="2:8" x14ac:dyDescent="0.25">
      <c r="B36" s="343">
        <v>28</v>
      </c>
      <c r="C36" s="365" t="str">
        <f>VLOOKUP(B36,'INFO. PROP'!$A$9:$D$105,2,FALSE)</f>
        <v>CONSORCIO SAN JUAN BOSA 4</v>
      </c>
      <c r="D36" s="346">
        <v>800053615</v>
      </c>
      <c r="E36" s="371">
        <v>2.38</v>
      </c>
      <c r="F36" s="343" t="str">
        <f t="shared" si="0"/>
        <v>CUMPLE</v>
      </c>
      <c r="G36" s="343"/>
      <c r="H36" s="343" t="str">
        <f>IF((D36&lt;$D$108), " No cumple", "Cumple")</f>
        <v>Cumple</v>
      </c>
    </row>
    <row r="37" spans="2:8" x14ac:dyDescent="0.25">
      <c r="B37" s="343">
        <v>29</v>
      </c>
      <c r="C37" s="365" t="str">
        <f>VLOOKUP(B37,'INFO. PROP'!$A$9:$D$105,2,FALSE)</f>
        <v>CODIPRO INGENIERÍA Y ARQUITECTURA LTDA.</v>
      </c>
      <c r="D37" s="346">
        <v>800053615</v>
      </c>
      <c r="E37" s="371">
        <v>2.38</v>
      </c>
      <c r="F37" s="343" t="str">
        <f t="shared" si="0"/>
        <v>CUMPLE</v>
      </c>
      <c r="G37" s="343"/>
      <c r="H37" s="343" t="str">
        <f>IF((D37&lt;$D$108), " No cumple", "Cumple")</f>
        <v>Cumple</v>
      </c>
    </row>
    <row r="38" spans="2:8" x14ac:dyDescent="0.25">
      <c r="B38" s="343">
        <v>30</v>
      </c>
      <c r="C38" s="365" t="str">
        <f>VLOOKUP(B38,'INFO. PROP'!$A$9:$D$105,2,FALSE)</f>
        <v>CONSULTORES DONOVAN SAS</v>
      </c>
      <c r="D38" s="346">
        <v>800053615</v>
      </c>
      <c r="E38" s="371">
        <v>2.38</v>
      </c>
      <c r="F38" s="343" t="str">
        <f t="shared" si="0"/>
        <v>CUMPLE</v>
      </c>
      <c r="G38" s="343"/>
      <c r="H38" s="343" t="str">
        <f>IF((D38&lt;$D$108), " No cumple", "Cumple")</f>
        <v>Cumple</v>
      </c>
    </row>
    <row r="39" spans="2:8" x14ac:dyDescent="0.25">
      <c r="B39" s="343">
        <v>31</v>
      </c>
      <c r="C39" s="365" t="str">
        <f>VLOOKUP(B39,'INFO. PROP'!$A$9:$D$105,2,FALSE)</f>
        <v>MAB INGENIERIA DE VALOR S.A.</v>
      </c>
      <c r="D39" s="346">
        <v>800053615</v>
      </c>
      <c r="E39" s="371">
        <v>2.38</v>
      </c>
      <c r="F39" s="343" t="str">
        <f t="shared" si="0"/>
        <v>CUMPLE</v>
      </c>
      <c r="G39" s="343"/>
      <c r="H39" s="343" t="str">
        <f>IF((D39&lt;$D$108), " No cumple", "Cumple")</f>
        <v>Cumple</v>
      </c>
    </row>
    <row r="40" spans="2:8" x14ac:dyDescent="0.25">
      <c r="B40" s="343">
        <v>32</v>
      </c>
      <c r="C40" s="365" t="str">
        <f>VLOOKUP(B40,'INFO. PROP'!$A$9:$D$105,2,FALSE)</f>
        <v>CONSORCIO GIS BOSA</v>
      </c>
      <c r="D40" s="346">
        <v>800053615</v>
      </c>
      <c r="E40" s="371">
        <v>2.36</v>
      </c>
      <c r="F40" s="343" t="str">
        <f t="shared" si="0"/>
        <v>CUMPLE</v>
      </c>
      <c r="G40" s="343"/>
      <c r="H40" s="343" t="str">
        <f>IF((D40&lt;$D$108), " No cumple", "Cumple")</f>
        <v>Cumple</v>
      </c>
    </row>
    <row r="41" spans="2:8" x14ac:dyDescent="0.25">
      <c r="B41" s="343">
        <v>33</v>
      </c>
      <c r="C41" s="365" t="str">
        <f>VLOOKUP(B41,'INFO. PROP'!$A$9:$D$105,2,FALSE)</f>
        <v>RAFAEL JAVIER GUISA RUEDA</v>
      </c>
      <c r="D41" s="346">
        <v>800053615</v>
      </c>
      <c r="E41" s="371">
        <v>2.38</v>
      </c>
      <c r="F41" s="343" t="str">
        <f t="shared" ref="F41:F72" si="1">IF(OR(D41="",E41=""),"NO CUMPLE",IF(D41&lt;=800053615,IF(E41&lt;=2.38,"CUMPLE","NO CUMPLE"),"NO CUMPLE"))</f>
        <v>CUMPLE</v>
      </c>
      <c r="G41" s="343"/>
      <c r="H41" s="343" t="str">
        <f>IF((D41&lt;$D$108), " No cumple", "Cumple")</f>
        <v>Cumple</v>
      </c>
    </row>
    <row r="42" spans="2:8" x14ac:dyDescent="0.25">
      <c r="B42" s="343">
        <v>34</v>
      </c>
      <c r="C42" s="365" t="str">
        <f>VLOOKUP(B42,'INFO. PROP'!$A$9:$D$105,2,FALSE)</f>
        <v>CONSORCIO INTERMALLAVIAL BOSA</v>
      </c>
      <c r="D42" s="346">
        <v>800053615</v>
      </c>
      <c r="E42" s="371">
        <v>2.38</v>
      </c>
      <c r="F42" s="343" t="str">
        <f t="shared" si="1"/>
        <v>CUMPLE</v>
      </c>
      <c r="G42" s="343"/>
      <c r="H42" s="343" t="str">
        <f>IF((D42&lt;$D$108), " No cumple", "Cumple")</f>
        <v>Cumple</v>
      </c>
    </row>
    <row r="43" spans="2:8" x14ac:dyDescent="0.25">
      <c r="B43" s="343">
        <v>35</v>
      </c>
      <c r="C43" s="365" t="str">
        <f>VLOOKUP(B43,'INFO. PROP'!$A$9:$D$105,2,FALSE)</f>
        <v>Consorcio RP Bosa</v>
      </c>
      <c r="D43" s="346">
        <v>800053615</v>
      </c>
      <c r="E43" s="371">
        <v>2.38</v>
      </c>
      <c r="F43" s="343" t="str">
        <f t="shared" si="1"/>
        <v>CUMPLE</v>
      </c>
      <c r="G43" s="343"/>
      <c r="H43" s="343" t="str">
        <f>IF((D43&lt;$D$108), " No cumple", "Cumple")</f>
        <v>Cumple</v>
      </c>
    </row>
    <row r="44" spans="2:8" x14ac:dyDescent="0.25">
      <c r="B44" s="343">
        <v>36</v>
      </c>
      <c r="C44" s="365" t="str">
        <f>VLOOKUP(B44,'INFO. PROP'!$A$9:$D$105,2,FALSE)</f>
        <v>CONSORCIO OPH - CAP 2022</v>
      </c>
      <c r="D44" s="346">
        <v>800053615</v>
      </c>
      <c r="E44" s="371">
        <v>2.38</v>
      </c>
      <c r="F44" s="343" t="str">
        <f t="shared" si="1"/>
        <v>CUMPLE</v>
      </c>
      <c r="G44" s="343"/>
      <c r="H44" s="343" t="str">
        <f>IF((D44&lt;$D$108), " No cumple", "Cumple")</f>
        <v>Cumple</v>
      </c>
    </row>
    <row r="45" spans="2:8" x14ac:dyDescent="0.25">
      <c r="B45" s="343">
        <v>37</v>
      </c>
      <c r="C45" s="366" t="str">
        <f>VLOOKUP(B45,'INFO. PROP'!$A$9:$D$105,2,FALSE)</f>
        <v>ARQING CONSULTORIA Y CONSTRUCCIONES SAS</v>
      </c>
      <c r="D45" s="346">
        <v>800053614</v>
      </c>
      <c r="E45" s="371">
        <v>2.38</v>
      </c>
      <c r="F45" s="343" t="str">
        <f t="shared" si="1"/>
        <v>CUMPLE</v>
      </c>
      <c r="G45" s="343"/>
      <c r="H45" s="343" t="str">
        <f>IF((D45&lt;$D$108), " No cumple", "Cumple")</f>
        <v>Cumple</v>
      </c>
    </row>
    <row r="46" spans="2:8" x14ac:dyDescent="0.25">
      <c r="B46" s="343">
        <v>38</v>
      </c>
      <c r="C46" s="366" t="str">
        <f>VLOOKUP(B46,'INFO. PROP'!$A$9:$D$105,2,FALSE)</f>
        <v>HERNAN ALONSO VELASQUEZ CABEZA</v>
      </c>
      <c r="D46" s="346">
        <v>800053615</v>
      </c>
      <c r="E46" s="371">
        <v>2.38</v>
      </c>
      <c r="F46" s="343" t="str">
        <f t="shared" si="1"/>
        <v>CUMPLE</v>
      </c>
      <c r="G46" s="343"/>
      <c r="H46" s="343" t="str">
        <f>IF((D46&lt;$D$108), " No cumple", "Cumple")</f>
        <v>Cumple</v>
      </c>
    </row>
    <row r="47" spans="2:8" x14ac:dyDescent="0.25">
      <c r="B47" s="343">
        <v>39</v>
      </c>
      <c r="C47" s="366" t="str">
        <f>VLOOKUP(B47,'INFO. PROP'!$A$9:$D$105,2,FALSE)</f>
        <v>CONSORCIO INTERSPACIOS BOSA</v>
      </c>
      <c r="D47" s="346">
        <v>800053615</v>
      </c>
      <c r="E47" s="371">
        <v>2.38</v>
      </c>
      <c r="F47" s="343" t="str">
        <f t="shared" si="1"/>
        <v>CUMPLE</v>
      </c>
      <c r="G47" s="343"/>
      <c r="H47" s="343" t="str">
        <f>IF((D47&lt;$D$108), " No cumple", "Cumple")</f>
        <v>Cumple</v>
      </c>
    </row>
    <row r="48" spans="2:8" x14ac:dyDescent="0.25">
      <c r="B48" s="343">
        <v>40</v>
      </c>
      <c r="C48" s="366" t="str">
        <f>VLOOKUP(B48,'INFO. PROP'!$A$9:$D$105,2,FALSE)</f>
        <v>UT INTERVENTORIA BOSA 2022</v>
      </c>
      <c r="D48" s="346">
        <v>800053615</v>
      </c>
      <c r="E48" s="371">
        <v>2.38</v>
      </c>
      <c r="F48" s="343" t="str">
        <f t="shared" si="1"/>
        <v>CUMPLE</v>
      </c>
      <c r="G48" s="344"/>
      <c r="H48" s="343" t="str">
        <f>IF((D48&lt;$D$108), " No cumple", "Cumple")</f>
        <v>Cumple</v>
      </c>
    </row>
    <row r="49" spans="2:8" x14ac:dyDescent="0.25">
      <c r="B49" s="343">
        <v>41</v>
      </c>
      <c r="C49" s="366" t="str">
        <f>VLOOKUP(B49,'INFO. PROP'!$A$9:$D$105,2,FALSE)</f>
        <v>PROYECTISTAS DE COLOMBIA &amp; CIA SAS</v>
      </c>
      <c r="D49" s="346">
        <v>800053215</v>
      </c>
      <c r="E49" s="371">
        <v>2.38</v>
      </c>
      <c r="F49" s="343" t="str">
        <f t="shared" si="1"/>
        <v>CUMPLE</v>
      </c>
      <c r="G49" s="343"/>
      <c r="H49" s="343" t="str">
        <f>IF((D49&lt;$D$108), " No cumple", "Cumple")</f>
        <v>Cumple</v>
      </c>
    </row>
    <row r="50" spans="2:8" ht="22.5" x14ac:dyDescent="0.25">
      <c r="B50" s="343">
        <v>42</v>
      </c>
      <c r="C50" s="366" t="str">
        <f>VLOOKUP(B50,'INFO. PROP'!$A$9:$D$105,2,FALSE)</f>
        <v>COMPAÑIA DE INTERVENTORIAS Y CONSULTORIAS DE LA COSTA SAS</v>
      </c>
      <c r="D50" s="346">
        <v>800053615</v>
      </c>
      <c r="E50" s="371">
        <v>2.38</v>
      </c>
      <c r="F50" s="343" t="str">
        <f t="shared" si="1"/>
        <v>CUMPLE</v>
      </c>
      <c r="G50" s="343"/>
      <c r="H50" s="343" t="str">
        <f>IF((D50&lt;$D$108), " No cumple", "Cumple")</f>
        <v>Cumple</v>
      </c>
    </row>
    <row r="51" spans="2:8" x14ac:dyDescent="0.25">
      <c r="B51" s="343">
        <v>43</v>
      </c>
      <c r="C51" s="366" t="str">
        <f>VLOOKUP(B51,'INFO. PROP'!$A$9:$D$105,2,FALSE)</f>
        <v>CONSORCIO INTERBOSA 2022</v>
      </c>
      <c r="D51" s="346">
        <v>800053615</v>
      </c>
      <c r="E51" s="371">
        <v>2.38</v>
      </c>
      <c r="F51" s="343" t="str">
        <f t="shared" si="1"/>
        <v>CUMPLE</v>
      </c>
      <c r="G51" s="343"/>
      <c r="H51" s="343" t="str">
        <f>IF((D51&lt;$D$108), " No cumple", "Cumple")</f>
        <v>Cumple</v>
      </c>
    </row>
    <row r="52" spans="2:8" x14ac:dyDescent="0.25">
      <c r="B52" s="343">
        <v>44</v>
      </c>
      <c r="C52" s="366" t="str">
        <f>VLOOKUP(B52,'INFO. PROP'!$A$9:$D$105,2,FALSE)</f>
        <v>CONSORCIO ALMA-GILLI</v>
      </c>
      <c r="D52" s="346">
        <v>800053615</v>
      </c>
      <c r="E52" s="371">
        <v>2.38</v>
      </c>
      <c r="F52" s="343" t="str">
        <f t="shared" si="1"/>
        <v>CUMPLE</v>
      </c>
      <c r="G52" s="343"/>
      <c r="H52" s="343" t="str">
        <f>IF((D52&lt;$D$108), " No cumple", "Cumple")</f>
        <v>Cumple</v>
      </c>
    </row>
    <row r="53" spans="2:8" x14ac:dyDescent="0.25">
      <c r="B53" s="343">
        <v>45</v>
      </c>
      <c r="C53" s="366" t="str">
        <f>VLOOKUP(B53,'INFO. PROP'!$A$9:$D$105,2,FALSE)</f>
        <v>Wilmer Junior Gomez Brito</v>
      </c>
      <c r="D53" s="346">
        <v>800053615</v>
      </c>
      <c r="E53" s="371">
        <v>2.38</v>
      </c>
      <c r="F53" s="343" t="str">
        <f t="shared" si="1"/>
        <v>CUMPLE</v>
      </c>
      <c r="G53" s="344"/>
      <c r="H53" s="343" t="str">
        <f>IF((D53&lt;$D$108), " No cumple", "Cumple")</f>
        <v>Cumple</v>
      </c>
    </row>
    <row r="54" spans="2:8" ht="22.5" x14ac:dyDescent="0.25">
      <c r="B54" s="343">
        <v>46</v>
      </c>
      <c r="C54" s="366" t="str">
        <f>VLOOKUP(B54,'INFO. PROP'!$A$9:$D$105,2,FALSE)</f>
        <v>CONSTRUCCIONES INTERVENTORIAS ISAZA INGENIERIA SAS</v>
      </c>
      <c r="D54" s="346">
        <v>800020771</v>
      </c>
      <c r="E54" s="371">
        <v>2.38</v>
      </c>
      <c r="F54" s="343" t="str">
        <f t="shared" si="1"/>
        <v>CUMPLE</v>
      </c>
      <c r="G54" s="343"/>
      <c r="H54" s="343" t="str">
        <f>IF((D54&lt;$D$108), " No cumple", "Cumple")</f>
        <v>Cumple</v>
      </c>
    </row>
    <row r="55" spans="2:8" ht="114.75" customHeight="1" x14ac:dyDescent="0.25">
      <c r="B55" s="343">
        <v>47</v>
      </c>
      <c r="C55" s="366" t="str">
        <f>VLOOKUP(B55,'INFO. PROP'!$A$9:$D$105,2,FALSE)</f>
        <v>CONSORCIO BOSA INFRA-VIAL</v>
      </c>
      <c r="D55" s="346">
        <v>799131629</v>
      </c>
      <c r="E55" s="584">
        <v>2.8</v>
      </c>
      <c r="F55" s="343" t="str">
        <f t="shared" si="1"/>
        <v>NO CUMPLE</v>
      </c>
      <c r="G55" s="344" t="s">
        <v>1730</v>
      </c>
      <c r="H55" s="343" t="str">
        <f>IF((D55&lt;$D$108), " No cumple", "Cumple")</f>
        <v>Cumple</v>
      </c>
    </row>
    <row r="56" spans="2:8" x14ac:dyDescent="0.25">
      <c r="B56" s="343">
        <v>48</v>
      </c>
      <c r="C56" s="366" t="str">
        <f>VLOOKUP(B56,'INFO. PROP'!$A$9:$D$105,2,FALSE)</f>
        <v>CS BOSA JI 004</v>
      </c>
      <c r="D56" s="346">
        <v>800053615</v>
      </c>
      <c r="E56" s="371">
        <v>2.38</v>
      </c>
      <c r="F56" s="343" t="str">
        <f t="shared" si="1"/>
        <v>CUMPLE</v>
      </c>
      <c r="G56" s="343"/>
      <c r="H56" s="343" t="str">
        <f>IF((D56&lt;$D$108), " No cumple", "Cumple")</f>
        <v>Cumple</v>
      </c>
    </row>
    <row r="57" spans="2:8" x14ac:dyDescent="0.25">
      <c r="B57" s="343">
        <v>49</v>
      </c>
      <c r="C57" s="366" t="str">
        <f>VLOOKUP(B57,'INFO. PROP'!$A$9:$D$105,2,FALSE)</f>
        <v>ELSA MARIA RUEDA LANDINEZ INGENIERIA SAS</v>
      </c>
      <c r="D57" s="346">
        <v>800053615</v>
      </c>
      <c r="E57" s="371">
        <v>2.38</v>
      </c>
      <c r="F57" s="343" t="str">
        <f t="shared" si="1"/>
        <v>CUMPLE</v>
      </c>
      <c r="G57" s="344"/>
      <c r="H57" s="343" t="str">
        <f>IF((D57&lt;$D$108), " No cumple", "Cumple")</f>
        <v>Cumple</v>
      </c>
    </row>
    <row r="58" spans="2:8" x14ac:dyDescent="0.25">
      <c r="B58" s="343">
        <v>50</v>
      </c>
      <c r="C58" s="366" t="str">
        <f>VLOOKUP(B58,'INFO. PROP'!$A$9:$D$105,2,FALSE)</f>
        <v>CONSORCIO INTERBOGOTA B&amp;B</v>
      </c>
      <c r="D58" s="346">
        <v>800053615</v>
      </c>
      <c r="E58" s="371">
        <v>2.38</v>
      </c>
      <c r="F58" s="343" t="str">
        <f t="shared" si="1"/>
        <v>CUMPLE</v>
      </c>
      <c r="G58" s="343"/>
      <c r="H58" s="343" t="str">
        <f>IF((D58&lt;$D$108), " No cumple", "Cumple")</f>
        <v>Cumple</v>
      </c>
    </row>
    <row r="59" spans="2:8" x14ac:dyDescent="0.25">
      <c r="B59" s="343">
        <v>51</v>
      </c>
      <c r="C59" s="366" t="str">
        <f>VLOOKUP(B59,'INFO. PROP'!$A$9:$D$105,2,FALSE)</f>
        <v>INTERVIAL BOGOTA</v>
      </c>
      <c r="D59" s="346">
        <v>800053615</v>
      </c>
      <c r="E59" s="371">
        <v>2.38</v>
      </c>
      <c r="F59" s="343" t="str">
        <f t="shared" si="1"/>
        <v>CUMPLE</v>
      </c>
      <c r="G59" s="343"/>
      <c r="H59" s="343" t="str">
        <f>IF((D59&lt;$D$108), " No cumple", "Cumple")</f>
        <v>Cumple</v>
      </c>
    </row>
    <row r="60" spans="2:8" x14ac:dyDescent="0.25">
      <c r="B60" s="343">
        <v>52</v>
      </c>
      <c r="C60" s="366" t="str">
        <f>VLOOKUP(B60,'INFO. PROP'!$A$9:$D$105,2,FALSE)</f>
        <v>CONSORCIO INTERCAPITAL</v>
      </c>
      <c r="D60" s="346">
        <v>800053615</v>
      </c>
      <c r="E60" s="371">
        <v>2.38</v>
      </c>
      <c r="F60" s="343" t="str">
        <f t="shared" si="1"/>
        <v>CUMPLE</v>
      </c>
      <c r="G60" s="343"/>
      <c r="H60" s="343" t="str">
        <f>IF((D60&lt;$D$108), " No cumple", "Cumple")</f>
        <v>Cumple</v>
      </c>
    </row>
    <row r="61" spans="2:8" x14ac:dyDescent="0.25">
      <c r="B61" s="343">
        <v>53</v>
      </c>
      <c r="C61" s="366" t="str">
        <f>VLOOKUP(B61,'INFO. PROP'!$A$9:$D$105,2,FALSE)</f>
        <v>Proyectistas Asociados SAS</v>
      </c>
      <c r="D61" s="346">
        <v>800053422</v>
      </c>
      <c r="E61" s="371">
        <v>2.38</v>
      </c>
      <c r="F61" s="343" t="str">
        <f t="shared" si="1"/>
        <v>CUMPLE</v>
      </c>
      <c r="G61" s="343"/>
      <c r="H61" s="343" t="str">
        <f>IF((D61&lt;$D$108), " No cumple", "Cumple")</f>
        <v>Cumple</v>
      </c>
    </row>
    <row r="62" spans="2:8" x14ac:dyDescent="0.25">
      <c r="B62" s="343">
        <v>54</v>
      </c>
      <c r="C62" s="366" t="str">
        <f>VLOOKUP(B62,'INFO. PROP'!$A$9:$D$105,2,FALSE)</f>
        <v>ESTUDIOS TECNICOS Y CONSTRUCCIONES SAS</v>
      </c>
      <c r="D62" s="346">
        <v>800053615</v>
      </c>
      <c r="E62" s="371">
        <v>2.38</v>
      </c>
      <c r="F62" s="343" t="str">
        <f t="shared" si="1"/>
        <v>CUMPLE</v>
      </c>
      <c r="G62" s="343"/>
      <c r="H62" s="343" t="str">
        <f>IF((D62&lt;$D$108), " No cumple", "Cumple")</f>
        <v>Cumple</v>
      </c>
    </row>
    <row r="63" spans="2:8" x14ac:dyDescent="0.25">
      <c r="B63" s="343">
        <v>55</v>
      </c>
      <c r="C63" s="367" t="str">
        <f>VLOOKUP(B63,'INFO. PROP'!$A$9:$D$105,2,FALSE)</f>
        <v>CONSORCIO CG 2021</v>
      </c>
      <c r="D63" s="346">
        <v>800053615</v>
      </c>
      <c r="E63" s="371">
        <v>2.38</v>
      </c>
      <c r="F63" s="343" t="str">
        <f t="shared" si="1"/>
        <v>CUMPLE</v>
      </c>
      <c r="G63" s="343"/>
      <c r="H63" s="343" t="str">
        <f>IF((D63&lt;$D$108), " No cumple", "Cumple")</f>
        <v>Cumple</v>
      </c>
    </row>
    <row r="64" spans="2:8" x14ac:dyDescent="0.25">
      <c r="B64" s="343">
        <v>56</v>
      </c>
      <c r="C64" s="367" t="str">
        <f>VLOOKUP(B64,'INFO. PROP'!$A$9:$D$105,2,FALSE)</f>
        <v>CONSORCIO VIAL BOSA</v>
      </c>
      <c r="D64" s="346">
        <v>800053615</v>
      </c>
      <c r="E64" s="371">
        <v>2.38</v>
      </c>
      <c r="F64" s="343" t="str">
        <f t="shared" si="1"/>
        <v>CUMPLE</v>
      </c>
      <c r="G64" s="343"/>
      <c r="H64" s="343" t="str">
        <f>IF((D64&lt;$D$108), " No cumple", "Cumple")</f>
        <v>Cumple</v>
      </c>
    </row>
    <row r="65" spans="2:8" x14ac:dyDescent="0.25">
      <c r="B65" s="343">
        <v>57</v>
      </c>
      <c r="C65" s="367" t="str">
        <f>VLOOKUP(B65,'INFO. PROP'!$A$9:$D$105,2,FALSE)</f>
        <v>R&amp;MCONSTRUCCIONES E INTERVENTORIAS S.A.S</v>
      </c>
      <c r="D65" s="346">
        <v>800053615</v>
      </c>
      <c r="E65" s="371">
        <v>2.38</v>
      </c>
      <c r="F65" s="343" t="str">
        <f t="shared" si="1"/>
        <v>CUMPLE</v>
      </c>
      <c r="G65" s="343"/>
      <c r="H65" s="343" t="str">
        <f>IF((D65&lt;$D$108), " No cumple", "Cumple")</f>
        <v>Cumple</v>
      </c>
    </row>
    <row r="66" spans="2:8" x14ac:dyDescent="0.25">
      <c r="B66" s="343">
        <v>58</v>
      </c>
      <c r="C66" s="367" t="str">
        <f>VLOOKUP(B66,'INFO. PROP'!$A$9:$D$105,2,FALSE)</f>
        <v>CONSORCIO POSSO INTERVIALES</v>
      </c>
      <c r="D66" s="346">
        <v>800052470</v>
      </c>
      <c r="E66" s="371">
        <v>2.38</v>
      </c>
      <c r="F66" s="343" t="str">
        <f t="shared" si="1"/>
        <v>CUMPLE</v>
      </c>
      <c r="G66" s="344"/>
      <c r="H66" s="343" t="str">
        <f>IF((D66&lt;$D$108), " No cumple", "Cumple")</f>
        <v>Cumple</v>
      </c>
    </row>
    <row r="67" spans="2:8" x14ac:dyDescent="0.25">
      <c r="B67" s="343">
        <v>59</v>
      </c>
      <c r="C67" s="367" t="str">
        <f>VLOOKUP(B67,'INFO. PROP'!$A$9:$D$105,2,FALSE)</f>
        <v>CONSORCIO EPSILON CAPITAL</v>
      </c>
      <c r="D67" s="346">
        <v>800053615</v>
      </c>
      <c r="E67" s="371">
        <v>2.38</v>
      </c>
      <c r="F67" s="343" t="str">
        <f t="shared" si="1"/>
        <v>CUMPLE</v>
      </c>
      <c r="G67" s="343"/>
      <c r="H67" s="343" t="str">
        <f>IF((D67&lt;$D$108), " No cumple", "Cumple")</f>
        <v>Cumple</v>
      </c>
    </row>
    <row r="68" spans="2:8" x14ac:dyDescent="0.25">
      <c r="B68" s="343">
        <v>60</v>
      </c>
      <c r="C68" s="367" t="str">
        <f>VLOOKUP(B68,'INFO. PROP'!$A$9:$D$105,2,FALSE)</f>
        <v>MIRS LATINOAMERICA S.A.S</v>
      </c>
      <c r="D68" s="346">
        <v>800053615</v>
      </c>
      <c r="E68" s="371">
        <v>2.2999999999999998</v>
      </c>
      <c r="F68" s="343" t="str">
        <f t="shared" si="1"/>
        <v>CUMPLE</v>
      </c>
      <c r="G68" s="343"/>
      <c r="H68" s="343" t="str">
        <f>IF((D68&lt;$D$108), " No cumple", "Cumple")</f>
        <v>Cumple</v>
      </c>
    </row>
    <row r="69" spans="2:8" ht="22.5" x14ac:dyDescent="0.25">
      <c r="B69" s="343">
        <v>61</v>
      </c>
      <c r="C69" s="367" t="str">
        <f>VLOOKUP(B69,'INFO. PROP'!$A$9:$D$105,2,FALSE)</f>
        <v>TECNOLOGÍA DE NUEVAS MEDICIONES COLOMBIA S.A.S.</v>
      </c>
      <c r="D69" s="346">
        <v>800051115</v>
      </c>
      <c r="E69" s="371">
        <v>2.38</v>
      </c>
      <c r="F69" s="343" t="str">
        <f t="shared" si="1"/>
        <v>CUMPLE</v>
      </c>
      <c r="G69" s="343"/>
      <c r="H69" s="343" t="str">
        <f>IF((D69&lt;$D$108), " No cumple", "Cumple")</f>
        <v>Cumple</v>
      </c>
    </row>
    <row r="70" spans="2:8" x14ac:dyDescent="0.25">
      <c r="B70" s="343">
        <v>62</v>
      </c>
      <c r="C70" s="367" t="str">
        <f>VLOOKUP(B70,'INFO. PROP'!$A$9:$D$105,2,FALSE)</f>
        <v>CONSORCIO VIAS BOSA</v>
      </c>
      <c r="D70" s="346">
        <v>800052470</v>
      </c>
      <c r="E70" s="371">
        <v>2.38</v>
      </c>
      <c r="F70" s="343" t="str">
        <f t="shared" si="1"/>
        <v>CUMPLE</v>
      </c>
      <c r="G70" s="343"/>
      <c r="H70" s="343" t="str">
        <f>IF((D70&lt;$D$108), " No cumple", "Cumple")</f>
        <v>Cumple</v>
      </c>
    </row>
    <row r="71" spans="2:8" x14ac:dyDescent="0.25">
      <c r="B71" s="343">
        <v>63</v>
      </c>
      <c r="C71" s="367" t="str">
        <f>VLOOKUP(B71,'INFO. PROP'!$A$9:$D$105,2,FALSE)</f>
        <v>CONSORCIO VYO 2022</v>
      </c>
      <c r="D71" s="346">
        <v>800053615</v>
      </c>
      <c r="E71" s="371">
        <v>2.38</v>
      </c>
      <c r="F71" s="343" t="str">
        <f t="shared" si="1"/>
        <v>CUMPLE</v>
      </c>
      <c r="G71" s="343"/>
      <c r="H71" s="343" t="str">
        <f>IF((D71&lt;$D$108), " No cumple", "Cumple")</f>
        <v>Cumple</v>
      </c>
    </row>
    <row r="72" spans="2:8" x14ac:dyDescent="0.25">
      <c r="B72" s="343">
        <v>64</v>
      </c>
      <c r="C72" s="367" t="str">
        <f>VLOOKUP(B72,'INFO. PROP'!$A$9:$D$105,2,FALSE)</f>
        <v>D&amp;B INGENIEROS CIVILES S.A.S.</v>
      </c>
      <c r="D72" s="346">
        <v>800053612</v>
      </c>
      <c r="E72" s="371">
        <v>2.38</v>
      </c>
      <c r="F72" s="343" t="str">
        <f t="shared" si="1"/>
        <v>CUMPLE</v>
      </c>
      <c r="G72" s="343"/>
      <c r="H72" s="343" t="str">
        <f>IF((D72&lt;$D$108), " No cumple", "Cumple")</f>
        <v>Cumple</v>
      </c>
    </row>
    <row r="73" spans="2:8" x14ac:dyDescent="0.25">
      <c r="B73" s="343">
        <v>65</v>
      </c>
      <c r="C73" s="367" t="str">
        <f>VLOOKUP(B73,'INFO. PROP'!$A$9:$D$105,2,FALSE)</f>
        <v>CONSORCIO INTERTRONCAL 2022</v>
      </c>
      <c r="D73" s="346">
        <v>800053541</v>
      </c>
      <c r="E73" s="371">
        <v>2.38</v>
      </c>
      <c r="F73" s="343" t="str">
        <f t="shared" ref="F73:F104" si="2">IF(OR(D73="",E73=""),"NO CUMPLE",IF(D73&lt;=800053615,IF(E73&lt;=2.38,"CUMPLE","NO CUMPLE"),"NO CUMPLE"))</f>
        <v>CUMPLE</v>
      </c>
      <c r="G73" s="343"/>
      <c r="H73" s="343" t="str">
        <f>IF((D73&lt;$D$108), " No cumple", "Cumple")</f>
        <v>Cumple</v>
      </c>
    </row>
    <row r="74" spans="2:8" x14ac:dyDescent="0.25">
      <c r="B74" s="343">
        <v>66</v>
      </c>
      <c r="C74" s="367" t="str">
        <f>VLOOKUP(B74,'INFO. PROP'!$A$9:$D$105,2,FALSE)</f>
        <v>HMV SERVICIOS S.A.S</v>
      </c>
      <c r="D74" s="346">
        <v>800053541</v>
      </c>
      <c r="E74" s="371">
        <v>2.35</v>
      </c>
      <c r="F74" s="343" t="str">
        <f t="shared" si="2"/>
        <v>CUMPLE</v>
      </c>
      <c r="G74" s="343"/>
      <c r="H74" s="343" t="str">
        <f>IF((D74&lt;$D$108), " No cumple", "Cumple")</f>
        <v>Cumple</v>
      </c>
    </row>
    <row r="75" spans="2:8" x14ac:dyDescent="0.25">
      <c r="B75" s="343">
        <v>67</v>
      </c>
      <c r="C75" s="367" t="str">
        <f>VLOOKUP(B75,'INFO. PROP'!$A$9:$D$105,2,FALSE)</f>
        <v>CONSORCIO MALLA VIAL 2022</v>
      </c>
      <c r="D75" s="346">
        <v>800053615</v>
      </c>
      <c r="E75" s="371">
        <v>2.38</v>
      </c>
      <c r="F75" s="343" t="str">
        <f t="shared" si="2"/>
        <v>CUMPLE</v>
      </c>
      <c r="G75" s="343"/>
      <c r="H75" s="343" t="str">
        <f>IF((D75&lt;$D$108), " No cumple", "Cumple")</f>
        <v>Cumple</v>
      </c>
    </row>
    <row r="76" spans="2:8" x14ac:dyDescent="0.25">
      <c r="B76" s="343">
        <v>68</v>
      </c>
      <c r="C76" s="367" t="str">
        <f>VLOOKUP(B76,'INFO. PROP'!$A$9:$D$105,2,FALSE)</f>
        <v>CONSORCIO INCOL-ALEPH</v>
      </c>
      <c r="D76" s="346">
        <v>800037000</v>
      </c>
      <c r="E76" s="371">
        <v>2.38</v>
      </c>
      <c r="F76" s="343" t="str">
        <f t="shared" si="2"/>
        <v>CUMPLE</v>
      </c>
      <c r="G76" s="343"/>
      <c r="H76" s="343" t="str">
        <f>IF((D76&lt;$D$108), " No cumple", "Cumple")</f>
        <v>Cumple</v>
      </c>
    </row>
    <row r="77" spans="2:8" x14ac:dyDescent="0.25">
      <c r="B77" s="343">
        <v>69</v>
      </c>
      <c r="C77" s="367" t="str">
        <f>VLOOKUP(B77,'INFO. PROP'!$A$9:$D$105,2,FALSE)</f>
        <v>CONSULTORES DEL OCCIDENTE SAS</v>
      </c>
      <c r="D77" s="346">
        <v>800053541</v>
      </c>
      <c r="E77" s="371">
        <v>2.38</v>
      </c>
      <c r="F77" s="343" t="str">
        <f t="shared" si="2"/>
        <v>CUMPLE</v>
      </c>
      <c r="G77" s="343"/>
      <c r="H77" s="343" t="str">
        <f>IF((D77&lt;$D$108), " No cumple", "Cumple")</f>
        <v>Cumple</v>
      </c>
    </row>
    <row r="78" spans="2:8" x14ac:dyDescent="0.25">
      <c r="B78" s="343">
        <v>70</v>
      </c>
      <c r="C78" s="367" t="str">
        <f>VLOOKUP(B78,'INFO. PROP'!$A$9:$D$105,2,FALSE)</f>
        <v>CONSORCIO BOSA</v>
      </c>
      <c r="D78" s="346">
        <v>800015059</v>
      </c>
      <c r="E78" s="371">
        <v>2.38</v>
      </c>
      <c r="F78" s="343" t="str">
        <f t="shared" si="2"/>
        <v>CUMPLE</v>
      </c>
      <c r="G78" s="343"/>
      <c r="H78" s="343" t="str">
        <f>IF((D78&lt;$D$108), " No cumple", "Cumple")</f>
        <v>Cumple</v>
      </c>
    </row>
    <row r="79" spans="2:8" x14ac:dyDescent="0.25">
      <c r="B79" s="343">
        <v>71</v>
      </c>
      <c r="C79" s="367" t="str">
        <f>VLOOKUP(B79,'INFO. PROP'!$A$9:$D$105,2,FALSE)</f>
        <v>CONSORCIO KALROY BOSA 04</v>
      </c>
      <c r="D79" s="346">
        <v>800052470</v>
      </c>
      <c r="E79" s="371">
        <v>2.38</v>
      </c>
      <c r="F79" s="343" t="str">
        <f t="shared" si="2"/>
        <v>CUMPLE</v>
      </c>
      <c r="G79" s="343"/>
      <c r="H79" s="343" t="str">
        <f>IF((D79&lt;$D$108), " No cumple", "Cumple")</f>
        <v>Cumple</v>
      </c>
    </row>
    <row r="80" spans="2:8" x14ac:dyDescent="0.25">
      <c r="B80" s="343">
        <v>72</v>
      </c>
      <c r="C80" s="367" t="str">
        <f>VLOOKUP(B80,'INFO. PROP'!$A$9:$D$105,2,FALSE)</f>
        <v>UNIÓN TEMPORAL - RUTAS BOSA.</v>
      </c>
      <c r="D80" s="346">
        <v>800053615</v>
      </c>
      <c r="E80" s="371">
        <v>2.38</v>
      </c>
      <c r="F80" s="343" t="str">
        <f t="shared" si="2"/>
        <v>CUMPLE</v>
      </c>
      <c r="G80" s="343"/>
      <c r="H80" s="343" t="str">
        <f>IF((D80&lt;$D$108), " No cumple", "Cumple")</f>
        <v>Cumple</v>
      </c>
    </row>
    <row r="81" spans="2:8" x14ac:dyDescent="0.25">
      <c r="B81" s="343">
        <v>73</v>
      </c>
      <c r="C81" s="368" t="str">
        <f>VLOOKUP(B81,'INFO. PROP'!$A$9:$D$105,2,FALSE)</f>
        <v>CONSORCIO AV</v>
      </c>
      <c r="D81" s="346">
        <v>800053615</v>
      </c>
      <c r="E81" s="371">
        <v>2.38</v>
      </c>
      <c r="F81" s="343" t="str">
        <f t="shared" si="2"/>
        <v>CUMPLE</v>
      </c>
      <c r="G81" s="343"/>
      <c r="H81" s="343" t="str">
        <f>IF((D81&lt;$D$108), " No cumple", "Cumple")</f>
        <v>Cumple</v>
      </c>
    </row>
    <row r="82" spans="2:8" x14ac:dyDescent="0.25">
      <c r="B82" s="343">
        <v>74</v>
      </c>
      <c r="C82" s="368" t="str">
        <f>VLOOKUP(B82,'INFO. PROP'!$A$9:$D$105,2,FALSE)</f>
        <v>CONSORCIO INGEVIAL</v>
      </c>
      <c r="D82" s="346">
        <v>798014431</v>
      </c>
      <c r="E82" s="371">
        <v>2.38</v>
      </c>
      <c r="F82" s="343" t="str">
        <f t="shared" si="2"/>
        <v>CUMPLE</v>
      </c>
      <c r="G82" s="343"/>
      <c r="H82" s="343" t="str">
        <f>IF((D82&lt;$D$108), " No cumple", "Cumple")</f>
        <v>Cumple</v>
      </c>
    </row>
    <row r="83" spans="2:8" x14ac:dyDescent="0.25">
      <c r="B83" s="343">
        <v>75</v>
      </c>
      <c r="C83" s="368" t="str">
        <f>VLOOKUP(B83,'INFO. PROP'!$A$9:$D$105,2,FALSE)</f>
        <v>CONSORCIO INTERVENTORIA BOSA</v>
      </c>
      <c r="D83" s="346">
        <v>800053615</v>
      </c>
      <c r="E83" s="371">
        <v>2.38</v>
      </c>
      <c r="F83" s="343" t="str">
        <f t="shared" si="2"/>
        <v>CUMPLE</v>
      </c>
      <c r="G83" s="343"/>
      <c r="H83" s="343" t="str">
        <f>IF((D83&lt;$D$108), " No cumple", "Cumple")</f>
        <v>Cumple</v>
      </c>
    </row>
    <row r="84" spans="2:8" x14ac:dyDescent="0.25">
      <c r="B84" s="343">
        <v>76</v>
      </c>
      <c r="C84" s="368" t="str">
        <f>VLOOKUP(B84,'INFO. PROP'!$A$9:$D$105,2,FALSE)</f>
        <v>CONSORCIO ING VIAL</v>
      </c>
      <c r="D84" s="346">
        <v>800053422</v>
      </c>
      <c r="E84" s="371">
        <v>2.38</v>
      </c>
      <c r="F84" s="343" t="str">
        <f t="shared" si="2"/>
        <v>CUMPLE</v>
      </c>
      <c r="G84" s="344"/>
      <c r="H84" s="343" t="str">
        <f>IF((D84&lt;$D$108), " No cumple", "Cumple")</f>
        <v>Cumple</v>
      </c>
    </row>
    <row r="85" spans="2:8" x14ac:dyDescent="0.25">
      <c r="B85" s="343">
        <v>77</v>
      </c>
      <c r="C85" s="368" t="str">
        <f>VLOOKUP(B85,'INFO. PROP'!$A$9:$D$105,2,FALSE)</f>
        <v>CONSORCIO INTERVENTORES</v>
      </c>
      <c r="D85" s="346">
        <v>800053601</v>
      </c>
      <c r="E85" s="371">
        <v>2.38</v>
      </c>
      <c r="F85" s="343" t="str">
        <f t="shared" si="2"/>
        <v>CUMPLE</v>
      </c>
      <c r="G85" s="343"/>
      <c r="H85" s="343" t="str">
        <f>IF((D85&lt;$D$108), " No cumple", "Cumple")</f>
        <v>Cumple</v>
      </c>
    </row>
    <row r="86" spans="2:8" x14ac:dyDescent="0.25">
      <c r="B86" s="343">
        <v>78</v>
      </c>
      <c r="C86" s="368" t="str">
        <f>VLOOKUP(B86,'INFO. PROP'!$A$9:$D$105,2,FALSE)</f>
        <v>INGENIERIA Y CONSULTORIA INGECON SAS</v>
      </c>
      <c r="D86" s="346">
        <v>800053089</v>
      </c>
      <c r="E86" s="371">
        <v>2.38</v>
      </c>
      <c r="F86" s="343" t="str">
        <f t="shared" si="2"/>
        <v>CUMPLE</v>
      </c>
      <c r="G86" s="343"/>
      <c r="H86" s="343" t="str">
        <f>IF((D86&lt;$D$108), " No cumple", "Cumple")</f>
        <v>Cumple</v>
      </c>
    </row>
    <row r="87" spans="2:8" x14ac:dyDescent="0.25">
      <c r="B87" s="343">
        <v>79</v>
      </c>
      <c r="C87" s="368" t="str">
        <f>VLOOKUP(B87,'INFO. PROP'!$A$9:$D$105,2,FALSE)</f>
        <v xml:space="preserve">	INTERVENTORIA Y CONSTRUCIVILES SAS</v>
      </c>
      <c r="D87" s="346">
        <v>799680000</v>
      </c>
      <c r="E87" s="371">
        <v>2.38</v>
      </c>
      <c r="F87" s="343" t="str">
        <f t="shared" si="2"/>
        <v>CUMPLE</v>
      </c>
      <c r="G87" s="343"/>
      <c r="H87" s="343" t="str">
        <f>IF((D87&lt;$D$108), " No cumple", "Cumple")</f>
        <v>Cumple</v>
      </c>
    </row>
    <row r="88" spans="2:8" x14ac:dyDescent="0.25">
      <c r="B88" s="343">
        <v>80</v>
      </c>
      <c r="C88" s="368" t="str">
        <f>VLOOKUP(B88,'INFO. PROP'!$A$9:$D$105,2,FALSE)</f>
        <v>CONSORCIO INTERVIAS BOSA -22</v>
      </c>
      <c r="D88" s="346">
        <v>780053615</v>
      </c>
      <c r="E88" s="371">
        <v>2.2999999999999998</v>
      </c>
      <c r="F88" s="343" t="str">
        <f t="shared" si="2"/>
        <v>CUMPLE</v>
      </c>
      <c r="G88" s="343"/>
      <c r="H88" s="578" t="str">
        <f>IF((D88&lt;$D$108), " No cumple", "Cumple")</f>
        <v xml:space="preserve"> No cumple</v>
      </c>
    </row>
    <row r="89" spans="2:8" x14ac:dyDescent="0.25">
      <c r="B89" s="343">
        <v>81</v>
      </c>
      <c r="C89" s="368" t="str">
        <f>VLOOKUP(B89,'INFO. PROP'!$A$9:$D$105,2,FALSE)</f>
        <v>AYM CONSULTORIA SAS</v>
      </c>
      <c r="D89" s="346">
        <v>800052470</v>
      </c>
      <c r="E89" s="371">
        <v>2.38</v>
      </c>
      <c r="F89" s="343" t="str">
        <f t="shared" si="2"/>
        <v>CUMPLE</v>
      </c>
      <c r="G89" s="343"/>
      <c r="H89" s="343" t="str">
        <f>IF((D89&lt;$D$108), " No cumple", "Cumple")</f>
        <v>Cumple</v>
      </c>
    </row>
    <row r="90" spans="2:8" x14ac:dyDescent="0.25">
      <c r="B90" s="343">
        <v>82</v>
      </c>
      <c r="C90" s="368" t="str">
        <f>VLOOKUP(B90,'INFO. PROP'!$A$9:$D$105,2,FALSE)</f>
        <v>CONSORCIO NLA 2022</v>
      </c>
      <c r="D90" s="346">
        <v>800053615</v>
      </c>
      <c r="E90" s="371">
        <v>2.38</v>
      </c>
      <c r="F90" s="343" t="str">
        <f t="shared" si="2"/>
        <v>CUMPLE</v>
      </c>
      <c r="G90" s="343"/>
      <c r="H90" s="343" t="str">
        <f>IF((D90&lt;$D$108), " No cumple", "Cumple")</f>
        <v>Cumple</v>
      </c>
    </row>
    <row r="91" spans="2:8" x14ac:dyDescent="0.25">
      <c r="B91" s="343">
        <v>83</v>
      </c>
      <c r="C91" s="368" t="str">
        <f>VLOOKUP(B91,'INFO. PROP'!$A$9:$D$105,2,FALSE)</f>
        <v>CONSORCIO URBANO</v>
      </c>
      <c r="D91" s="346">
        <v>800053614</v>
      </c>
      <c r="E91" s="371">
        <v>2.38</v>
      </c>
      <c r="F91" s="343" t="str">
        <f t="shared" si="2"/>
        <v>CUMPLE</v>
      </c>
      <c r="G91" s="343"/>
      <c r="H91" s="343" t="str">
        <f>IF((D91&lt;$D$108), " No cumple", "Cumple")</f>
        <v>Cumple</v>
      </c>
    </row>
    <row r="92" spans="2:8" x14ac:dyDescent="0.25">
      <c r="B92" s="343">
        <v>84</v>
      </c>
      <c r="C92" s="368" t="str">
        <f>VLOOKUP(B92,'INFO. PROP'!$A$9:$D$105,2,FALSE)</f>
        <v>CONSORCIO INTERVIAL AB 004</v>
      </c>
      <c r="D92" s="346">
        <v>800038007</v>
      </c>
      <c r="E92" s="371">
        <v>2.38</v>
      </c>
      <c r="F92" s="343" t="str">
        <f t="shared" si="2"/>
        <v>CUMPLE</v>
      </c>
      <c r="G92" s="343"/>
      <c r="H92" s="343" t="str">
        <f>IF((D92&lt;$D$108), " No cumple", "Cumple")</f>
        <v>Cumple</v>
      </c>
    </row>
    <row r="93" spans="2:8" x14ac:dyDescent="0.25">
      <c r="B93" s="343">
        <v>85</v>
      </c>
      <c r="C93" s="368" t="str">
        <f>VLOOKUP(B93,'INFO. PROP'!$A$9:$D$105,2,FALSE)</f>
        <v>CONSORCIO MALLA VIAL BOSA 22</v>
      </c>
      <c r="D93" s="346">
        <v>800053615</v>
      </c>
      <c r="E93" s="371">
        <v>2.38</v>
      </c>
      <c r="F93" s="343" t="str">
        <f t="shared" si="2"/>
        <v>CUMPLE</v>
      </c>
      <c r="G93" s="343"/>
      <c r="H93" s="343" t="str">
        <f>IF((D93&lt;$D$108), " No cumple", "Cumple")</f>
        <v>Cumple</v>
      </c>
    </row>
    <row r="94" spans="2:8" x14ac:dyDescent="0.25">
      <c r="B94" s="343">
        <v>86</v>
      </c>
      <c r="C94" s="368" t="str">
        <f>VLOOKUP(B94,'INFO. PROP'!$A$9:$D$105,2,FALSE)</f>
        <v>TERRA INGENIEROS CIVILES SAS</v>
      </c>
      <c r="D94" s="346">
        <v>799998064</v>
      </c>
      <c r="E94" s="371">
        <v>1.4</v>
      </c>
      <c r="F94" s="343" t="str">
        <f t="shared" si="2"/>
        <v>CUMPLE</v>
      </c>
      <c r="G94" s="343"/>
      <c r="H94" s="343" t="str">
        <f>IF((D94&lt;$D$108), " No cumple", "Cumple")</f>
        <v>Cumple</v>
      </c>
    </row>
    <row r="95" spans="2:8" x14ac:dyDescent="0.25">
      <c r="B95" s="343">
        <v>87</v>
      </c>
      <c r="C95" s="368" t="str">
        <f>VLOOKUP(B95,'INFO. PROP'!$A$9:$D$105,2,FALSE)</f>
        <v>CONSORCIO INTERVENTORIA BOSA</v>
      </c>
      <c r="D95" s="346">
        <v>800053615</v>
      </c>
      <c r="E95" s="371">
        <v>2.38</v>
      </c>
      <c r="F95" s="343" t="str">
        <f t="shared" si="2"/>
        <v>CUMPLE</v>
      </c>
      <c r="G95" s="343"/>
      <c r="H95" s="343" t="str">
        <f>IF((D95&lt;$D$108), " No cumple", "Cumple")</f>
        <v>Cumple</v>
      </c>
    </row>
    <row r="96" spans="2:8" ht="180" x14ac:dyDescent="0.25">
      <c r="B96" s="343">
        <v>88</v>
      </c>
      <c r="C96" s="368" t="str">
        <f>VLOOKUP(B96,'INFO. PROP'!$A$9:$D$105,2,FALSE)</f>
        <v>CONSORCIO VIAS URBANAS PCC</v>
      </c>
      <c r="D96" s="346">
        <v>800053615</v>
      </c>
      <c r="E96" s="385"/>
      <c r="F96" s="343" t="str">
        <f t="shared" si="2"/>
        <v>NO CUMPLE</v>
      </c>
      <c r="G96" s="583" t="s">
        <v>1731</v>
      </c>
      <c r="H96" s="343" t="str">
        <f>IF((D96&lt;$D$108), " No cumple", "Cumple")</f>
        <v>Cumple</v>
      </c>
    </row>
    <row r="97" spans="2:8" x14ac:dyDescent="0.25">
      <c r="B97" s="343">
        <v>89</v>
      </c>
      <c r="C97" s="368" t="str">
        <f>VLOOKUP(B97,'INFO. PROP'!$A$9:$D$105,2,FALSE)</f>
        <v>CONSORCIO CONEXION VIAL BOSA</v>
      </c>
      <c r="D97" s="346">
        <v>800053541</v>
      </c>
      <c r="E97" s="371">
        <v>2.38</v>
      </c>
      <c r="F97" s="343" t="str">
        <f t="shared" si="2"/>
        <v>CUMPLE</v>
      </c>
      <c r="G97" s="343"/>
      <c r="H97" s="343" t="str">
        <f>IF((D97&lt;$D$108), " No cumple", "Cumple")</f>
        <v>Cumple</v>
      </c>
    </row>
    <row r="98" spans="2:8" x14ac:dyDescent="0.25">
      <c r="B98" s="343">
        <v>90</v>
      </c>
      <c r="C98" s="368" t="str">
        <f>VLOOKUP(B98,'INFO. PROP'!$A$9:$D$105,2,FALSE)</f>
        <v>CONSORCIO INT. GQQI</v>
      </c>
      <c r="D98" s="346">
        <v>800050000</v>
      </c>
      <c r="E98" s="371">
        <v>2.38</v>
      </c>
      <c r="F98" s="343" t="str">
        <f t="shared" si="2"/>
        <v>CUMPLE</v>
      </c>
      <c r="G98" s="343"/>
      <c r="H98" s="343" t="str">
        <f>IF((D98&lt;$D$108), " No cumple", "Cumple")</f>
        <v>Cumple</v>
      </c>
    </row>
    <row r="99" spans="2:8" x14ac:dyDescent="0.25">
      <c r="B99" s="343">
        <v>91</v>
      </c>
      <c r="C99" s="369" t="str">
        <f>VLOOKUP(B99,'INFO. PROP'!$A$9:$D$105,2,FALSE)</f>
        <v>DAM SOLUCIONES E INGENIERIA SAS</v>
      </c>
      <c r="D99" s="346">
        <v>800053000</v>
      </c>
      <c r="E99" s="371">
        <v>2.38</v>
      </c>
      <c r="F99" s="343" t="str">
        <f t="shared" si="2"/>
        <v>CUMPLE</v>
      </c>
      <c r="G99" s="343"/>
      <c r="H99" s="343" t="str">
        <f>IF((D99&lt;$D$108), " No cumple", "Cumple")</f>
        <v>Cumple</v>
      </c>
    </row>
    <row r="100" spans="2:8" x14ac:dyDescent="0.25">
      <c r="B100" s="343">
        <v>92</v>
      </c>
      <c r="C100" s="369" t="str">
        <f>VLOOKUP(B100,'INFO. PROP'!$A$9:$D$105,2,FALSE)</f>
        <v>DPC INGENIEROS SAS</v>
      </c>
      <c r="D100" s="346">
        <v>800053541</v>
      </c>
      <c r="E100" s="371">
        <v>2.38</v>
      </c>
      <c r="F100" s="343" t="str">
        <f t="shared" si="2"/>
        <v>CUMPLE</v>
      </c>
      <c r="G100" s="344"/>
      <c r="H100" s="343" t="str">
        <f>IF((D100&lt;$D$108), " No cumple", "Cumple")</f>
        <v>Cumple</v>
      </c>
    </row>
    <row r="101" spans="2:8" x14ac:dyDescent="0.25">
      <c r="B101" s="343">
        <v>93</v>
      </c>
      <c r="C101" s="369" t="str">
        <f>VLOOKUP(B101,'INFO. PROP'!$A$9:$D$105,2,FALSE)</f>
        <v>CONSORCIO INTERBOSA</v>
      </c>
      <c r="D101" s="346">
        <v>800053615</v>
      </c>
      <c r="E101" s="371">
        <v>2.38</v>
      </c>
      <c r="F101" s="343" t="str">
        <f t="shared" si="2"/>
        <v>CUMPLE</v>
      </c>
      <c r="G101" s="343"/>
      <c r="H101" s="343" t="str">
        <f>IF((D101&lt;$D$108), " No cumple", "Cumple")</f>
        <v>Cumple</v>
      </c>
    </row>
    <row r="102" spans="2:8" x14ac:dyDescent="0.25">
      <c r="B102" s="343">
        <v>94</v>
      </c>
      <c r="C102" s="369" t="str">
        <f>VLOOKUP(B102,'INFO. PROP'!$A$9:$D$105,2,FALSE)</f>
        <v>CELQO S.A.S.</v>
      </c>
      <c r="D102" s="346">
        <v>800053615</v>
      </c>
      <c r="E102" s="371">
        <v>2.38</v>
      </c>
      <c r="F102" s="343" t="str">
        <f t="shared" si="2"/>
        <v>CUMPLE</v>
      </c>
      <c r="G102" s="343"/>
      <c r="H102" s="343" t="str">
        <f>IF((D102&lt;$D$108), " No cumple", "Cumple")</f>
        <v>Cumple</v>
      </c>
    </row>
    <row r="103" spans="2:8" ht="105" x14ac:dyDescent="0.25">
      <c r="B103" s="343">
        <v>95</v>
      </c>
      <c r="C103" s="369" t="str">
        <f>VLOOKUP(B103,'INFO. PROP'!$A$9:$D$105,2,FALSE)</f>
        <v>CIVILE AMC-INTERVENTORÍAS</v>
      </c>
      <c r="D103" s="384"/>
      <c r="E103" s="385"/>
      <c r="F103" s="343" t="str">
        <f t="shared" si="2"/>
        <v>NO CUMPLE</v>
      </c>
      <c r="G103" s="583" t="s">
        <v>1732</v>
      </c>
      <c r="H103" s="343" t="str">
        <f>IF((D103&lt;$D$108), " No cumple", "Cumple")</f>
        <v xml:space="preserve"> No cumple</v>
      </c>
    </row>
    <row r="104" spans="2:8" ht="105" x14ac:dyDescent="0.25">
      <c r="B104" s="343">
        <v>96</v>
      </c>
      <c r="C104" s="369" t="str">
        <f>VLOOKUP(B104,'INFO. PROP'!$A$9:$D$105,2,FALSE)</f>
        <v>INTERSA S.A.</v>
      </c>
      <c r="D104" s="384"/>
      <c r="E104" s="385"/>
      <c r="F104" s="343" t="str">
        <f t="shared" si="2"/>
        <v>NO CUMPLE</v>
      </c>
      <c r="G104" s="583" t="s">
        <v>1732</v>
      </c>
      <c r="H104" s="343" t="str">
        <f>IF((D104&lt;$D$108), " No cumple", "Cumple")</f>
        <v xml:space="preserve"> No cumple</v>
      </c>
    </row>
    <row r="106" spans="2:8" x14ac:dyDescent="0.25">
      <c r="C106" s="810" t="s">
        <v>1733</v>
      </c>
      <c r="D106" s="811">
        <f>MEDIAN(D9:D104)</f>
        <v>800053615</v>
      </c>
    </row>
    <row r="107" spans="2:8" x14ac:dyDescent="0.25">
      <c r="C107" s="810" t="s">
        <v>1734</v>
      </c>
      <c r="D107" s="811">
        <f>STDEVA(D9:D104)</f>
        <v>2071959.1820570449</v>
      </c>
    </row>
    <row r="108" spans="2:8" x14ac:dyDescent="0.25">
      <c r="C108" s="812" t="s">
        <v>1735</v>
      </c>
      <c r="D108" s="811">
        <f>D106-D107</f>
        <v>797981655.81794298</v>
      </c>
    </row>
  </sheetData>
  <mergeCells count="11">
    <mergeCell ref="H7:H8"/>
    <mergeCell ref="B2:H2"/>
    <mergeCell ref="B3:H3"/>
    <mergeCell ref="B4:H4"/>
    <mergeCell ref="B5:H5"/>
    <mergeCell ref="B6:H6"/>
    <mergeCell ref="B7:B8"/>
    <mergeCell ref="C7:C8"/>
    <mergeCell ref="D7:E7"/>
    <mergeCell ref="F7:F8"/>
    <mergeCell ref="G7:G8"/>
  </mergeCells>
  <conditionalFormatting sqref="F9:F104">
    <cfRule type="containsText" dxfId="272" priority="6" operator="containsText" text="NO CUMPLE">
      <formula>NOT(ISERROR(SEARCH("NO CUMPLE",F9)))</formula>
    </cfRule>
  </conditionalFormatting>
  <conditionalFormatting sqref="F9:F104">
    <cfRule type="containsText" dxfId="271" priority="5" operator="containsText" text="CUMPLE">
      <formula>NOT(ISERROR(SEARCH("CUMPLE",F9)))</formula>
    </cfRule>
  </conditionalFormatting>
  <conditionalFormatting sqref="F9:F104">
    <cfRule type="containsText" dxfId="270" priority="4" operator="containsText" text="NO CUMPLE">
      <formula>NOT(ISERROR(SEARCH("NO CUMPLE",F9)))</formula>
    </cfRule>
  </conditionalFormatting>
  <conditionalFormatting sqref="H9:H104">
    <cfRule type="containsText" dxfId="269" priority="3" operator="containsText" text="NO CUMPLE">
      <formula>NOT(ISERROR(SEARCH("NO CUMPLE",H9)))</formula>
    </cfRule>
  </conditionalFormatting>
  <conditionalFormatting sqref="H9:H104">
    <cfRule type="containsText" dxfId="268" priority="2" operator="containsText" text="CUMPLE">
      <formula>NOT(ISERROR(SEARCH("CUMPLE",H9)))</formula>
    </cfRule>
  </conditionalFormatting>
  <conditionalFormatting sqref="H9:H104">
    <cfRule type="containsText" dxfId="267" priority="1" operator="containsText" text="NO CUMPLE">
      <formula>NOT(ISERROR(SEARCH("NO CUMPLE",H9)))</formula>
    </cfRule>
  </conditionalFormatting>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6766A9-A561-43AA-8741-CED70AA135F5}">
  <sheetPr>
    <tabColor rgb="FFFFFF00"/>
  </sheetPr>
  <dimension ref="A1:AD976"/>
  <sheetViews>
    <sheetView topLeftCell="D4" zoomScaleNormal="100" workbookViewId="0">
      <selection activeCell="E63" sqref="E63"/>
    </sheetView>
  </sheetViews>
  <sheetFormatPr baseColWidth="10" defaultColWidth="14.42578125" defaultRowHeight="15" customHeight="1" x14ac:dyDescent="0.2"/>
  <cols>
    <col min="1" max="1" width="11.42578125" style="82" customWidth="1"/>
    <col min="2" max="2" width="40.42578125" style="82" customWidth="1"/>
    <col min="3" max="3" width="16.7109375" style="82" customWidth="1"/>
    <col min="4" max="4" width="14.5703125" style="82" customWidth="1"/>
    <col min="5" max="5" width="16.85546875" style="82" customWidth="1"/>
    <col min="6" max="6" width="11.42578125" style="82" customWidth="1"/>
    <col min="7" max="7" width="15.7109375" style="82" customWidth="1"/>
    <col min="8" max="8" width="22.42578125" style="235" customWidth="1"/>
    <col min="9" max="9" width="10.140625" style="82" customWidth="1"/>
    <col min="10" max="10" width="9.7109375" style="82" customWidth="1"/>
    <col min="11" max="11" width="28.85546875" style="82" customWidth="1"/>
    <col min="12" max="12" width="41.85546875" style="82" customWidth="1"/>
    <col min="13" max="30" width="11.42578125" style="82" customWidth="1"/>
    <col min="31" max="16384" width="14.42578125" style="82"/>
  </cols>
  <sheetData>
    <row r="1" spans="1:30" ht="59.25" customHeight="1" x14ac:dyDescent="0.2">
      <c r="A1" s="736" t="s">
        <v>0</v>
      </c>
      <c r="B1" s="737"/>
      <c r="C1" s="737"/>
      <c r="D1" s="738"/>
      <c r="E1" s="738"/>
      <c r="F1" s="738"/>
      <c r="G1" s="738"/>
      <c r="H1" s="738"/>
      <c r="I1" s="738"/>
      <c r="J1" s="738"/>
      <c r="K1" s="738"/>
      <c r="L1" s="739"/>
      <c r="M1" s="84"/>
      <c r="N1" s="84"/>
      <c r="O1" s="84"/>
      <c r="P1" s="84"/>
      <c r="Q1" s="84"/>
      <c r="R1" s="84"/>
      <c r="S1" s="84"/>
      <c r="T1" s="84"/>
      <c r="U1" s="85"/>
      <c r="V1" s="85"/>
      <c r="W1" s="85"/>
      <c r="X1" s="85"/>
      <c r="Y1" s="85"/>
      <c r="Z1" s="85"/>
      <c r="AA1" s="85"/>
      <c r="AB1" s="85"/>
      <c r="AC1" s="85"/>
      <c r="AD1" s="85"/>
    </row>
    <row r="2" spans="1:30" ht="21" customHeight="1" x14ac:dyDescent="0.2">
      <c r="A2" s="736" t="s">
        <v>1</v>
      </c>
      <c r="B2" s="739"/>
      <c r="C2" s="739"/>
      <c r="D2" s="739"/>
      <c r="E2" s="739"/>
      <c r="F2" s="739"/>
      <c r="G2" s="739"/>
      <c r="H2" s="739"/>
      <c r="I2" s="739"/>
      <c r="J2" s="739"/>
      <c r="K2" s="739"/>
      <c r="L2" s="739"/>
      <c r="M2" s="87"/>
      <c r="N2" s="87"/>
      <c r="O2" s="87"/>
      <c r="P2" s="87"/>
      <c r="Q2" s="87"/>
      <c r="R2" s="87"/>
      <c r="S2" s="87"/>
      <c r="T2" s="87"/>
      <c r="U2" s="85"/>
      <c r="V2" s="85"/>
      <c r="W2" s="85"/>
      <c r="X2" s="85"/>
      <c r="Y2" s="85"/>
      <c r="Z2" s="85"/>
      <c r="AA2" s="85"/>
      <c r="AB2" s="85"/>
      <c r="AC2" s="85"/>
      <c r="AD2" s="85"/>
    </row>
    <row r="3" spans="1:30" ht="74.25" customHeight="1" x14ac:dyDescent="0.2">
      <c r="A3" s="740" t="s">
        <v>2</v>
      </c>
      <c r="B3" s="741"/>
      <c r="C3" s="741"/>
      <c r="D3" s="741"/>
      <c r="E3" s="741"/>
      <c r="F3" s="741"/>
      <c r="G3" s="741"/>
      <c r="H3" s="741"/>
      <c r="I3" s="741"/>
      <c r="J3" s="741"/>
      <c r="K3" s="741"/>
      <c r="L3" s="741"/>
      <c r="M3" s="87"/>
      <c r="N3" s="87"/>
      <c r="O3" s="87"/>
      <c r="P3" s="87"/>
      <c r="Q3" s="87"/>
      <c r="R3" s="87"/>
      <c r="S3" s="87"/>
      <c r="T3" s="87"/>
      <c r="U3" s="85"/>
      <c r="V3" s="85"/>
      <c r="W3" s="85"/>
      <c r="X3" s="85"/>
      <c r="Y3" s="85"/>
      <c r="Z3" s="85"/>
      <c r="AA3" s="85"/>
      <c r="AB3" s="85"/>
      <c r="AC3" s="85"/>
      <c r="AD3" s="85"/>
    </row>
    <row r="4" spans="1:30" ht="14.25" customHeight="1" thickBot="1" x14ac:dyDescent="0.25">
      <c r="A4" s="742" t="s">
        <v>1736</v>
      </c>
      <c r="B4" s="739"/>
      <c r="C4" s="743"/>
      <c r="D4" s="743"/>
      <c r="E4" s="743"/>
      <c r="F4" s="743"/>
      <c r="G4" s="743"/>
      <c r="H4" s="743"/>
      <c r="I4" s="743"/>
      <c r="J4" s="743"/>
      <c r="K4" s="743"/>
      <c r="L4" s="739"/>
    </row>
    <row r="5" spans="1:30" s="153" customFormat="1" ht="39.75" customHeight="1" x14ac:dyDescent="0.25">
      <c r="A5" s="248"/>
      <c r="B5" s="249"/>
      <c r="C5" s="744" t="s">
        <v>1737</v>
      </c>
      <c r="D5" s="745"/>
      <c r="E5" s="747" t="s">
        <v>1738</v>
      </c>
      <c r="F5" s="748"/>
      <c r="G5" s="744" t="s">
        <v>1739</v>
      </c>
      <c r="H5" s="751"/>
      <c r="I5" s="751"/>
      <c r="J5" s="745"/>
      <c r="K5" s="746" t="s">
        <v>1740</v>
      </c>
      <c r="L5" s="746" t="s">
        <v>1741</v>
      </c>
    </row>
    <row r="6" spans="1:30" ht="46.5" customHeight="1" x14ac:dyDescent="0.2">
      <c r="A6" s="732" t="s">
        <v>5</v>
      </c>
      <c r="B6" s="734" t="s">
        <v>6</v>
      </c>
      <c r="C6" s="262" t="s">
        <v>1742</v>
      </c>
      <c r="D6" s="749" t="s">
        <v>1743</v>
      </c>
      <c r="E6" s="262" t="s">
        <v>1744</v>
      </c>
      <c r="F6" s="749" t="s">
        <v>1745</v>
      </c>
      <c r="G6" s="262" t="s">
        <v>1746</v>
      </c>
      <c r="H6" s="731" t="s">
        <v>1747</v>
      </c>
      <c r="I6" s="108" t="s">
        <v>656</v>
      </c>
      <c r="J6" s="263" t="s">
        <v>1748</v>
      </c>
      <c r="K6" s="746"/>
      <c r="L6" s="746"/>
    </row>
    <row r="7" spans="1:30" ht="25.5" customHeight="1" x14ac:dyDescent="0.2">
      <c r="A7" s="733"/>
      <c r="B7" s="735"/>
      <c r="C7" s="262" t="s">
        <v>1749</v>
      </c>
      <c r="D7" s="750"/>
      <c r="E7" s="262" t="s">
        <v>1750</v>
      </c>
      <c r="F7" s="750"/>
      <c r="G7" s="262" t="s">
        <v>1751</v>
      </c>
      <c r="H7" s="731"/>
      <c r="I7" s="108" t="s">
        <v>1751</v>
      </c>
      <c r="J7" s="265"/>
      <c r="K7" s="266" t="s">
        <v>1752</v>
      </c>
      <c r="L7" s="746"/>
    </row>
    <row r="8" spans="1:30" ht="14.25" customHeight="1" x14ac:dyDescent="0.2">
      <c r="A8" s="233">
        <v>1</v>
      </c>
      <c r="B8" s="321" t="str">
        <f>VLOOKUP(A8,'INFO. PROP'!$A$9:$D$105,2,FALSE)</f>
        <v>SITELSA SAS</v>
      </c>
      <c r="C8" s="338" t="s">
        <v>634</v>
      </c>
      <c r="D8" s="370">
        <f>+IF(C8="SI",10,0)</f>
        <v>10</v>
      </c>
      <c r="E8" s="338" t="s">
        <v>634</v>
      </c>
      <c r="F8" s="370">
        <f>IF(E8="si",20,0)</f>
        <v>20</v>
      </c>
      <c r="G8" s="339" t="s">
        <v>634</v>
      </c>
      <c r="H8" s="362" t="s">
        <v>26</v>
      </c>
      <c r="I8" s="340" t="s">
        <v>634</v>
      </c>
      <c r="J8" s="370">
        <f>IF(I8="si",1,0)</f>
        <v>1</v>
      </c>
      <c r="K8" s="341">
        <f>+J8+F8+D8</f>
        <v>31</v>
      </c>
      <c r="L8" s="383"/>
    </row>
    <row r="9" spans="1:30" ht="103.5" customHeight="1" x14ac:dyDescent="0.2">
      <c r="A9" s="233">
        <v>2</v>
      </c>
      <c r="B9" s="321" t="str">
        <f>VLOOKUP(A9,'INFO. PROP'!$A$9:$D$105,2,FALSE)</f>
        <v>PROES INGENIERIA SAS</v>
      </c>
      <c r="C9" s="338" t="s">
        <v>634</v>
      </c>
      <c r="D9" s="370">
        <f t="shared" ref="D9:D72" si="0">+IF(C9="SI",10,0)</f>
        <v>10</v>
      </c>
      <c r="E9" s="338" t="s">
        <v>634</v>
      </c>
      <c r="F9" s="370">
        <f t="shared" ref="F9:F72" si="1">IF(E9="si",20,0)</f>
        <v>20</v>
      </c>
      <c r="G9" s="339" t="s">
        <v>658</v>
      </c>
      <c r="H9" s="473"/>
      <c r="I9" s="340" t="s">
        <v>658</v>
      </c>
      <c r="J9" s="370">
        <f t="shared" ref="J9:J72" si="2">IF(I9="si",1,0)</f>
        <v>0</v>
      </c>
      <c r="K9" s="341">
        <f t="shared" ref="K9:K19" si="3">+J9+F9+D9</f>
        <v>30</v>
      </c>
      <c r="L9" s="382" t="s">
        <v>1753</v>
      </c>
    </row>
    <row r="10" spans="1:30" ht="99.75" customHeight="1" x14ac:dyDescent="0.2">
      <c r="A10" s="233">
        <v>3</v>
      </c>
      <c r="B10" s="321" t="str">
        <f>VLOOKUP(A10,'INFO. PROP'!$A$9:$D$105,2,FALSE)</f>
        <v>CB INGENIEROS SAS</v>
      </c>
      <c r="C10" s="338" t="s">
        <v>634</v>
      </c>
      <c r="D10" s="370">
        <f t="shared" si="0"/>
        <v>10</v>
      </c>
      <c r="E10" s="338" t="s">
        <v>634</v>
      </c>
      <c r="F10" s="370">
        <f t="shared" si="1"/>
        <v>20</v>
      </c>
      <c r="G10" s="339" t="s">
        <v>634</v>
      </c>
      <c r="H10" s="473" t="s">
        <v>1754</v>
      </c>
      <c r="I10" s="340" t="s">
        <v>658</v>
      </c>
      <c r="J10" s="370">
        <f t="shared" si="2"/>
        <v>0</v>
      </c>
      <c r="K10" s="341">
        <f t="shared" si="3"/>
        <v>30</v>
      </c>
      <c r="L10" s="382" t="s">
        <v>1755</v>
      </c>
    </row>
    <row r="11" spans="1:30" ht="14.25" customHeight="1" x14ac:dyDescent="0.2">
      <c r="A11" s="233">
        <v>4</v>
      </c>
      <c r="B11" s="321" t="str">
        <f>VLOOKUP(A11,'INFO. PROP'!$A$9:$D$105,2,FALSE)</f>
        <v>JASEN CONSULTORES S.A.S.</v>
      </c>
      <c r="C11" s="338" t="s">
        <v>634</v>
      </c>
      <c r="D11" s="370">
        <f t="shared" si="0"/>
        <v>10</v>
      </c>
      <c r="E11" s="338" t="s">
        <v>634</v>
      </c>
      <c r="F11" s="370">
        <f t="shared" si="1"/>
        <v>20</v>
      </c>
      <c r="G11" s="339" t="s">
        <v>634</v>
      </c>
      <c r="H11" s="362" t="s">
        <v>46</v>
      </c>
      <c r="I11" s="340" t="s">
        <v>634</v>
      </c>
      <c r="J11" s="370">
        <f t="shared" si="2"/>
        <v>1</v>
      </c>
      <c r="K11" s="341">
        <f t="shared" si="3"/>
        <v>31</v>
      </c>
      <c r="L11" s="372"/>
    </row>
    <row r="12" spans="1:30" ht="24" customHeight="1" x14ac:dyDescent="0.2">
      <c r="A12" s="233">
        <v>5</v>
      </c>
      <c r="B12" s="321" t="str">
        <f>VLOOKUP(A12,'INFO. PROP'!$A$9:$D$105,2,FALSE)</f>
        <v>BOSA SIGLO XXI</v>
      </c>
      <c r="C12" s="338" t="s">
        <v>634</v>
      </c>
      <c r="D12" s="370">
        <f t="shared" si="0"/>
        <v>10</v>
      </c>
      <c r="E12" s="338" t="s">
        <v>634</v>
      </c>
      <c r="F12" s="370">
        <f t="shared" si="1"/>
        <v>20</v>
      </c>
      <c r="G12" s="339" t="s">
        <v>634</v>
      </c>
      <c r="H12" s="362" t="s">
        <v>1756</v>
      </c>
      <c r="I12" s="340" t="s">
        <v>634</v>
      </c>
      <c r="J12" s="370">
        <f t="shared" si="2"/>
        <v>1</v>
      </c>
      <c r="K12" s="341">
        <f t="shared" si="3"/>
        <v>31</v>
      </c>
      <c r="L12" s="372"/>
    </row>
    <row r="13" spans="1:30" ht="14.25" customHeight="1" x14ac:dyDescent="0.2">
      <c r="A13" s="233">
        <v>6</v>
      </c>
      <c r="B13" s="321" t="str">
        <f>VLOOKUP(A13,'INFO. PROP'!$A$9:$D$105,2,FALSE)</f>
        <v>CONSORCIO ODESSA</v>
      </c>
      <c r="C13" s="338" t="s">
        <v>634</v>
      </c>
      <c r="D13" s="370">
        <f t="shared" si="0"/>
        <v>10</v>
      </c>
      <c r="E13" s="338" t="s">
        <v>634</v>
      </c>
      <c r="F13" s="370">
        <f t="shared" si="1"/>
        <v>20</v>
      </c>
      <c r="G13" s="339" t="s">
        <v>634</v>
      </c>
      <c r="H13" s="362" t="s">
        <v>758</v>
      </c>
      <c r="I13" s="340" t="s">
        <v>634</v>
      </c>
      <c r="J13" s="370">
        <f t="shared" si="2"/>
        <v>1</v>
      </c>
      <c r="K13" s="341">
        <f t="shared" si="3"/>
        <v>31</v>
      </c>
      <c r="L13" s="372"/>
    </row>
    <row r="14" spans="1:30" ht="14.25" customHeight="1" x14ac:dyDescent="0.2">
      <c r="A14" s="233">
        <v>7</v>
      </c>
      <c r="B14" s="321" t="str">
        <f>VLOOKUP(A14,'INFO. PROP'!$A$9:$D$105,2,FALSE)</f>
        <v>CONSORCIO GMC</v>
      </c>
      <c r="C14" s="338" t="s">
        <v>634</v>
      </c>
      <c r="D14" s="370">
        <f t="shared" si="0"/>
        <v>10</v>
      </c>
      <c r="E14" s="338" t="s">
        <v>634</v>
      </c>
      <c r="F14" s="370">
        <f t="shared" si="1"/>
        <v>20</v>
      </c>
      <c r="G14" s="339" t="s">
        <v>634</v>
      </c>
      <c r="H14" s="362" t="s">
        <v>1757</v>
      </c>
      <c r="I14" s="340" t="s">
        <v>634</v>
      </c>
      <c r="J14" s="370">
        <f t="shared" si="2"/>
        <v>1</v>
      </c>
      <c r="K14" s="341">
        <f t="shared" si="3"/>
        <v>31</v>
      </c>
      <c r="L14" s="372"/>
    </row>
    <row r="15" spans="1:30" ht="30" customHeight="1" x14ac:dyDescent="0.2">
      <c r="A15" s="233">
        <v>8</v>
      </c>
      <c r="B15" s="321" t="str">
        <f>VLOOKUP(A15,'INFO. PROP'!$A$9:$D$105,2,FALSE)</f>
        <v>CONSULTORES INTERVENTORES COLOMBIANOS S.A.S.</v>
      </c>
      <c r="C15" s="338" t="s">
        <v>634</v>
      </c>
      <c r="D15" s="370">
        <f t="shared" si="0"/>
        <v>10</v>
      </c>
      <c r="E15" s="338" t="s">
        <v>634</v>
      </c>
      <c r="F15" s="370">
        <f t="shared" si="1"/>
        <v>20</v>
      </c>
      <c r="G15" s="339" t="s">
        <v>634</v>
      </c>
      <c r="H15" s="362" t="s">
        <v>72</v>
      </c>
      <c r="I15" s="340" t="s">
        <v>634</v>
      </c>
      <c r="J15" s="370">
        <f t="shared" si="2"/>
        <v>1</v>
      </c>
      <c r="K15" s="341">
        <f t="shared" si="3"/>
        <v>31</v>
      </c>
      <c r="L15" s="372"/>
    </row>
    <row r="16" spans="1:30" ht="45" customHeight="1" x14ac:dyDescent="0.2">
      <c r="A16" s="233">
        <v>9</v>
      </c>
      <c r="B16" s="321" t="str">
        <f>VLOOKUP(A16,'INFO. PROP'!$A$9:$D$105,2,FALSE)</f>
        <v>CONS GAB BOGOTA</v>
      </c>
      <c r="C16" s="338" t="s">
        <v>634</v>
      </c>
      <c r="D16" s="370">
        <f t="shared" si="0"/>
        <v>10</v>
      </c>
      <c r="E16" s="338" t="s">
        <v>634</v>
      </c>
      <c r="F16" s="370">
        <f t="shared" si="1"/>
        <v>20</v>
      </c>
      <c r="G16" s="339" t="s">
        <v>634</v>
      </c>
      <c r="H16" s="362" t="s">
        <v>811</v>
      </c>
      <c r="I16" s="340" t="s">
        <v>634</v>
      </c>
      <c r="J16" s="370">
        <f t="shared" si="2"/>
        <v>1</v>
      </c>
      <c r="K16" s="341">
        <f t="shared" si="3"/>
        <v>31</v>
      </c>
      <c r="L16" s="524"/>
    </row>
    <row r="17" spans="1:12" ht="14.25" customHeight="1" x14ac:dyDescent="0.2">
      <c r="A17" s="233">
        <v>10</v>
      </c>
      <c r="B17" s="321" t="str">
        <f>VLOOKUP(A17,'INFO. PROP'!$A$9:$D$105,2,FALSE)</f>
        <v>CONSORCIO MT 2022 BOSA</v>
      </c>
      <c r="C17" s="338" t="s">
        <v>634</v>
      </c>
      <c r="D17" s="370">
        <f t="shared" si="0"/>
        <v>10</v>
      </c>
      <c r="E17" s="338" t="s">
        <v>634</v>
      </c>
      <c r="F17" s="370">
        <f t="shared" si="1"/>
        <v>20</v>
      </c>
      <c r="G17" s="339" t="s">
        <v>634</v>
      </c>
      <c r="H17" s="362" t="s">
        <v>1758</v>
      </c>
      <c r="I17" s="340" t="s">
        <v>634</v>
      </c>
      <c r="J17" s="370">
        <f t="shared" si="2"/>
        <v>1</v>
      </c>
      <c r="K17" s="341">
        <f t="shared" si="3"/>
        <v>31</v>
      </c>
      <c r="L17" s="372"/>
    </row>
    <row r="18" spans="1:12" ht="14.25" customHeight="1" x14ac:dyDescent="0.2">
      <c r="A18" s="233">
        <v>11</v>
      </c>
      <c r="B18" s="321" t="str">
        <f>VLOOKUP(A18,'INFO. PROP'!$A$9:$D$105,2,FALSE)</f>
        <v>VELNEC S.A.</v>
      </c>
      <c r="C18" s="338" t="s">
        <v>634</v>
      </c>
      <c r="D18" s="370">
        <f t="shared" si="0"/>
        <v>10</v>
      </c>
      <c r="E18" s="338" t="s">
        <v>634</v>
      </c>
      <c r="F18" s="370">
        <f t="shared" si="1"/>
        <v>20</v>
      </c>
      <c r="G18" s="339" t="s">
        <v>634</v>
      </c>
      <c r="H18" s="362" t="s">
        <v>92</v>
      </c>
      <c r="I18" s="340" t="s">
        <v>634</v>
      </c>
      <c r="J18" s="370">
        <f t="shared" si="2"/>
        <v>1</v>
      </c>
      <c r="K18" s="341">
        <f t="shared" si="3"/>
        <v>31</v>
      </c>
      <c r="L18" s="372"/>
    </row>
    <row r="19" spans="1:12" ht="14.25" customHeight="1" x14ac:dyDescent="0.25">
      <c r="A19" s="233">
        <v>12</v>
      </c>
      <c r="B19" s="321" t="str">
        <f>VLOOKUP(A19,'INFO. PROP'!$A$9:$D$105,2,FALSE)</f>
        <v>CONSORCIO INTERVIAS CD</v>
      </c>
      <c r="C19" s="338" t="s">
        <v>634</v>
      </c>
      <c r="D19" s="370">
        <f t="shared" si="0"/>
        <v>10</v>
      </c>
      <c r="E19" s="338" t="s">
        <v>634</v>
      </c>
      <c r="F19" s="370">
        <f t="shared" si="1"/>
        <v>20</v>
      </c>
      <c r="G19" s="339" t="s">
        <v>634</v>
      </c>
      <c r="H19" s="408" t="s">
        <v>1759</v>
      </c>
      <c r="I19" s="340" t="s">
        <v>634</v>
      </c>
      <c r="J19" s="370">
        <f t="shared" si="2"/>
        <v>1</v>
      </c>
      <c r="K19" s="341">
        <f t="shared" si="3"/>
        <v>31</v>
      </c>
      <c r="L19" s="372"/>
    </row>
    <row r="20" spans="1:12" ht="30.75" customHeight="1" x14ac:dyDescent="0.2">
      <c r="A20" s="233">
        <v>13</v>
      </c>
      <c r="B20" s="321" t="str">
        <f>VLOOKUP(A20,'INFO. PROP'!$A$9:$D$105,2,FALSE)</f>
        <v>CONSORCIO GBM VIAS</v>
      </c>
      <c r="C20" s="338" t="s">
        <v>634</v>
      </c>
      <c r="D20" s="370">
        <f t="shared" si="0"/>
        <v>10</v>
      </c>
      <c r="E20" s="338" t="s">
        <v>634</v>
      </c>
      <c r="F20" s="370">
        <f t="shared" si="1"/>
        <v>20</v>
      </c>
      <c r="G20" s="339" t="s">
        <v>634</v>
      </c>
      <c r="H20" s="362" t="s">
        <v>1760</v>
      </c>
      <c r="I20" s="340" t="s">
        <v>634</v>
      </c>
      <c r="J20" s="370">
        <f t="shared" si="2"/>
        <v>1</v>
      </c>
      <c r="K20" s="341">
        <f t="shared" ref="K20:K83" si="4">+J20+F20+D20</f>
        <v>31</v>
      </c>
      <c r="L20" s="372"/>
    </row>
    <row r="21" spans="1:12" ht="22.5" customHeight="1" x14ac:dyDescent="0.2">
      <c r="A21" s="233">
        <v>14</v>
      </c>
      <c r="B21" s="321" t="str">
        <f>VLOOKUP(A21,'INFO. PROP'!$A$9:$D$105,2,FALSE)</f>
        <v>CONSORCIO JGL</v>
      </c>
      <c r="C21" s="338" t="s">
        <v>634</v>
      </c>
      <c r="D21" s="370">
        <f t="shared" si="0"/>
        <v>10</v>
      </c>
      <c r="E21" s="338" t="s">
        <v>634</v>
      </c>
      <c r="F21" s="370">
        <f t="shared" si="1"/>
        <v>20</v>
      </c>
      <c r="G21" s="339" t="s">
        <v>634</v>
      </c>
      <c r="H21" s="362" t="s">
        <v>1761</v>
      </c>
      <c r="I21" s="340" t="s">
        <v>634</v>
      </c>
      <c r="J21" s="370">
        <f t="shared" si="2"/>
        <v>1</v>
      </c>
      <c r="K21" s="341">
        <f t="shared" si="4"/>
        <v>31</v>
      </c>
      <c r="L21" s="372"/>
    </row>
    <row r="22" spans="1:12" ht="39" customHeight="1" x14ac:dyDescent="0.2">
      <c r="A22" s="233">
        <v>15</v>
      </c>
      <c r="B22" s="321" t="str">
        <f>VLOOKUP(A22,'INFO. PROP'!$A$9:$D$105,2,FALSE)</f>
        <v>P.I.V. Ingeniería S.A.S</v>
      </c>
      <c r="C22" s="338" t="s">
        <v>634</v>
      </c>
      <c r="D22" s="370">
        <f t="shared" si="0"/>
        <v>10</v>
      </c>
      <c r="E22" s="338" t="s">
        <v>634</v>
      </c>
      <c r="F22" s="370">
        <f t="shared" si="1"/>
        <v>20</v>
      </c>
      <c r="G22" s="339" t="s">
        <v>634</v>
      </c>
      <c r="H22" s="362" t="s">
        <v>1762</v>
      </c>
      <c r="I22" s="340" t="s">
        <v>634</v>
      </c>
      <c r="J22" s="370">
        <f t="shared" si="2"/>
        <v>1</v>
      </c>
      <c r="K22" s="341">
        <f t="shared" si="4"/>
        <v>31</v>
      </c>
      <c r="L22" s="372"/>
    </row>
    <row r="23" spans="1:12" ht="14.25" customHeight="1" x14ac:dyDescent="0.2">
      <c r="A23" s="233">
        <v>16</v>
      </c>
      <c r="B23" s="321" t="str">
        <f>VLOOKUP(A23,'INFO. PROP'!$A$9:$D$105,2,FALSE)</f>
        <v>CONSORCIO CMP BOSA</v>
      </c>
      <c r="C23" s="338" t="s">
        <v>634</v>
      </c>
      <c r="D23" s="370">
        <f t="shared" si="0"/>
        <v>10</v>
      </c>
      <c r="E23" s="338" t="s">
        <v>634</v>
      </c>
      <c r="F23" s="370">
        <f t="shared" si="1"/>
        <v>20</v>
      </c>
      <c r="G23" s="339" t="s">
        <v>634</v>
      </c>
      <c r="H23" s="362" t="s">
        <v>1763</v>
      </c>
      <c r="I23" s="340" t="s">
        <v>634</v>
      </c>
      <c r="J23" s="370">
        <f t="shared" si="2"/>
        <v>1</v>
      </c>
      <c r="K23" s="341">
        <f t="shared" si="4"/>
        <v>31</v>
      </c>
      <c r="L23" s="372"/>
    </row>
    <row r="24" spans="1:12" ht="28.5" customHeight="1" x14ac:dyDescent="0.2">
      <c r="A24" s="233">
        <v>17</v>
      </c>
      <c r="B24" s="321" t="str">
        <f>VLOOKUP(A24,'INFO. PROP'!$A$9:$D$105,2,FALSE)</f>
        <v>INGENIEROS CONSULTORES Y CONSTRUCTORES ARG SAS</v>
      </c>
      <c r="C24" s="338" t="s">
        <v>634</v>
      </c>
      <c r="D24" s="370">
        <f t="shared" si="0"/>
        <v>10</v>
      </c>
      <c r="E24" s="338" t="s">
        <v>634</v>
      </c>
      <c r="F24" s="370">
        <f t="shared" si="1"/>
        <v>20</v>
      </c>
      <c r="G24" s="339" t="s">
        <v>634</v>
      </c>
      <c r="H24" s="362" t="s">
        <v>906</v>
      </c>
      <c r="I24" s="340" t="s">
        <v>634</v>
      </c>
      <c r="J24" s="370">
        <f t="shared" si="2"/>
        <v>1</v>
      </c>
      <c r="K24" s="341">
        <f t="shared" si="4"/>
        <v>31</v>
      </c>
      <c r="L24" s="372"/>
    </row>
    <row r="25" spans="1:12" ht="35.25" customHeight="1" x14ac:dyDescent="0.2">
      <c r="A25" s="233">
        <v>18</v>
      </c>
      <c r="B25" s="321" t="str">
        <f>VLOOKUP(A25,'INFO. PROP'!$A$9:$D$105,2,FALSE)</f>
        <v>INGENIEROS CIVILES ESPECIALISTAS S.A.S.</v>
      </c>
      <c r="C25" s="338" t="s">
        <v>634</v>
      </c>
      <c r="D25" s="370">
        <f t="shared" si="0"/>
        <v>10</v>
      </c>
      <c r="E25" s="338" t="s">
        <v>634</v>
      </c>
      <c r="F25" s="370">
        <f t="shared" si="1"/>
        <v>20</v>
      </c>
      <c r="G25" s="339" t="s">
        <v>634</v>
      </c>
      <c r="H25" s="362" t="s">
        <v>1764</v>
      </c>
      <c r="I25" s="340" t="s">
        <v>634</v>
      </c>
      <c r="J25" s="370">
        <f t="shared" si="2"/>
        <v>1</v>
      </c>
      <c r="K25" s="341">
        <f t="shared" si="4"/>
        <v>31</v>
      </c>
      <c r="L25" s="372"/>
    </row>
    <row r="26" spans="1:12" ht="14.25" customHeight="1" x14ac:dyDescent="0.2">
      <c r="A26" s="233">
        <v>19</v>
      </c>
      <c r="B26" s="322" t="str">
        <f>VLOOKUP(A26,'INFO. PROP'!$A$9:$D$105,2,FALSE)</f>
        <v>CONSORCIO SG</v>
      </c>
      <c r="C26" s="338" t="s">
        <v>634</v>
      </c>
      <c r="D26" s="370">
        <f t="shared" si="0"/>
        <v>10</v>
      </c>
      <c r="E26" s="338" t="s">
        <v>634</v>
      </c>
      <c r="F26" s="370">
        <f t="shared" si="1"/>
        <v>20</v>
      </c>
      <c r="G26" s="338" t="s">
        <v>634</v>
      </c>
      <c r="H26" s="362" t="str">
        <f>'INFO. PROP'!E28</f>
        <v>SESAC</v>
      </c>
      <c r="I26" s="340" t="s">
        <v>634</v>
      </c>
      <c r="J26" s="370">
        <f t="shared" si="2"/>
        <v>1</v>
      </c>
      <c r="K26" s="341">
        <f t="shared" si="4"/>
        <v>31</v>
      </c>
      <c r="L26" s="372"/>
    </row>
    <row r="27" spans="1:12" ht="14.25" customHeight="1" x14ac:dyDescent="0.2">
      <c r="A27" s="233">
        <v>20</v>
      </c>
      <c r="B27" s="322" t="str">
        <f>VLOOKUP(A27,'INFO. PROP'!$A$9:$D$105,2,FALSE)</f>
        <v>Estructurador Colombia SAS</v>
      </c>
      <c r="C27" s="338" t="s">
        <v>634</v>
      </c>
      <c r="D27" s="370">
        <f t="shared" si="0"/>
        <v>10</v>
      </c>
      <c r="E27" s="338" t="s">
        <v>634</v>
      </c>
      <c r="F27" s="370">
        <f t="shared" si="1"/>
        <v>20</v>
      </c>
      <c r="G27" s="338" t="s">
        <v>634</v>
      </c>
      <c r="H27" s="362" t="str">
        <f>B27</f>
        <v>Estructurador Colombia SAS</v>
      </c>
      <c r="I27" s="340" t="s">
        <v>634</v>
      </c>
      <c r="J27" s="370">
        <f t="shared" si="2"/>
        <v>1</v>
      </c>
      <c r="K27" s="341">
        <f t="shared" si="4"/>
        <v>31</v>
      </c>
      <c r="L27" s="372"/>
    </row>
    <row r="28" spans="1:12" ht="102" customHeight="1" x14ac:dyDescent="0.2">
      <c r="A28" s="233">
        <v>21</v>
      </c>
      <c r="B28" s="322" t="str">
        <f>VLOOKUP(A28,'INFO. PROP'!$A$9:$D$105,2,FALSE)</f>
        <v xml:space="preserve">SALGADO, MELENDEZ Y ASOCIADOS INGENIEROS CONSULTORES S.A.S	</v>
      </c>
      <c r="C28" s="338" t="s">
        <v>634</v>
      </c>
      <c r="D28" s="370">
        <f t="shared" si="0"/>
        <v>10</v>
      </c>
      <c r="E28" s="338" t="s">
        <v>634</v>
      </c>
      <c r="F28" s="370">
        <f t="shared" si="1"/>
        <v>20</v>
      </c>
      <c r="G28" s="339" t="s">
        <v>634</v>
      </c>
      <c r="H28" s="473"/>
      <c r="I28" s="340" t="s">
        <v>658</v>
      </c>
      <c r="J28" s="370">
        <f t="shared" si="2"/>
        <v>0</v>
      </c>
      <c r="K28" s="341">
        <f t="shared" si="4"/>
        <v>30</v>
      </c>
      <c r="L28" s="410" t="s">
        <v>1765</v>
      </c>
    </row>
    <row r="29" spans="1:12" ht="143.25" customHeight="1" x14ac:dyDescent="0.2">
      <c r="A29" s="233">
        <v>22</v>
      </c>
      <c r="B29" s="322" t="str">
        <f>VLOOKUP(A29,'INFO. PROP'!$A$9:$D$105,2,FALSE)</f>
        <v>INGEOCILCON S.A.S.</v>
      </c>
      <c r="C29" s="338" t="s">
        <v>634</v>
      </c>
      <c r="D29" s="370">
        <f t="shared" si="0"/>
        <v>10</v>
      </c>
      <c r="E29" s="338" t="s">
        <v>634</v>
      </c>
      <c r="F29" s="370">
        <f t="shared" si="1"/>
        <v>20</v>
      </c>
      <c r="G29" s="338" t="s">
        <v>634</v>
      </c>
      <c r="H29" s="473" t="str">
        <f>B29</f>
        <v>INGEOCILCON S.A.S.</v>
      </c>
      <c r="I29" s="340" t="s">
        <v>658</v>
      </c>
      <c r="J29" s="370">
        <f t="shared" si="2"/>
        <v>0</v>
      </c>
      <c r="K29" s="341">
        <f t="shared" si="4"/>
        <v>30</v>
      </c>
      <c r="L29" s="382" t="s">
        <v>1766</v>
      </c>
    </row>
    <row r="30" spans="1:12" ht="33.75" customHeight="1" x14ac:dyDescent="0.2">
      <c r="A30" s="233">
        <v>23</v>
      </c>
      <c r="B30" s="322" t="str">
        <f>VLOOKUP(A30,'INFO. PROP'!$A$9:$D$105,2,FALSE)</f>
        <v>GNG SERVICIOS DE INGENIERIA S.A.S.</v>
      </c>
      <c r="C30" s="338" t="s">
        <v>634</v>
      </c>
      <c r="D30" s="370">
        <f t="shared" si="0"/>
        <v>10</v>
      </c>
      <c r="E30" s="338" t="s">
        <v>634</v>
      </c>
      <c r="F30" s="370">
        <f t="shared" si="1"/>
        <v>20</v>
      </c>
      <c r="G30" s="338" t="s">
        <v>634</v>
      </c>
      <c r="H30" s="362" t="str">
        <f>B30</f>
        <v>GNG SERVICIOS DE INGENIERIA S.A.S.</v>
      </c>
      <c r="I30" s="340" t="s">
        <v>634</v>
      </c>
      <c r="J30" s="370">
        <f t="shared" si="2"/>
        <v>1</v>
      </c>
      <c r="K30" s="341">
        <f t="shared" si="4"/>
        <v>31</v>
      </c>
      <c r="L30" s="372"/>
    </row>
    <row r="31" spans="1:12" ht="39.75" customHeight="1" x14ac:dyDescent="0.2">
      <c r="A31" s="233">
        <v>24</v>
      </c>
      <c r="B31" s="322" t="str">
        <f>VLOOKUP(A31,'INFO. PROP'!$A$9:$D$105,2,FALSE)</f>
        <v>Soluciones para la Ingeniería S.A.S.</v>
      </c>
      <c r="C31" s="338" t="s">
        <v>634</v>
      </c>
      <c r="D31" s="370">
        <f t="shared" si="0"/>
        <v>10</v>
      </c>
      <c r="E31" s="338" t="s">
        <v>634</v>
      </c>
      <c r="F31" s="370">
        <f t="shared" si="1"/>
        <v>20</v>
      </c>
      <c r="G31" s="338" t="s">
        <v>634</v>
      </c>
      <c r="H31" s="362" t="str">
        <f>B31</f>
        <v>Soluciones para la Ingeniería S.A.S.</v>
      </c>
      <c r="I31" s="340" t="s">
        <v>634</v>
      </c>
      <c r="J31" s="370">
        <f t="shared" si="2"/>
        <v>1</v>
      </c>
      <c r="K31" s="341">
        <f t="shared" si="4"/>
        <v>31</v>
      </c>
      <c r="L31" s="372"/>
    </row>
    <row r="32" spans="1:12" ht="53.25" customHeight="1" x14ac:dyDescent="0.2">
      <c r="A32" s="233">
        <v>25</v>
      </c>
      <c r="B32" s="322" t="str">
        <f>VLOOKUP(A32,'INFO. PROP'!$A$9:$D$105,2,FALSE)</f>
        <v>CONSORCIO VIAL BOGOTA</v>
      </c>
      <c r="C32" s="338" t="s">
        <v>634</v>
      </c>
      <c r="D32" s="370">
        <f t="shared" si="0"/>
        <v>10</v>
      </c>
      <c r="E32" s="338" t="s">
        <v>634</v>
      </c>
      <c r="F32" s="370">
        <f t="shared" si="1"/>
        <v>20</v>
      </c>
      <c r="G32" s="339" t="s">
        <v>634</v>
      </c>
      <c r="H32" s="362" t="str">
        <f>'INFO. PROP'!E34</f>
        <v>EMPROCIV SAS</v>
      </c>
      <c r="I32" s="340" t="s">
        <v>634</v>
      </c>
      <c r="J32" s="370">
        <f t="shared" si="2"/>
        <v>1</v>
      </c>
      <c r="K32" s="341">
        <f t="shared" si="4"/>
        <v>31</v>
      </c>
      <c r="L32" s="372"/>
    </row>
    <row r="33" spans="1:12" ht="25.5" customHeight="1" x14ac:dyDescent="0.2">
      <c r="A33" s="233">
        <v>26</v>
      </c>
      <c r="B33" s="322" t="str">
        <f>VLOOKUP(A33,'INFO. PROP'!$A$9:$D$105,2,FALSE)</f>
        <v>GEOTECNIA Y CIMIENTOS INGEOCIM S.A.S.</v>
      </c>
      <c r="C33" s="338" t="s">
        <v>634</v>
      </c>
      <c r="D33" s="370">
        <f t="shared" si="0"/>
        <v>10</v>
      </c>
      <c r="E33" s="338" t="s">
        <v>634</v>
      </c>
      <c r="F33" s="370">
        <f t="shared" si="1"/>
        <v>20</v>
      </c>
      <c r="G33" s="338" t="s">
        <v>634</v>
      </c>
      <c r="H33" s="362" t="str">
        <f>B33</f>
        <v>GEOTECNIA Y CIMIENTOS INGEOCIM S.A.S.</v>
      </c>
      <c r="I33" s="340" t="s">
        <v>634</v>
      </c>
      <c r="J33" s="370">
        <f t="shared" si="2"/>
        <v>1</v>
      </c>
      <c r="K33" s="341">
        <f t="shared" si="4"/>
        <v>31</v>
      </c>
      <c r="L33" s="372"/>
    </row>
    <row r="34" spans="1:12" ht="14.25" customHeight="1" x14ac:dyDescent="0.2">
      <c r="A34" s="233">
        <v>27</v>
      </c>
      <c r="B34" s="322" t="str">
        <f>VLOOKUP(A34,'INFO. PROP'!$A$9:$D$105,2,FALSE)</f>
        <v>COPEBA S.A.S.</v>
      </c>
      <c r="C34" s="338" t="s">
        <v>634</v>
      </c>
      <c r="D34" s="370">
        <f t="shared" si="0"/>
        <v>10</v>
      </c>
      <c r="E34" s="338" t="s">
        <v>634</v>
      </c>
      <c r="F34" s="370">
        <f t="shared" si="1"/>
        <v>20</v>
      </c>
      <c r="G34" s="339" t="s">
        <v>634</v>
      </c>
      <c r="H34" s="362" t="str">
        <f>B34</f>
        <v>COPEBA S.A.S.</v>
      </c>
      <c r="I34" s="340" t="s">
        <v>634</v>
      </c>
      <c r="J34" s="370">
        <f t="shared" si="2"/>
        <v>1</v>
      </c>
      <c r="K34" s="341">
        <f t="shared" si="4"/>
        <v>31</v>
      </c>
      <c r="L34" s="372"/>
    </row>
    <row r="35" spans="1:12" ht="183" customHeight="1" x14ac:dyDescent="0.2">
      <c r="A35" s="233">
        <v>28</v>
      </c>
      <c r="B35" s="322" t="str">
        <f>VLOOKUP(A35,'INFO. PROP'!$A$9:$D$105,2,FALSE)</f>
        <v>CONSORCIO SAN JUAN BOSA 4</v>
      </c>
      <c r="C35" s="338" t="s">
        <v>634</v>
      </c>
      <c r="D35" s="370">
        <f t="shared" si="0"/>
        <v>10</v>
      </c>
      <c r="E35" s="338" t="s">
        <v>658</v>
      </c>
      <c r="F35" s="370">
        <f t="shared" si="1"/>
        <v>0</v>
      </c>
      <c r="G35" s="338" t="s">
        <v>634</v>
      </c>
      <c r="H35" s="362" t="s">
        <v>193</v>
      </c>
      <c r="I35" s="340" t="s">
        <v>634</v>
      </c>
      <c r="J35" s="370">
        <f t="shared" si="2"/>
        <v>1</v>
      </c>
      <c r="K35" s="341">
        <f t="shared" si="4"/>
        <v>11</v>
      </c>
      <c r="L35" s="382" t="s">
        <v>1767</v>
      </c>
    </row>
    <row r="36" spans="1:12" ht="33.75" customHeight="1" x14ac:dyDescent="0.2">
      <c r="A36" s="233">
        <v>29</v>
      </c>
      <c r="B36" s="322" t="str">
        <f>VLOOKUP(A36,'INFO. PROP'!$A$9:$D$105,2,FALSE)</f>
        <v>CODIPRO INGENIERÍA Y ARQUITECTURA LTDA.</v>
      </c>
      <c r="C36" s="338" t="s">
        <v>634</v>
      </c>
      <c r="D36" s="370">
        <f t="shared" si="0"/>
        <v>10</v>
      </c>
      <c r="E36" s="338" t="s">
        <v>634</v>
      </c>
      <c r="F36" s="370">
        <f t="shared" si="1"/>
        <v>20</v>
      </c>
      <c r="G36" s="339" t="s">
        <v>634</v>
      </c>
      <c r="H36" s="362" t="str">
        <f>B36</f>
        <v>CODIPRO INGENIERÍA Y ARQUITECTURA LTDA.</v>
      </c>
      <c r="I36" s="340" t="s">
        <v>634</v>
      </c>
      <c r="J36" s="370">
        <f t="shared" si="2"/>
        <v>1</v>
      </c>
      <c r="K36" s="341">
        <f t="shared" si="4"/>
        <v>31</v>
      </c>
      <c r="L36" s="372"/>
    </row>
    <row r="37" spans="1:12" ht="22.5" customHeight="1" x14ac:dyDescent="0.2">
      <c r="A37" s="233">
        <v>30</v>
      </c>
      <c r="B37" s="322" t="str">
        <f>VLOOKUP(A37,'INFO. PROP'!$A$9:$D$105,2,FALSE)</f>
        <v>CONSULTORES DONOVAN SAS</v>
      </c>
      <c r="C37" s="338" t="s">
        <v>634</v>
      </c>
      <c r="D37" s="370">
        <f t="shared" si="0"/>
        <v>10</v>
      </c>
      <c r="E37" s="338" t="s">
        <v>634</v>
      </c>
      <c r="F37" s="370">
        <f t="shared" si="1"/>
        <v>20</v>
      </c>
      <c r="G37" s="338" t="s">
        <v>634</v>
      </c>
      <c r="H37" s="362" t="str">
        <f>B37</f>
        <v>CONSULTORES DONOVAN SAS</v>
      </c>
      <c r="I37" s="340" t="s">
        <v>634</v>
      </c>
      <c r="J37" s="370">
        <f t="shared" si="2"/>
        <v>1</v>
      </c>
      <c r="K37" s="341">
        <f t="shared" si="4"/>
        <v>31</v>
      </c>
      <c r="L37" s="372"/>
    </row>
    <row r="38" spans="1:12" ht="20.25" customHeight="1" x14ac:dyDescent="0.2">
      <c r="A38" s="233">
        <v>31</v>
      </c>
      <c r="B38" s="322" t="str">
        <f>VLOOKUP(A38,'INFO. PROP'!$A$9:$D$105,2,FALSE)</f>
        <v>MAB INGENIERIA DE VALOR S.A.</v>
      </c>
      <c r="C38" s="338" t="s">
        <v>634</v>
      </c>
      <c r="D38" s="370">
        <f t="shared" si="0"/>
        <v>10</v>
      </c>
      <c r="E38" s="338" t="s">
        <v>634</v>
      </c>
      <c r="F38" s="370">
        <f t="shared" si="1"/>
        <v>20</v>
      </c>
      <c r="G38" s="338" t="s">
        <v>634</v>
      </c>
      <c r="H38" s="362" t="str">
        <f>B38</f>
        <v>MAB INGENIERIA DE VALOR S.A.</v>
      </c>
      <c r="I38" s="340" t="s">
        <v>634</v>
      </c>
      <c r="J38" s="370">
        <f t="shared" si="2"/>
        <v>1</v>
      </c>
      <c r="K38" s="341">
        <f t="shared" si="4"/>
        <v>31</v>
      </c>
      <c r="L38" s="372"/>
    </row>
    <row r="39" spans="1:12" ht="14.25" customHeight="1" x14ac:dyDescent="0.2">
      <c r="A39" s="233">
        <v>32</v>
      </c>
      <c r="B39" s="322" t="str">
        <f>VLOOKUP(A39,'INFO. PROP'!$A$9:$D$105,2,FALSE)</f>
        <v>CONSORCIO GIS BOSA</v>
      </c>
      <c r="C39" s="338" t="s">
        <v>634</v>
      </c>
      <c r="D39" s="370">
        <f t="shared" si="0"/>
        <v>10</v>
      </c>
      <c r="E39" s="338" t="s">
        <v>634</v>
      </c>
      <c r="F39" s="370">
        <f t="shared" si="1"/>
        <v>20</v>
      </c>
      <c r="G39" s="338" t="s">
        <v>634</v>
      </c>
      <c r="H39" s="362" t="str">
        <f>'INFO. PROP'!E41</f>
        <v xml:space="preserve">GIS-EAP S.A.S. </v>
      </c>
      <c r="I39" s="340" t="s">
        <v>634</v>
      </c>
      <c r="J39" s="370">
        <f t="shared" si="2"/>
        <v>1</v>
      </c>
      <c r="K39" s="341">
        <f t="shared" si="4"/>
        <v>31</v>
      </c>
      <c r="L39" s="372"/>
    </row>
    <row r="40" spans="1:12" ht="27" customHeight="1" x14ac:dyDescent="0.2">
      <c r="A40" s="233">
        <v>33</v>
      </c>
      <c r="B40" s="322" t="str">
        <f>VLOOKUP(A40,'INFO. PROP'!$A$9:$D$105,2,FALSE)</f>
        <v>RAFAEL JAVIER GUISA RUEDA</v>
      </c>
      <c r="C40" s="338" t="s">
        <v>634</v>
      </c>
      <c r="D40" s="370">
        <f t="shared" si="0"/>
        <v>10</v>
      </c>
      <c r="E40" s="338" t="s">
        <v>634</v>
      </c>
      <c r="F40" s="370">
        <f t="shared" si="1"/>
        <v>20</v>
      </c>
      <c r="G40" s="338" t="s">
        <v>634</v>
      </c>
      <c r="H40" s="362" t="str">
        <f>B40</f>
        <v>RAFAEL JAVIER GUISA RUEDA</v>
      </c>
      <c r="I40" s="340" t="s">
        <v>634</v>
      </c>
      <c r="J40" s="370">
        <f t="shared" si="2"/>
        <v>1</v>
      </c>
      <c r="K40" s="341">
        <f t="shared" si="4"/>
        <v>31</v>
      </c>
      <c r="L40" s="372"/>
    </row>
    <row r="41" spans="1:12" ht="14.25" customHeight="1" x14ac:dyDescent="0.2">
      <c r="A41" s="233">
        <v>34</v>
      </c>
      <c r="B41" s="322" t="str">
        <f>VLOOKUP(A41,'INFO. PROP'!$A$9:$D$105,2,FALSE)</f>
        <v>CONSORCIO INTERMALLAVIAL BOSA</v>
      </c>
      <c r="C41" s="338" t="s">
        <v>634</v>
      </c>
      <c r="D41" s="370">
        <f t="shared" si="0"/>
        <v>10</v>
      </c>
      <c r="E41" s="338" t="s">
        <v>634</v>
      </c>
      <c r="F41" s="370">
        <f t="shared" si="1"/>
        <v>20</v>
      </c>
      <c r="G41" s="338" t="s">
        <v>634</v>
      </c>
      <c r="H41" s="362" t="str">
        <f>'INFO. PROP'!E43</f>
        <v>CAYENA CONSULTORES</v>
      </c>
      <c r="I41" s="340" t="s">
        <v>634</v>
      </c>
      <c r="J41" s="370">
        <f t="shared" si="2"/>
        <v>1</v>
      </c>
      <c r="K41" s="341">
        <f t="shared" si="4"/>
        <v>31</v>
      </c>
      <c r="L41" s="372"/>
    </row>
    <row r="42" spans="1:12" ht="64.5" customHeight="1" x14ac:dyDescent="0.2">
      <c r="A42" s="233">
        <v>35</v>
      </c>
      <c r="B42" s="322" t="str">
        <f>VLOOKUP(A42,'INFO. PROP'!$A$9:$D$105,2,FALSE)</f>
        <v>Consorcio RP Bosa</v>
      </c>
      <c r="C42" s="338" t="s">
        <v>634</v>
      </c>
      <c r="D42" s="370">
        <f t="shared" si="0"/>
        <v>10</v>
      </c>
      <c r="E42" s="338" t="s">
        <v>634</v>
      </c>
      <c r="F42" s="370">
        <f t="shared" si="1"/>
        <v>20</v>
      </c>
      <c r="G42" s="338" t="s">
        <v>634</v>
      </c>
      <c r="H42" s="362" t="str">
        <f>'INFO. PROP'!E44</f>
        <v>GUSTAVO ROSO GOMEZ</v>
      </c>
      <c r="I42" s="340" t="s">
        <v>634</v>
      </c>
      <c r="J42" s="370">
        <f t="shared" si="2"/>
        <v>1</v>
      </c>
      <c r="K42" s="341">
        <f t="shared" si="4"/>
        <v>31</v>
      </c>
      <c r="L42" s="478"/>
    </row>
    <row r="43" spans="1:12" ht="120" x14ac:dyDescent="0.2">
      <c r="A43" s="233">
        <v>36</v>
      </c>
      <c r="B43" s="322" t="str">
        <f>VLOOKUP(A43,'INFO. PROP'!$A$9:$D$105,2,FALSE)</f>
        <v>CONSORCIO OPH - CAP 2022</v>
      </c>
      <c r="C43" s="338" t="s">
        <v>634</v>
      </c>
      <c r="D43" s="370">
        <f t="shared" si="0"/>
        <v>10</v>
      </c>
      <c r="E43" s="338" t="s">
        <v>658</v>
      </c>
      <c r="F43" s="370">
        <f t="shared" si="1"/>
        <v>0</v>
      </c>
      <c r="G43" s="339" t="s">
        <v>634</v>
      </c>
      <c r="H43" s="362" t="str">
        <f>'INFO. PROP'!G45</f>
        <v>CARLOS ALBERTO PALTA MUÑOZ</v>
      </c>
      <c r="I43" s="340" t="s">
        <v>634</v>
      </c>
      <c r="J43" s="370">
        <f t="shared" si="2"/>
        <v>1</v>
      </c>
      <c r="K43" s="341">
        <f t="shared" si="4"/>
        <v>11</v>
      </c>
      <c r="L43" s="382" t="s">
        <v>1768</v>
      </c>
    </row>
    <row r="44" spans="1:12" ht="123" customHeight="1" x14ac:dyDescent="0.2">
      <c r="A44" s="233">
        <v>37</v>
      </c>
      <c r="B44" s="323" t="str">
        <f>VLOOKUP(A44,'INFO. PROP'!$A$9:$D$105,2,FALSE)</f>
        <v>ARQING CONSULTORIA Y CONSTRUCCIONES SAS</v>
      </c>
      <c r="C44" s="338" t="s">
        <v>634</v>
      </c>
      <c r="D44" s="370">
        <f t="shared" si="0"/>
        <v>10</v>
      </c>
      <c r="E44" s="338" t="s">
        <v>634</v>
      </c>
      <c r="F44" s="370">
        <f t="shared" si="1"/>
        <v>20</v>
      </c>
      <c r="G44" s="339" t="s">
        <v>658</v>
      </c>
      <c r="H44" s="473" t="s">
        <v>1769</v>
      </c>
      <c r="I44" s="340" t="s">
        <v>658</v>
      </c>
      <c r="J44" s="370">
        <f t="shared" si="2"/>
        <v>0</v>
      </c>
      <c r="K44" s="341">
        <f t="shared" si="4"/>
        <v>30</v>
      </c>
      <c r="L44" s="382" t="s">
        <v>1770</v>
      </c>
    </row>
    <row r="45" spans="1:12" ht="123.75" customHeight="1" x14ac:dyDescent="0.2">
      <c r="A45" s="233">
        <v>38</v>
      </c>
      <c r="B45" s="323" t="str">
        <f>VLOOKUP(A45,'INFO. PROP'!$A$9:$D$105,2,FALSE)</f>
        <v>HERNAN ALONSO VELASQUEZ CABEZA</v>
      </c>
      <c r="C45" s="338" t="s">
        <v>634</v>
      </c>
      <c r="D45" s="370">
        <f t="shared" si="0"/>
        <v>10</v>
      </c>
      <c r="E45" s="338" t="s">
        <v>634</v>
      </c>
      <c r="F45" s="370">
        <f t="shared" si="1"/>
        <v>20</v>
      </c>
      <c r="G45" s="339" t="s">
        <v>658</v>
      </c>
      <c r="H45" s="473" t="s">
        <v>1771</v>
      </c>
      <c r="I45" s="340" t="s">
        <v>658</v>
      </c>
      <c r="J45" s="370">
        <f t="shared" si="2"/>
        <v>0</v>
      </c>
      <c r="K45" s="341">
        <f t="shared" si="4"/>
        <v>30</v>
      </c>
      <c r="L45" s="382" t="s">
        <v>1772</v>
      </c>
    </row>
    <row r="46" spans="1:12" ht="22.5" customHeight="1" x14ac:dyDescent="0.2">
      <c r="A46" s="233">
        <v>39</v>
      </c>
      <c r="B46" s="323" t="str">
        <f>VLOOKUP(A46,'INFO. PROP'!$A$9:$D$105,2,FALSE)</f>
        <v>CONSORCIO INTERSPACIOS BOSA</v>
      </c>
      <c r="C46" s="338" t="s">
        <v>634</v>
      </c>
      <c r="D46" s="370">
        <v>0</v>
      </c>
      <c r="E46" s="338" t="s">
        <v>634</v>
      </c>
      <c r="F46" s="370">
        <v>0</v>
      </c>
      <c r="G46" s="339" t="s">
        <v>634</v>
      </c>
      <c r="H46" s="473" t="s">
        <v>1773</v>
      </c>
      <c r="I46" s="340" t="s">
        <v>658</v>
      </c>
      <c r="J46" s="370">
        <f t="shared" si="2"/>
        <v>0</v>
      </c>
      <c r="K46" s="341">
        <f t="shared" si="4"/>
        <v>0</v>
      </c>
      <c r="L46" s="410" t="s">
        <v>1774</v>
      </c>
    </row>
    <row r="47" spans="1:12" ht="14.25" customHeight="1" x14ac:dyDescent="0.2">
      <c r="A47" s="233">
        <v>40</v>
      </c>
      <c r="B47" s="323" t="str">
        <f>VLOOKUP(A47,'INFO. PROP'!$A$9:$D$105,2,FALSE)</f>
        <v>UT INTERVENTORIA BOSA 2022</v>
      </c>
      <c r="C47" s="338" t="s">
        <v>634</v>
      </c>
      <c r="D47" s="370">
        <f t="shared" si="0"/>
        <v>10</v>
      </c>
      <c r="E47" s="338" t="s">
        <v>634</v>
      </c>
      <c r="F47" s="370">
        <f t="shared" si="1"/>
        <v>20</v>
      </c>
      <c r="G47" s="339" t="s">
        <v>634</v>
      </c>
      <c r="H47" s="362" t="s">
        <v>1165</v>
      </c>
      <c r="I47" s="340" t="s">
        <v>634</v>
      </c>
      <c r="J47" s="370">
        <f t="shared" si="2"/>
        <v>1</v>
      </c>
      <c r="K47" s="341">
        <f t="shared" si="4"/>
        <v>31</v>
      </c>
      <c r="L47" s="524"/>
    </row>
    <row r="48" spans="1:12" ht="30.75" customHeight="1" x14ac:dyDescent="0.2">
      <c r="A48" s="233">
        <v>41</v>
      </c>
      <c r="B48" s="323" t="str">
        <f>VLOOKUP(A48,'INFO. PROP'!$A$9:$D$105,2,FALSE)</f>
        <v>PROYECTISTAS DE COLOMBIA &amp; CIA SAS</v>
      </c>
      <c r="C48" s="338" t="s">
        <v>634</v>
      </c>
      <c r="D48" s="370">
        <f t="shared" si="0"/>
        <v>10</v>
      </c>
      <c r="E48" s="338" t="s">
        <v>634</v>
      </c>
      <c r="F48" s="370">
        <f t="shared" si="1"/>
        <v>20</v>
      </c>
      <c r="G48" s="339" t="s">
        <v>634</v>
      </c>
      <c r="H48" s="362" t="s">
        <v>1775</v>
      </c>
      <c r="I48" s="340" t="s">
        <v>634</v>
      </c>
      <c r="J48" s="370">
        <f t="shared" si="2"/>
        <v>1</v>
      </c>
      <c r="K48" s="341">
        <f t="shared" si="4"/>
        <v>31</v>
      </c>
      <c r="L48" s="372"/>
    </row>
    <row r="49" spans="1:12" ht="27" customHeight="1" x14ac:dyDescent="0.2">
      <c r="A49" s="233">
        <v>42</v>
      </c>
      <c r="B49" s="323" t="str">
        <f>VLOOKUP(A49,'INFO. PROP'!$A$9:$D$105,2,FALSE)</f>
        <v>COMPAÑIA DE INTERVENTORIAS Y CONSULTORIAS DE LA COSTA SAS</v>
      </c>
      <c r="C49" s="338" t="s">
        <v>634</v>
      </c>
      <c r="D49" s="370">
        <f t="shared" si="0"/>
        <v>10</v>
      </c>
      <c r="E49" s="338" t="s">
        <v>634</v>
      </c>
      <c r="F49" s="370">
        <f t="shared" si="1"/>
        <v>20</v>
      </c>
      <c r="G49" s="339" t="s">
        <v>634</v>
      </c>
      <c r="H49" s="362" t="s">
        <v>1776</v>
      </c>
      <c r="I49" s="340" t="s">
        <v>634</v>
      </c>
      <c r="J49" s="370">
        <f t="shared" si="2"/>
        <v>1</v>
      </c>
      <c r="K49" s="341">
        <f t="shared" si="4"/>
        <v>31</v>
      </c>
      <c r="L49" s="372"/>
    </row>
    <row r="50" spans="1:12" ht="21.75" customHeight="1" x14ac:dyDescent="0.2">
      <c r="A50" s="233">
        <v>43</v>
      </c>
      <c r="B50" s="323" t="str">
        <f>VLOOKUP(A50,'INFO. PROP'!$A$9:$D$105,2,FALSE)</f>
        <v>CONSORCIO INTERBOSA 2022</v>
      </c>
      <c r="C50" s="338" t="s">
        <v>634</v>
      </c>
      <c r="D50" s="370">
        <f t="shared" si="0"/>
        <v>10</v>
      </c>
      <c r="E50" s="338" t="s">
        <v>634</v>
      </c>
      <c r="F50" s="370">
        <f t="shared" si="1"/>
        <v>20</v>
      </c>
      <c r="G50" s="339" t="s">
        <v>634</v>
      </c>
      <c r="H50" s="362" t="s">
        <v>281</v>
      </c>
      <c r="I50" s="340" t="s">
        <v>634</v>
      </c>
      <c r="J50" s="370">
        <f t="shared" si="2"/>
        <v>1</v>
      </c>
      <c r="K50" s="341">
        <f t="shared" si="4"/>
        <v>31</v>
      </c>
      <c r="L50" s="372"/>
    </row>
    <row r="51" spans="1:12" ht="23.25" customHeight="1" x14ac:dyDescent="0.2">
      <c r="A51" s="233">
        <v>44</v>
      </c>
      <c r="B51" s="323" t="str">
        <f>VLOOKUP(A51,'INFO. PROP'!$A$9:$D$105,2,FALSE)</f>
        <v>CONSORCIO ALMA-GILLI</v>
      </c>
      <c r="C51" s="338" t="s">
        <v>634</v>
      </c>
      <c r="D51" s="370">
        <f t="shared" si="0"/>
        <v>10</v>
      </c>
      <c r="E51" s="338" t="s">
        <v>634</v>
      </c>
      <c r="F51" s="370">
        <f t="shared" si="1"/>
        <v>20</v>
      </c>
      <c r="G51" s="339" t="s">
        <v>634</v>
      </c>
      <c r="H51" s="362" t="s">
        <v>1777</v>
      </c>
      <c r="I51" s="340" t="s">
        <v>634</v>
      </c>
      <c r="J51" s="370">
        <f t="shared" si="2"/>
        <v>1</v>
      </c>
      <c r="K51" s="341">
        <f t="shared" si="4"/>
        <v>31</v>
      </c>
      <c r="L51" s="372"/>
    </row>
    <row r="52" spans="1:12" ht="28.5" customHeight="1" x14ac:dyDescent="0.2">
      <c r="A52" s="233">
        <v>45</v>
      </c>
      <c r="B52" s="323" t="str">
        <f>VLOOKUP(A52,'INFO. PROP'!$A$9:$D$105,2,FALSE)</f>
        <v>Wilmer Junior Gomez Brito</v>
      </c>
      <c r="C52" s="338" t="s">
        <v>634</v>
      </c>
      <c r="D52" s="370">
        <f t="shared" si="0"/>
        <v>10</v>
      </c>
      <c r="E52" s="338" t="s">
        <v>634</v>
      </c>
      <c r="F52" s="370">
        <f t="shared" si="1"/>
        <v>20</v>
      </c>
      <c r="G52" s="339" t="s">
        <v>634</v>
      </c>
      <c r="H52" s="362" t="s">
        <v>293</v>
      </c>
      <c r="I52" s="340" t="s">
        <v>634</v>
      </c>
      <c r="J52" s="370">
        <f t="shared" si="2"/>
        <v>1</v>
      </c>
      <c r="K52" s="341">
        <f t="shared" si="4"/>
        <v>31</v>
      </c>
      <c r="L52" s="372"/>
    </row>
    <row r="53" spans="1:12" ht="25.5" customHeight="1" x14ac:dyDescent="0.2">
      <c r="A53" s="233">
        <v>46</v>
      </c>
      <c r="B53" s="323" t="str">
        <f>VLOOKUP(A53,'INFO. PROP'!$A$9:$D$105,2,FALSE)</f>
        <v>CONSTRUCCIONES INTERVENTORIAS ISAZA INGENIERIA SAS</v>
      </c>
      <c r="C53" s="338" t="s">
        <v>634</v>
      </c>
      <c r="D53" s="370">
        <f t="shared" si="0"/>
        <v>10</v>
      </c>
      <c r="E53" s="338" t="s">
        <v>634</v>
      </c>
      <c r="F53" s="370">
        <f t="shared" si="1"/>
        <v>20</v>
      </c>
      <c r="G53" s="339" t="s">
        <v>634</v>
      </c>
      <c r="H53" s="362" t="s">
        <v>300</v>
      </c>
      <c r="I53" s="340" t="s">
        <v>634</v>
      </c>
      <c r="J53" s="370">
        <f t="shared" si="2"/>
        <v>1</v>
      </c>
      <c r="K53" s="341">
        <f t="shared" si="4"/>
        <v>31</v>
      </c>
      <c r="L53" s="372"/>
    </row>
    <row r="54" spans="1:12" ht="14.25" customHeight="1" x14ac:dyDescent="0.2">
      <c r="A54" s="233">
        <v>47</v>
      </c>
      <c r="B54" s="323" t="str">
        <f>VLOOKUP(A54,'INFO. PROP'!$A$9:$D$105,2,FALSE)</f>
        <v>CONSORCIO BOSA INFRA-VIAL</v>
      </c>
      <c r="C54" s="338" t="s">
        <v>634</v>
      </c>
      <c r="D54" s="370">
        <f t="shared" si="0"/>
        <v>10</v>
      </c>
      <c r="E54" s="338" t="s">
        <v>634</v>
      </c>
      <c r="F54" s="370">
        <f t="shared" si="1"/>
        <v>20</v>
      </c>
      <c r="G54" s="339" t="s">
        <v>634</v>
      </c>
      <c r="H54" s="362" t="s">
        <v>1778</v>
      </c>
      <c r="I54" s="340" t="s">
        <v>634</v>
      </c>
      <c r="J54" s="370">
        <f t="shared" si="2"/>
        <v>1</v>
      </c>
      <c r="K54" s="341">
        <f t="shared" si="4"/>
        <v>31</v>
      </c>
      <c r="L54" s="372"/>
    </row>
    <row r="55" spans="1:12" ht="14.25" customHeight="1" x14ac:dyDescent="0.2">
      <c r="A55" s="233">
        <v>48</v>
      </c>
      <c r="B55" s="323" t="str">
        <f>VLOOKUP(A55,'INFO. PROP'!$A$9:$D$105,2,FALSE)</f>
        <v>CS BOSA JI 004</v>
      </c>
      <c r="C55" s="338" t="s">
        <v>634</v>
      </c>
      <c r="D55" s="370">
        <f t="shared" si="0"/>
        <v>10</v>
      </c>
      <c r="E55" s="338" t="s">
        <v>634</v>
      </c>
      <c r="F55" s="370">
        <f t="shared" si="1"/>
        <v>20</v>
      </c>
      <c r="G55" s="339" t="s">
        <v>634</v>
      </c>
      <c r="H55" s="362" t="s">
        <v>1779</v>
      </c>
      <c r="I55" s="340" t="s">
        <v>634</v>
      </c>
      <c r="J55" s="370">
        <f t="shared" si="2"/>
        <v>1</v>
      </c>
      <c r="K55" s="341">
        <f t="shared" si="4"/>
        <v>31</v>
      </c>
      <c r="L55" s="372"/>
    </row>
    <row r="56" spans="1:12" ht="25.5" customHeight="1" x14ac:dyDescent="0.2">
      <c r="A56" s="233">
        <v>49</v>
      </c>
      <c r="B56" s="323" t="str">
        <f>VLOOKUP(A56,'INFO. PROP'!$A$9:$D$105,2,FALSE)</f>
        <v>ELSA MARIA RUEDA LANDINEZ INGENIERIA SAS</v>
      </c>
      <c r="C56" s="338" t="s">
        <v>634</v>
      </c>
      <c r="D56" s="370">
        <f t="shared" si="0"/>
        <v>10</v>
      </c>
      <c r="E56" s="338" t="s">
        <v>634</v>
      </c>
      <c r="F56" s="370">
        <f t="shared" si="1"/>
        <v>20</v>
      </c>
      <c r="G56" s="339" t="s">
        <v>634</v>
      </c>
      <c r="H56" s="570" t="s">
        <v>1780</v>
      </c>
      <c r="I56" s="340" t="s">
        <v>634</v>
      </c>
      <c r="J56" s="370">
        <f t="shared" si="2"/>
        <v>1</v>
      </c>
      <c r="K56" s="341">
        <f t="shared" si="4"/>
        <v>31</v>
      </c>
      <c r="L56" s="569"/>
    </row>
    <row r="57" spans="1:12" ht="14.25" customHeight="1" x14ac:dyDescent="0.2">
      <c r="A57" s="233">
        <v>50</v>
      </c>
      <c r="B57" s="323" t="str">
        <f>VLOOKUP(A57,'INFO. PROP'!$A$9:$D$105,2,FALSE)</f>
        <v>CONSORCIO INTERBOGOTA B&amp;B</v>
      </c>
      <c r="C57" s="338" t="s">
        <v>634</v>
      </c>
      <c r="D57" s="370">
        <f t="shared" si="0"/>
        <v>10</v>
      </c>
      <c r="E57" s="338" t="s">
        <v>634</v>
      </c>
      <c r="F57" s="370">
        <f t="shared" si="1"/>
        <v>20</v>
      </c>
      <c r="G57" s="339" t="s">
        <v>634</v>
      </c>
      <c r="H57" s="362" t="s">
        <v>1244</v>
      </c>
      <c r="I57" s="340" t="s">
        <v>634</v>
      </c>
      <c r="J57" s="370">
        <f t="shared" si="2"/>
        <v>1</v>
      </c>
      <c r="K57" s="341">
        <f t="shared" si="4"/>
        <v>31</v>
      </c>
      <c r="L57" s="372"/>
    </row>
    <row r="58" spans="1:12" ht="14.25" customHeight="1" x14ac:dyDescent="0.2">
      <c r="A58" s="233">
        <v>51</v>
      </c>
      <c r="B58" s="323" t="str">
        <f>VLOOKUP(A58,'INFO. PROP'!$A$9:$D$105,2,FALSE)</f>
        <v>INTERVIAL BOGOTA</v>
      </c>
      <c r="C58" s="338" t="s">
        <v>634</v>
      </c>
      <c r="D58" s="370">
        <f t="shared" si="0"/>
        <v>10</v>
      </c>
      <c r="E58" s="338" t="s">
        <v>634</v>
      </c>
      <c r="F58" s="370">
        <f t="shared" si="1"/>
        <v>20</v>
      </c>
      <c r="G58" s="339" t="s">
        <v>634</v>
      </c>
      <c r="H58" s="362" t="s">
        <v>329</v>
      </c>
      <c r="I58" s="340" t="s">
        <v>634</v>
      </c>
      <c r="J58" s="370">
        <f t="shared" si="2"/>
        <v>1</v>
      </c>
      <c r="K58" s="341">
        <f t="shared" si="4"/>
        <v>31</v>
      </c>
      <c r="L58" s="372"/>
    </row>
    <row r="59" spans="1:12" ht="21.75" customHeight="1" x14ac:dyDescent="0.2">
      <c r="A59" s="233">
        <v>52</v>
      </c>
      <c r="B59" s="323" t="str">
        <f>VLOOKUP(A59,'INFO. PROP'!$A$9:$D$105,2,FALSE)</f>
        <v>CONSORCIO INTERCAPITAL</v>
      </c>
      <c r="C59" s="338" t="s">
        <v>634</v>
      </c>
      <c r="D59" s="370">
        <f t="shared" si="0"/>
        <v>10</v>
      </c>
      <c r="E59" s="338" t="s">
        <v>634</v>
      </c>
      <c r="F59" s="370">
        <f t="shared" si="1"/>
        <v>20</v>
      </c>
      <c r="G59" s="339" t="s">
        <v>634</v>
      </c>
      <c r="H59" s="362" t="s">
        <v>336</v>
      </c>
      <c r="I59" s="340" t="s">
        <v>634</v>
      </c>
      <c r="J59" s="370">
        <f t="shared" si="2"/>
        <v>1</v>
      </c>
      <c r="K59" s="341">
        <f t="shared" si="4"/>
        <v>31</v>
      </c>
      <c r="L59" s="372"/>
    </row>
    <row r="60" spans="1:12" ht="22.5" customHeight="1" x14ac:dyDescent="0.2">
      <c r="A60" s="233">
        <v>53</v>
      </c>
      <c r="B60" s="323" t="str">
        <f>VLOOKUP(A60,'INFO. PROP'!$A$9:$D$105,2,FALSE)</f>
        <v>Proyectistas Asociados SAS</v>
      </c>
      <c r="C60" s="338" t="s">
        <v>634</v>
      </c>
      <c r="D60" s="370">
        <f t="shared" si="0"/>
        <v>10</v>
      </c>
      <c r="E60" s="338" t="s">
        <v>634</v>
      </c>
      <c r="F60" s="370">
        <f t="shared" si="1"/>
        <v>20</v>
      </c>
      <c r="G60" s="339" t="s">
        <v>634</v>
      </c>
      <c r="H60" s="362" t="s">
        <v>343</v>
      </c>
      <c r="I60" s="340" t="s">
        <v>634</v>
      </c>
      <c r="J60" s="370">
        <f t="shared" si="2"/>
        <v>1</v>
      </c>
      <c r="K60" s="341">
        <f t="shared" si="4"/>
        <v>31</v>
      </c>
      <c r="L60" s="372"/>
    </row>
    <row r="61" spans="1:12" ht="24" x14ac:dyDescent="0.2">
      <c r="A61" s="233">
        <v>54</v>
      </c>
      <c r="B61" s="323" t="str">
        <f>VLOOKUP(A61,'INFO. PROP'!$A$9:$D$105,2,FALSE)</f>
        <v>ESTUDIOS TECNICOS Y CONSTRUCCIONES SAS</v>
      </c>
      <c r="C61" s="338" t="s">
        <v>634</v>
      </c>
      <c r="D61" s="370">
        <f t="shared" si="0"/>
        <v>10</v>
      </c>
      <c r="E61" s="338" t="s">
        <v>634</v>
      </c>
      <c r="F61" s="370">
        <f t="shared" si="1"/>
        <v>20</v>
      </c>
      <c r="G61" s="339" t="s">
        <v>634</v>
      </c>
      <c r="H61" s="362" t="s">
        <v>347</v>
      </c>
      <c r="I61" s="340" t="s">
        <v>634</v>
      </c>
      <c r="J61" s="370">
        <f t="shared" si="2"/>
        <v>1</v>
      </c>
      <c r="K61" s="341">
        <f t="shared" si="4"/>
        <v>31</v>
      </c>
      <c r="L61" s="372"/>
    </row>
    <row r="62" spans="1:12" ht="14.25" customHeight="1" x14ac:dyDescent="0.2">
      <c r="A62" s="233">
        <v>55</v>
      </c>
      <c r="B62" s="324" t="str">
        <f>VLOOKUP(A62,'INFO. PROP'!$A$9:$D$105,2,FALSE)</f>
        <v>CONSORCIO CG 2021</v>
      </c>
      <c r="C62" s="338" t="s">
        <v>634</v>
      </c>
      <c r="D62" s="370">
        <f t="shared" si="0"/>
        <v>10</v>
      </c>
      <c r="E62" s="338" t="s">
        <v>634</v>
      </c>
      <c r="F62" s="370">
        <f t="shared" si="1"/>
        <v>20</v>
      </c>
      <c r="G62" s="339" t="s">
        <v>634</v>
      </c>
      <c r="H62" s="362" t="s">
        <v>1781</v>
      </c>
      <c r="I62" s="340" t="s">
        <v>634</v>
      </c>
      <c r="J62" s="370">
        <f t="shared" si="2"/>
        <v>1</v>
      </c>
      <c r="K62" s="341">
        <f t="shared" si="4"/>
        <v>31</v>
      </c>
      <c r="L62" s="372"/>
    </row>
    <row r="63" spans="1:12" ht="39" customHeight="1" x14ac:dyDescent="0.2">
      <c r="A63" s="233">
        <v>56</v>
      </c>
      <c r="B63" s="324" t="str">
        <f>VLOOKUP(A63,'INFO. PROP'!$A$9:$D$105,2,FALSE)</f>
        <v>CONSORCIO VIAL BOSA</v>
      </c>
      <c r="C63" s="338" t="s">
        <v>634</v>
      </c>
      <c r="D63" s="370">
        <f t="shared" si="0"/>
        <v>10</v>
      </c>
      <c r="E63" s="338" t="s">
        <v>634</v>
      </c>
      <c r="F63" s="370">
        <f t="shared" si="1"/>
        <v>20</v>
      </c>
      <c r="G63" s="339" t="s">
        <v>634</v>
      </c>
      <c r="H63" s="362" t="s">
        <v>361</v>
      </c>
      <c r="I63" s="340" t="s">
        <v>634</v>
      </c>
      <c r="J63" s="370">
        <f t="shared" si="2"/>
        <v>1</v>
      </c>
      <c r="K63" s="341">
        <f t="shared" si="4"/>
        <v>31</v>
      </c>
      <c r="L63" s="372"/>
    </row>
    <row r="64" spans="1:12" ht="24" x14ac:dyDescent="0.2">
      <c r="A64" s="233">
        <v>57</v>
      </c>
      <c r="B64" s="324" t="str">
        <f>VLOOKUP(A64,'INFO. PROP'!$A$9:$D$105,2,FALSE)</f>
        <v>R&amp;MCONSTRUCCIONES E INTERVENTORIAS S.A.S</v>
      </c>
      <c r="C64" s="338" t="s">
        <v>634</v>
      </c>
      <c r="D64" s="370">
        <f t="shared" si="0"/>
        <v>10</v>
      </c>
      <c r="E64" s="338" t="s">
        <v>634</v>
      </c>
      <c r="F64" s="370">
        <f t="shared" si="1"/>
        <v>20</v>
      </c>
      <c r="G64" s="339" t="s">
        <v>634</v>
      </c>
      <c r="H64" s="362" t="s">
        <v>366</v>
      </c>
      <c r="I64" s="340" t="s">
        <v>634</v>
      </c>
      <c r="J64" s="370">
        <f t="shared" si="2"/>
        <v>1</v>
      </c>
      <c r="K64" s="341">
        <f t="shared" si="4"/>
        <v>31</v>
      </c>
      <c r="L64" s="524"/>
    </row>
    <row r="65" spans="1:12" ht="14.25" customHeight="1" x14ac:dyDescent="0.2">
      <c r="A65" s="233">
        <v>58</v>
      </c>
      <c r="B65" s="324" t="str">
        <f>VLOOKUP(A65,'INFO. PROP'!$A$9:$D$105,2,FALSE)</f>
        <v>CONSORCIO POSSO INTERVIALES</v>
      </c>
      <c r="C65" s="338" t="s">
        <v>634</v>
      </c>
      <c r="D65" s="370">
        <f t="shared" si="0"/>
        <v>10</v>
      </c>
      <c r="E65" s="338" t="s">
        <v>634</v>
      </c>
      <c r="F65" s="370">
        <f t="shared" si="1"/>
        <v>20</v>
      </c>
      <c r="G65" s="339" t="s">
        <v>634</v>
      </c>
      <c r="H65" s="362" t="s">
        <v>373</v>
      </c>
      <c r="I65" s="340" t="s">
        <v>634</v>
      </c>
      <c r="J65" s="370">
        <f t="shared" si="2"/>
        <v>1</v>
      </c>
      <c r="K65" s="341">
        <f t="shared" si="4"/>
        <v>31</v>
      </c>
      <c r="L65" s="524"/>
    </row>
    <row r="66" spans="1:12" ht="33" customHeight="1" x14ac:dyDescent="0.2">
      <c r="A66" s="233">
        <v>59</v>
      </c>
      <c r="B66" s="324" t="str">
        <f>VLOOKUP(A66,'INFO. PROP'!$A$9:$D$105,2,FALSE)</f>
        <v>CONSORCIO EPSILON CAPITAL</v>
      </c>
      <c r="C66" s="338" t="s">
        <v>634</v>
      </c>
      <c r="D66" s="370">
        <f t="shared" si="0"/>
        <v>10</v>
      </c>
      <c r="E66" s="338" t="s">
        <v>634</v>
      </c>
      <c r="F66" s="370">
        <f t="shared" si="1"/>
        <v>20</v>
      </c>
      <c r="G66" s="339" t="s">
        <v>634</v>
      </c>
      <c r="H66" s="362" t="s">
        <v>1775</v>
      </c>
      <c r="I66" s="340" t="s">
        <v>634</v>
      </c>
      <c r="J66" s="370">
        <f t="shared" si="2"/>
        <v>1</v>
      </c>
      <c r="K66" s="341">
        <f t="shared" si="4"/>
        <v>31</v>
      </c>
      <c r="L66" s="372"/>
    </row>
    <row r="67" spans="1:12" ht="18.75" customHeight="1" x14ac:dyDescent="0.2">
      <c r="A67" s="233">
        <v>60</v>
      </c>
      <c r="B67" s="324" t="str">
        <f>VLOOKUP(A67,'INFO. PROP'!$A$9:$D$105,2,FALSE)</f>
        <v>MIRS LATINOAMERICA S.A.S</v>
      </c>
      <c r="C67" s="338" t="s">
        <v>634</v>
      </c>
      <c r="D67" s="370">
        <f t="shared" si="0"/>
        <v>10</v>
      </c>
      <c r="E67" s="338" t="s">
        <v>634</v>
      </c>
      <c r="F67" s="370">
        <f t="shared" si="1"/>
        <v>20</v>
      </c>
      <c r="G67" s="339" t="s">
        <v>634</v>
      </c>
      <c r="H67" s="362" t="s">
        <v>1782</v>
      </c>
      <c r="I67" s="340" t="s">
        <v>634</v>
      </c>
      <c r="J67" s="370">
        <f t="shared" si="2"/>
        <v>1</v>
      </c>
      <c r="K67" s="341">
        <f t="shared" si="4"/>
        <v>31</v>
      </c>
      <c r="L67" s="372"/>
    </row>
    <row r="68" spans="1:12" ht="33.75" customHeight="1" x14ac:dyDescent="0.2">
      <c r="A68" s="233">
        <v>61</v>
      </c>
      <c r="B68" s="324" t="str">
        <f>VLOOKUP(A68,'INFO. PROP'!$A$9:$D$105,2,FALSE)</f>
        <v>TECNOLOGÍA DE NUEVAS MEDICIONES COLOMBIA S.A.S.</v>
      </c>
      <c r="C68" s="338" t="s">
        <v>634</v>
      </c>
      <c r="D68" s="370">
        <f t="shared" si="0"/>
        <v>10</v>
      </c>
      <c r="E68" s="338" t="s">
        <v>634</v>
      </c>
      <c r="F68" s="370">
        <f t="shared" si="1"/>
        <v>20</v>
      </c>
      <c r="G68" s="339" t="s">
        <v>634</v>
      </c>
      <c r="H68" s="362" t="s">
        <v>1783</v>
      </c>
      <c r="I68" s="340" t="s">
        <v>634</v>
      </c>
      <c r="J68" s="370">
        <f t="shared" si="2"/>
        <v>1</v>
      </c>
      <c r="K68" s="341">
        <f t="shared" si="4"/>
        <v>31</v>
      </c>
      <c r="L68" s="372"/>
    </row>
    <row r="69" spans="1:12" ht="55.5" customHeight="1" x14ac:dyDescent="0.2">
      <c r="A69" s="233">
        <v>62</v>
      </c>
      <c r="B69" s="324" t="str">
        <f>VLOOKUP(A69,'INFO. PROP'!$A$9:$D$105,2,FALSE)</f>
        <v>CONSORCIO VIAS BOSA</v>
      </c>
      <c r="C69" s="338" t="s">
        <v>634</v>
      </c>
      <c r="D69" s="370">
        <f t="shared" si="0"/>
        <v>10</v>
      </c>
      <c r="E69" s="338" t="s">
        <v>634</v>
      </c>
      <c r="F69" s="370">
        <f t="shared" si="1"/>
        <v>20</v>
      </c>
      <c r="G69" s="339" t="s">
        <v>634</v>
      </c>
      <c r="H69" s="362" t="s">
        <v>397</v>
      </c>
      <c r="I69" s="474" t="s">
        <v>634</v>
      </c>
      <c r="J69" s="370">
        <f t="shared" si="2"/>
        <v>1</v>
      </c>
      <c r="K69" s="341">
        <f t="shared" si="4"/>
        <v>31</v>
      </c>
      <c r="L69" s="524"/>
    </row>
    <row r="70" spans="1:12" ht="27.75" customHeight="1" x14ac:dyDescent="0.2">
      <c r="A70" s="233">
        <v>63</v>
      </c>
      <c r="B70" s="324" t="str">
        <f>VLOOKUP(A70,'INFO. PROP'!$A$9:$D$105,2,FALSE)</f>
        <v>CONSORCIO VYO 2022</v>
      </c>
      <c r="C70" s="338" t="s">
        <v>634</v>
      </c>
      <c r="D70" s="370">
        <f t="shared" si="0"/>
        <v>10</v>
      </c>
      <c r="E70" s="338" t="s">
        <v>634</v>
      </c>
      <c r="F70" s="370">
        <f t="shared" si="1"/>
        <v>20</v>
      </c>
      <c r="G70" s="339" t="s">
        <v>634</v>
      </c>
      <c r="H70" s="362" t="s">
        <v>402</v>
      </c>
      <c r="I70" s="340" t="s">
        <v>634</v>
      </c>
      <c r="J70" s="370">
        <f t="shared" si="2"/>
        <v>1</v>
      </c>
      <c r="K70" s="341">
        <f t="shared" si="4"/>
        <v>31</v>
      </c>
      <c r="L70" s="372"/>
    </row>
    <row r="71" spans="1:12" ht="22.5" customHeight="1" x14ac:dyDescent="0.2">
      <c r="A71" s="233">
        <v>64</v>
      </c>
      <c r="B71" s="324" t="str">
        <f>VLOOKUP(A71,'INFO. PROP'!$A$9:$D$105,2,FALSE)</f>
        <v>D&amp;B INGENIEROS CIVILES S.A.S.</v>
      </c>
      <c r="C71" s="338" t="s">
        <v>634</v>
      </c>
      <c r="D71" s="370">
        <f t="shared" si="0"/>
        <v>10</v>
      </c>
      <c r="E71" s="338" t="s">
        <v>634</v>
      </c>
      <c r="F71" s="370">
        <f t="shared" si="1"/>
        <v>20</v>
      </c>
      <c r="G71" s="339" t="s">
        <v>634</v>
      </c>
      <c r="H71" s="362" t="s">
        <v>405</v>
      </c>
      <c r="I71" s="340" t="s">
        <v>634</v>
      </c>
      <c r="J71" s="370">
        <f t="shared" si="2"/>
        <v>1</v>
      </c>
      <c r="K71" s="341">
        <f t="shared" si="4"/>
        <v>31</v>
      </c>
      <c r="L71" s="524"/>
    </row>
    <row r="72" spans="1:12" ht="14.25" customHeight="1" x14ac:dyDescent="0.2">
      <c r="A72" s="233">
        <v>65</v>
      </c>
      <c r="B72" s="324" t="str">
        <f>VLOOKUP(A72,'INFO. PROP'!$A$9:$D$105,2,FALSE)</f>
        <v>CONSORCIO INTERTRONCAL 2022</v>
      </c>
      <c r="C72" s="338" t="s">
        <v>634</v>
      </c>
      <c r="D72" s="370">
        <f t="shared" si="0"/>
        <v>10</v>
      </c>
      <c r="E72" s="338" t="s">
        <v>634</v>
      </c>
      <c r="F72" s="370">
        <f t="shared" si="1"/>
        <v>20</v>
      </c>
      <c r="G72" s="339" t="s">
        <v>634</v>
      </c>
      <c r="H72" s="362" t="s">
        <v>1784</v>
      </c>
      <c r="I72" s="340" t="s">
        <v>634</v>
      </c>
      <c r="J72" s="370">
        <f t="shared" si="2"/>
        <v>1</v>
      </c>
      <c r="K72" s="341">
        <f t="shared" si="4"/>
        <v>31</v>
      </c>
      <c r="L72" s="372"/>
    </row>
    <row r="73" spans="1:12" ht="14.25" customHeight="1" x14ac:dyDescent="0.2">
      <c r="A73" s="233">
        <v>66</v>
      </c>
      <c r="B73" s="324" t="str">
        <f>VLOOKUP(A73,'INFO. PROP'!$A$9:$D$105,2,FALSE)</f>
        <v>HMV SERVICIOS S.A.S</v>
      </c>
      <c r="C73" s="338" t="s">
        <v>634</v>
      </c>
      <c r="D73" s="370">
        <f t="shared" ref="D73:D103" si="5">+IF(C73="SI",10,0)</f>
        <v>10</v>
      </c>
      <c r="E73" s="338" t="s">
        <v>634</v>
      </c>
      <c r="F73" s="370">
        <f t="shared" ref="F73:F103" si="6">IF(E73="si",20,0)</f>
        <v>20</v>
      </c>
      <c r="G73" s="339" t="s">
        <v>634</v>
      </c>
      <c r="H73" s="362" t="s">
        <v>415</v>
      </c>
      <c r="I73" s="340" t="s">
        <v>634</v>
      </c>
      <c r="J73" s="370">
        <f t="shared" ref="J73:J103" si="7">IF(I73="si",1,0)</f>
        <v>1</v>
      </c>
      <c r="K73" s="341">
        <f t="shared" si="4"/>
        <v>31</v>
      </c>
      <c r="L73" s="372"/>
    </row>
    <row r="74" spans="1:12" ht="24.75" customHeight="1" x14ac:dyDescent="0.2">
      <c r="A74" s="233">
        <v>67</v>
      </c>
      <c r="B74" s="324" t="str">
        <f>VLOOKUP(A74,'INFO. PROP'!$A$9:$D$105,2,FALSE)</f>
        <v>CONSORCIO MALLA VIAL 2022</v>
      </c>
      <c r="C74" s="338" t="s">
        <v>634</v>
      </c>
      <c r="D74" s="370">
        <f t="shared" si="5"/>
        <v>10</v>
      </c>
      <c r="E74" s="338" t="s">
        <v>634</v>
      </c>
      <c r="F74" s="370">
        <f t="shared" si="6"/>
        <v>20</v>
      </c>
      <c r="G74" s="339" t="s">
        <v>634</v>
      </c>
      <c r="H74" s="362" t="s">
        <v>1785</v>
      </c>
      <c r="I74" s="340" t="s">
        <v>634</v>
      </c>
      <c r="J74" s="370">
        <f t="shared" si="7"/>
        <v>1</v>
      </c>
      <c r="K74" s="341">
        <f t="shared" si="4"/>
        <v>31</v>
      </c>
      <c r="L74" s="524"/>
    </row>
    <row r="75" spans="1:12" ht="21.75" customHeight="1" x14ac:dyDescent="0.2">
      <c r="A75" s="233">
        <v>68</v>
      </c>
      <c r="B75" s="324" t="str">
        <f>VLOOKUP(A75,'INFO. PROP'!$A$9:$D$105,2,FALSE)</f>
        <v>CONSORCIO INCOL-ALEPH</v>
      </c>
      <c r="C75" s="338" t="s">
        <v>634</v>
      </c>
      <c r="D75" s="370">
        <f t="shared" si="5"/>
        <v>10</v>
      </c>
      <c r="E75" s="338" t="s">
        <v>634</v>
      </c>
      <c r="F75" s="370">
        <f t="shared" si="6"/>
        <v>20</v>
      </c>
      <c r="G75" s="339" t="s">
        <v>634</v>
      </c>
      <c r="H75" s="362" t="s">
        <v>1786</v>
      </c>
      <c r="I75" s="340" t="s">
        <v>634</v>
      </c>
      <c r="J75" s="370">
        <f t="shared" si="7"/>
        <v>1</v>
      </c>
      <c r="K75" s="341">
        <f t="shared" si="4"/>
        <v>31</v>
      </c>
      <c r="L75" s="372"/>
    </row>
    <row r="76" spans="1:12" ht="23.25" customHeight="1" x14ac:dyDescent="0.2">
      <c r="A76" s="233">
        <v>69</v>
      </c>
      <c r="B76" s="324" t="str">
        <f>VLOOKUP(A76,'INFO. PROP'!$A$9:$D$105,2,FALSE)</f>
        <v>CONSULTORES DEL OCCIDENTE SAS</v>
      </c>
      <c r="C76" s="338" t="s">
        <v>634</v>
      </c>
      <c r="D76" s="370">
        <f t="shared" si="5"/>
        <v>10</v>
      </c>
      <c r="E76" s="338" t="s">
        <v>634</v>
      </c>
      <c r="F76" s="370">
        <f t="shared" si="6"/>
        <v>20</v>
      </c>
      <c r="G76" s="339" t="s">
        <v>634</v>
      </c>
      <c r="H76" s="362" t="s">
        <v>433</v>
      </c>
      <c r="I76" s="340" t="s">
        <v>634</v>
      </c>
      <c r="J76" s="370">
        <f t="shared" si="7"/>
        <v>1</v>
      </c>
      <c r="K76" s="341">
        <f t="shared" si="4"/>
        <v>31</v>
      </c>
      <c r="L76" s="372"/>
    </row>
    <row r="77" spans="1:12" ht="14.25" customHeight="1" x14ac:dyDescent="0.2">
      <c r="A77" s="233">
        <v>70</v>
      </c>
      <c r="B77" s="324" t="str">
        <f>VLOOKUP(A77,'INFO. PROP'!$A$9:$D$105,2,FALSE)</f>
        <v>CONSORCIO BOSA</v>
      </c>
      <c r="C77" s="338" t="s">
        <v>634</v>
      </c>
      <c r="D77" s="370">
        <f t="shared" si="5"/>
        <v>10</v>
      </c>
      <c r="E77" s="338" t="s">
        <v>634</v>
      </c>
      <c r="F77" s="370">
        <f t="shared" si="6"/>
        <v>20</v>
      </c>
      <c r="G77" s="339" t="s">
        <v>634</v>
      </c>
      <c r="H77" s="362" t="s">
        <v>1787</v>
      </c>
      <c r="I77" s="340" t="s">
        <v>634</v>
      </c>
      <c r="J77" s="370">
        <f t="shared" si="7"/>
        <v>1</v>
      </c>
      <c r="K77" s="341">
        <f t="shared" si="4"/>
        <v>31</v>
      </c>
      <c r="L77" s="524"/>
    </row>
    <row r="78" spans="1:12" ht="14.25" customHeight="1" x14ac:dyDescent="0.2">
      <c r="A78" s="233">
        <v>71</v>
      </c>
      <c r="B78" s="324" t="str">
        <f>VLOOKUP(A78,'INFO. PROP'!$A$9:$D$105,2,FALSE)</f>
        <v>CONSORCIO KALROY BOSA 04</v>
      </c>
      <c r="C78" s="338" t="s">
        <v>634</v>
      </c>
      <c r="D78" s="370">
        <f t="shared" si="5"/>
        <v>10</v>
      </c>
      <c r="E78" s="338" t="s">
        <v>634</v>
      </c>
      <c r="F78" s="370">
        <f t="shared" si="6"/>
        <v>20</v>
      </c>
      <c r="G78" s="339" t="s">
        <v>634</v>
      </c>
      <c r="H78" s="362" t="s">
        <v>446</v>
      </c>
      <c r="I78" s="340" t="s">
        <v>634</v>
      </c>
      <c r="J78" s="370">
        <f t="shared" si="7"/>
        <v>1</v>
      </c>
      <c r="K78" s="341">
        <f t="shared" si="4"/>
        <v>31</v>
      </c>
      <c r="L78" s="372"/>
    </row>
    <row r="79" spans="1:12" ht="16.5" customHeight="1" x14ac:dyDescent="0.2">
      <c r="A79" s="233">
        <v>72</v>
      </c>
      <c r="B79" s="324" t="str">
        <f>VLOOKUP(A79,'INFO. PROP'!$A$9:$D$105,2,FALSE)</f>
        <v>UNIÓN TEMPORAL - RUTAS BOSA.</v>
      </c>
      <c r="C79" s="338" t="s">
        <v>634</v>
      </c>
      <c r="D79" s="370">
        <f t="shared" si="5"/>
        <v>10</v>
      </c>
      <c r="E79" s="338" t="s">
        <v>634</v>
      </c>
      <c r="F79" s="370">
        <f t="shared" si="6"/>
        <v>20</v>
      </c>
      <c r="G79" s="339" t="s">
        <v>634</v>
      </c>
      <c r="H79" s="362" t="s">
        <v>1788</v>
      </c>
      <c r="I79" s="340" t="s">
        <v>634</v>
      </c>
      <c r="J79" s="370">
        <f t="shared" si="7"/>
        <v>1</v>
      </c>
      <c r="K79" s="341">
        <f t="shared" si="4"/>
        <v>31</v>
      </c>
      <c r="L79" s="524"/>
    </row>
    <row r="80" spans="1:12" ht="114.75" customHeight="1" x14ac:dyDescent="0.2">
      <c r="A80" s="233">
        <v>73</v>
      </c>
      <c r="B80" s="325" t="str">
        <f>VLOOKUP(A80,'INFO. PROP'!$A$9:$D$105,2,FALSE)</f>
        <v>CONSORCIO AV</v>
      </c>
      <c r="C80" s="338" t="s">
        <v>634</v>
      </c>
      <c r="D80" s="370">
        <f t="shared" si="5"/>
        <v>10</v>
      </c>
      <c r="E80" s="338" t="s">
        <v>634</v>
      </c>
      <c r="F80" s="370">
        <f t="shared" si="6"/>
        <v>20</v>
      </c>
      <c r="G80" s="339" t="s">
        <v>658</v>
      </c>
      <c r="H80" s="473"/>
      <c r="I80" s="340" t="s">
        <v>658</v>
      </c>
      <c r="J80" s="370">
        <f t="shared" si="7"/>
        <v>0</v>
      </c>
      <c r="K80" s="341">
        <f t="shared" si="4"/>
        <v>30</v>
      </c>
      <c r="L80" s="382" t="s">
        <v>1789</v>
      </c>
    </row>
    <row r="81" spans="1:12" ht="24" customHeight="1" x14ac:dyDescent="0.2">
      <c r="A81" s="233">
        <v>74</v>
      </c>
      <c r="B81" s="325" t="str">
        <f>VLOOKUP(A81,'INFO. PROP'!$A$9:$D$105,2,FALSE)</f>
        <v>CONSORCIO INGEVIAL</v>
      </c>
      <c r="C81" s="338" t="s">
        <v>634</v>
      </c>
      <c r="D81" s="370">
        <f t="shared" si="5"/>
        <v>10</v>
      </c>
      <c r="E81" s="338" t="s">
        <v>634</v>
      </c>
      <c r="F81" s="370">
        <f t="shared" si="6"/>
        <v>20</v>
      </c>
      <c r="G81" s="339" t="s">
        <v>634</v>
      </c>
      <c r="H81" s="362" t="s">
        <v>1493</v>
      </c>
      <c r="I81" s="474" t="s">
        <v>634</v>
      </c>
      <c r="J81" s="370">
        <f t="shared" si="7"/>
        <v>1</v>
      </c>
      <c r="K81" s="341">
        <f t="shared" si="4"/>
        <v>31</v>
      </c>
      <c r="L81" s="372"/>
    </row>
    <row r="82" spans="1:12" ht="14.25" customHeight="1" x14ac:dyDescent="0.2">
      <c r="A82" s="233">
        <v>75</v>
      </c>
      <c r="B82" s="325" t="str">
        <f>VLOOKUP(A82,'INFO. PROP'!$A$9:$D$105,2,FALSE)</f>
        <v>CONSORCIO INTERVENTORIA BOSA</v>
      </c>
      <c r="C82" s="338" t="s">
        <v>634</v>
      </c>
      <c r="D82" s="370">
        <f t="shared" si="5"/>
        <v>10</v>
      </c>
      <c r="E82" s="338" t="s">
        <v>634</v>
      </c>
      <c r="F82" s="370">
        <f t="shared" si="6"/>
        <v>20</v>
      </c>
      <c r="G82" s="339" t="s">
        <v>634</v>
      </c>
      <c r="H82" s="362" t="s">
        <v>1790</v>
      </c>
      <c r="I82" s="340" t="s">
        <v>634</v>
      </c>
      <c r="J82" s="370">
        <f t="shared" si="7"/>
        <v>1</v>
      </c>
      <c r="K82" s="341">
        <f t="shared" si="4"/>
        <v>31</v>
      </c>
      <c r="L82" s="372"/>
    </row>
    <row r="83" spans="1:12" ht="77.25" customHeight="1" x14ac:dyDescent="0.2">
      <c r="A83" s="233">
        <v>76</v>
      </c>
      <c r="B83" s="325" t="str">
        <f>VLOOKUP(A83,'INFO. PROP'!$A$9:$D$105,2,FALSE)</f>
        <v>CONSORCIO ING VIAL</v>
      </c>
      <c r="C83" s="338" t="s">
        <v>634</v>
      </c>
      <c r="D83" s="370">
        <f t="shared" si="5"/>
        <v>10</v>
      </c>
      <c r="E83" s="338" t="s">
        <v>634</v>
      </c>
      <c r="F83" s="370">
        <f t="shared" si="6"/>
        <v>20</v>
      </c>
      <c r="G83" s="339" t="s">
        <v>634</v>
      </c>
      <c r="H83" s="362" t="s">
        <v>480</v>
      </c>
      <c r="I83" s="474" t="s">
        <v>634</v>
      </c>
      <c r="J83" s="370">
        <f t="shared" si="7"/>
        <v>1</v>
      </c>
      <c r="K83" s="341">
        <f t="shared" si="4"/>
        <v>31</v>
      </c>
      <c r="L83" s="372"/>
    </row>
    <row r="84" spans="1:12" ht="64.5" customHeight="1" x14ac:dyDescent="0.2">
      <c r="A84" s="233">
        <v>77</v>
      </c>
      <c r="B84" s="325" t="str">
        <f>VLOOKUP(A84,'INFO. PROP'!$A$9:$D$105,2,FALSE)</f>
        <v>CONSORCIO INTERVENTORES</v>
      </c>
      <c r="C84" s="338" t="s">
        <v>634</v>
      </c>
      <c r="D84" s="370">
        <f t="shared" si="5"/>
        <v>10</v>
      </c>
      <c r="E84" s="338" t="s">
        <v>634</v>
      </c>
      <c r="F84" s="370">
        <f t="shared" si="6"/>
        <v>20</v>
      </c>
      <c r="G84" s="339" t="s">
        <v>634</v>
      </c>
      <c r="H84" s="362" t="s">
        <v>1791</v>
      </c>
      <c r="I84" s="474" t="s">
        <v>634</v>
      </c>
      <c r="J84" s="370">
        <f t="shared" si="7"/>
        <v>1</v>
      </c>
      <c r="K84" s="341">
        <f t="shared" ref="K84:K100" si="8">+J84+F84+D84</f>
        <v>31</v>
      </c>
      <c r="L84" s="524"/>
    </row>
    <row r="85" spans="1:12" ht="14.25" customHeight="1" x14ac:dyDescent="0.2">
      <c r="A85" s="233">
        <v>78</v>
      </c>
      <c r="B85" s="325" t="str">
        <f>VLOOKUP(A85,'INFO. PROP'!$A$9:$D$105,2,FALSE)</f>
        <v>INGENIERIA Y CONSULTORIA INGECON SAS</v>
      </c>
      <c r="C85" s="338" t="s">
        <v>634</v>
      </c>
      <c r="D85" s="370">
        <f t="shared" si="5"/>
        <v>10</v>
      </c>
      <c r="E85" s="338" t="s">
        <v>634</v>
      </c>
      <c r="F85" s="370">
        <f t="shared" si="6"/>
        <v>20</v>
      </c>
      <c r="G85" s="339" t="s">
        <v>634</v>
      </c>
      <c r="H85" s="362" t="s">
        <v>1792</v>
      </c>
      <c r="I85" s="340" t="s">
        <v>634</v>
      </c>
      <c r="J85" s="370">
        <f t="shared" si="7"/>
        <v>1</v>
      </c>
      <c r="K85" s="341">
        <f t="shared" si="8"/>
        <v>31</v>
      </c>
      <c r="L85" s="372"/>
    </row>
    <row r="86" spans="1:12" ht="134.25" customHeight="1" x14ac:dyDescent="0.2">
      <c r="A86" s="233">
        <v>79</v>
      </c>
      <c r="B86" s="325" t="str">
        <f>VLOOKUP(A86,'INFO. PROP'!$A$9:$D$105,2,FALSE)</f>
        <v xml:space="preserve">	INTERVENTORIA Y CONSTRUCIVILES SAS</v>
      </c>
      <c r="C86" s="338" t="s">
        <v>634</v>
      </c>
      <c r="D86" s="370">
        <f t="shared" si="5"/>
        <v>10</v>
      </c>
      <c r="E86" s="338" t="s">
        <v>658</v>
      </c>
      <c r="F86" s="370">
        <f t="shared" si="6"/>
        <v>0</v>
      </c>
      <c r="G86" s="339" t="s">
        <v>634</v>
      </c>
      <c r="H86" s="362" t="s">
        <v>498</v>
      </c>
      <c r="I86" s="340" t="s">
        <v>634</v>
      </c>
      <c r="J86" s="370">
        <f t="shared" si="7"/>
        <v>1</v>
      </c>
      <c r="K86" s="341">
        <f t="shared" si="8"/>
        <v>11</v>
      </c>
      <c r="L86" s="410" t="s">
        <v>1793</v>
      </c>
    </row>
    <row r="87" spans="1:12" ht="14.25" customHeight="1" x14ac:dyDescent="0.2">
      <c r="A87" s="233">
        <v>80</v>
      </c>
      <c r="B87" s="325" t="str">
        <f>VLOOKUP(A87,'INFO. PROP'!$A$9:$D$105,2,FALSE)</f>
        <v>CONSORCIO INTERVIAS BOSA -22</v>
      </c>
      <c r="C87" s="338" t="s">
        <v>634</v>
      </c>
      <c r="D87" s="370">
        <f t="shared" si="5"/>
        <v>10</v>
      </c>
      <c r="E87" s="338" t="s">
        <v>634</v>
      </c>
      <c r="F87" s="370">
        <f t="shared" si="6"/>
        <v>20</v>
      </c>
      <c r="G87" s="339" t="s">
        <v>634</v>
      </c>
      <c r="H87" s="362" t="s">
        <v>1549</v>
      </c>
      <c r="I87" s="340" t="s">
        <v>634</v>
      </c>
      <c r="J87" s="370">
        <f t="shared" si="7"/>
        <v>1</v>
      </c>
      <c r="K87" s="341">
        <f t="shared" si="8"/>
        <v>31</v>
      </c>
      <c r="L87" s="372"/>
    </row>
    <row r="88" spans="1:12" ht="14.25" customHeight="1" x14ac:dyDescent="0.2">
      <c r="A88" s="233">
        <v>81</v>
      </c>
      <c r="B88" s="325" t="str">
        <f>VLOOKUP(A88,'INFO. PROP'!$A$9:$D$105,2,FALSE)</f>
        <v>AYM CONSULTORIA SAS</v>
      </c>
      <c r="C88" s="338" t="s">
        <v>634</v>
      </c>
      <c r="D88" s="370">
        <f t="shared" si="5"/>
        <v>10</v>
      </c>
      <c r="E88" s="338" t="s">
        <v>634</v>
      </c>
      <c r="F88" s="370">
        <f t="shared" si="6"/>
        <v>20</v>
      </c>
      <c r="G88" s="339" t="s">
        <v>634</v>
      </c>
      <c r="H88" s="362" t="s">
        <v>509</v>
      </c>
      <c r="I88" s="340" t="s">
        <v>634</v>
      </c>
      <c r="J88" s="370">
        <f t="shared" si="7"/>
        <v>1</v>
      </c>
      <c r="K88" s="341">
        <f t="shared" si="8"/>
        <v>31</v>
      </c>
      <c r="L88" s="372"/>
    </row>
    <row r="89" spans="1:12" ht="14.25" customHeight="1" x14ac:dyDescent="0.2">
      <c r="A89" s="233">
        <v>82</v>
      </c>
      <c r="B89" s="325" t="str">
        <f>VLOOKUP(A89,'INFO. PROP'!$A$9:$D$105,2,FALSE)</f>
        <v>CONSORCIO NLA 2022</v>
      </c>
      <c r="C89" s="338" t="s">
        <v>634</v>
      </c>
      <c r="D89" s="370">
        <f t="shared" si="5"/>
        <v>10</v>
      </c>
      <c r="E89" s="338" t="s">
        <v>634</v>
      </c>
      <c r="F89" s="370">
        <f t="shared" si="6"/>
        <v>20</v>
      </c>
      <c r="G89" s="339" t="s">
        <v>634</v>
      </c>
      <c r="H89" s="362" t="s">
        <v>517</v>
      </c>
      <c r="I89" s="474" t="s">
        <v>634</v>
      </c>
      <c r="J89" s="370">
        <f t="shared" si="7"/>
        <v>1</v>
      </c>
      <c r="K89" s="341">
        <f t="shared" si="8"/>
        <v>31</v>
      </c>
      <c r="L89" s="372"/>
    </row>
    <row r="90" spans="1:12" ht="32.25" customHeight="1" x14ac:dyDescent="0.2">
      <c r="A90" s="233">
        <v>83</v>
      </c>
      <c r="B90" s="325" t="str">
        <f>VLOOKUP(A90,'INFO. PROP'!$A$9:$D$105,2,FALSE)</f>
        <v>CONSORCIO URBANO</v>
      </c>
      <c r="C90" s="338" t="s">
        <v>634</v>
      </c>
      <c r="D90" s="370">
        <f t="shared" si="5"/>
        <v>10</v>
      </c>
      <c r="E90" s="338" t="s">
        <v>634</v>
      </c>
      <c r="F90" s="370">
        <f t="shared" si="6"/>
        <v>20</v>
      </c>
      <c r="G90" s="339" t="s">
        <v>634</v>
      </c>
      <c r="H90" s="362" t="s">
        <v>1794</v>
      </c>
      <c r="I90" s="340" t="s">
        <v>634</v>
      </c>
      <c r="J90" s="370">
        <f t="shared" si="7"/>
        <v>1</v>
      </c>
      <c r="K90" s="341">
        <f t="shared" si="8"/>
        <v>31</v>
      </c>
      <c r="L90" s="372"/>
    </row>
    <row r="91" spans="1:12" ht="39" customHeight="1" x14ac:dyDescent="0.2">
      <c r="A91" s="233">
        <v>84</v>
      </c>
      <c r="B91" s="325" t="str">
        <f>VLOOKUP(A91,'INFO. PROP'!$A$9:$D$105,2,FALSE)</f>
        <v>CONSORCIO INTERVIAL AB 004</v>
      </c>
      <c r="C91" s="338" t="s">
        <v>634</v>
      </c>
      <c r="D91" s="370">
        <f t="shared" si="5"/>
        <v>10</v>
      </c>
      <c r="E91" s="338" t="s">
        <v>634</v>
      </c>
      <c r="F91" s="370">
        <f t="shared" si="6"/>
        <v>20</v>
      </c>
      <c r="G91" s="339" t="s">
        <v>634</v>
      </c>
      <c r="H91" s="362" t="s">
        <v>1795</v>
      </c>
      <c r="I91" s="340" t="s">
        <v>634</v>
      </c>
      <c r="J91" s="370">
        <f t="shared" si="7"/>
        <v>1</v>
      </c>
      <c r="K91" s="341">
        <f t="shared" si="8"/>
        <v>31</v>
      </c>
      <c r="L91" s="372"/>
    </row>
    <row r="92" spans="1:12" ht="69.75" customHeight="1" x14ac:dyDescent="0.2">
      <c r="A92" s="233">
        <v>85</v>
      </c>
      <c r="B92" s="325" t="str">
        <f>VLOOKUP(A92,'INFO. PROP'!$A$9:$D$105,2,FALSE)</f>
        <v>CONSORCIO MALLA VIAL BOSA 22</v>
      </c>
      <c r="C92" s="338" t="s">
        <v>634</v>
      </c>
      <c r="D92" s="370">
        <f t="shared" si="5"/>
        <v>10</v>
      </c>
      <c r="E92" s="338" t="s">
        <v>634</v>
      </c>
      <c r="F92" s="370">
        <f t="shared" si="6"/>
        <v>20</v>
      </c>
      <c r="G92" s="339" t="s">
        <v>634</v>
      </c>
      <c r="H92" s="362" t="s">
        <v>1796</v>
      </c>
      <c r="I92" s="474" t="s">
        <v>634</v>
      </c>
      <c r="J92" s="370">
        <f t="shared" si="7"/>
        <v>1</v>
      </c>
      <c r="K92" s="341">
        <f t="shared" si="8"/>
        <v>31</v>
      </c>
      <c r="L92" s="372"/>
    </row>
    <row r="93" spans="1:12" ht="51.75" customHeight="1" x14ac:dyDescent="0.2">
      <c r="A93" s="233">
        <v>86</v>
      </c>
      <c r="B93" s="325" t="str">
        <f>VLOOKUP(A93,'INFO. PROP'!$A$9:$D$105,2,FALSE)</f>
        <v>TERRA INGENIEROS CIVILES SAS</v>
      </c>
      <c r="C93" s="338" t="s">
        <v>634</v>
      </c>
      <c r="D93" s="370">
        <f t="shared" si="5"/>
        <v>10</v>
      </c>
      <c r="E93" s="338" t="s">
        <v>658</v>
      </c>
      <c r="F93" s="370">
        <f t="shared" si="6"/>
        <v>0</v>
      </c>
      <c r="G93" s="339" t="s">
        <v>634</v>
      </c>
      <c r="H93" s="362" t="s">
        <v>543</v>
      </c>
      <c r="I93" s="340" t="s">
        <v>634</v>
      </c>
      <c r="J93" s="370">
        <f t="shared" si="7"/>
        <v>1</v>
      </c>
      <c r="K93" s="341">
        <f t="shared" si="8"/>
        <v>11</v>
      </c>
      <c r="L93" s="382" t="s">
        <v>1797</v>
      </c>
    </row>
    <row r="94" spans="1:12" ht="24.75" customHeight="1" x14ac:dyDescent="0.2">
      <c r="A94" s="233">
        <v>87</v>
      </c>
      <c r="B94" s="325" t="str">
        <f>VLOOKUP(A94,'INFO. PROP'!$A$9:$D$105,2,FALSE)</f>
        <v>CONSORCIO INTERVENTORIA BOSA</v>
      </c>
      <c r="C94" s="338" t="s">
        <v>634</v>
      </c>
      <c r="D94" s="370">
        <f t="shared" si="5"/>
        <v>10</v>
      </c>
      <c r="E94" s="338" t="s">
        <v>634</v>
      </c>
      <c r="F94" s="370">
        <f t="shared" si="6"/>
        <v>20</v>
      </c>
      <c r="G94" s="339" t="s">
        <v>634</v>
      </c>
      <c r="H94" s="362" t="s">
        <v>1798</v>
      </c>
      <c r="I94" s="340" t="s">
        <v>634</v>
      </c>
      <c r="J94" s="370">
        <f t="shared" si="7"/>
        <v>1</v>
      </c>
      <c r="K94" s="341">
        <f t="shared" si="8"/>
        <v>31</v>
      </c>
      <c r="L94" s="372"/>
    </row>
    <row r="95" spans="1:12" ht="29.25" customHeight="1" x14ac:dyDescent="0.2">
      <c r="A95" s="233">
        <v>88</v>
      </c>
      <c r="B95" s="325" t="str">
        <f>VLOOKUP(A95,'INFO. PROP'!$A$9:$D$105,2,FALSE)</f>
        <v>CONSORCIO VIAS URBANAS PCC</v>
      </c>
      <c r="C95" s="338" t="s">
        <v>634</v>
      </c>
      <c r="D95" s="370">
        <f t="shared" si="5"/>
        <v>10</v>
      </c>
      <c r="E95" s="338" t="s">
        <v>634</v>
      </c>
      <c r="F95" s="370">
        <f t="shared" si="6"/>
        <v>20</v>
      </c>
      <c r="G95" s="339" t="s">
        <v>634</v>
      </c>
      <c r="H95" s="362" t="s">
        <v>556</v>
      </c>
      <c r="I95" s="474" t="s">
        <v>634</v>
      </c>
      <c r="J95" s="370">
        <f t="shared" si="7"/>
        <v>1</v>
      </c>
      <c r="K95" s="341">
        <f t="shared" si="8"/>
        <v>31</v>
      </c>
      <c r="L95" s="372"/>
    </row>
    <row r="96" spans="1:12" ht="24.75" customHeight="1" x14ac:dyDescent="0.2">
      <c r="A96" s="233">
        <v>89</v>
      </c>
      <c r="B96" s="325" t="str">
        <f>VLOOKUP(A96,'INFO. PROP'!$A$9:$D$105,2,FALSE)</f>
        <v>CONSORCIO CONEXION VIAL BOSA</v>
      </c>
      <c r="C96" s="338" t="s">
        <v>634</v>
      </c>
      <c r="D96" s="370">
        <f t="shared" si="5"/>
        <v>10</v>
      </c>
      <c r="E96" s="338" t="s">
        <v>634</v>
      </c>
      <c r="F96" s="370">
        <f t="shared" si="6"/>
        <v>20</v>
      </c>
      <c r="G96" s="339" t="s">
        <v>634</v>
      </c>
      <c r="H96" s="362" t="s">
        <v>1799</v>
      </c>
      <c r="I96" s="474" t="s">
        <v>634</v>
      </c>
      <c r="J96" s="370">
        <f t="shared" si="7"/>
        <v>1</v>
      </c>
      <c r="K96" s="341">
        <f t="shared" si="8"/>
        <v>31</v>
      </c>
      <c r="L96" s="372"/>
    </row>
    <row r="97" spans="1:12" ht="14.25" customHeight="1" x14ac:dyDescent="0.2">
      <c r="A97" s="233">
        <v>90</v>
      </c>
      <c r="B97" s="325" t="str">
        <f>VLOOKUP(A97,'INFO. PROP'!$A$9:$D$105,2,FALSE)</f>
        <v>CONSORCIO INT. GQQI</v>
      </c>
      <c r="C97" s="338" t="s">
        <v>634</v>
      </c>
      <c r="D97" s="370">
        <f t="shared" si="5"/>
        <v>10</v>
      </c>
      <c r="E97" s="338" t="s">
        <v>634</v>
      </c>
      <c r="F97" s="370">
        <f t="shared" si="6"/>
        <v>20</v>
      </c>
      <c r="G97" s="339" t="s">
        <v>634</v>
      </c>
      <c r="H97" s="362" t="s">
        <v>1800</v>
      </c>
      <c r="I97" s="340" t="s">
        <v>634</v>
      </c>
      <c r="J97" s="370">
        <f t="shared" si="7"/>
        <v>1</v>
      </c>
      <c r="K97" s="341">
        <f t="shared" si="8"/>
        <v>31</v>
      </c>
      <c r="L97" s="372"/>
    </row>
    <row r="98" spans="1:12" ht="27" customHeight="1" x14ac:dyDescent="0.2">
      <c r="A98" s="233">
        <v>91</v>
      </c>
      <c r="B98" s="326" t="str">
        <f>VLOOKUP(A98,'INFO. PROP'!$A$9:$D$105,2,FALSE)</f>
        <v>DAM SOLUCIONES E INGENIERIA SAS</v>
      </c>
      <c r="C98" s="338" t="s">
        <v>634</v>
      </c>
      <c r="D98" s="370">
        <f t="shared" si="5"/>
        <v>10</v>
      </c>
      <c r="E98" s="338" t="s">
        <v>634</v>
      </c>
      <c r="F98" s="370">
        <f t="shared" si="6"/>
        <v>20</v>
      </c>
      <c r="G98" s="339" t="s">
        <v>634</v>
      </c>
      <c r="H98" s="362" t="s">
        <v>578</v>
      </c>
      <c r="I98" s="340" t="s">
        <v>634</v>
      </c>
      <c r="J98" s="370">
        <f t="shared" si="7"/>
        <v>1</v>
      </c>
      <c r="K98" s="341">
        <f t="shared" si="8"/>
        <v>31</v>
      </c>
      <c r="L98" s="372"/>
    </row>
    <row r="99" spans="1:12" ht="14.25" customHeight="1" x14ac:dyDescent="0.2">
      <c r="A99" s="233">
        <v>92</v>
      </c>
      <c r="B99" s="326" t="str">
        <f>VLOOKUP(A99,'INFO. PROP'!$A$9:$D$105,2,FALSE)</f>
        <v>DPC INGENIEROS SAS</v>
      </c>
      <c r="C99" s="338" t="s">
        <v>634</v>
      </c>
      <c r="D99" s="370">
        <f t="shared" si="5"/>
        <v>10</v>
      </c>
      <c r="E99" s="338" t="s">
        <v>634</v>
      </c>
      <c r="F99" s="370">
        <f t="shared" si="6"/>
        <v>20</v>
      </c>
      <c r="G99" s="339" t="s">
        <v>634</v>
      </c>
      <c r="H99" s="362" t="s">
        <v>583</v>
      </c>
      <c r="I99" s="340" t="s">
        <v>634</v>
      </c>
      <c r="J99" s="370">
        <f t="shared" si="7"/>
        <v>1</v>
      </c>
      <c r="K99" s="341">
        <f t="shared" si="8"/>
        <v>31</v>
      </c>
      <c r="L99" s="372"/>
    </row>
    <row r="100" spans="1:12" ht="169.5" customHeight="1" x14ac:dyDescent="0.2">
      <c r="A100" s="233">
        <v>93</v>
      </c>
      <c r="B100" s="326" t="str">
        <f>VLOOKUP(A100,'INFO. PROP'!$A$9:$D$105,2,FALSE)</f>
        <v>CONSORCIO INTERBOSA</v>
      </c>
      <c r="C100" s="338" t="s">
        <v>634</v>
      </c>
      <c r="D100" s="370">
        <f t="shared" si="5"/>
        <v>10</v>
      </c>
      <c r="E100" s="338" t="s">
        <v>658</v>
      </c>
      <c r="F100" s="370">
        <f t="shared" si="6"/>
        <v>0</v>
      </c>
      <c r="G100" s="339" t="s">
        <v>634</v>
      </c>
      <c r="H100" s="362" t="s">
        <v>590</v>
      </c>
      <c r="I100" s="340" t="s">
        <v>634</v>
      </c>
      <c r="J100" s="370">
        <f t="shared" si="7"/>
        <v>1</v>
      </c>
      <c r="K100" s="341">
        <f t="shared" si="8"/>
        <v>11</v>
      </c>
      <c r="L100" s="382" t="s">
        <v>1801</v>
      </c>
    </row>
    <row r="101" spans="1:12" ht="14.25" customHeight="1" x14ac:dyDescent="0.2">
      <c r="A101" s="233">
        <v>94</v>
      </c>
      <c r="B101" s="326" t="str">
        <f>VLOOKUP(A101,'INFO. PROP'!$A$9:$D$105,2,FALSE)</f>
        <v>CELQO S.A.S.</v>
      </c>
      <c r="C101" s="338" t="s">
        <v>634</v>
      </c>
      <c r="D101" s="370">
        <f t="shared" si="5"/>
        <v>10</v>
      </c>
      <c r="E101" s="338" t="s">
        <v>634</v>
      </c>
      <c r="F101" s="370">
        <f t="shared" si="6"/>
        <v>20</v>
      </c>
      <c r="G101" s="339" t="s">
        <v>634</v>
      </c>
      <c r="H101" s="362" t="s">
        <v>595</v>
      </c>
      <c r="I101" s="340" t="s">
        <v>634</v>
      </c>
      <c r="J101" s="370">
        <f t="shared" si="7"/>
        <v>1</v>
      </c>
      <c r="K101" s="341">
        <f t="shared" ref="K101:K103" si="9">+J101+F101+D101</f>
        <v>31</v>
      </c>
      <c r="L101" s="372"/>
    </row>
    <row r="102" spans="1:12" ht="14.25" customHeight="1" x14ac:dyDescent="0.2">
      <c r="A102" s="233">
        <v>95</v>
      </c>
      <c r="B102" s="326" t="str">
        <f>VLOOKUP(A102,'INFO. PROP'!$A$9:$D$105,2,FALSE)</f>
        <v>CIVILE AMC-INTERVENTORÍAS</v>
      </c>
      <c r="C102" s="338" t="s">
        <v>634</v>
      </c>
      <c r="D102" s="370">
        <f t="shared" si="5"/>
        <v>10</v>
      </c>
      <c r="E102" s="338" t="s">
        <v>634</v>
      </c>
      <c r="F102" s="370">
        <f t="shared" si="6"/>
        <v>20</v>
      </c>
      <c r="G102" s="339" t="s">
        <v>634</v>
      </c>
      <c r="H102" s="362" t="s">
        <v>602</v>
      </c>
      <c r="I102" s="340" t="s">
        <v>634</v>
      </c>
      <c r="J102" s="370">
        <f t="shared" si="7"/>
        <v>1</v>
      </c>
      <c r="K102" s="341">
        <f t="shared" si="9"/>
        <v>31</v>
      </c>
      <c r="L102" s="372"/>
    </row>
    <row r="103" spans="1:12" ht="32.25" customHeight="1" x14ac:dyDescent="0.2">
      <c r="A103" s="233">
        <v>96</v>
      </c>
      <c r="B103" s="326" t="str">
        <f>VLOOKUP(A103,'INFO. PROP'!$A$9:$D$105,2,FALSE)</f>
        <v>INTERSA S.A.</v>
      </c>
      <c r="C103" s="338" t="s">
        <v>634</v>
      </c>
      <c r="D103" s="370">
        <f t="shared" si="5"/>
        <v>10</v>
      </c>
      <c r="E103" s="338" t="s">
        <v>634</v>
      </c>
      <c r="F103" s="370">
        <f t="shared" si="6"/>
        <v>20</v>
      </c>
      <c r="G103" s="339" t="s">
        <v>634</v>
      </c>
      <c r="H103" s="362" t="s">
        <v>606</v>
      </c>
      <c r="I103" s="340" t="s">
        <v>634</v>
      </c>
      <c r="J103" s="370">
        <f t="shared" si="7"/>
        <v>1</v>
      </c>
      <c r="K103" s="341">
        <f t="shared" si="9"/>
        <v>31</v>
      </c>
      <c r="L103" s="372"/>
    </row>
    <row r="104" spans="1:12" ht="14.25" customHeight="1" x14ac:dyDescent="0.25">
      <c r="G104" s="234"/>
      <c r="I104" s="234"/>
    </row>
    <row r="105" spans="1:12" ht="14.25" customHeight="1" x14ac:dyDescent="0.25">
      <c r="G105" s="234"/>
      <c r="I105" s="234"/>
    </row>
    <row r="106" spans="1:12" ht="14.25" customHeight="1" x14ac:dyDescent="0.25">
      <c r="G106" s="234"/>
      <c r="I106" s="234"/>
    </row>
    <row r="107" spans="1:12" ht="14.25" customHeight="1" x14ac:dyDescent="0.25">
      <c r="G107" s="234"/>
      <c r="I107" s="234"/>
    </row>
    <row r="108" spans="1:12" ht="14.25" customHeight="1" x14ac:dyDescent="0.25">
      <c r="G108" s="234"/>
      <c r="I108" s="234"/>
    </row>
    <row r="109" spans="1:12" ht="14.25" customHeight="1" x14ac:dyDescent="0.25">
      <c r="G109" s="234"/>
      <c r="I109" s="234"/>
    </row>
    <row r="110" spans="1:12" ht="14.25" customHeight="1" x14ac:dyDescent="0.25">
      <c r="G110" s="234"/>
      <c r="I110" s="234"/>
    </row>
    <row r="111" spans="1:12" ht="14.25" customHeight="1" x14ac:dyDescent="0.25">
      <c r="G111" s="234"/>
      <c r="I111" s="234"/>
    </row>
    <row r="112" spans="1:12" ht="14.25" customHeight="1" x14ac:dyDescent="0.25">
      <c r="G112" s="234"/>
      <c r="I112" s="234"/>
    </row>
    <row r="113" spans="7:9" ht="14.25" customHeight="1" x14ac:dyDescent="0.25">
      <c r="G113" s="234"/>
      <c r="I113" s="234"/>
    </row>
    <row r="114" spans="7:9" ht="14.25" customHeight="1" x14ac:dyDescent="0.25">
      <c r="G114" s="234"/>
      <c r="I114" s="234"/>
    </row>
    <row r="115" spans="7:9" ht="14.25" customHeight="1" x14ac:dyDescent="0.25">
      <c r="G115" s="234"/>
      <c r="I115" s="234"/>
    </row>
    <row r="116" spans="7:9" ht="14.25" customHeight="1" x14ac:dyDescent="0.25">
      <c r="G116" s="234"/>
      <c r="I116" s="234"/>
    </row>
    <row r="117" spans="7:9" ht="14.25" customHeight="1" x14ac:dyDescent="0.25">
      <c r="G117" s="234"/>
      <c r="I117" s="234"/>
    </row>
    <row r="118" spans="7:9" ht="14.25" customHeight="1" x14ac:dyDescent="0.25">
      <c r="G118" s="234"/>
      <c r="I118" s="234"/>
    </row>
    <row r="119" spans="7:9" ht="14.25" customHeight="1" x14ac:dyDescent="0.25">
      <c r="G119" s="234"/>
      <c r="I119" s="234"/>
    </row>
    <row r="120" spans="7:9" ht="14.25" customHeight="1" x14ac:dyDescent="0.25">
      <c r="G120" s="234"/>
      <c r="I120" s="234"/>
    </row>
    <row r="121" spans="7:9" ht="14.25" customHeight="1" x14ac:dyDescent="0.25">
      <c r="G121" s="234"/>
      <c r="I121" s="234"/>
    </row>
    <row r="122" spans="7:9" ht="14.25" customHeight="1" x14ac:dyDescent="0.25">
      <c r="G122" s="234"/>
      <c r="I122" s="234"/>
    </row>
    <row r="123" spans="7:9" ht="14.25" customHeight="1" x14ac:dyDescent="0.25">
      <c r="G123" s="234"/>
      <c r="I123" s="234"/>
    </row>
    <row r="124" spans="7:9" ht="14.25" customHeight="1" x14ac:dyDescent="0.25">
      <c r="G124" s="234"/>
      <c r="I124" s="234"/>
    </row>
    <row r="125" spans="7:9" ht="14.25" customHeight="1" x14ac:dyDescent="0.25">
      <c r="G125" s="234"/>
      <c r="I125" s="234"/>
    </row>
    <row r="126" spans="7:9" ht="14.25" customHeight="1" x14ac:dyDescent="0.25">
      <c r="G126" s="234"/>
      <c r="I126" s="234"/>
    </row>
    <row r="127" spans="7:9" ht="14.25" customHeight="1" x14ac:dyDescent="0.25">
      <c r="G127" s="234"/>
      <c r="I127" s="234"/>
    </row>
    <row r="128" spans="7:9" ht="14.25" customHeight="1" x14ac:dyDescent="0.25">
      <c r="G128" s="234"/>
      <c r="I128" s="234"/>
    </row>
    <row r="129" spans="7:9" ht="14.25" customHeight="1" x14ac:dyDescent="0.25">
      <c r="G129" s="234"/>
      <c r="I129" s="234"/>
    </row>
    <row r="130" spans="7:9" ht="14.25" customHeight="1" x14ac:dyDescent="0.25">
      <c r="G130" s="234"/>
      <c r="I130" s="234"/>
    </row>
    <row r="131" spans="7:9" ht="14.25" customHeight="1" x14ac:dyDescent="0.25">
      <c r="G131" s="234"/>
      <c r="I131" s="234"/>
    </row>
    <row r="132" spans="7:9" ht="14.25" customHeight="1" x14ac:dyDescent="0.25">
      <c r="G132" s="234"/>
      <c r="I132" s="234"/>
    </row>
    <row r="133" spans="7:9" ht="14.25" customHeight="1" x14ac:dyDescent="0.25">
      <c r="G133" s="234"/>
      <c r="I133" s="234"/>
    </row>
    <row r="134" spans="7:9" ht="14.25" customHeight="1" x14ac:dyDescent="0.25">
      <c r="G134" s="234"/>
      <c r="I134" s="234"/>
    </row>
    <row r="135" spans="7:9" ht="14.25" customHeight="1" x14ac:dyDescent="0.25">
      <c r="G135" s="234"/>
      <c r="I135" s="234"/>
    </row>
    <row r="136" spans="7:9" ht="14.25" customHeight="1" x14ac:dyDescent="0.25">
      <c r="G136" s="234"/>
      <c r="I136" s="234"/>
    </row>
    <row r="137" spans="7:9" ht="14.25" customHeight="1" x14ac:dyDescent="0.25">
      <c r="G137" s="234"/>
      <c r="I137" s="234"/>
    </row>
    <row r="138" spans="7:9" ht="14.25" customHeight="1" x14ac:dyDescent="0.25">
      <c r="G138" s="234"/>
      <c r="I138" s="234"/>
    </row>
    <row r="139" spans="7:9" ht="14.25" customHeight="1" x14ac:dyDescent="0.25">
      <c r="G139" s="234"/>
      <c r="I139" s="234"/>
    </row>
    <row r="140" spans="7:9" ht="14.25" customHeight="1" x14ac:dyDescent="0.25">
      <c r="G140" s="234"/>
      <c r="I140" s="234"/>
    </row>
    <row r="141" spans="7:9" ht="14.25" customHeight="1" x14ac:dyDescent="0.25">
      <c r="G141" s="234"/>
      <c r="I141" s="234"/>
    </row>
    <row r="142" spans="7:9" ht="14.25" customHeight="1" x14ac:dyDescent="0.25">
      <c r="G142" s="234"/>
      <c r="I142" s="234"/>
    </row>
    <row r="143" spans="7:9" ht="14.25" customHeight="1" x14ac:dyDescent="0.25">
      <c r="G143" s="234"/>
      <c r="I143" s="234"/>
    </row>
    <row r="144" spans="7:9" ht="14.25" customHeight="1" x14ac:dyDescent="0.25">
      <c r="G144" s="234"/>
      <c r="I144" s="234"/>
    </row>
    <row r="145" spans="7:9" ht="14.25" customHeight="1" x14ac:dyDescent="0.25">
      <c r="G145" s="234"/>
      <c r="I145" s="234"/>
    </row>
    <row r="146" spans="7:9" ht="14.25" customHeight="1" x14ac:dyDescent="0.25">
      <c r="G146" s="234"/>
      <c r="I146" s="234"/>
    </row>
    <row r="147" spans="7:9" ht="14.25" customHeight="1" x14ac:dyDescent="0.25">
      <c r="G147" s="234"/>
      <c r="I147" s="234"/>
    </row>
    <row r="148" spans="7:9" ht="14.25" customHeight="1" x14ac:dyDescent="0.25">
      <c r="G148" s="234"/>
      <c r="I148" s="234"/>
    </row>
    <row r="149" spans="7:9" ht="14.25" customHeight="1" x14ac:dyDescent="0.25">
      <c r="G149" s="234"/>
      <c r="I149" s="234"/>
    </row>
    <row r="150" spans="7:9" ht="14.25" customHeight="1" x14ac:dyDescent="0.25">
      <c r="G150" s="234"/>
      <c r="I150" s="234"/>
    </row>
    <row r="151" spans="7:9" ht="14.25" customHeight="1" x14ac:dyDescent="0.25">
      <c r="G151" s="234"/>
      <c r="I151" s="234"/>
    </row>
    <row r="152" spans="7:9" ht="14.25" customHeight="1" x14ac:dyDescent="0.25">
      <c r="G152" s="234"/>
      <c r="I152" s="234"/>
    </row>
    <row r="153" spans="7:9" ht="14.25" customHeight="1" x14ac:dyDescent="0.25">
      <c r="G153" s="234"/>
      <c r="I153" s="234"/>
    </row>
    <row r="154" spans="7:9" ht="14.25" customHeight="1" x14ac:dyDescent="0.25">
      <c r="G154" s="234"/>
      <c r="I154" s="234"/>
    </row>
    <row r="155" spans="7:9" ht="14.25" customHeight="1" x14ac:dyDescent="0.25">
      <c r="G155" s="234"/>
      <c r="I155" s="234"/>
    </row>
    <row r="156" spans="7:9" ht="14.25" customHeight="1" x14ac:dyDescent="0.25">
      <c r="G156" s="234"/>
      <c r="I156" s="234"/>
    </row>
    <row r="157" spans="7:9" ht="14.25" customHeight="1" x14ac:dyDescent="0.25">
      <c r="G157" s="234"/>
      <c r="I157" s="234"/>
    </row>
    <row r="158" spans="7:9" ht="14.25" customHeight="1" x14ac:dyDescent="0.25">
      <c r="G158" s="234"/>
      <c r="I158" s="234"/>
    </row>
    <row r="159" spans="7:9" ht="14.25" customHeight="1" x14ac:dyDescent="0.25">
      <c r="G159" s="234"/>
      <c r="I159" s="234"/>
    </row>
    <row r="160" spans="7:9" ht="14.25" customHeight="1" x14ac:dyDescent="0.25">
      <c r="G160" s="234"/>
      <c r="I160" s="234"/>
    </row>
    <row r="161" spans="7:9" ht="14.25" customHeight="1" x14ac:dyDescent="0.25">
      <c r="G161" s="234"/>
      <c r="I161" s="234"/>
    </row>
    <row r="162" spans="7:9" ht="14.25" customHeight="1" x14ac:dyDescent="0.25">
      <c r="G162" s="234"/>
      <c r="I162" s="234"/>
    </row>
    <row r="163" spans="7:9" ht="14.25" customHeight="1" x14ac:dyDescent="0.25">
      <c r="G163" s="234"/>
      <c r="I163" s="234"/>
    </row>
    <row r="164" spans="7:9" ht="14.25" customHeight="1" x14ac:dyDescent="0.25">
      <c r="G164" s="234"/>
      <c r="I164" s="234"/>
    </row>
    <row r="165" spans="7:9" ht="14.25" customHeight="1" x14ac:dyDescent="0.25">
      <c r="G165" s="234"/>
      <c r="I165" s="234"/>
    </row>
    <row r="166" spans="7:9" ht="14.25" customHeight="1" x14ac:dyDescent="0.25">
      <c r="G166" s="234"/>
      <c r="I166" s="234"/>
    </row>
    <row r="167" spans="7:9" ht="14.25" customHeight="1" x14ac:dyDescent="0.25">
      <c r="G167" s="234"/>
      <c r="I167" s="234"/>
    </row>
    <row r="168" spans="7:9" ht="14.25" customHeight="1" x14ac:dyDescent="0.25">
      <c r="G168" s="234"/>
      <c r="I168" s="234"/>
    </row>
    <row r="169" spans="7:9" ht="14.25" customHeight="1" x14ac:dyDescent="0.25">
      <c r="G169" s="234"/>
      <c r="I169" s="234"/>
    </row>
    <row r="170" spans="7:9" ht="14.25" customHeight="1" x14ac:dyDescent="0.25">
      <c r="G170" s="234"/>
      <c r="I170" s="234"/>
    </row>
    <row r="171" spans="7:9" ht="14.25" customHeight="1" x14ac:dyDescent="0.25">
      <c r="G171" s="234"/>
      <c r="I171" s="234"/>
    </row>
    <row r="172" spans="7:9" ht="14.25" customHeight="1" x14ac:dyDescent="0.25">
      <c r="G172" s="234"/>
      <c r="I172" s="234"/>
    </row>
    <row r="173" spans="7:9" ht="14.25" customHeight="1" x14ac:dyDescent="0.25">
      <c r="G173" s="234"/>
      <c r="I173" s="234"/>
    </row>
    <row r="174" spans="7:9" ht="14.25" customHeight="1" x14ac:dyDescent="0.25">
      <c r="G174" s="234"/>
      <c r="I174" s="234"/>
    </row>
    <row r="175" spans="7:9" ht="14.25" customHeight="1" x14ac:dyDescent="0.25">
      <c r="G175" s="234"/>
      <c r="I175" s="234"/>
    </row>
    <row r="176" spans="7:9" ht="14.25" customHeight="1" x14ac:dyDescent="0.25">
      <c r="G176" s="234"/>
      <c r="I176" s="234"/>
    </row>
    <row r="177" spans="7:9" ht="14.25" customHeight="1" x14ac:dyDescent="0.25">
      <c r="G177" s="234"/>
      <c r="I177" s="234"/>
    </row>
    <row r="178" spans="7:9" ht="14.25" customHeight="1" x14ac:dyDescent="0.25">
      <c r="G178" s="234"/>
      <c r="I178" s="234"/>
    </row>
    <row r="179" spans="7:9" ht="14.25" customHeight="1" x14ac:dyDescent="0.25">
      <c r="G179" s="234"/>
      <c r="I179" s="234"/>
    </row>
    <row r="180" spans="7:9" ht="14.25" customHeight="1" x14ac:dyDescent="0.25">
      <c r="G180" s="234"/>
      <c r="I180" s="234"/>
    </row>
    <row r="181" spans="7:9" ht="14.25" customHeight="1" x14ac:dyDescent="0.25">
      <c r="G181" s="234"/>
      <c r="I181" s="234"/>
    </row>
    <row r="182" spans="7:9" ht="14.25" customHeight="1" x14ac:dyDescent="0.25">
      <c r="G182" s="234"/>
      <c r="I182" s="234"/>
    </row>
    <row r="183" spans="7:9" ht="14.25" customHeight="1" x14ac:dyDescent="0.25">
      <c r="G183" s="234"/>
      <c r="I183" s="234"/>
    </row>
    <row r="184" spans="7:9" ht="14.25" customHeight="1" x14ac:dyDescent="0.25">
      <c r="G184" s="234"/>
      <c r="I184" s="234"/>
    </row>
    <row r="185" spans="7:9" ht="14.25" customHeight="1" x14ac:dyDescent="0.25">
      <c r="G185" s="234"/>
      <c r="I185" s="234"/>
    </row>
    <row r="186" spans="7:9" ht="14.25" customHeight="1" x14ac:dyDescent="0.25">
      <c r="G186" s="234"/>
      <c r="I186" s="234"/>
    </row>
    <row r="187" spans="7:9" ht="14.25" customHeight="1" x14ac:dyDescent="0.25">
      <c r="G187" s="234"/>
      <c r="I187" s="234"/>
    </row>
    <row r="188" spans="7:9" ht="14.25" customHeight="1" x14ac:dyDescent="0.25">
      <c r="G188" s="234"/>
      <c r="I188" s="234"/>
    </row>
    <row r="189" spans="7:9" ht="14.25" customHeight="1" x14ac:dyDescent="0.25">
      <c r="G189" s="234"/>
      <c r="I189" s="234"/>
    </row>
    <row r="190" spans="7:9" ht="14.25" customHeight="1" x14ac:dyDescent="0.25">
      <c r="G190" s="234"/>
      <c r="I190" s="234"/>
    </row>
    <row r="191" spans="7:9" ht="14.25" customHeight="1" x14ac:dyDescent="0.25">
      <c r="G191" s="234"/>
      <c r="I191" s="234"/>
    </row>
    <row r="192" spans="7:9" ht="14.25" customHeight="1" x14ac:dyDescent="0.25">
      <c r="G192" s="234"/>
      <c r="I192" s="234"/>
    </row>
    <row r="193" spans="7:9" ht="14.25" customHeight="1" x14ac:dyDescent="0.25">
      <c r="G193" s="234"/>
      <c r="I193" s="234"/>
    </row>
    <row r="194" spans="7:9" ht="14.25" customHeight="1" x14ac:dyDescent="0.25">
      <c r="G194" s="234"/>
      <c r="I194" s="234"/>
    </row>
    <row r="195" spans="7:9" ht="14.25" customHeight="1" x14ac:dyDescent="0.25">
      <c r="G195" s="234"/>
      <c r="I195" s="234"/>
    </row>
    <row r="196" spans="7:9" ht="14.25" customHeight="1" x14ac:dyDescent="0.25">
      <c r="G196" s="234"/>
      <c r="I196" s="234"/>
    </row>
    <row r="197" spans="7:9" ht="14.25" customHeight="1" x14ac:dyDescent="0.25">
      <c r="G197" s="234"/>
      <c r="I197" s="234"/>
    </row>
    <row r="198" spans="7:9" ht="14.25" customHeight="1" x14ac:dyDescent="0.25">
      <c r="G198" s="234"/>
      <c r="I198" s="234"/>
    </row>
    <row r="199" spans="7:9" ht="14.25" customHeight="1" x14ac:dyDescent="0.25">
      <c r="G199" s="234"/>
      <c r="I199" s="234"/>
    </row>
    <row r="200" spans="7:9" ht="14.25" customHeight="1" x14ac:dyDescent="0.25">
      <c r="G200" s="234"/>
      <c r="I200" s="234"/>
    </row>
    <row r="201" spans="7:9" ht="14.25" customHeight="1" x14ac:dyDescent="0.25">
      <c r="G201" s="234"/>
      <c r="I201" s="234"/>
    </row>
    <row r="202" spans="7:9" ht="14.25" customHeight="1" x14ac:dyDescent="0.25">
      <c r="G202" s="234"/>
      <c r="I202" s="234"/>
    </row>
    <row r="203" spans="7:9" ht="14.25" customHeight="1" x14ac:dyDescent="0.25">
      <c r="G203" s="234"/>
      <c r="I203" s="234"/>
    </row>
    <row r="204" spans="7:9" ht="14.25" customHeight="1" x14ac:dyDescent="0.25">
      <c r="G204" s="234"/>
      <c r="I204" s="234"/>
    </row>
    <row r="205" spans="7:9" ht="14.25" customHeight="1" x14ac:dyDescent="0.25">
      <c r="G205" s="234"/>
      <c r="I205" s="234"/>
    </row>
    <row r="206" spans="7:9" ht="14.25" customHeight="1" x14ac:dyDescent="0.25">
      <c r="G206" s="234"/>
      <c r="I206" s="234"/>
    </row>
    <row r="207" spans="7:9" ht="14.25" customHeight="1" x14ac:dyDescent="0.25">
      <c r="G207" s="234"/>
      <c r="I207" s="234"/>
    </row>
    <row r="208" spans="7:9" ht="14.25" customHeight="1" x14ac:dyDescent="0.25">
      <c r="G208" s="234"/>
      <c r="I208" s="234"/>
    </row>
    <row r="209" spans="7:9" ht="14.25" customHeight="1" x14ac:dyDescent="0.25">
      <c r="G209" s="234"/>
      <c r="I209" s="234"/>
    </row>
    <row r="210" spans="7:9" ht="14.25" customHeight="1" x14ac:dyDescent="0.25">
      <c r="G210" s="234"/>
      <c r="I210" s="234"/>
    </row>
    <row r="211" spans="7:9" ht="14.25" customHeight="1" x14ac:dyDescent="0.25">
      <c r="G211" s="234"/>
      <c r="I211" s="234"/>
    </row>
    <row r="212" spans="7:9" ht="14.25" customHeight="1" x14ac:dyDescent="0.25">
      <c r="G212" s="234"/>
      <c r="I212" s="234"/>
    </row>
    <row r="213" spans="7:9" ht="14.25" customHeight="1" x14ac:dyDescent="0.25">
      <c r="G213" s="234"/>
      <c r="I213" s="234"/>
    </row>
    <row r="214" spans="7:9" ht="14.25" customHeight="1" x14ac:dyDescent="0.25">
      <c r="G214" s="234"/>
      <c r="I214" s="234"/>
    </row>
    <row r="215" spans="7:9" ht="14.25" customHeight="1" x14ac:dyDescent="0.25">
      <c r="G215" s="234"/>
      <c r="I215" s="234"/>
    </row>
    <row r="216" spans="7:9" ht="14.25" customHeight="1" x14ac:dyDescent="0.25">
      <c r="G216" s="234"/>
      <c r="I216" s="234"/>
    </row>
    <row r="217" spans="7:9" ht="14.25" customHeight="1" x14ac:dyDescent="0.25">
      <c r="G217" s="234"/>
      <c r="I217" s="234"/>
    </row>
    <row r="218" spans="7:9" ht="14.25" customHeight="1" x14ac:dyDescent="0.25">
      <c r="G218" s="234"/>
      <c r="I218" s="234"/>
    </row>
    <row r="219" spans="7:9" ht="14.25" customHeight="1" x14ac:dyDescent="0.25">
      <c r="G219" s="234"/>
      <c r="I219" s="234"/>
    </row>
    <row r="220" spans="7:9" ht="14.25" customHeight="1" x14ac:dyDescent="0.25">
      <c r="G220" s="234"/>
      <c r="I220" s="234"/>
    </row>
    <row r="221" spans="7:9" ht="14.25" customHeight="1" x14ac:dyDescent="0.25">
      <c r="G221" s="234"/>
      <c r="I221" s="234"/>
    </row>
    <row r="222" spans="7:9" ht="14.25" customHeight="1" x14ac:dyDescent="0.25">
      <c r="G222" s="234"/>
      <c r="I222" s="234"/>
    </row>
    <row r="223" spans="7:9" ht="14.25" customHeight="1" x14ac:dyDescent="0.25">
      <c r="G223" s="234"/>
      <c r="I223" s="234"/>
    </row>
    <row r="224" spans="7:9" ht="14.25" customHeight="1" x14ac:dyDescent="0.25">
      <c r="G224" s="234"/>
      <c r="I224" s="234"/>
    </row>
    <row r="225" spans="7:9" ht="14.25" customHeight="1" x14ac:dyDescent="0.25">
      <c r="G225" s="234"/>
      <c r="I225" s="234"/>
    </row>
    <row r="226" spans="7:9" ht="14.25" customHeight="1" x14ac:dyDescent="0.25">
      <c r="G226" s="234"/>
      <c r="I226" s="234"/>
    </row>
    <row r="227" spans="7:9" ht="14.25" customHeight="1" x14ac:dyDescent="0.25">
      <c r="G227" s="234"/>
      <c r="I227" s="234"/>
    </row>
    <row r="228" spans="7:9" ht="14.25" customHeight="1" x14ac:dyDescent="0.25">
      <c r="G228" s="234"/>
      <c r="I228" s="234"/>
    </row>
    <row r="229" spans="7:9" ht="14.25" customHeight="1" x14ac:dyDescent="0.25">
      <c r="G229" s="234"/>
      <c r="I229" s="234"/>
    </row>
    <row r="230" spans="7:9" ht="14.25" customHeight="1" x14ac:dyDescent="0.25">
      <c r="G230" s="234"/>
      <c r="I230" s="234"/>
    </row>
    <row r="231" spans="7:9" ht="14.25" customHeight="1" x14ac:dyDescent="0.25">
      <c r="G231" s="234"/>
      <c r="I231" s="234"/>
    </row>
    <row r="232" spans="7:9" ht="14.25" customHeight="1" x14ac:dyDescent="0.25">
      <c r="G232" s="234"/>
      <c r="I232" s="234"/>
    </row>
    <row r="233" spans="7:9" ht="14.25" customHeight="1" x14ac:dyDescent="0.25">
      <c r="G233" s="234"/>
      <c r="I233" s="234"/>
    </row>
    <row r="234" spans="7:9" ht="14.25" customHeight="1" x14ac:dyDescent="0.25">
      <c r="G234" s="234"/>
      <c r="I234" s="234"/>
    </row>
    <row r="235" spans="7:9" ht="14.25" customHeight="1" x14ac:dyDescent="0.25">
      <c r="G235" s="234"/>
      <c r="I235" s="234"/>
    </row>
    <row r="236" spans="7:9" ht="14.25" customHeight="1" x14ac:dyDescent="0.25">
      <c r="G236" s="234"/>
      <c r="I236" s="234"/>
    </row>
    <row r="237" spans="7:9" ht="14.25" customHeight="1" x14ac:dyDescent="0.25">
      <c r="G237" s="234"/>
      <c r="I237" s="234"/>
    </row>
    <row r="238" spans="7:9" ht="14.25" customHeight="1" x14ac:dyDescent="0.25">
      <c r="G238" s="234"/>
      <c r="I238" s="234"/>
    </row>
    <row r="239" spans="7:9" ht="14.25" customHeight="1" x14ac:dyDescent="0.25">
      <c r="G239" s="234"/>
      <c r="I239" s="234"/>
    </row>
    <row r="240" spans="7:9" ht="14.25" customHeight="1" x14ac:dyDescent="0.25">
      <c r="G240" s="234"/>
      <c r="I240" s="234"/>
    </row>
    <row r="241" spans="7:9" ht="14.25" customHeight="1" x14ac:dyDescent="0.25">
      <c r="G241" s="234"/>
      <c r="I241" s="234"/>
    </row>
    <row r="242" spans="7:9" ht="14.25" customHeight="1" x14ac:dyDescent="0.25">
      <c r="G242" s="234"/>
      <c r="I242" s="234"/>
    </row>
    <row r="243" spans="7:9" ht="14.25" customHeight="1" x14ac:dyDescent="0.25">
      <c r="G243" s="234"/>
      <c r="I243" s="234"/>
    </row>
    <row r="244" spans="7:9" ht="14.25" customHeight="1" x14ac:dyDescent="0.25">
      <c r="G244" s="234"/>
      <c r="I244" s="234"/>
    </row>
    <row r="245" spans="7:9" ht="14.25" customHeight="1" x14ac:dyDescent="0.25">
      <c r="G245" s="234"/>
      <c r="I245" s="234"/>
    </row>
    <row r="246" spans="7:9" ht="14.25" customHeight="1" x14ac:dyDescent="0.25">
      <c r="G246" s="234"/>
      <c r="I246" s="234"/>
    </row>
    <row r="247" spans="7:9" ht="14.25" customHeight="1" x14ac:dyDescent="0.25">
      <c r="G247" s="234"/>
      <c r="I247" s="234"/>
    </row>
    <row r="248" spans="7:9" ht="14.25" customHeight="1" x14ac:dyDescent="0.25">
      <c r="G248" s="234"/>
      <c r="I248" s="234"/>
    </row>
    <row r="249" spans="7:9" ht="14.25" customHeight="1" x14ac:dyDescent="0.25">
      <c r="G249" s="234"/>
      <c r="I249" s="234"/>
    </row>
    <row r="250" spans="7:9" ht="14.25" customHeight="1" x14ac:dyDescent="0.25">
      <c r="G250" s="234"/>
      <c r="I250" s="234"/>
    </row>
    <row r="251" spans="7:9" ht="14.25" customHeight="1" x14ac:dyDescent="0.25">
      <c r="G251" s="234"/>
      <c r="I251" s="234"/>
    </row>
    <row r="252" spans="7:9" ht="14.25" customHeight="1" x14ac:dyDescent="0.25">
      <c r="G252" s="234"/>
      <c r="I252" s="234"/>
    </row>
    <row r="253" spans="7:9" ht="14.25" customHeight="1" x14ac:dyDescent="0.25">
      <c r="G253" s="234"/>
      <c r="I253" s="234"/>
    </row>
    <row r="254" spans="7:9" ht="14.25" customHeight="1" x14ac:dyDescent="0.25">
      <c r="G254" s="234"/>
      <c r="I254" s="234"/>
    </row>
    <row r="255" spans="7:9" ht="14.25" customHeight="1" x14ac:dyDescent="0.25">
      <c r="G255" s="234"/>
      <c r="I255" s="234"/>
    </row>
    <row r="256" spans="7:9" ht="14.25" customHeight="1" x14ac:dyDescent="0.25">
      <c r="G256" s="234"/>
      <c r="I256" s="234"/>
    </row>
    <row r="257" spans="7:9" ht="14.25" customHeight="1" x14ac:dyDescent="0.25">
      <c r="G257" s="234"/>
      <c r="I257" s="234"/>
    </row>
    <row r="258" spans="7:9" ht="14.25" customHeight="1" x14ac:dyDescent="0.25">
      <c r="G258" s="234"/>
      <c r="I258" s="234"/>
    </row>
    <row r="259" spans="7:9" ht="14.25" customHeight="1" x14ac:dyDescent="0.25">
      <c r="G259" s="234"/>
      <c r="I259" s="234"/>
    </row>
    <row r="260" spans="7:9" ht="14.25" customHeight="1" x14ac:dyDescent="0.25">
      <c r="G260" s="234"/>
      <c r="I260" s="234"/>
    </row>
    <row r="261" spans="7:9" ht="14.25" customHeight="1" x14ac:dyDescent="0.25">
      <c r="G261" s="234"/>
      <c r="I261" s="234"/>
    </row>
    <row r="262" spans="7:9" ht="14.25" customHeight="1" x14ac:dyDescent="0.25">
      <c r="G262" s="234"/>
      <c r="I262" s="234"/>
    </row>
    <row r="263" spans="7:9" ht="14.25" customHeight="1" x14ac:dyDescent="0.25">
      <c r="G263" s="234"/>
      <c r="I263" s="234"/>
    </row>
    <row r="264" spans="7:9" ht="14.25" customHeight="1" x14ac:dyDescent="0.25">
      <c r="G264" s="234"/>
      <c r="I264" s="234"/>
    </row>
    <row r="265" spans="7:9" ht="14.25" customHeight="1" x14ac:dyDescent="0.25">
      <c r="G265" s="234"/>
      <c r="I265" s="234"/>
    </row>
    <row r="266" spans="7:9" ht="14.25" customHeight="1" x14ac:dyDescent="0.25">
      <c r="G266" s="234"/>
      <c r="I266" s="234"/>
    </row>
    <row r="267" spans="7:9" ht="14.25" customHeight="1" x14ac:dyDescent="0.25">
      <c r="G267" s="234"/>
      <c r="I267" s="234"/>
    </row>
    <row r="268" spans="7:9" ht="14.25" customHeight="1" x14ac:dyDescent="0.25">
      <c r="G268" s="234"/>
      <c r="I268" s="234"/>
    </row>
    <row r="269" spans="7:9" ht="14.25" customHeight="1" x14ac:dyDescent="0.25">
      <c r="G269" s="234"/>
      <c r="I269" s="234"/>
    </row>
    <row r="270" spans="7:9" ht="14.25" customHeight="1" x14ac:dyDescent="0.25">
      <c r="G270" s="234"/>
      <c r="I270" s="234"/>
    </row>
    <row r="271" spans="7:9" ht="14.25" customHeight="1" x14ac:dyDescent="0.25">
      <c r="G271" s="234"/>
      <c r="I271" s="234"/>
    </row>
    <row r="272" spans="7:9" ht="14.25" customHeight="1" x14ac:dyDescent="0.25">
      <c r="G272" s="234"/>
      <c r="I272" s="234"/>
    </row>
    <row r="273" spans="7:9" ht="14.25" customHeight="1" x14ac:dyDescent="0.25">
      <c r="G273" s="234"/>
      <c r="I273" s="234"/>
    </row>
    <row r="274" spans="7:9" ht="14.25" customHeight="1" x14ac:dyDescent="0.25">
      <c r="G274" s="234"/>
      <c r="I274" s="234"/>
    </row>
    <row r="275" spans="7:9" ht="14.25" customHeight="1" x14ac:dyDescent="0.25">
      <c r="G275" s="234"/>
      <c r="I275" s="234"/>
    </row>
    <row r="276" spans="7:9" ht="14.25" customHeight="1" x14ac:dyDescent="0.25">
      <c r="G276" s="234"/>
      <c r="I276" s="234"/>
    </row>
    <row r="277" spans="7:9" ht="14.25" customHeight="1" x14ac:dyDescent="0.25">
      <c r="G277" s="234"/>
      <c r="I277" s="234"/>
    </row>
    <row r="278" spans="7:9" ht="14.25" customHeight="1" x14ac:dyDescent="0.25">
      <c r="G278" s="234"/>
      <c r="I278" s="234"/>
    </row>
    <row r="279" spans="7:9" ht="14.25" customHeight="1" x14ac:dyDescent="0.25">
      <c r="G279" s="234"/>
      <c r="I279" s="234"/>
    </row>
    <row r="280" spans="7:9" ht="14.25" customHeight="1" x14ac:dyDescent="0.25">
      <c r="G280" s="234"/>
      <c r="I280" s="234"/>
    </row>
    <row r="281" spans="7:9" ht="14.25" customHeight="1" x14ac:dyDescent="0.25">
      <c r="G281" s="234"/>
      <c r="I281" s="234"/>
    </row>
    <row r="282" spans="7:9" ht="14.25" customHeight="1" x14ac:dyDescent="0.25">
      <c r="G282" s="234"/>
      <c r="I282" s="234"/>
    </row>
    <row r="283" spans="7:9" ht="14.25" customHeight="1" x14ac:dyDescent="0.25">
      <c r="G283" s="234"/>
      <c r="I283" s="234"/>
    </row>
    <row r="284" spans="7:9" ht="14.25" customHeight="1" x14ac:dyDescent="0.25">
      <c r="G284" s="234"/>
      <c r="I284" s="234"/>
    </row>
    <row r="285" spans="7:9" ht="14.25" customHeight="1" x14ac:dyDescent="0.25">
      <c r="G285" s="234"/>
      <c r="I285" s="234"/>
    </row>
    <row r="286" spans="7:9" ht="14.25" customHeight="1" x14ac:dyDescent="0.25">
      <c r="G286" s="234"/>
      <c r="I286" s="234"/>
    </row>
    <row r="287" spans="7:9" ht="14.25" customHeight="1" x14ac:dyDescent="0.25">
      <c r="G287" s="234"/>
      <c r="I287" s="234"/>
    </row>
    <row r="288" spans="7:9" ht="14.25" customHeight="1" x14ac:dyDescent="0.25">
      <c r="G288" s="234"/>
      <c r="I288" s="234"/>
    </row>
    <row r="289" spans="7:9" ht="14.25" customHeight="1" x14ac:dyDescent="0.25">
      <c r="G289" s="234"/>
      <c r="I289" s="234"/>
    </row>
    <row r="290" spans="7:9" ht="14.25" customHeight="1" x14ac:dyDescent="0.25">
      <c r="G290" s="234"/>
      <c r="I290" s="234"/>
    </row>
    <row r="291" spans="7:9" ht="14.25" customHeight="1" x14ac:dyDescent="0.25">
      <c r="G291" s="234"/>
      <c r="I291" s="234"/>
    </row>
    <row r="292" spans="7:9" ht="14.25" customHeight="1" x14ac:dyDescent="0.25">
      <c r="G292" s="234"/>
      <c r="I292" s="234"/>
    </row>
    <row r="293" spans="7:9" ht="14.25" customHeight="1" x14ac:dyDescent="0.25">
      <c r="G293" s="234"/>
      <c r="I293" s="234"/>
    </row>
    <row r="294" spans="7:9" ht="14.25" customHeight="1" x14ac:dyDescent="0.25">
      <c r="G294" s="234"/>
      <c r="I294" s="234"/>
    </row>
    <row r="295" spans="7:9" ht="14.25" customHeight="1" x14ac:dyDescent="0.25">
      <c r="G295" s="234"/>
      <c r="I295" s="234"/>
    </row>
    <row r="296" spans="7:9" ht="14.25" customHeight="1" x14ac:dyDescent="0.25">
      <c r="G296" s="234"/>
      <c r="I296" s="234"/>
    </row>
    <row r="297" spans="7:9" ht="14.25" customHeight="1" x14ac:dyDescent="0.25">
      <c r="G297" s="234"/>
      <c r="I297" s="234"/>
    </row>
    <row r="298" spans="7:9" ht="14.25" customHeight="1" x14ac:dyDescent="0.25">
      <c r="G298" s="234"/>
      <c r="I298" s="234"/>
    </row>
    <row r="299" spans="7:9" ht="14.25" customHeight="1" x14ac:dyDescent="0.25">
      <c r="G299" s="234"/>
      <c r="I299" s="234"/>
    </row>
    <row r="300" spans="7:9" ht="14.25" customHeight="1" x14ac:dyDescent="0.25">
      <c r="G300" s="234"/>
      <c r="I300" s="234"/>
    </row>
    <row r="301" spans="7:9" ht="14.25" customHeight="1" x14ac:dyDescent="0.25">
      <c r="G301" s="234"/>
      <c r="I301" s="234"/>
    </row>
    <row r="302" spans="7:9" ht="14.25" customHeight="1" x14ac:dyDescent="0.25">
      <c r="G302" s="234"/>
      <c r="I302" s="234"/>
    </row>
    <row r="303" spans="7:9" ht="14.25" customHeight="1" x14ac:dyDescent="0.25">
      <c r="G303" s="234"/>
      <c r="I303" s="234"/>
    </row>
    <row r="304" spans="7:9" ht="14.25" customHeight="1" x14ac:dyDescent="0.25">
      <c r="G304" s="234"/>
      <c r="I304" s="234"/>
    </row>
    <row r="305" spans="7:9" ht="14.25" customHeight="1" x14ac:dyDescent="0.25">
      <c r="G305" s="234"/>
      <c r="I305" s="234"/>
    </row>
    <row r="306" spans="7:9" ht="14.25" customHeight="1" x14ac:dyDescent="0.25">
      <c r="G306" s="234"/>
      <c r="I306" s="234"/>
    </row>
    <row r="307" spans="7:9" ht="14.25" customHeight="1" x14ac:dyDescent="0.25">
      <c r="G307" s="234"/>
      <c r="I307" s="234"/>
    </row>
    <row r="308" spans="7:9" ht="14.25" customHeight="1" x14ac:dyDescent="0.25">
      <c r="G308" s="234"/>
      <c r="I308" s="234"/>
    </row>
    <row r="309" spans="7:9" ht="14.25" customHeight="1" x14ac:dyDescent="0.25">
      <c r="G309" s="234"/>
      <c r="I309" s="234"/>
    </row>
    <row r="310" spans="7:9" ht="14.25" customHeight="1" x14ac:dyDescent="0.25">
      <c r="G310" s="234"/>
      <c r="I310" s="234"/>
    </row>
    <row r="311" spans="7:9" ht="14.25" customHeight="1" x14ac:dyDescent="0.25">
      <c r="G311" s="234"/>
      <c r="I311" s="234"/>
    </row>
    <row r="312" spans="7:9" ht="14.25" customHeight="1" x14ac:dyDescent="0.25">
      <c r="G312" s="234"/>
      <c r="I312" s="234"/>
    </row>
    <row r="313" spans="7:9" ht="14.25" customHeight="1" x14ac:dyDescent="0.25">
      <c r="G313" s="234"/>
      <c r="I313" s="234"/>
    </row>
    <row r="314" spans="7:9" ht="14.25" customHeight="1" x14ac:dyDescent="0.25">
      <c r="G314" s="234"/>
      <c r="I314" s="234"/>
    </row>
    <row r="315" spans="7:9" ht="14.25" customHeight="1" x14ac:dyDescent="0.25">
      <c r="G315" s="234"/>
      <c r="I315" s="234"/>
    </row>
    <row r="316" spans="7:9" ht="14.25" customHeight="1" x14ac:dyDescent="0.25">
      <c r="G316" s="234"/>
      <c r="I316" s="234"/>
    </row>
    <row r="317" spans="7:9" ht="14.25" customHeight="1" x14ac:dyDescent="0.25">
      <c r="G317" s="234"/>
      <c r="I317" s="234"/>
    </row>
    <row r="318" spans="7:9" ht="14.25" customHeight="1" x14ac:dyDescent="0.25">
      <c r="G318" s="234"/>
      <c r="I318" s="234"/>
    </row>
    <row r="319" spans="7:9" ht="14.25" customHeight="1" x14ac:dyDescent="0.25">
      <c r="G319" s="234"/>
      <c r="I319" s="234"/>
    </row>
    <row r="320" spans="7:9" ht="14.25" customHeight="1" x14ac:dyDescent="0.25">
      <c r="G320" s="234"/>
      <c r="I320" s="234"/>
    </row>
    <row r="321" spans="7:9" ht="14.25" customHeight="1" x14ac:dyDescent="0.25">
      <c r="G321" s="234"/>
      <c r="I321" s="234"/>
    </row>
    <row r="322" spans="7:9" ht="14.25" customHeight="1" x14ac:dyDescent="0.25">
      <c r="G322" s="234"/>
      <c r="I322" s="234"/>
    </row>
    <row r="323" spans="7:9" ht="14.25" customHeight="1" x14ac:dyDescent="0.25">
      <c r="G323" s="234"/>
      <c r="I323" s="234"/>
    </row>
    <row r="324" spans="7:9" ht="14.25" customHeight="1" x14ac:dyDescent="0.25">
      <c r="G324" s="234"/>
      <c r="I324" s="234"/>
    </row>
    <row r="325" spans="7:9" ht="14.25" customHeight="1" x14ac:dyDescent="0.25">
      <c r="G325" s="234"/>
      <c r="I325" s="234"/>
    </row>
    <row r="326" spans="7:9" ht="14.25" customHeight="1" x14ac:dyDescent="0.25">
      <c r="G326" s="234"/>
      <c r="I326" s="234"/>
    </row>
    <row r="327" spans="7:9" ht="14.25" customHeight="1" x14ac:dyDescent="0.25">
      <c r="G327" s="234"/>
      <c r="I327" s="234"/>
    </row>
    <row r="328" spans="7:9" ht="14.25" customHeight="1" x14ac:dyDescent="0.25">
      <c r="G328" s="234"/>
      <c r="I328" s="234"/>
    </row>
    <row r="329" spans="7:9" ht="14.25" customHeight="1" x14ac:dyDescent="0.25">
      <c r="G329" s="234"/>
      <c r="I329" s="234"/>
    </row>
    <row r="330" spans="7:9" ht="14.25" customHeight="1" x14ac:dyDescent="0.25">
      <c r="G330" s="234"/>
      <c r="I330" s="234"/>
    </row>
    <row r="331" spans="7:9" ht="14.25" customHeight="1" x14ac:dyDescent="0.25">
      <c r="G331" s="234"/>
      <c r="I331" s="234"/>
    </row>
    <row r="332" spans="7:9" ht="14.25" customHeight="1" x14ac:dyDescent="0.25">
      <c r="G332" s="234"/>
      <c r="I332" s="234"/>
    </row>
    <row r="333" spans="7:9" ht="14.25" customHeight="1" x14ac:dyDescent="0.25">
      <c r="G333" s="234"/>
      <c r="I333" s="234"/>
    </row>
    <row r="334" spans="7:9" ht="14.25" customHeight="1" x14ac:dyDescent="0.25">
      <c r="G334" s="234"/>
      <c r="I334" s="234"/>
    </row>
    <row r="335" spans="7:9" ht="14.25" customHeight="1" x14ac:dyDescent="0.25">
      <c r="G335" s="234"/>
      <c r="I335" s="234"/>
    </row>
    <row r="336" spans="7:9" ht="14.25" customHeight="1" x14ac:dyDescent="0.25">
      <c r="G336" s="234"/>
      <c r="I336" s="234"/>
    </row>
    <row r="337" spans="7:9" ht="14.25" customHeight="1" x14ac:dyDescent="0.25">
      <c r="G337" s="234"/>
      <c r="I337" s="234"/>
    </row>
    <row r="338" spans="7:9" ht="14.25" customHeight="1" x14ac:dyDescent="0.25">
      <c r="G338" s="234"/>
      <c r="I338" s="234"/>
    </row>
    <row r="339" spans="7:9" ht="14.25" customHeight="1" x14ac:dyDescent="0.25">
      <c r="G339" s="234"/>
      <c r="I339" s="234"/>
    </row>
    <row r="340" spans="7:9" ht="14.25" customHeight="1" x14ac:dyDescent="0.25">
      <c r="G340" s="234"/>
      <c r="I340" s="234"/>
    </row>
    <row r="341" spans="7:9" ht="14.25" customHeight="1" x14ac:dyDescent="0.25">
      <c r="G341" s="234"/>
      <c r="I341" s="234"/>
    </row>
    <row r="342" spans="7:9" ht="14.25" customHeight="1" x14ac:dyDescent="0.25">
      <c r="G342" s="234"/>
      <c r="I342" s="234"/>
    </row>
    <row r="343" spans="7:9" ht="14.25" customHeight="1" x14ac:dyDescent="0.25">
      <c r="G343" s="234"/>
      <c r="I343" s="234"/>
    </row>
    <row r="344" spans="7:9" ht="14.25" customHeight="1" x14ac:dyDescent="0.25">
      <c r="G344" s="234"/>
      <c r="I344" s="234"/>
    </row>
    <row r="345" spans="7:9" ht="14.25" customHeight="1" x14ac:dyDescent="0.25">
      <c r="G345" s="234"/>
      <c r="I345" s="234"/>
    </row>
    <row r="346" spans="7:9" ht="14.25" customHeight="1" x14ac:dyDescent="0.25">
      <c r="G346" s="234"/>
      <c r="I346" s="234"/>
    </row>
    <row r="347" spans="7:9" ht="14.25" customHeight="1" x14ac:dyDescent="0.25">
      <c r="G347" s="234"/>
      <c r="I347" s="234"/>
    </row>
    <row r="348" spans="7:9" ht="14.25" customHeight="1" x14ac:dyDescent="0.25">
      <c r="G348" s="234"/>
      <c r="I348" s="234"/>
    </row>
    <row r="349" spans="7:9" ht="14.25" customHeight="1" x14ac:dyDescent="0.25">
      <c r="G349" s="234"/>
      <c r="I349" s="234"/>
    </row>
    <row r="350" spans="7:9" ht="14.25" customHeight="1" x14ac:dyDescent="0.25">
      <c r="G350" s="234"/>
      <c r="I350" s="234"/>
    </row>
    <row r="351" spans="7:9" ht="14.25" customHeight="1" x14ac:dyDescent="0.25">
      <c r="G351" s="234"/>
      <c r="I351" s="234"/>
    </row>
    <row r="352" spans="7:9" ht="14.25" customHeight="1" x14ac:dyDescent="0.25">
      <c r="G352" s="234"/>
      <c r="I352" s="234"/>
    </row>
    <row r="353" spans="7:9" ht="14.25" customHeight="1" x14ac:dyDescent="0.25">
      <c r="G353" s="234"/>
      <c r="I353" s="234"/>
    </row>
    <row r="354" spans="7:9" ht="14.25" customHeight="1" x14ac:dyDescent="0.25">
      <c r="G354" s="234"/>
      <c r="I354" s="234"/>
    </row>
    <row r="355" spans="7:9" ht="14.25" customHeight="1" x14ac:dyDescent="0.25">
      <c r="G355" s="234"/>
      <c r="I355" s="234"/>
    </row>
    <row r="356" spans="7:9" ht="14.25" customHeight="1" x14ac:dyDescent="0.25">
      <c r="G356" s="234"/>
      <c r="I356" s="234"/>
    </row>
    <row r="357" spans="7:9" ht="14.25" customHeight="1" x14ac:dyDescent="0.25">
      <c r="G357" s="234"/>
      <c r="I357" s="234"/>
    </row>
    <row r="358" spans="7:9" ht="14.25" customHeight="1" x14ac:dyDescent="0.25">
      <c r="G358" s="234"/>
      <c r="I358" s="234"/>
    </row>
    <row r="359" spans="7:9" ht="14.25" customHeight="1" x14ac:dyDescent="0.25">
      <c r="G359" s="234"/>
      <c r="I359" s="234"/>
    </row>
    <row r="360" spans="7:9" ht="14.25" customHeight="1" x14ac:dyDescent="0.25">
      <c r="G360" s="234"/>
      <c r="I360" s="234"/>
    </row>
    <row r="361" spans="7:9" ht="14.25" customHeight="1" x14ac:dyDescent="0.25">
      <c r="G361" s="234"/>
      <c r="I361" s="234"/>
    </row>
    <row r="362" spans="7:9" ht="14.25" customHeight="1" x14ac:dyDescent="0.25">
      <c r="G362" s="234"/>
      <c r="I362" s="234"/>
    </row>
    <row r="363" spans="7:9" ht="14.25" customHeight="1" x14ac:dyDescent="0.25">
      <c r="G363" s="234"/>
      <c r="I363" s="234"/>
    </row>
    <row r="364" spans="7:9" ht="14.25" customHeight="1" x14ac:dyDescent="0.25">
      <c r="G364" s="234"/>
      <c r="I364" s="234"/>
    </row>
    <row r="365" spans="7:9" ht="14.25" customHeight="1" x14ac:dyDescent="0.25">
      <c r="G365" s="234"/>
      <c r="I365" s="234"/>
    </row>
    <row r="366" spans="7:9" ht="14.25" customHeight="1" x14ac:dyDescent="0.25">
      <c r="G366" s="234"/>
      <c r="I366" s="234"/>
    </row>
    <row r="367" spans="7:9" ht="14.25" customHeight="1" x14ac:dyDescent="0.25">
      <c r="G367" s="234"/>
      <c r="I367" s="234"/>
    </row>
    <row r="368" spans="7:9" ht="14.25" customHeight="1" x14ac:dyDescent="0.25">
      <c r="G368" s="234"/>
      <c r="I368" s="234"/>
    </row>
    <row r="369" spans="7:9" ht="14.25" customHeight="1" x14ac:dyDescent="0.25">
      <c r="G369" s="234"/>
      <c r="I369" s="234"/>
    </row>
    <row r="370" spans="7:9" ht="14.25" customHeight="1" x14ac:dyDescent="0.25">
      <c r="G370" s="234"/>
      <c r="I370" s="234"/>
    </row>
    <row r="371" spans="7:9" ht="14.25" customHeight="1" x14ac:dyDescent="0.25">
      <c r="G371" s="234"/>
      <c r="I371" s="234"/>
    </row>
    <row r="372" spans="7:9" ht="14.25" customHeight="1" x14ac:dyDescent="0.25">
      <c r="G372" s="234"/>
      <c r="I372" s="234"/>
    </row>
    <row r="373" spans="7:9" ht="14.25" customHeight="1" x14ac:dyDescent="0.25">
      <c r="G373" s="234"/>
      <c r="I373" s="234"/>
    </row>
    <row r="374" spans="7:9" ht="14.25" customHeight="1" x14ac:dyDescent="0.25">
      <c r="G374" s="234"/>
      <c r="I374" s="234"/>
    </row>
    <row r="375" spans="7:9" ht="14.25" customHeight="1" x14ac:dyDescent="0.25">
      <c r="G375" s="234"/>
      <c r="I375" s="234"/>
    </row>
    <row r="376" spans="7:9" ht="14.25" customHeight="1" x14ac:dyDescent="0.25">
      <c r="G376" s="234"/>
      <c r="I376" s="234"/>
    </row>
    <row r="377" spans="7:9" ht="14.25" customHeight="1" x14ac:dyDescent="0.25">
      <c r="G377" s="234"/>
      <c r="I377" s="234"/>
    </row>
    <row r="378" spans="7:9" ht="14.25" customHeight="1" x14ac:dyDescent="0.25">
      <c r="G378" s="234"/>
      <c r="I378" s="234"/>
    </row>
    <row r="379" spans="7:9" ht="14.25" customHeight="1" x14ac:dyDescent="0.25">
      <c r="G379" s="234"/>
      <c r="I379" s="234"/>
    </row>
    <row r="380" spans="7:9" ht="14.25" customHeight="1" x14ac:dyDescent="0.25">
      <c r="G380" s="234"/>
      <c r="I380" s="234"/>
    </row>
    <row r="381" spans="7:9" ht="14.25" customHeight="1" x14ac:dyDescent="0.25">
      <c r="G381" s="234"/>
      <c r="I381" s="234"/>
    </row>
    <row r="382" spans="7:9" ht="14.25" customHeight="1" x14ac:dyDescent="0.25">
      <c r="G382" s="234"/>
      <c r="I382" s="234"/>
    </row>
    <row r="383" spans="7:9" ht="14.25" customHeight="1" x14ac:dyDescent="0.25">
      <c r="G383" s="234"/>
      <c r="I383" s="234"/>
    </row>
    <row r="384" spans="7:9" ht="14.25" customHeight="1" x14ac:dyDescent="0.25">
      <c r="G384" s="234"/>
      <c r="I384" s="234"/>
    </row>
    <row r="385" spans="7:9" ht="14.25" customHeight="1" x14ac:dyDescent="0.25">
      <c r="G385" s="234"/>
      <c r="I385" s="234"/>
    </row>
    <row r="386" spans="7:9" ht="14.25" customHeight="1" x14ac:dyDescent="0.25">
      <c r="G386" s="234"/>
      <c r="I386" s="234"/>
    </row>
    <row r="387" spans="7:9" ht="14.25" customHeight="1" x14ac:dyDescent="0.25">
      <c r="G387" s="234"/>
      <c r="I387" s="234"/>
    </row>
    <row r="388" spans="7:9" ht="14.25" customHeight="1" x14ac:dyDescent="0.25">
      <c r="G388" s="234"/>
      <c r="I388" s="234"/>
    </row>
    <row r="389" spans="7:9" ht="14.25" customHeight="1" x14ac:dyDescent="0.25">
      <c r="G389" s="234"/>
      <c r="I389" s="234"/>
    </row>
    <row r="390" spans="7:9" ht="14.25" customHeight="1" x14ac:dyDescent="0.25">
      <c r="G390" s="234"/>
      <c r="I390" s="234"/>
    </row>
    <row r="391" spans="7:9" ht="14.25" customHeight="1" x14ac:dyDescent="0.25">
      <c r="G391" s="234"/>
      <c r="I391" s="234"/>
    </row>
    <row r="392" spans="7:9" ht="14.25" customHeight="1" x14ac:dyDescent="0.25">
      <c r="G392" s="234"/>
      <c r="I392" s="234"/>
    </row>
    <row r="393" spans="7:9" ht="14.25" customHeight="1" x14ac:dyDescent="0.25">
      <c r="G393" s="234"/>
      <c r="I393" s="234"/>
    </row>
    <row r="394" spans="7:9" ht="14.25" customHeight="1" x14ac:dyDescent="0.25">
      <c r="G394" s="234"/>
      <c r="I394" s="234"/>
    </row>
    <row r="395" spans="7:9" ht="14.25" customHeight="1" x14ac:dyDescent="0.25">
      <c r="G395" s="234"/>
      <c r="I395" s="234"/>
    </row>
    <row r="396" spans="7:9" ht="14.25" customHeight="1" x14ac:dyDescent="0.25">
      <c r="G396" s="234"/>
      <c r="I396" s="234"/>
    </row>
    <row r="397" spans="7:9" ht="14.25" customHeight="1" x14ac:dyDescent="0.25">
      <c r="G397" s="234"/>
      <c r="I397" s="234"/>
    </row>
    <row r="398" spans="7:9" ht="14.25" customHeight="1" x14ac:dyDescent="0.25">
      <c r="G398" s="234"/>
      <c r="I398" s="234"/>
    </row>
    <row r="399" spans="7:9" ht="14.25" customHeight="1" x14ac:dyDescent="0.25">
      <c r="G399" s="234"/>
      <c r="I399" s="234"/>
    </row>
    <row r="400" spans="7:9" ht="14.25" customHeight="1" x14ac:dyDescent="0.25">
      <c r="G400" s="234"/>
      <c r="I400" s="234"/>
    </row>
    <row r="401" spans="7:9" ht="14.25" customHeight="1" x14ac:dyDescent="0.25">
      <c r="G401" s="234"/>
      <c r="I401" s="234"/>
    </row>
    <row r="402" spans="7:9" ht="14.25" customHeight="1" x14ac:dyDescent="0.25">
      <c r="G402" s="234"/>
      <c r="I402" s="234"/>
    </row>
    <row r="403" spans="7:9" ht="14.25" customHeight="1" x14ac:dyDescent="0.25">
      <c r="G403" s="234"/>
      <c r="I403" s="234"/>
    </row>
    <row r="404" spans="7:9" ht="14.25" customHeight="1" x14ac:dyDescent="0.25">
      <c r="G404" s="234"/>
      <c r="I404" s="234"/>
    </row>
    <row r="405" spans="7:9" ht="14.25" customHeight="1" x14ac:dyDescent="0.25">
      <c r="G405" s="234"/>
      <c r="I405" s="234"/>
    </row>
    <row r="406" spans="7:9" ht="14.25" customHeight="1" x14ac:dyDescent="0.25">
      <c r="G406" s="234"/>
      <c r="I406" s="234"/>
    </row>
    <row r="407" spans="7:9" ht="14.25" customHeight="1" x14ac:dyDescent="0.25">
      <c r="G407" s="234"/>
      <c r="I407" s="234"/>
    </row>
    <row r="408" spans="7:9" ht="14.25" customHeight="1" x14ac:dyDescent="0.25">
      <c r="G408" s="234"/>
      <c r="I408" s="234"/>
    </row>
    <row r="409" spans="7:9" ht="14.25" customHeight="1" x14ac:dyDescent="0.25">
      <c r="G409" s="234"/>
      <c r="I409" s="234"/>
    </row>
    <row r="410" spans="7:9" ht="14.25" customHeight="1" x14ac:dyDescent="0.25">
      <c r="G410" s="234"/>
      <c r="I410" s="234"/>
    </row>
    <row r="411" spans="7:9" ht="14.25" customHeight="1" x14ac:dyDescent="0.25">
      <c r="G411" s="234"/>
      <c r="I411" s="234"/>
    </row>
    <row r="412" spans="7:9" ht="14.25" customHeight="1" x14ac:dyDescent="0.25">
      <c r="G412" s="234"/>
      <c r="I412" s="234"/>
    </row>
    <row r="413" spans="7:9" ht="14.25" customHeight="1" x14ac:dyDescent="0.25">
      <c r="G413" s="234"/>
      <c r="I413" s="234"/>
    </row>
    <row r="414" spans="7:9" ht="14.25" customHeight="1" x14ac:dyDescent="0.25">
      <c r="G414" s="234"/>
      <c r="I414" s="234"/>
    </row>
    <row r="415" spans="7:9" ht="14.25" customHeight="1" x14ac:dyDescent="0.25">
      <c r="G415" s="234"/>
      <c r="I415" s="234"/>
    </row>
    <row r="416" spans="7:9" ht="14.25" customHeight="1" x14ac:dyDescent="0.25">
      <c r="G416" s="234"/>
      <c r="I416" s="234"/>
    </row>
    <row r="417" spans="7:9" ht="14.25" customHeight="1" x14ac:dyDescent="0.25">
      <c r="G417" s="234"/>
      <c r="I417" s="234"/>
    </row>
    <row r="418" spans="7:9" ht="14.25" customHeight="1" x14ac:dyDescent="0.25">
      <c r="G418" s="234"/>
      <c r="I418" s="234"/>
    </row>
    <row r="419" spans="7:9" ht="14.25" customHeight="1" x14ac:dyDescent="0.25">
      <c r="G419" s="234"/>
      <c r="I419" s="234"/>
    </row>
    <row r="420" spans="7:9" ht="14.25" customHeight="1" x14ac:dyDescent="0.25">
      <c r="G420" s="234"/>
      <c r="I420" s="234"/>
    </row>
    <row r="421" spans="7:9" ht="14.25" customHeight="1" x14ac:dyDescent="0.25">
      <c r="G421" s="234"/>
      <c r="I421" s="234"/>
    </row>
    <row r="422" spans="7:9" ht="14.25" customHeight="1" x14ac:dyDescent="0.25">
      <c r="G422" s="234"/>
      <c r="I422" s="234"/>
    </row>
    <row r="423" spans="7:9" ht="14.25" customHeight="1" x14ac:dyDescent="0.25">
      <c r="G423" s="234"/>
      <c r="I423" s="234"/>
    </row>
    <row r="424" spans="7:9" ht="14.25" customHeight="1" x14ac:dyDescent="0.25">
      <c r="G424" s="234"/>
      <c r="I424" s="234"/>
    </row>
    <row r="425" spans="7:9" ht="14.25" customHeight="1" x14ac:dyDescent="0.25">
      <c r="G425" s="234"/>
      <c r="I425" s="234"/>
    </row>
    <row r="426" spans="7:9" ht="14.25" customHeight="1" x14ac:dyDescent="0.25">
      <c r="G426" s="234"/>
      <c r="I426" s="234"/>
    </row>
    <row r="427" spans="7:9" ht="14.25" customHeight="1" x14ac:dyDescent="0.25">
      <c r="G427" s="234"/>
      <c r="I427" s="234"/>
    </row>
    <row r="428" spans="7:9" ht="14.25" customHeight="1" x14ac:dyDescent="0.25">
      <c r="G428" s="234"/>
      <c r="I428" s="234"/>
    </row>
    <row r="429" spans="7:9" ht="14.25" customHeight="1" x14ac:dyDescent="0.25">
      <c r="G429" s="234"/>
      <c r="I429" s="234"/>
    </row>
    <row r="430" spans="7:9" ht="14.25" customHeight="1" x14ac:dyDescent="0.25">
      <c r="G430" s="234"/>
      <c r="I430" s="234"/>
    </row>
    <row r="431" spans="7:9" ht="14.25" customHeight="1" x14ac:dyDescent="0.25">
      <c r="G431" s="234"/>
      <c r="I431" s="234"/>
    </row>
    <row r="432" spans="7:9" ht="14.25" customHeight="1" x14ac:dyDescent="0.25">
      <c r="G432" s="234"/>
      <c r="I432" s="234"/>
    </row>
    <row r="433" spans="7:9" ht="14.25" customHeight="1" x14ac:dyDescent="0.25">
      <c r="G433" s="234"/>
      <c r="I433" s="234"/>
    </row>
    <row r="434" spans="7:9" ht="14.25" customHeight="1" x14ac:dyDescent="0.25">
      <c r="G434" s="234"/>
      <c r="I434" s="234"/>
    </row>
    <row r="435" spans="7:9" ht="14.25" customHeight="1" x14ac:dyDescent="0.25">
      <c r="G435" s="234"/>
      <c r="I435" s="234"/>
    </row>
    <row r="436" spans="7:9" ht="14.25" customHeight="1" x14ac:dyDescent="0.25">
      <c r="G436" s="234"/>
      <c r="I436" s="234"/>
    </row>
    <row r="437" spans="7:9" ht="14.25" customHeight="1" x14ac:dyDescent="0.25">
      <c r="G437" s="234"/>
      <c r="I437" s="234"/>
    </row>
    <row r="438" spans="7:9" ht="14.25" customHeight="1" x14ac:dyDescent="0.25">
      <c r="G438" s="234"/>
      <c r="I438" s="234"/>
    </row>
    <row r="439" spans="7:9" ht="14.25" customHeight="1" x14ac:dyDescent="0.25">
      <c r="G439" s="234"/>
      <c r="I439" s="234"/>
    </row>
    <row r="440" spans="7:9" ht="14.25" customHeight="1" x14ac:dyDescent="0.25">
      <c r="G440" s="234"/>
      <c r="I440" s="234"/>
    </row>
    <row r="441" spans="7:9" ht="14.25" customHeight="1" x14ac:dyDescent="0.25">
      <c r="G441" s="234"/>
      <c r="I441" s="234"/>
    </row>
    <row r="442" spans="7:9" ht="14.25" customHeight="1" x14ac:dyDescent="0.25">
      <c r="G442" s="234"/>
      <c r="I442" s="234"/>
    </row>
    <row r="443" spans="7:9" ht="14.25" customHeight="1" x14ac:dyDescent="0.25">
      <c r="G443" s="234"/>
      <c r="I443" s="234"/>
    </row>
    <row r="444" spans="7:9" ht="14.25" customHeight="1" x14ac:dyDescent="0.25">
      <c r="G444" s="234"/>
      <c r="I444" s="234"/>
    </row>
    <row r="445" spans="7:9" ht="14.25" customHeight="1" x14ac:dyDescent="0.25">
      <c r="G445" s="234"/>
      <c r="I445" s="234"/>
    </row>
    <row r="446" spans="7:9" ht="14.25" customHeight="1" x14ac:dyDescent="0.25">
      <c r="G446" s="234"/>
      <c r="I446" s="234"/>
    </row>
    <row r="447" spans="7:9" ht="14.25" customHeight="1" x14ac:dyDescent="0.25">
      <c r="G447" s="234"/>
      <c r="I447" s="234"/>
    </row>
    <row r="448" spans="7:9" ht="14.25" customHeight="1" x14ac:dyDescent="0.25">
      <c r="G448" s="234"/>
      <c r="I448" s="234"/>
    </row>
    <row r="449" spans="7:9" ht="14.25" customHeight="1" x14ac:dyDescent="0.25">
      <c r="G449" s="234"/>
      <c r="I449" s="234"/>
    </row>
    <row r="450" spans="7:9" ht="14.25" customHeight="1" x14ac:dyDescent="0.25">
      <c r="G450" s="234"/>
      <c r="I450" s="234"/>
    </row>
    <row r="451" spans="7:9" ht="14.25" customHeight="1" x14ac:dyDescent="0.25">
      <c r="G451" s="234"/>
      <c r="I451" s="234"/>
    </row>
    <row r="452" spans="7:9" ht="14.25" customHeight="1" x14ac:dyDescent="0.25">
      <c r="G452" s="234"/>
      <c r="I452" s="234"/>
    </row>
    <row r="453" spans="7:9" ht="14.25" customHeight="1" x14ac:dyDescent="0.25">
      <c r="G453" s="234"/>
      <c r="I453" s="234"/>
    </row>
    <row r="454" spans="7:9" ht="14.25" customHeight="1" x14ac:dyDescent="0.25">
      <c r="G454" s="234"/>
      <c r="I454" s="234"/>
    </row>
    <row r="455" spans="7:9" ht="14.25" customHeight="1" x14ac:dyDescent="0.25">
      <c r="G455" s="234"/>
      <c r="I455" s="234"/>
    </row>
    <row r="456" spans="7:9" ht="14.25" customHeight="1" x14ac:dyDescent="0.25">
      <c r="G456" s="234"/>
      <c r="I456" s="234"/>
    </row>
    <row r="457" spans="7:9" ht="14.25" customHeight="1" x14ac:dyDescent="0.25">
      <c r="G457" s="234"/>
      <c r="I457" s="234"/>
    </row>
    <row r="458" spans="7:9" ht="14.25" customHeight="1" x14ac:dyDescent="0.25">
      <c r="G458" s="234"/>
      <c r="I458" s="234"/>
    </row>
    <row r="459" spans="7:9" ht="14.25" customHeight="1" x14ac:dyDescent="0.25">
      <c r="G459" s="234"/>
      <c r="I459" s="234"/>
    </row>
    <row r="460" spans="7:9" ht="14.25" customHeight="1" x14ac:dyDescent="0.25">
      <c r="G460" s="234"/>
      <c r="I460" s="234"/>
    </row>
    <row r="461" spans="7:9" ht="14.25" customHeight="1" x14ac:dyDescent="0.25">
      <c r="G461" s="234"/>
      <c r="I461" s="234"/>
    </row>
    <row r="462" spans="7:9" ht="14.25" customHeight="1" x14ac:dyDescent="0.25">
      <c r="G462" s="234"/>
      <c r="I462" s="234"/>
    </row>
    <row r="463" spans="7:9" ht="14.25" customHeight="1" x14ac:dyDescent="0.25">
      <c r="G463" s="234"/>
      <c r="I463" s="234"/>
    </row>
    <row r="464" spans="7:9" ht="14.25" customHeight="1" x14ac:dyDescent="0.25">
      <c r="G464" s="234"/>
      <c r="I464" s="234"/>
    </row>
    <row r="465" spans="7:9" ht="14.25" customHeight="1" x14ac:dyDescent="0.25">
      <c r="G465" s="234"/>
      <c r="I465" s="234"/>
    </row>
    <row r="466" spans="7:9" ht="14.25" customHeight="1" x14ac:dyDescent="0.25">
      <c r="G466" s="234"/>
      <c r="I466" s="234"/>
    </row>
    <row r="467" spans="7:9" ht="14.25" customHeight="1" x14ac:dyDescent="0.25">
      <c r="G467" s="234"/>
      <c r="I467" s="234"/>
    </row>
    <row r="468" spans="7:9" ht="14.25" customHeight="1" x14ac:dyDescent="0.25">
      <c r="G468" s="234"/>
      <c r="I468" s="234"/>
    </row>
    <row r="469" spans="7:9" ht="14.25" customHeight="1" x14ac:dyDescent="0.25">
      <c r="G469" s="234"/>
      <c r="I469" s="234"/>
    </row>
    <row r="470" spans="7:9" ht="14.25" customHeight="1" x14ac:dyDescent="0.25">
      <c r="G470" s="234"/>
      <c r="I470" s="234"/>
    </row>
    <row r="471" spans="7:9" ht="14.25" customHeight="1" x14ac:dyDescent="0.25">
      <c r="G471" s="234"/>
      <c r="I471" s="234"/>
    </row>
    <row r="472" spans="7:9" ht="14.25" customHeight="1" x14ac:dyDescent="0.25">
      <c r="G472" s="234"/>
      <c r="I472" s="234"/>
    </row>
    <row r="473" spans="7:9" ht="14.25" customHeight="1" x14ac:dyDescent="0.25">
      <c r="G473" s="234"/>
      <c r="I473" s="234"/>
    </row>
    <row r="474" spans="7:9" ht="14.25" customHeight="1" x14ac:dyDescent="0.25">
      <c r="G474" s="234"/>
      <c r="I474" s="234"/>
    </row>
    <row r="475" spans="7:9" ht="14.25" customHeight="1" x14ac:dyDescent="0.25">
      <c r="G475" s="234"/>
      <c r="I475" s="234"/>
    </row>
    <row r="476" spans="7:9" ht="14.25" customHeight="1" x14ac:dyDescent="0.25">
      <c r="G476" s="234"/>
      <c r="I476" s="234"/>
    </row>
    <row r="477" spans="7:9" ht="14.25" customHeight="1" x14ac:dyDescent="0.25">
      <c r="G477" s="234"/>
      <c r="I477" s="234"/>
    </row>
    <row r="478" spans="7:9" ht="14.25" customHeight="1" x14ac:dyDescent="0.25">
      <c r="G478" s="234"/>
      <c r="I478" s="234"/>
    </row>
    <row r="479" spans="7:9" ht="14.25" customHeight="1" x14ac:dyDescent="0.25">
      <c r="G479" s="234"/>
      <c r="I479" s="234"/>
    </row>
    <row r="480" spans="7:9" ht="14.25" customHeight="1" x14ac:dyDescent="0.25">
      <c r="G480" s="234"/>
      <c r="I480" s="234"/>
    </row>
    <row r="481" spans="7:9" ht="14.25" customHeight="1" x14ac:dyDescent="0.25">
      <c r="G481" s="234"/>
      <c r="I481" s="234"/>
    </row>
    <row r="482" spans="7:9" ht="14.25" customHeight="1" x14ac:dyDescent="0.25">
      <c r="G482" s="234"/>
      <c r="I482" s="234"/>
    </row>
    <row r="483" spans="7:9" ht="14.25" customHeight="1" x14ac:dyDescent="0.25">
      <c r="G483" s="234"/>
      <c r="I483" s="234"/>
    </row>
    <row r="484" spans="7:9" ht="14.25" customHeight="1" x14ac:dyDescent="0.25">
      <c r="G484" s="234"/>
      <c r="I484" s="234"/>
    </row>
    <row r="485" spans="7:9" ht="14.25" customHeight="1" x14ac:dyDescent="0.25">
      <c r="G485" s="234"/>
      <c r="I485" s="234"/>
    </row>
    <row r="486" spans="7:9" ht="14.25" customHeight="1" x14ac:dyDescent="0.25">
      <c r="G486" s="234"/>
      <c r="I486" s="234"/>
    </row>
    <row r="487" spans="7:9" ht="14.25" customHeight="1" x14ac:dyDescent="0.25">
      <c r="G487" s="234"/>
      <c r="I487" s="234"/>
    </row>
    <row r="488" spans="7:9" ht="14.25" customHeight="1" x14ac:dyDescent="0.25">
      <c r="G488" s="234"/>
      <c r="I488" s="234"/>
    </row>
    <row r="489" spans="7:9" ht="14.25" customHeight="1" x14ac:dyDescent="0.25">
      <c r="G489" s="234"/>
      <c r="I489" s="234"/>
    </row>
    <row r="490" spans="7:9" ht="14.25" customHeight="1" x14ac:dyDescent="0.25">
      <c r="G490" s="234"/>
      <c r="I490" s="234"/>
    </row>
    <row r="491" spans="7:9" ht="14.25" customHeight="1" x14ac:dyDescent="0.25">
      <c r="G491" s="234"/>
      <c r="I491" s="234"/>
    </row>
    <row r="492" spans="7:9" ht="14.25" customHeight="1" x14ac:dyDescent="0.25">
      <c r="G492" s="234"/>
      <c r="I492" s="234"/>
    </row>
    <row r="493" spans="7:9" ht="14.25" customHeight="1" x14ac:dyDescent="0.25">
      <c r="G493" s="234"/>
      <c r="I493" s="234"/>
    </row>
    <row r="494" spans="7:9" ht="14.25" customHeight="1" x14ac:dyDescent="0.25">
      <c r="G494" s="234"/>
      <c r="I494" s="234"/>
    </row>
    <row r="495" spans="7:9" ht="14.25" customHeight="1" x14ac:dyDescent="0.25">
      <c r="G495" s="234"/>
      <c r="I495" s="234"/>
    </row>
    <row r="496" spans="7:9" ht="14.25" customHeight="1" x14ac:dyDescent="0.25">
      <c r="G496" s="234"/>
      <c r="I496" s="234"/>
    </row>
    <row r="497" spans="7:9" ht="14.25" customHeight="1" x14ac:dyDescent="0.25">
      <c r="G497" s="234"/>
      <c r="I497" s="234"/>
    </row>
    <row r="498" spans="7:9" ht="14.25" customHeight="1" x14ac:dyDescent="0.25">
      <c r="G498" s="234"/>
      <c r="I498" s="234"/>
    </row>
    <row r="499" spans="7:9" ht="14.25" customHeight="1" x14ac:dyDescent="0.25">
      <c r="G499" s="234"/>
      <c r="I499" s="234"/>
    </row>
    <row r="500" spans="7:9" ht="14.25" customHeight="1" x14ac:dyDescent="0.25">
      <c r="G500" s="234"/>
      <c r="I500" s="234"/>
    </row>
    <row r="501" spans="7:9" ht="14.25" customHeight="1" x14ac:dyDescent="0.25">
      <c r="G501" s="234"/>
      <c r="I501" s="234"/>
    </row>
    <row r="502" spans="7:9" ht="14.25" customHeight="1" x14ac:dyDescent="0.25">
      <c r="G502" s="234"/>
      <c r="I502" s="234"/>
    </row>
    <row r="503" spans="7:9" ht="14.25" customHeight="1" x14ac:dyDescent="0.25">
      <c r="G503" s="234"/>
      <c r="I503" s="234"/>
    </row>
    <row r="504" spans="7:9" ht="14.25" customHeight="1" x14ac:dyDescent="0.25">
      <c r="G504" s="234"/>
      <c r="I504" s="234"/>
    </row>
    <row r="505" spans="7:9" ht="14.25" customHeight="1" x14ac:dyDescent="0.25">
      <c r="G505" s="234"/>
      <c r="I505" s="234"/>
    </row>
    <row r="506" spans="7:9" ht="14.25" customHeight="1" x14ac:dyDescent="0.25">
      <c r="G506" s="234"/>
      <c r="I506" s="234"/>
    </row>
    <row r="507" spans="7:9" ht="14.25" customHeight="1" x14ac:dyDescent="0.25">
      <c r="G507" s="234"/>
      <c r="I507" s="234"/>
    </row>
    <row r="508" spans="7:9" ht="14.25" customHeight="1" x14ac:dyDescent="0.25">
      <c r="G508" s="234"/>
      <c r="I508" s="234"/>
    </row>
    <row r="509" spans="7:9" ht="14.25" customHeight="1" x14ac:dyDescent="0.25">
      <c r="G509" s="234"/>
      <c r="I509" s="234"/>
    </row>
    <row r="510" spans="7:9" ht="14.25" customHeight="1" x14ac:dyDescent="0.25">
      <c r="G510" s="234"/>
      <c r="I510" s="234"/>
    </row>
    <row r="511" spans="7:9" ht="14.25" customHeight="1" x14ac:dyDescent="0.25">
      <c r="G511" s="234"/>
      <c r="I511" s="234"/>
    </row>
    <row r="512" spans="7:9" ht="14.25" customHeight="1" x14ac:dyDescent="0.25">
      <c r="G512" s="234"/>
      <c r="I512" s="234"/>
    </row>
    <row r="513" spans="7:9" ht="14.25" customHeight="1" x14ac:dyDescent="0.25">
      <c r="G513" s="234"/>
      <c r="I513" s="234"/>
    </row>
    <row r="514" spans="7:9" ht="14.25" customHeight="1" x14ac:dyDescent="0.25">
      <c r="G514" s="234"/>
      <c r="I514" s="234"/>
    </row>
    <row r="515" spans="7:9" ht="14.25" customHeight="1" x14ac:dyDescent="0.25">
      <c r="G515" s="234"/>
      <c r="I515" s="234"/>
    </row>
    <row r="516" spans="7:9" ht="14.25" customHeight="1" x14ac:dyDescent="0.25">
      <c r="G516" s="234"/>
      <c r="I516" s="234"/>
    </row>
    <row r="517" spans="7:9" ht="14.25" customHeight="1" x14ac:dyDescent="0.25">
      <c r="G517" s="234"/>
      <c r="I517" s="234"/>
    </row>
    <row r="518" spans="7:9" ht="14.25" customHeight="1" x14ac:dyDescent="0.25">
      <c r="G518" s="234"/>
      <c r="I518" s="234"/>
    </row>
    <row r="519" spans="7:9" ht="14.25" customHeight="1" x14ac:dyDescent="0.25">
      <c r="G519" s="234"/>
      <c r="I519" s="234"/>
    </row>
    <row r="520" spans="7:9" ht="14.25" customHeight="1" x14ac:dyDescent="0.25">
      <c r="G520" s="234"/>
      <c r="I520" s="234"/>
    </row>
    <row r="521" spans="7:9" ht="14.25" customHeight="1" x14ac:dyDescent="0.25">
      <c r="G521" s="234"/>
      <c r="I521" s="234"/>
    </row>
    <row r="522" spans="7:9" ht="14.25" customHeight="1" x14ac:dyDescent="0.25">
      <c r="G522" s="234"/>
      <c r="I522" s="234"/>
    </row>
    <row r="523" spans="7:9" ht="14.25" customHeight="1" x14ac:dyDescent="0.25">
      <c r="G523" s="234"/>
      <c r="I523" s="234"/>
    </row>
    <row r="524" spans="7:9" ht="14.25" customHeight="1" x14ac:dyDescent="0.25">
      <c r="G524" s="234"/>
      <c r="I524" s="234"/>
    </row>
    <row r="525" spans="7:9" ht="14.25" customHeight="1" x14ac:dyDescent="0.25">
      <c r="G525" s="234"/>
      <c r="I525" s="234"/>
    </row>
    <row r="526" spans="7:9" ht="14.25" customHeight="1" x14ac:dyDescent="0.25">
      <c r="G526" s="234"/>
      <c r="I526" s="234"/>
    </row>
    <row r="527" spans="7:9" ht="14.25" customHeight="1" x14ac:dyDescent="0.25">
      <c r="G527" s="234"/>
      <c r="I527" s="234"/>
    </row>
    <row r="528" spans="7:9" ht="14.25" customHeight="1" x14ac:dyDescent="0.25">
      <c r="G528" s="234"/>
      <c r="I528" s="234"/>
    </row>
    <row r="529" spans="7:9" ht="14.25" customHeight="1" x14ac:dyDescent="0.25">
      <c r="G529" s="234"/>
      <c r="I529" s="234"/>
    </row>
    <row r="530" spans="7:9" ht="14.25" customHeight="1" x14ac:dyDescent="0.25">
      <c r="G530" s="234"/>
      <c r="I530" s="234"/>
    </row>
    <row r="531" spans="7:9" ht="14.25" customHeight="1" x14ac:dyDescent="0.25">
      <c r="G531" s="234"/>
      <c r="I531" s="234"/>
    </row>
    <row r="532" spans="7:9" ht="14.25" customHeight="1" x14ac:dyDescent="0.25">
      <c r="G532" s="234"/>
      <c r="I532" s="234"/>
    </row>
    <row r="533" spans="7:9" ht="14.25" customHeight="1" x14ac:dyDescent="0.25">
      <c r="G533" s="234"/>
      <c r="I533" s="234"/>
    </row>
    <row r="534" spans="7:9" ht="14.25" customHeight="1" x14ac:dyDescent="0.25">
      <c r="G534" s="234"/>
      <c r="I534" s="234"/>
    </row>
    <row r="535" spans="7:9" ht="14.25" customHeight="1" x14ac:dyDescent="0.25">
      <c r="G535" s="234"/>
      <c r="I535" s="234"/>
    </row>
    <row r="536" spans="7:9" ht="14.25" customHeight="1" x14ac:dyDescent="0.25">
      <c r="G536" s="234"/>
      <c r="I536" s="234"/>
    </row>
    <row r="537" spans="7:9" ht="14.25" customHeight="1" x14ac:dyDescent="0.25">
      <c r="G537" s="234"/>
      <c r="I537" s="234"/>
    </row>
    <row r="538" spans="7:9" ht="14.25" customHeight="1" x14ac:dyDescent="0.25">
      <c r="G538" s="234"/>
      <c r="I538" s="234"/>
    </row>
    <row r="539" spans="7:9" ht="14.25" customHeight="1" x14ac:dyDescent="0.25">
      <c r="G539" s="234"/>
      <c r="I539" s="234"/>
    </row>
    <row r="540" spans="7:9" ht="14.25" customHeight="1" x14ac:dyDescent="0.25">
      <c r="G540" s="234"/>
      <c r="I540" s="234"/>
    </row>
    <row r="541" spans="7:9" ht="14.25" customHeight="1" x14ac:dyDescent="0.25">
      <c r="G541" s="234"/>
      <c r="I541" s="234"/>
    </row>
    <row r="542" spans="7:9" ht="14.25" customHeight="1" x14ac:dyDescent="0.25">
      <c r="G542" s="234"/>
      <c r="I542" s="234"/>
    </row>
    <row r="543" spans="7:9" ht="14.25" customHeight="1" x14ac:dyDescent="0.25">
      <c r="G543" s="234"/>
      <c r="I543" s="234"/>
    </row>
    <row r="544" spans="7:9" ht="14.25" customHeight="1" x14ac:dyDescent="0.25">
      <c r="G544" s="234"/>
      <c r="I544" s="234"/>
    </row>
    <row r="545" spans="7:9" ht="14.25" customHeight="1" x14ac:dyDescent="0.25">
      <c r="G545" s="234"/>
      <c r="I545" s="234"/>
    </row>
    <row r="546" spans="7:9" ht="14.25" customHeight="1" x14ac:dyDescent="0.25">
      <c r="G546" s="234"/>
      <c r="I546" s="234"/>
    </row>
    <row r="547" spans="7:9" ht="14.25" customHeight="1" x14ac:dyDescent="0.25">
      <c r="G547" s="234"/>
      <c r="I547" s="234"/>
    </row>
    <row r="548" spans="7:9" ht="14.25" customHeight="1" x14ac:dyDescent="0.25">
      <c r="G548" s="234"/>
      <c r="I548" s="234"/>
    </row>
    <row r="549" spans="7:9" ht="14.25" customHeight="1" x14ac:dyDescent="0.25">
      <c r="G549" s="234"/>
      <c r="I549" s="234"/>
    </row>
    <row r="550" spans="7:9" ht="14.25" customHeight="1" x14ac:dyDescent="0.25">
      <c r="G550" s="234"/>
      <c r="I550" s="234"/>
    </row>
    <row r="551" spans="7:9" ht="14.25" customHeight="1" x14ac:dyDescent="0.25">
      <c r="G551" s="234"/>
      <c r="I551" s="234"/>
    </row>
    <row r="552" spans="7:9" ht="14.25" customHeight="1" x14ac:dyDescent="0.25">
      <c r="G552" s="234"/>
      <c r="I552" s="234"/>
    </row>
    <row r="553" spans="7:9" ht="14.25" customHeight="1" x14ac:dyDescent="0.25">
      <c r="G553" s="234"/>
      <c r="I553" s="234"/>
    </row>
    <row r="554" spans="7:9" ht="14.25" customHeight="1" x14ac:dyDescent="0.25">
      <c r="G554" s="234"/>
      <c r="I554" s="234"/>
    </row>
    <row r="555" spans="7:9" ht="14.25" customHeight="1" x14ac:dyDescent="0.25">
      <c r="G555" s="234"/>
      <c r="I555" s="234"/>
    </row>
    <row r="556" spans="7:9" ht="14.25" customHeight="1" x14ac:dyDescent="0.25">
      <c r="G556" s="234"/>
      <c r="I556" s="234"/>
    </row>
    <row r="557" spans="7:9" ht="14.25" customHeight="1" x14ac:dyDescent="0.25">
      <c r="G557" s="234"/>
      <c r="I557" s="234"/>
    </row>
    <row r="558" spans="7:9" ht="14.25" customHeight="1" x14ac:dyDescent="0.25">
      <c r="G558" s="234"/>
      <c r="I558" s="234"/>
    </row>
    <row r="559" spans="7:9" ht="14.25" customHeight="1" x14ac:dyDescent="0.25">
      <c r="G559" s="234"/>
      <c r="I559" s="234"/>
    </row>
    <row r="560" spans="7:9" ht="14.25" customHeight="1" x14ac:dyDescent="0.25">
      <c r="G560" s="234"/>
      <c r="I560" s="234"/>
    </row>
    <row r="561" spans="7:9" ht="14.25" customHeight="1" x14ac:dyDescent="0.25">
      <c r="G561" s="234"/>
      <c r="I561" s="234"/>
    </row>
    <row r="562" spans="7:9" ht="14.25" customHeight="1" x14ac:dyDescent="0.25">
      <c r="G562" s="234"/>
      <c r="I562" s="234"/>
    </row>
    <row r="563" spans="7:9" ht="14.25" customHeight="1" x14ac:dyDescent="0.25">
      <c r="G563" s="234"/>
      <c r="I563" s="234"/>
    </row>
    <row r="564" spans="7:9" ht="14.25" customHeight="1" x14ac:dyDescent="0.25">
      <c r="G564" s="234"/>
      <c r="I564" s="234"/>
    </row>
    <row r="565" spans="7:9" ht="14.25" customHeight="1" x14ac:dyDescent="0.25">
      <c r="G565" s="234"/>
      <c r="I565" s="234"/>
    </row>
    <row r="566" spans="7:9" ht="14.25" customHeight="1" x14ac:dyDescent="0.25">
      <c r="G566" s="234"/>
      <c r="I566" s="234"/>
    </row>
    <row r="567" spans="7:9" ht="14.25" customHeight="1" x14ac:dyDescent="0.25">
      <c r="G567" s="234"/>
      <c r="I567" s="234"/>
    </row>
    <row r="568" spans="7:9" ht="14.25" customHeight="1" x14ac:dyDescent="0.25">
      <c r="G568" s="234"/>
      <c r="I568" s="234"/>
    </row>
    <row r="569" spans="7:9" ht="14.25" customHeight="1" x14ac:dyDescent="0.25">
      <c r="G569" s="234"/>
      <c r="I569" s="234"/>
    </row>
    <row r="570" spans="7:9" ht="14.25" customHeight="1" x14ac:dyDescent="0.25">
      <c r="G570" s="234"/>
      <c r="I570" s="234"/>
    </row>
    <row r="571" spans="7:9" ht="14.25" customHeight="1" x14ac:dyDescent="0.25">
      <c r="G571" s="234"/>
      <c r="I571" s="234"/>
    </row>
    <row r="572" spans="7:9" ht="14.25" customHeight="1" x14ac:dyDescent="0.25">
      <c r="G572" s="234"/>
      <c r="I572" s="234"/>
    </row>
    <row r="573" spans="7:9" ht="14.25" customHeight="1" x14ac:dyDescent="0.25">
      <c r="G573" s="234"/>
      <c r="I573" s="234"/>
    </row>
    <row r="574" spans="7:9" ht="14.25" customHeight="1" x14ac:dyDescent="0.25">
      <c r="G574" s="234"/>
      <c r="I574" s="234"/>
    </row>
    <row r="575" spans="7:9" ht="14.25" customHeight="1" x14ac:dyDescent="0.25">
      <c r="G575" s="234"/>
      <c r="I575" s="234"/>
    </row>
    <row r="576" spans="7:9" ht="14.25" customHeight="1" x14ac:dyDescent="0.25">
      <c r="G576" s="234"/>
      <c r="I576" s="234"/>
    </row>
    <row r="577" spans="7:9" ht="14.25" customHeight="1" x14ac:dyDescent="0.25">
      <c r="G577" s="234"/>
      <c r="I577" s="234"/>
    </row>
    <row r="578" spans="7:9" ht="14.25" customHeight="1" x14ac:dyDescent="0.25">
      <c r="G578" s="234"/>
      <c r="I578" s="234"/>
    </row>
    <row r="579" spans="7:9" ht="14.25" customHeight="1" x14ac:dyDescent="0.25">
      <c r="G579" s="234"/>
      <c r="I579" s="234"/>
    </row>
    <row r="580" spans="7:9" ht="14.25" customHeight="1" x14ac:dyDescent="0.25">
      <c r="G580" s="234"/>
      <c r="I580" s="234"/>
    </row>
    <row r="581" spans="7:9" ht="14.25" customHeight="1" x14ac:dyDescent="0.25">
      <c r="G581" s="234"/>
      <c r="I581" s="234"/>
    </row>
    <row r="582" spans="7:9" ht="14.25" customHeight="1" x14ac:dyDescent="0.25">
      <c r="G582" s="234"/>
      <c r="I582" s="234"/>
    </row>
    <row r="583" spans="7:9" ht="14.25" customHeight="1" x14ac:dyDescent="0.25">
      <c r="G583" s="234"/>
      <c r="I583" s="234"/>
    </row>
    <row r="584" spans="7:9" ht="14.25" customHeight="1" x14ac:dyDescent="0.25">
      <c r="G584" s="234"/>
      <c r="I584" s="234"/>
    </row>
    <row r="585" spans="7:9" ht="14.25" customHeight="1" x14ac:dyDescent="0.25">
      <c r="G585" s="234"/>
      <c r="I585" s="234"/>
    </row>
    <row r="586" spans="7:9" ht="14.25" customHeight="1" x14ac:dyDescent="0.25">
      <c r="G586" s="234"/>
      <c r="I586" s="234"/>
    </row>
    <row r="587" spans="7:9" ht="14.25" customHeight="1" x14ac:dyDescent="0.25">
      <c r="G587" s="234"/>
      <c r="I587" s="234"/>
    </row>
    <row r="588" spans="7:9" ht="14.25" customHeight="1" x14ac:dyDescent="0.25">
      <c r="G588" s="234"/>
      <c r="I588" s="234"/>
    </row>
    <row r="589" spans="7:9" ht="14.25" customHeight="1" x14ac:dyDescent="0.25">
      <c r="G589" s="234"/>
      <c r="I589" s="234"/>
    </row>
    <row r="590" spans="7:9" ht="14.25" customHeight="1" x14ac:dyDescent="0.25">
      <c r="G590" s="234"/>
      <c r="I590" s="234"/>
    </row>
    <row r="591" spans="7:9" ht="14.25" customHeight="1" x14ac:dyDescent="0.25">
      <c r="G591" s="234"/>
      <c r="I591" s="234"/>
    </row>
    <row r="592" spans="7:9" ht="14.25" customHeight="1" x14ac:dyDescent="0.25">
      <c r="G592" s="234"/>
      <c r="I592" s="234"/>
    </row>
    <row r="593" spans="7:9" ht="14.25" customHeight="1" x14ac:dyDescent="0.25">
      <c r="G593" s="234"/>
      <c r="I593" s="234"/>
    </row>
    <row r="594" spans="7:9" ht="14.25" customHeight="1" x14ac:dyDescent="0.25">
      <c r="G594" s="234"/>
      <c r="I594" s="234"/>
    </row>
    <row r="595" spans="7:9" ht="14.25" customHeight="1" x14ac:dyDescent="0.25">
      <c r="G595" s="234"/>
      <c r="I595" s="234"/>
    </row>
    <row r="596" spans="7:9" ht="14.25" customHeight="1" x14ac:dyDescent="0.25">
      <c r="G596" s="234"/>
      <c r="I596" s="234"/>
    </row>
    <row r="597" spans="7:9" ht="14.25" customHeight="1" x14ac:dyDescent="0.25">
      <c r="G597" s="234"/>
      <c r="I597" s="234"/>
    </row>
    <row r="598" spans="7:9" ht="14.25" customHeight="1" x14ac:dyDescent="0.25">
      <c r="G598" s="234"/>
      <c r="I598" s="234"/>
    </row>
    <row r="599" spans="7:9" ht="14.25" customHeight="1" x14ac:dyDescent="0.25">
      <c r="G599" s="234"/>
      <c r="I599" s="234"/>
    </row>
    <row r="600" spans="7:9" ht="14.25" customHeight="1" x14ac:dyDescent="0.25">
      <c r="G600" s="234"/>
      <c r="I600" s="234"/>
    </row>
    <row r="601" spans="7:9" ht="14.25" customHeight="1" x14ac:dyDescent="0.25">
      <c r="G601" s="234"/>
      <c r="I601" s="234"/>
    </row>
    <row r="602" spans="7:9" ht="14.25" customHeight="1" x14ac:dyDescent="0.25">
      <c r="G602" s="234"/>
      <c r="I602" s="234"/>
    </row>
    <row r="603" spans="7:9" ht="14.25" customHeight="1" x14ac:dyDescent="0.25">
      <c r="G603" s="234"/>
      <c r="I603" s="234"/>
    </row>
    <row r="604" spans="7:9" ht="14.25" customHeight="1" x14ac:dyDescent="0.25">
      <c r="G604" s="234"/>
      <c r="I604" s="234"/>
    </row>
    <row r="605" spans="7:9" ht="14.25" customHeight="1" x14ac:dyDescent="0.25">
      <c r="G605" s="234"/>
      <c r="I605" s="234"/>
    </row>
    <row r="606" spans="7:9" ht="14.25" customHeight="1" x14ac:dyDescent="0.25">
      <c r="G606" s="234"/>
      <c r="I606" s="234"/>
    </row>
    <row r="607" spans="7:9" ht="14.25" customHeight="1" x14ac:dyDescent="0.25">
      <c r="G607" s="234"/>
      <c r="I607" s="234"/>
    </row>
    <row r="608" spans="7:9" ht="14.25" customHeight="1" x14ac:dyDescent="0.25">
      <c r="G608" s="234"/>
      <c r="I608" s="234"/>
    </row>
    <row r="609" spans="7:9" ht="14.25" customHeight="1" x14ac:dyDescent="0.25">
      <c r="G609" s="234"/>
      <c r="I609" s="234"/>
    </row>
    <row r="610" spans="7:9" ht="14.25" customHeight="1" x14ac:dyDescent="0.25">
      <c r="G610" s="234"/>
      <c r="I610" s="234"/>
    </row>
    <row r="611" spans="7:9" ht="14.25" customHeight="1" x14ac:dyDescent="0.25">
      <c r="G611" s="234"/>
      <c r="I611" s="234"/>
    </row>
    <row r="612" spans="7:9" ht="14.25" customHeight="1" x14ac:dyDescent="0.25">
      <c r="G612" s="234"/>
      <c r="I612" s="234"/>
    </row>
    <row r="613" spans="7:9" ht="14.25" customHeight="1" x14ac:dyDescent="0.25">
      <c r="G613" s="234"/>
      <c r="I613" s="234"/>
    </row>
    <row r="614" spans="7:9" ht="14.25" customHeight="1" x14ac:dyDescent="0.25">
      <c r="G614" s="234"/>
      <c r="I614" s="234"/>
    </row>
    <row r="615" spans="7:9" ht="14.25" customHeight="1" x14ac:dyDescent="0.25">
      <c r="G615" s="234"/>
      <c r="I615" s="234"/>
    </row>
    <row r="616" spans="7:9" ht="14.25" customHeight="1" x14ac:dyDescent="0.25">
      <c r="G616" s="234"/>
      <c r="I616" s="234"/>
    </row>
    <row r="617" spans="7:9" ht="14.25" customHeight="1" x14ac:dyDescent="0.25">
      <c r="G617" s="234"/>
      <c r="I617" s="234"/>
    </row>
    <row r="618" spans="7:9" ht="14.25" customHeight="1" x14ac:dyDescent="0.25">
      <c r="G618" s="234"/>
      <c r="I618" s="234"/>
    </row>
    <row r="619" spans="7:9" ht="14.25" customHeight="1" x14ac:dyDescent="0.25">
      <c r="G619" s="234"/>
      <c r="I619" s="234"/>
    </row>
    <row r="620" spans="7:9" ht="14.25" customHeight="1" x14ac:dyDescent="0.25">
      <c r="G620" s="234"/>
      <c r="I620" s="234"/>
    </row>
    <row r="621" spans="7:9" ht="14.25" customHeight="1" x14ac:dyDescent="0.25">
      <c r="G621" s="234"/>
      <c r="I621" s="234"/>
    </row>
    <row r="622" spans="7:9" ht="14.25" customHeight="1" x14ac:dyDescent="0.25">
      <c r="G622" s="234"/>
      <c r="I622" s="234"/>
    </row>
    <row r="623" spans="7:9" ht="14.25" customHeight="1" x14ac:dyDescent="0.25">
      <c r="G623" s="234"/>
      <c r="I623" s="234"/>
    </row>
    <row r="624" spans="7:9" ht="14.25" customHeight="1" x14ac:dyDescent="0.25">
      <c r="G624" s="234"/>
      <c r="I624" s="234"/>
    </row>
    <row r="625" spans="7:9" ht="14.25" customHeight="1" x14ac:dyDescent="0.25">
      <c r="G625" s="234"/>
      <c r="I625" s="234"/>
    </row>
    <row r="626" spans="7:9" ht="14.25" customHeight="1" x14ac:dyDescent="0.25">
      <c r="G626" s="234"/>
      <c r="I626" s="234"/>
    </row>
    <row r="627" spans="7:9" ht="14.25" customHeight="1" x14ac:dyDescent="0.25">
      <c r="G627" s="234"/>
      <c r="I627" s="234"/>
    </row>
    <row r="628" spans="7:9" ht="14.25" customHeight="1" x14ac:dyDescent="0.25">
      <c r="G628" s="234"/>
      <c r="I628" s="234"/>
    </row>
    <row r="629" spans="7:9" ht="14.25" customHeight="1" x14ac:dyDescent="0.25">
      <c r="G629" s="234"/>
      <c r="I629" s="234"/>
    </row>
    <row r="630" spans="7:9" ht="14.25" customHeight="1" x14ac:dyDescent="0.25">
      <c r="G630" s="234"/>
      <c r="I630" s="234"/>
    </row>
    <row r="631" spans="7:9" ht="14.25" customHeight="1" x14ac:dyDescent="0.25">
      <c r="G631" s="234"/>
      <c r="I631" s="234"/>
    </row>
    <row r="632" spans="7:9" ht="14.25" customHeight="1" x14ac:dyDescent="0.25">
      <c r="G632" s="234"/>
      <c r="I632" s="234"/>
    </row>
    <row r="633" spans="7:9" ht="14.25" customHeight="1" x14ac:dyDescent="0.25">
      <c r="G633" s="234"/>
      <c r="I633" s="234"/>
    </row>
    <row r="634" spans="7:9" ht="14.25" customHeight="1" x14ac:dyDescent="0.25">
      <c r="G634" s="234"/>
      <c r="I634" s="234"/>
    </row>
    <row r="635" spans="7:9" ht="14.25" customHeight="1" x14ac:dyDescent="0.25">
      <c r="G635" s="234"/>
      <c r="I635" s="234"/>
    </row>
    <row r="636" spans="7:9" ht="14.25" customHeight="1" x14ac:dyDescent="0.25">
      <c r="G636" s="234"/>
      <c r="I636" s="234"/>
    </row>
    <row r="637" spans="7:9" ht="14.25" customHeight="1" x14ac:dyDescent="0.25">
      <c r="G637" s="234"/>
      <c r="I637" s="234"/>
    </row>
    <row r="638" spans="7:9" ht="14.25" customHeight="1" x14ac:dyDescent="0.25">
      <c r="G638" s="234"/>
      <c r="I638" s="234"/>
    </row>
    <row r="639" spans="7:9" ht="14.25" customHeight="1" x14ac:dyDescent="0.25">
      <c r="G639" s="234"/>
      <c r="I639" s="234"/>
    </row>
    <row r="640" spans="7:9" ht="14.25" customHeight="1" x14ac:dyDescent="0.25">
      <c r="G640" s="234"/>
      <c r="I640" s="234"/>
    </row>
    <row r="641" spans="7:9" ht="14.25" customHeight="1" x14ac:dyDescent="0.25">
      <c r="G641" s="234"/>
      <c r="I641" s="234"/>
    </row>
    <row r="642" spans="7:9" ht="14.25" customHeight="1" x14ac:dyDescent="0.25">
      <c r="G642" s="234"/>
      <c r="I642" s="234"/>
    </row>
    <row r="643" spans="7:9" ht="14.25" customHeight="1" x14ac:dyDescent="0.25">
      <c r="G643" s="234"/>
      <c r="I643" s="234"/>
    </row>
    <row r="644" spans="7:9" ht="14.25" customHeight="1" x14ac:dyDescent="0.25">
      <c r="G644" s="234"/>
      <c r="I644" s="234"/>
    </row>
    <row r="645" spans="7:9" ht="14.25" customHeight="1" x14ac:dyDescent="0.25">
      <c r="G645" s="234"/>
      <c r="I645" s="234"/>
    </row>
    <row r="646" spans="7:9" ht="14.25" customHeight="1" x14ac:dyDescent="0.25">
      <c r="G646" s="234"/>
      <c r="I646" s="234"/>
    </row>
    <row r="647" spans="7:9" ht="14.25" customHeight="1" x14ac:dyDescent="0.25">
      <c r="G647" s="234"/>
      <c r="I647" s="234"/>
    </row>
    <row r="648" spans="7:9" ht="14.25" customHeight="1" x14ac:dyDescent="0.25">
      <c r="G648" s="234"/>
      <c r="I648" s="234"/>
    </row>
    <row r="649" spans="7:9" ht="14.25" customHeight="1" x14ac:dyDescent="0.25">
      <c r="G649" s="234"/>
      <c r="I649" s="234"/>
    </row>
    <row r="650" spans="7:9" ht="14.25" customHeight="1" x14ac:dyDescent="0.25">
      <c r="G650" s="234"/>
      <c r="I650" s="234"/>
    </row>
    <row r="651" spans="7:9" ht="14.25" customHeight="1" x14ac:dyDescent="0.25">
      <c r="G651" s="234"/>
      <c r="I651" s="234"/>
    </row>
    <row r="652" spans="7:9" ht="14.25" customHeight="1" x14ac:dyDescent="0.25">
      <c r="G652" s="234"/>
      <c r="I652" s="234"/>
    </row>
    <row r="653" spans="7:9" ht="14.25" customHeight="1" x14ac:dyDescent="0.25">
      <c r="G653" s="234"/>
      <c r="I653" s="234"/>
    </row>
    <row r="654" spans="7:9" ht="14.25" customHeight="1" x14ac:dyDescent="0.25">
      <c r="G654" s="234"/>
      <c r="I654" s="234"/>
    </row>
    <row r="655" spans="7:9" ht="14.25" customHeight="1" x14ac:dyDescent="0.25">
      <c r="G655" s="234"/>
      <c r="I655" s="234"/>
    </row>
    <row r="656" spans="7:9" ht="14.25" customHeight="1" x14ac:dyDescent="0.25">
      <c r="G656" s="234"/>
      <c r="I656" s="234"/>
    </row>
    <row r="657" spans="7:9" ht="14.25" customHeight="1" x14ac:dyDescent="0.25">
      <c r="G657" s="234"/>
      <c r="I657" s="234"/>
    </row>
    <row r="658" spans="7:9" ht="14.25" customHeight="1" x14ac:dyDescent="0.25">
      <c r="G658" s="234"/>
      <c r="I658" s="234"/>
    </row>
    <row r="659" spans="7:9" ht="14.25" customHeight="1" x14ac:dyDescent="0.25">
      <c r="G659" s="234"/>
      <c r="I659" s="234"/>
    </row>
    <row r="660" spans="7:9" ht="14.25" customHeight="1" x14ac:dyDescent="0.25">
      <c r="G660" s="234"/>
      <c r="I660" s="234"/>
    </row>
    <row r="661" spans="7:9" ht="14.25" customHeight="1" x14ac:dyDescent="0.25">
      <c r="G661" s="234"/>
      <c r="I661" s="234"/>
    </row>
    <row r="662" spans="7:9" ht="14.25" customHeight="1" x14ac:dyDescent="0.25">
      <c r="G662" s="234"/>
      <c r="I662" s="234"/>
    </row>
    <row r="663" spans="7:9" ht="14.25" customHeight="1" x14ac:dyDescent="0.25">
      <c r="G663" s="234"/>
      <c r="I663" s="234"/>
    </row>
    <row r="664" spans="7:9" ht="14.25" customHeight="1" x14ac:dyDescent="0.25">
      <c r="G664" s="234"/>
      <c r="I664" s="234"/>
    </row>
    <row r="665" spans="7:9" ht="14.25" customHeight="1" x14ac:dyDescent="0.25">
      <c r="G665" s="234"/>
      <c r="I665" s="234"/>
    </row>
    <row r="666" spans="7:9" ht="14.25" customHeight="1" x14ac:dyDescent="0.25">
      <c r="G666" s="234"/>
      <c r="I666" s="234"/>
    </row>
    <row r="667" spans="7:9" ht="14.25" customHeight="1" x14ac:dyDescent="0.25">
      <c r="G667" s="234"/>
      <c r="I667" s="234"/>
    </row>
    <row r="668" spans="7:9" ht="14.25" customHeight="1" x14ac:dyDescent="0.25">
      <c r="G668" s="234"/>
      <c r="I668" s="234"/>
    </row>
    <row r="669" spans="7:9" ht="14.25" customHeight="1" x14ac:dyDescent="0.25">
      <c r="G669" s="234"/>
      <c r="I669" s="234"/>
    </row>
    <row r="670" spans="7:9" ht="14.25" customHeight="1" x14ac:dyDescent="0.25">
      <c r="G670" s="234"/>
      <c r="I670" s="234"/>
    </row>
    <row r="671" spans="7:9" ht="14.25" customHeight="1" x14ac:dyDescent="0.25">
      <c r="G671" s="234"/>
      <c r="I671" s="234"/>
    </row>
    <row r="672" spans="7:9" ht="14.25" customHeight="1" x14ac:dyDescent="0.25">
      <c r="G672" s="234"/>
      <c r="I672" s="234"/>
    </row>
    <row r="673" spans="7:9" ht="14.25" customHeight="1" x14ac:dyDescent="0.25">
      <c r="G673" s="234"/>
      <c r="I673" s="234"/>
    </row>
    <row r="674" spans="7:9" ht="14.25" customHeight="1" x14ac:dyDescent="0.25">
      <c r="G674" s="234"/>
      <c r="I674" s="234"/>
    </row>
    <row r="675" spans="7:9" ht="14.25" customHeight="1" x14ac:dyDescent="0.25">
      <c r="G675" s="234"/>
      <c r="I675" s="234"/>
    </row>
    <row r="676" spans="7:9" ht="14.25" customHeight="1" x14ac:dyDescent="0.25">
      <c r="G676" s="234"/>
      <c r="I676" s="234"/>
    </row>
    <row r="677" spans="7:9" ht="14.25" customHeight="1" x14ac:dyDescent="0.25">
      <c r="G677" s="234"/>
      <c r="I677" s="234"/>
    </row>
    <row r="678" spans="7:9" ht="14.25" customHeight="1" x14ac:dyDescent="0.25">
      <c r="G678" s="234"/>
      <c r="I678" s="234"/>
    </row>
    <row r="679" spans="7:9" ht="14.25" customHeight="1" x14ac:dyDescent="0.25">
      <c r="G679" s="234"/>
      <c r="I679" s="234"/>
    </row>
    <row r="680" spans="7:9" ht="14.25" customHeight="1" x14ac:dyDescent="0.25">
      <c r="G680" s="234"/>
      <c r="I680" s="234"/>
    </row>
    <row r="681" spans="7:9" ht="14.25" customHeight="1" x14ac:dyDescent="0.25">
      <c r="G681" s="234"/>
      <c r="I681" s="234"/>
    </row>
    <row r="682" spans="7:9" ht="14.25" customHeight="1" x14ac:dyDescent="0.25">
      <c r="G682" s="234"/>
      <c r="I682" s="234"/>
    </row>
    <row r="683" spans="7:9" ht="14.25" customHeight="1" x14ac:dyDescent="0.25">
      <c r="G683" s="234"/>
      <c r="I683" s="234"/>
    </row>
    <row r="684" spans="7:9" ht="14.25" customHeight="1" x14ac:dyDescent="0.25">
      <c r="G684" s="234"/>
      <c r="I684" s="234"/>
    </row>
    <row r="685" spans="7:9" ht="14.25" customHeight="1" x14ac:dyDescent="0.25">
      <c r="G685" s="234"/>
      <c r="I685" s="234"/>
    </row>
    <row r="686" spans="7:9" ht="14.25" customHeight="1" x14ac:dyDescent="0.25">
      <c r="G686" s="234"/>
      <c r="I686" s="234"/>
    </row>
    <row r="687" spans="7:9" ht="14.25" customHeight="1" x14ac:dyDescent="0.25">
      <c r="G687" s="234"/>
      <c r="I687" s="234"/>
    </row>
    <row r="688" spans="7:9" ht="14.25" customHeight="1" x14ac:dyDescent="0.25">
      <c r="G688" s="234"/>
      <c r="I688" s="234"/>
    </row>
    <row r="689" spans="7:9" ht="14.25" customHeight="1" x14ac:dyDescent="0.25">
      <c r="G689" s="234"/>
      <c r="I689" s="234"/>
    </row>
    <row r="690" spans="7:9" ht="14.25" customHeight="1" x14ac:dyDescent="0.25">
      <c r="G690" s="234"/>
      <c r="I690" s="234"/>
    </row>
    <row r="691" spans="7:9" ht="14.25" customHeight="1" x14ac:dyDescent="0.25">
      <c r="G691" s="234"/>
      <c r="I691" s="234"/>
    </row>
    <row r="692" spans="7:9" ht="14.25" customHeight="1" x14ac:dyDescent="0.25">
      <c r="G692" s="234"/>
      <c r="I692" s="234"/>
    </row>
    <row r="693" spans="7:9" ht="14.25" customHeight="1" x14ac:dyDescent="0.25">
      <c r="G693" s="234"/>
      <c r="I693" s="234"/>
    </row>
    <row r="694" spans="7:9" ht="14.25" customHeight="1" x14ac:dyDescent="0.25">
      <c r="G694" s="234"/>
      <c r="I694" s="234"/>
    </row>
    <row r="695" spans="7:9" ht="14.25" customHeight="1" x14ac:dyDescent="0.25">
      <c r="G695" s="234"/>
      <c r="I695" s="234"/>
    </row>
    <row r="696" spans="7:9" ht="14.25" customHeight="1" x14ac:dyDescent="0.25">
      <c r="G696" s="234"/>
      <c r="I696" s="234"/>
    </row>
    <row r="697" spans="7:9" ht="14.25" customHeight="1" x14ac:dyDescent="0.25">
      <c r="G697" s="234"/>
      <c r="I697" s="234"/>
    </row>
    <row r="698" spans="7:9" ht="14.25" customHeight="1" x14ac:dyDescent="0.25">
      <c r="G698" s="234"/>
      <c r="I698" s="234"/>
    </row>
    <row r="699" spans="7:9" ht="14.25" customHeight="1" x14ac:dyDescent="0.25">
      <c r="G699" s="234"/>
      <c r="I699" s="234"/>
    </row>
    <row r="700" spans="7:9" ht="14.25" customHeight="1" x14ac:dyDescent="0.25">
      <c r="G700" s="234"/>
      <c r="I700" s="234"/>
    </row>
    <row r="701" spans="7:9" ht="14.25" customHeight="1" x14ac:dyDescent="0.25">
      <c r="G701" s="234"/>
      <c r="I701" s="234"/>
    </row>
    <row r="702" spans="7:9" ht="14.25" customHeight="1" x14ac:dyDescent="0.25">
      <c r="G702" s="234"/>
      <c r="I702" s="234"/>
    </row>
    <row r="703" spans="7:9" ht="14.25" customHeight="1" x14ac:dyDescent="0.25">
      <c r="G703" s="234"/>
      <c r="I703" s="234"/>
    </row>
    <row r="704" spans="7:9" ht="14.25" customHeight="1" x14ac:dyDescent="0.25">
      <c r="G704" s="234"/>
      <c r="I704" s="234"/>
    </row>
    <row r="705" spans="7:9" ht="14.25" customHeight="1" x14ac:dyDescent="0.25">
      <c r="G705" s="234"/>
      <c r="I705" s="234"/>
    </row>
    <row r="706" spans="7:9" ht="14.25" customHeight="1" x14ac:dyDescent="0.25">
      <c r="G706" s="234"/>
      <c r="I706" s="234"/>
    </row>
    <row r="707" spans="7:9" ht="14.25" customHeight="1" x14ac:dyDescent="0.25">
      <c r="G707" s="234"/>
      <c r="I707" s="234"/>
    </row>
    <row r="708" spans="7:9" ht="14.25" customHeight="1" x14ac:dyDescent="0.25">
      <c r="G708" s="234"/>
      <c r="I708" s="234"/>
    </row>
    <row r="709" spans="7:9" ht="14.25" customHeight="1" x14ac:dyDescent="0.25">
      <c r="G709" s="234"/>
      <c r="I709" s="234"/>
    </row>
    <row r="710" spans="7:9" ht="14.25" customHeight="1" x14ac:dyDescent="0.25">
      <c r="G710" s="234"/>
      <c r="I710" s="234"/>
    </row>
    <row r="711" spans="7:9" ht="14.25" customHeight="1" x14ac:dyDescent="0.25">
      <c r="G711" s="234"/>
      <c r="I711" s="234"/>
    </row>
    <row r="712" spans="7:9" ht="14.25" customHeight="1" x14ac:dyDescent="0.25">
      <c r="G712" s="234"/>
      <c r="I712" s="234"/>
    </row>
    <row r="713" spans="7:9" ht="14.25" customHeight="1" x14ac:dyDescent="0.25">
      <c r="G713" s="234"/>
      <c r="I713" s="234"/>
    </row>
    <row r="714" spans="7:9" ht="14.25" customHeight="1" x14ac:dyDescent="0.25">
      <c r="G714" s="234"/>
      <c r="I714" s="234"/>
    </row>
    <row r="715" spans="7:9" ht="14.25" customHeight="1" x14ac:dyDescent="0.25">
      <c r="G715" s="234"/>
      <c r="I715" s="234"/>
    </row>
    <row r="716" spans="7:9" ht="14.25" customHeight="1" x14ac:dyDescent="0.25">
      <c r="G716" s="234"/>
      <c r="I716" s="234"/>
    </row>
    <row r="717" spans="7:9" ht="14.25" customHeight="1" x14ac:dyDescent="0.25">
      <c r="G717" s="234"/>
      <c r="I717" s="234"/>
    </row>
    <row r="718" spans="7:9" ht="14.25" customHeight="1" x14ac:dyDescent="0.25">
      <c r="G718" s="234"/>
      <c r="I718" s="234"/>
    </row>
    <row r="719" spans="7:9" ht="14.25" customHeight="1" x14ac:dyDescent="0.25">
      <c r="G719" s="234"/>
      <c r="I719" s="234"/>
    </row>
    <row r="720" spans="7:9" ht="14.25" customHeight="1" x14ac:dyDescent="0.25">
      <c r="G720" s="234"/>
      <c r="I720" s="234"/>
    </row>
    <row r="721" spans="7:9" ht="14.25" customHeight="1" x14ac:dyDescent="0.25">
      <c r="G721" s="234"/>
      <c r="I721" s="234"/>
    </row>
    <row r="722" spans="7:9" ht="14.25" customHeight="1" x14ac:dyDescent="0.25">
      <c r="G722" s="234"/>
      <c r="I722" s="234"/>
    </row>
    <row r="723" spans="7:9" ht="14.25" customHeight="1" x14ac:dyDescent="0.25">
      <c r="G723" s="234"/>
      <c r="I723" s="234"/>
    </row>
    <row r="724" spans="7:9" ht="14.25" customHeight="1" x14ac:dyDescent="0.25">
      <c r="G724" s="234"/>
      <c r="I724" s="234"/>
    </row>
    <row r="725" spans="7:9" ht="14.25" customHeight="1" x14ac:dyDescent="0.25">
      <c r="G725" s="234"/>
      <c r="I725" s="234"/>
    </row>
    <row r="726" spans="7:9" ht="14.25" customHeight="1" x14ac:dyDescent="0.25">
      <c r="G726" s="234"/>
      <c r="I726" s="234"/>
    </row>
    <row r="727" spans="7:9" ht="14.25" customHeight="1" x14ac:dyDescent="0.25">
      <c r="G727" s="234"/>
      <c r="I727" s="234"/>
    </row>
    <row r="728" spans="7:9" ht="14.25" customHeight="1" x14ac:dyDescent="0.25">
      <c r="G728" s="234"/>
      <c r="I728" s="234"/>
    </row>
    <row r="729" spans="7:9" ht="14.25" customHeight="1" x14ac:dyDescent="0.25">
      <c r="G729" s="234"/>
      <c r="I729" s="234"/>
    </row>
    <row r="730" spans="7:9" ht="14.25" customHeight="1" x14ac:dyDescent="0.25">
      <c r="G730" s="234"/>
      <c r="I730" s="234"/>
    </row>
    <row r="731" spans="7:9" ht="14.25" customHeight="1" x14ac:dyDescent="0.25">
      <c r="G731" s="234"/>
      <c r="I731" s="234"/>
    </row>
    <row r="732" spans="7:9" ht="14.25" customHeight="1" x14ac:dyDescent="0.25">
      <c r="G732" s="234"/>
      <c r="I732" s="234"/>
    </row>
    <row r="733" spans="7:9" ht="14.25" customHeight="1" x14ac:dyDescent="0.25">
      <c r="G733" s="234"/>
      <c r="I733" s="234"/>
    </row>
    <row r="734" spans="7:9" ht="14.25" customHeight="1" x14ac:dyDescent="0.25">
      <c r="G734" s="234"/>
      <c r="I734" s="234"/>
    </row>
    <row r="735" spans="7:9" ht="14.25" customHeight="1" x14ac:dyDescent="0.25">
      <c r="G735" s="234"/>
      <c r="I735" s="234"/>
    </row>
    <row r="736" spans="7:9" ht="14.25" customHeight="1" x14ac:dyDescent="0.25">
      <c r="G736" s="234"/>
      <c r="I736" s="234"/>
    </row>
    <row r="737" spans="7:9" ht="14.25" customHeight="1" x14ac:dyDescent="0.25">
      <c r="G737" s="234"/>
      <c r="I737" s="234"/>
    </row>
    <row r="738" spans="7:9" ht="14.25" customHeight="1" x14ac:dyDescent="0.25">
      <c r="G738" s="234"/>
      <c r="I738" s="234"/>
    </row>
    <row r="739" spans="7:9" ht="14.25" customHeight="1" x14ac:dyDescent="0.25">
      <c r="G739" s="234"/>
      <c r="I739" s="234"/>
    </row>
    <row r="740" spans="7:9" ht="14.25" customHeight="1" x14ac:dyDescent="0.25">
      <c r="G740" s="234"/>
      <c r="I740" s="234"/>
    </row>
    <row r="741" spans="7:9" ht="14.25" customHeight="1" x14ac:dyDescent="0.25">
      <c r="G741" s="234"/>
      <c r="I741" s="234"/>
    </row>
    <row r="742" spans="7:9" ht="14.25" customHeight="1" x14ac:dyDescent="0.25">
      <c r="G742" s="234"/>
      <c r="I742" s="234"/>
    </row>
    <row r="743" spans="7:9" ht="14.25" customHeight="1" x14ac:dyDescent="0.25">
      <c r="G743" s="234"/>
      <c r="I743" s="234"/>
    </row>
    <row r="744" spans="7:9" ht="14.25" customHeight="1" x14ac:dyDescent="0.25">
      <c r="G744" s="234"/>
      <c r="I744" s="234"/>
    </row>
    <row r="745" spans="7:9" ht="14.25" customHeight="1" x14ac:dyDescent="0.25">
      <c r="G745" s="234"/>
      <c r="I745" s="234"/>
    </row>
    <row r="746" spans="7:9" ht="14.25" customHeight="1" x14ac:dyDescent="0.25">
      <c r="G746" s="234"/>
      <c r="I746" s="234"/>
    </row>
    <row r="747" spans="7:9" ht="14.25" customHeight="1" x14ac:dyDescent="0.25">
      <c r="G747" s="234"/>
      <c r="I747" s="234"/>
    </row>
    <row r="748" spans="7:9" ht="14.25" customHeight="1" x14ac:dyDescent="0.25">
      <c r="G748" s="234"/>
      <c r="I748" s="234"/>
    </row>
    <row r="749" spans="7:9" ht="14.25" customHeight="1" x14ac:dyDescent="0.25">
      <c r="G749" s="234"/>
      <c r="I749" s="234"/>
    </row>
    <row r="750" spans="7:9" ht="14.25" customHeight="1" x14ac:dyDescent="0.25">
      <c r="G750" s="234"/>
      <c r="I750" s="234"/>
    </row>
    <row r="751" spans="7:9" ht="14.25" customHeight="1" x14ac:dyDescent="0.25">
      <c r="G751" s="234"/>
      <c r="I751" s="234"/>
    </row>
    <row r="752" spans="7:9" ht="14.25" customHeight="1" x14ac:dyDescent="0.25">
      <c r="G752" s="234"/>
      <c r="I752" s="234"/>
    </row>
    <row r="753" spans="7:9" ht="14.25" customHeight="1" x14ac:dyDescent="0.25">
      <c r="G753" s="234"/>
      <c r="I753" s="234"/>
    </row>
    <row r="754" spans="7:9" ht="14.25" customHeight="1" x14ac:dyDescent="0.25">
      <c r="G754" s="234"/>
      <c r="I754" s="234"/>
    </row>
    <row r="755" spans="7:9" ht="14.25" customHeight="1" x14ac:dyDescent="0.25">
      <c r="G755" s="234"/>
      <c r="I755" s="234"/>
    </row>
    <row r="756" spans="7:9" ht="14.25" customHeight="1" x14ac:dyDescent="0.25">
      <c r="G756" s="234"/>
      <c r="I756" s="234"/>
    </row>
    <row r="757" spans="7:9" ht="14.25" customHeight="1" x14ac:dyDescent="0.25">
      <c r="G757" s="234"/>
      <c r="I757" s="234"/>
    </row>
    <row r="758" spans="7:9" ht="14.25" customHeight="1" x14ac:dyDescent="0.25">
      <c r="G758" s="234"/>
      <c r="I758" s="234"/>
    </row>
    <row r="759" spans="7:9" ht="14.25" customHeight="1" x14ac:dyDescent="0.25">
      <c r="G759" s="234"/>
      <c r="I759" s="234"/>
    </row>
    <row r="760" spans="7:9" ht="14.25" customHeight="1" x14ac:dyDescent="0.25">
      <c r="G760" s="234"/>
      <c r="I760" s="234"/>
    </row>
    <row r="761" spans="7:9" ht="14.25" customHeight="1" x14ac:dyDescent="0.25">
      <c r="G761" s="234"/>
      <c r="I761" s="234"/>
    </row>
    <row r="762" spans="7:9" ht="14.25" customHeight="1" x14ac:dyDescent="0.25">
      <c r="G762" s="234"/>
      <c r="I762" s="234"/>
    </row>
    <row r="763" spans="7:9" ht="14.25" customHeight="1" x14ac:dyDescent="0.25">
      <c r="G763" s="234"/>
      <c r="I763" s="234"/>
    </row>
    <row r="764" spans="7:9" ht="14.25" customHeight="1" x14ac:dyDescent="0.25">
      <c r="G764" s="234"/>
      <c r="I764" s="234"/>
    </row>
    <row r="765" spans="7:9" ht="14.25" customHeight="1" x14ac:dyDescent="0.25">
      <c r="G765" s="234"/>
      <c r="I765" s="234"/>
    </row>
    <row r="766" spans="7:9" ht="14.25" customHeight="1" x14ac:dyDescent="0.25">
      <c r="G766" s="234"/>
      <c r="I766" s="234"/>
    </row>
    <row r="767" spans="7:9" ht="14.25" customHeight="1" x14ac:dyDescent="0.25">
      <c r="G767" s="234"/>
      <c r="I767" s="234"/>
    </row>
    <row r="768" spans="7:9" ht="14.25" customHeight="1" x14ac:dyDescent="0.25">
      <c r="G768" s="234"/>
      <c r="I768" s="234"/>
    </row>
    <row r="769" spans="7:9" ht="14.25" customHeight="1" x14ac:dyDescent="0.25">
      <c r="G769" s="234"/>
      <c r="I769" s="234"/>
    </row>
    <row r="770" spans="7:9" ht="14.25" customHeight="1" x14ac:dyDescent="0.25">
      <c r="G770" s="234"/>
      <c r="I770" s="234"/>
    </row>
    <row r="771" spans="7:9" ht="14.25" customHeight="1" x14ac:dyDescent="0.25">
      <c r="G771" s="234"/>
      <c r="I771" s="234"/>
    </row>
    <row r="772" spans="7:9" ht="14.25" customHeight="1" x14ac:dyDescent="0.25">
      <c r="G772" s="234"/>
      <c r="I772" s="234"/>
    </row>
    <row r="773" spans="7:9" ht="14.25" customHeight="1" x14ac:dyDescent="0.25">
      <c r="G773" s="234"/>
      <c r="I773" s="234"/>
    </row>
    <row r="774" spans="7:9" ht="14.25" customHeight="1" x14ac:dyDescent="0.25">
      <c r="G774" s="234"/>
      <c r="I774" s="234"/>
    </row>
    <row r="775" spans="7:9" ht="14.25" customHeight="1" x14ac:dyDescent="0.25">
      <c r="G775" s="234"/>
      <c r="I775" s="234"/>
    </row>
    <row r="776" spans="7:9" ht="14.25" customHeight="1" x14ac:dyDescent="0.25">
      <c r="G776" s="234"/>
      <c r="I776" s="234"/>
    </row>
    <row r="777" spans="7:9" ht="14.25" customHeight="1" x14ac:dyDescent="0.25">
      <c r="G777" s="234"/>
      <c r="I777" s="234"/>
    </row>
    <row r="778" spans="7:9" ht="14.25" customHeight="1" x14ac:dyDescent="0.25">
      <c r="G778" s="234"/>
      <c r="I778" s="234"/>
    </row>
    <row r="779" spans="7:9" ht="14.25" customHeight="1" x14ac:dyDescent="0.25">
      <c r="G779" s="234"/>
      <c r="I779" s="234"/>
    </row>
    <row r="780" spans="7:9" ht="14.25" customHeight="1" x14ac:dyDescent="0.25">
      <c r="G780" s="234"/>
      <c r="I780" s="234"/>
    </row>
    <row r="781" spans="7:9" ht="14.25" customHeight="1" x14ac:dyDescent="0.25">
      <c r="G781" s="234"/>
      <c r="I781" s="234"/>
    </row>
    <row r="782" spans="7:9" ht="14.25" customHeight="1" x14ac:dyDescent="0.25">
      <c r="G782" s="234"/>
      <c r="I782" s="234"/>
    </row>
    <row r="783" spans="7:9" ht="14.25" customHeight="1" x14ac:dyDescent="0.25">
      <c r="G783" s="234"/>
      <c r="I783" s="234"/>
    </row>
    <row r="784" spans="7:9" ht="14.25" customHeight="1" x14ac:dyDescent="0.25">
      <c r="G784" s="234"/>
      <c r="I784" s="234"/>
    </row>
    <row r="785" spans="7:9" ht="14.25" customHeight="1" x14ac:dyDescent="0.25">
      <c r="G785" s="234"/>
      <c r="I785" s="234"/>
    </row>
    <row r="786" spans="7:9" ht="14.25" customHeight="1" x14ac:dyDescent="0.25">
      <c r="G786" s="234"/>
      <c r="I786" s="234"/>
    </row>
    <row r="787" spans="7:9" ht="14.25" customHeight="1" x14ac:dyDescent="0.25">
      <c r="G787" s="234"/>
      <c r="I787" s="234"/>
    </row>
    <row r="788" spans="7:9" ht="14.25" customHeight="1" x14ac:dyDescent="0.25">
      <c r="G788" s="234"/>
      <c r="I788" s="234"/>
    </row>
    <row r="789" spans="7:9" ht="14.25" customHeight="1" x14ac:dyDescent="0.25">
      <c r="G789" s="234"/>
      <c r="I789" s="234"/>
    </row>
    <row r="790" spans="7:9" ht="14.25" customHeight="1" x14ac:dyDescent="0.25">
      <c r="G790" s="234"/>
      <c r="I790" s="234"/>
    </row>
    <row r="791" spans="7:9" ht="14.25" customHeight="1" x14ac:dyDescent="0.25">
      <c r="G791" s="234"/>
      <c r="I791" s="234"/>
    </row>
    <row r="792" spans="7:9" ht="14.25" customHeight="1" x14ac:dyDescent="0.25">
      <c r="G792" s="234"/>
      <c r="I792" s="234"/>
    </row>
    <row r="793" spans="7:9" ht="14.25" customHeight="1" x14ac:dyDescent="0.25">
      <c r="G793" s="234"/>
      <c r="I793" s="234"/>
    </row>
    <row r="794" spans="7:9" ht="14.25" customHeight="1" x14ac:dyDescent="0.25">
      <c r="G794" s="234"/>
      <c r="I794" s="234"/>
    </row>
    <row r="795" spans="7:9" ht="14.25" customHeight="1" x14ac:dyDescent="0.25">
      <c r="G795" s="234"/>
      <c r="I795" s="234"/>
    </row>
    <row r="796" spans="7:9" ht="14.25" customHeight="1" x14ac:dyDescent="0.25">
      <c r="G796" s="234"/>
      <c r="I796" s="234"/>
    </row>
    <row r="797" spans="7:9" ht="14.25" customHeight="1" x14ac:dyDescent="0.25">
      <c r="G797" s="234"/>
      <c r="I797" s="234"/>
    </row>
    <row r="798" spans="7:9" ht="14.25" customHeight="1" x14ac:dyDescent="0.25">
      <c r="G798" s="234"/>
      <c r="I798" s="234"/>
    </row>
    <row r="799" spans="7:9" ht="14.25" customHeight="1" x14ac:dyDescent="0.25">
      <c r="G799" s="234"/>
      <c r="I799" s="234"/>
    </row>
    <row r="800" spans="7:9" ht="14.25" customHeight="1" x14ac:dyDescent="0.25">
      <c r="G800" s="234"/>
      <c r="I800" s="234"/>
    </row>
    <row r="801" spans="7:9" ht="14.25" customHeight="1" x14ac:dyDescent="0.25">
      <c r="G801" s="234"/>
      <c r="I801" s="234"/>
    </row>
    <row r="802" spans="7:9" ht="14.25" customHeight="1" x14ac:dyDescent="0.25">
      <c r="G802" s="234"/>
      <c r="I802" s="234"/>
    </row>
    <row r="803" spans="7:9" ht="14.25" customHeight="1" x14ac:dyDescent="0.25">
      <c r="G803" s="234"/>
      <c r="I803" s="234"/>
    </row>
    <row r="804" spans="7:9" ht="14.25" customHeight="1" x14ac:dyDescent="0.25">
      <c r="G804" s="234"/>
      <c r="I804" s="234"/>
    </row>
    <row r="805" spans="7:9" ht="14.25" customHeight="1" x14ac:dyDescent="0.25">
      <c r="G805" s="234"/>
      <c r="I805" s="234"/>
    </row>
    <row r="806" spans="7:9" ht="14.25" customHeight="1" x14ac:dyDescent="0.25">
      <c r="G806" s="234"/>
      <c r="I806" s="234"/>
    </row>
    <row r="807" spans="7:9" ht="14.25" customHeight="1" x14ac:dyDescent="0.25">
      <c r="G807" s="234"/>
      <c r="I807" s="234"/>
    </row>
    <row r="808" spans="7:9" ht="14.25" customHeight="1" x14ac:dyDescent="0.25">
      <c r="G808" s="234"/>
      <c r="I808" s="234"/>
    </row>
    <row r="809" spans="7:9" ht="14.25" customHeight="1" x14ac:dyDescent="0.25">
      <c r="G809" s="234"/>
      <c r="I809" s="234"/>
    </row>
    <row r="810" spans="7:9" ht="14.25" customHeight="1" x14ac:dyDescent="0.25">
      <c r="G810" s="234"/>
      <c r="I810" s="234"/>
    </row>
    <row r="811" spans="7:9" ht="14.25" customHeight="1" x14ac:dyDescent="0.25">
      <c r="G811" s="234"/>
      <c r="I811" s="234"/>
    </row>
    <row r="812" spans="7:9" ht="14.25" customHeight="1" x14ac:dyDescent="0.25">
      <c r="G812" s="234"/>
      <c r="I812" s="234"/>
    </row>
    <row r="813" spans="7:9" ht="14.25" customHeight="1" x14ac:dyDescent="0.25">
      <c r="G813" s="234"/>
      <c r="I813" s="234"/>
    </row>
    <row r="814" spans="7:9" ht="14.25" customHeight="1" x14ac:dyDescent="0.25">
      <c r="G814" s="234"/>
      <c r="I814" s="234"/>
    </row>
    <row r="815" spans="7:9" ht="14.25" customHeight="1" x14ac:dyDescent="0.25">
      <c r="G815" s="234"/>
      <c r="I815" s="234"/>
    </row>
    <row r="816" spans="7:9" ht="14.25" customHeight="1" x14ac:dyDescent="0.25">
      <c r="G816" s="234"/>
      <c r="I816" s="234"/>
    </row>
    <row r="817" spans="7:9" ht="14.25" customHeight="1" x14ac:dyDescent="0.25">
      <c r="G817" s="234"/>
      <c r="I817" s="234"/>
    </row>
    <row r="818" spans="7:9" ht="14.25" customHeight="1" x14ac:dyDescent="0.25">
      <c r="G818" s="234"/>
      <c r="I818" s="234"/>
    </row>
    <row r="819" spans="7:9" ht="14.25" customHeight="1" x14ac:dyDescent="0.25">
      <c r="G819" s="234"/>
      <c r="I819" s="234"/>
    </row>
    <row r="820" spans="7:9" ht="14.25" customHeight="1" x14ac:dyDescent="0.25">
      <c r="G820" s="234"/>
      <c r="I820" s="234"/>
    </row>
    <row r="821" spans="7:9" ht="14.25" customHeight="1" x14ac:dyDescent="0.25">
      <c r="G821" s="234"/>
      <c r="I821" s="234"/>
    </row>
    <row r="822" spans="7:9" ht="14.25" customHeight="1" x14ac:dyDescent="0.25">
      <c r="G822" s="234"/>
      <c r="I822" s="234"/>
    </row>
    <row r="823" spans="7:9" ht="14.25" customHeight="1" x14ac:dyDescent="0.25">
      <c r="G823" s="234"/>
      <c r="I823" s="234"/>
    </row>
    <row r="824" spans="7:9" ht="14.25" customHeight="1" x14ac:dyDescent="0.25">
      <c r="G824" s="234"/>
      <c r="I824" s="234"/>
    </row>
    <row r="825" spans="7:9" ht="14.25" customHeight="1" x14ac:dyDescent="0.25">
      <c r="G825" s="234"/>
      <c r="I825" s="234"/>
    </row>
    <row r="826" spans="7:9" ht="14.25" customHeight="1" x14ac:dyDescent="0.25">
      <c r="G826" s="234"/>
      <c r="I826" s="234"/>
    </row>
    <row r="827" spans="7:9" ht="14.25" customHeight="1" x14ac:dyDescent="0.25">
      <c r="G827" s="234"/>
      <c r="I827" s="234"/>
    </row>
    <row r="828" spans="7:9" ht="14.25" customHeight="1" x14ac:dyDescent="0.25">
      <c r="G828" s="234"/>
      <c r="I828" s="234"/>
    </row>
    <row r="829" spans="7:9" ht="14.25" customHeight="1" x14ac:dyDescent="0.25">
      <c r="G829" s="234"/>
      <c r="I829" s="234"/>
    </row>
    <row r="830" spans="7:9" ht="14.25" customHeight="1" x14ac:dyDescent="0.25">
      <c r="G830" s="234"/>
      <c r="I830" s="234"/>
    </row>
    <row r="831" spans="7:9" ht="14.25" customHeight="1" x14ac:dyDescent="0.25">
      <c r="G831" s="234"/>
      <c r="I831" s="234"/>
    </row>
    <row r="832" spans="7:9" ht="14.25" customHeight="1" x14ac:dyDescent="0.25">
      <c r="G832" s="234"/>
      <c r="I832" s="234"/>
    </row>
    <row r="833" spans="7:9" ht="14.25" customHeight="1" x14ac:dyDescent="0.25">
      <c r="G833" s="234"/>
      <c r="I833" s="234"/>
    </row>
    <row r="834" spans="7:9" ht="14.25" customHeight="1" x14ac:dyDescent="0.25">
      <c r="G834" s="234"/>
      <c r="I834" s="234"/>
    </row>
    <row r="835" spans="7:9" ht="14.25" customHeight="1" x14ac:dyDescent="0.25">
      <c r="G835" s="234"/>
      <c r="I835" s="234"/>
    </row>
    <row r="836" spans="7:9" ht="14.25" customHeight="1" x14ac:dyDescent="0.25">
      <c r="G836" s="234"/>
      <c r="I836" s="234"/>
    </row>
    <row r="837" spans="7:9" ht="14.25" customHeight="1" x14ac:dyDescent="0.25">
      <c r="G837" s="234"/>
      <c r="I837" s="234"/>
    </row>
    <row r="838" spans="7:9" ht="14.25" customHeight="1" x14ac:dyDescent="0.25">
      <c r="G838" s="234"/>
      <c r="I838" s="234"/>
    </row>
    <row r="839" spans="7:9" ht="14.25" customHeight="1" x14ac:dyDescent="0.25">
      <c r="G839" s="234"/>
      <c r="I839" s="234"/>
    </row>
    <row r="840" spans="7:9" ht="14.25" customHeight="1" x14ac:dyDescent="0.25">
      <c r="G840" s="234"/>
      <c r="I840" s="234"/>
    </row>
    <row r="841" spans="7:9" ht="14.25" customHeight="1" x14ac:dyDescent="0.25">
      <c r="G841" s="234"/>
      <c r="I841" s="234"/>
    </row>
    <row r="842" spans="7:9" ht="14.25" customHeight="1" x14ac:dyDescent="0.25">
      <c r="G842" s="234"/>
      <c r="I842" s="234"/>
    </row>
    <row r="843" spans="7:9" ht="14.25" customHeight="1" x14ac:dyDescent="0.25">
      <c r="G843" s="234"/>
      <c r="I843" s="234"/>
    </row>
    <row r="844" spans="7:9" ht="14.25" customHeight="1" x14ac:dyDescent="0.25">
      <c r="G844" s="234"/>
      <c r="I844" s="234"/>
    </row>
    <row r="845" spans="7:9" ht="14.25" customHeight="1" x14ac:dyDescent="0.25">
      <c r="G845" s="234"/>
      <c r="I845" s="234"/>
    </row>
    <row r="846" spans="7:9" ht="14.25" customHeight="1" x14ac:dyDescent="0.25">
      <c r="G846" s="234"/>
      <c r="I846" s="234"/>
    </row>
    <row r="847" spans="7:9" ht="14.25" customHeight="1" x14ac:dyDescent="0.25">
      <c r="G847" s="234"/>
      <c r="I847" s="234"/>
    </row>
    <row r="848" spans="7:9" ht="14.25" customHeight="1" x14ac:dyDescent="0.25">
      <c r="G848" s="234"/>
      <c r="I848" s="234"/>
    </row>
    <row r="849" spans="7:9" ht="14.25" customHeight="1" x14ac:dyDescent="0.25">
      <c r="G849" s="234"/>
      <c r="I849" s="234"/>
    </row>
    <row r="850" spans="7:9" ht="14.25" customHeight="1" x14ac:dyDescent="0.25">
      <c r="G850" s="234"/>
      <c r="I850" s="234"/>
    </row>
    <row r="851" spans="7:9" ht="14.25" customHeight="1" x14ac:dyDescent="0.25">
      <c r="G851" s="234"/>
      <c r="I851" s="234"/>
    </row>
    <row r="852" spans="7:9" ht="14.25" customHeight="1" x14ac:dyDescent="0.25">
      <c r="G852" s="234"/>
      <c r="I852" s="234"/>
    </row>
    <row r="853" spans="7:9" ht="14.25" customHeight="1" x14ac:dyDescent="0.25">
      <c r="G853" s="234"/>
      <c r="I853" s="234"/>
    </row>
    <row r="854" spans="7:9" ht="14.25" customHeight="1" x14ac:dyDescent="0.25">
      <c r="G854" s="234"/>
      <c r="I854" s="234"/>
    </row>
    <row r="855" spans="7:9" ht="14.25" customHeight="1" x14ac:dyDescent="0.25">
      <c r="G855" s="234"/>
      <c r="I855" s="234"/>
    </row>
    <row r="856" spans="7:9" ht="14.25" customHeight="1" x14ac:dyDescent="0.25">
      <c r="G856" s="234"/>
      <c r="I856" s="234"/>
    </row>
    <row r="857" spans="7:9" ht="14.25" customHeight="1" x14ac:dyDescent="0.25">
      <c r="G857" s="234"/>
      <c r="I857" s="234"/>
    </row>
    <row r="858" spans="7:9" ht="14.25" customHeight="1" x14ac:dyDescent="0.25">
      <c r="G858" s="234"/>
      <c r="I858" s="234"/>
    </row>
    <row r="859" spans="7:9" ht="14.25" customHeight="1" x14ac:dyDescent="0.25">
      <c r="G859" s="234"/>
      <c r="I859" s="234"/>
    </row>
    <row r="860" spans="7:9" ht="14.25" customHeight="1" x14ac:dyDescent="0.25">
      <c r="G860" s="234"/>
      <c r="I860" s="234"/>
    </row>
    <row r="861" spans="7:9" ht="14.25" customHeight="1" x14ac:dyDescent="0.25">
      <c r="G861" s="234"/>
      <c r="I861" s="234"/>
    </row>
    <row r="862" spans="7:9" ht="14.25" customHeight="1" x14ac:dyDescent="0.25">
      <c r="G862" s="234"/>
      <c r="I862" s="234"/>
    </row>
    <row r="863" spans="7:9" ht="14.25" customHeight="1" x14ac:dyDescent="0.25">
      <c r="G863" s="234"/>
      <c r="I863" s="234"/>
    </row>
    <row r="864" spans="7:9" ht="14.25" customHeight="1" x14ac:dyDescent="0.25">
      <c r="G864" s="234"/>
      <c r="I864" s="234"/>
    </row>
    <row r="865" spans="7:9" ht="14.25" customHeight="1" x14ac:dyDescent="0.25">
      <c r="G865" s="234"/>
      <c r="I865" s="234"/>
    </row>
    <row r="866" spans="7:9" ht="14.25" customHeight="1" x14ac:dyDescent="0.25">
      <c r="G866" s="234"/>
      <c r="I866" s="234"/>
    </row>
    <row r="867" spans="7:9" ht="14.25" customHeight="1" x14ac:dyDescent="0.25">
      <c r="G867" s="234"/>
      <c r="I867" s="234"/>
    </row>
    <row r="868" spans="7:9" ht="14.25" customHeight="1" x14ac:dyDescent="0.25">
      <c r="G868" s="234"/>
      <c r="I868" s="234"/>
    </row>
    <row r="869" spans="7:9" ht="14.25" customHeight="1" x14ac:dyDescent="0.25">
      <c r="G869" s="234"/>
      <c r="I869" s="234"/>
    </row>
    <row r="870" spans="7:9" ht="14.25" customHeight="1" x14ac:dyDescent="0.25">
      <c r="G870" s="234"/>
      <c r="I870" s="234"/>
    </row>
    <row r="871" spans="7:9" ht="14.25" customHeight="1" x14ac:dyDescent="0.25">
      <c r="G871" s="234"/>
      <c r="I871" s="234"/>
    </row>
    <row r="872" spans="7:9" ht="14.25" customHeight="1" x14ac:dyDescent="0.25">
      <c r="G872" s="234"/>
      <c r="I872" s="234"/>
    </row>
    <row r="873" spans="7:9" ht="14.25" customHeight="1" x14ac:dyDescent="0.25">
      <c r="G873" s="234"/>
      <c r="I873" s="234"/>
    </row>
    <row r="874" spans="7:9" ht="14.25" customHeight="1" x14ac:dyDescent="0.25">
      <c r="G874" s="234"/>
      <c r="I874" s="234"/>
    </row>
    <row r="875" spans="7:9" ht="14.25" customHeight="1" x14ac:dyDescent="0.25">
      <c r="G875" s="234"/>
      <c r="I875" s="234"/>
    </row>
    <row r="876" spans="7:9" ht="14.25" customHeight="1" x14ac:dyDescent="0.25">
      <c r="G876" s="234"/>
      <c r="I876" s="234"/>
    </row>
    <row r="877" spans="7:9" ht="14.25" customHeight="1" x14ac:dyDescent="0.25">
      <c r="G877" s="234"/>
      <c r="I877" s="234"/>
    </row>
    <row r="878" spans="7:9" ht="14.25" customHeight="1" x14ac:dyDescent="0.25">
      <c r="G878" s="234"/>
      <c r="I878" s="234"/>
    </row>
    <row r="879" spans="7:9" ht="14.25" customHeight="1" x14ac:dyDescent="0.25">
      <c r="G879" s="234"/>
      <c r="I879" s="234"/>
    </row>
    <row r="880" spans="7:9" ht="14.25" customHeight="1" x14ac:dyDescent="0.25">
      <c r="G880" s="234"/>
      <c r="I880" s="234"/>
    </row>
    <row r="881" spans="7:9" ht="14.25" customHeight="1" x14ac:dyDescent="0.25">
      <c r="G881" s="234"/>
      <c r="I881" s="234"/>
    </row>
    <row r="882" spans="7:9" ht="14.25" customHeight="1" x14ac:dyDescent="0.25">
      <c r="G882" s="234"/>
      <c r="I882" s="234"/>
    </row>
    <row r="883" spans="7:9" ht="14.25" customHeight="1" x14ac:dyDescent="0.25">
      <c r="G883" s="234"/>
      <c r="I883" s="234"/>
    </row>
    <row r="884" spans="7:9" ht="14.25" customHeight="1" x14ac:dyDescent="0.25">
      <c r="G884" s="234"/>
      <c r="I884" s="234"/>
    </row>
    <row r="885" spans="7:9" ht="14.25" customHeight="1" x14ac:dyDescent="0.25">
      <c r="G885" s="234"/>
      <c r="I885" s="234"/>
    </row>
    <row r="886" spans="7:9" ht="14.25" customHeight="1" x14ac:dyDescent="0.25">
      <c r="G886" s="234"/>
      <c r="I886" s="234"/>
    </row>
    <row r="887" spans="7:9" ht="14.25" customHeight="1" x14ac:dyDescent="0.25">
      <c r="G887" s="234"/>
      <c r="I887" s="234"/>
    </row>
    <row r="888" spans="7:9" ht="14.25" customHeight="1" x14ac:dyDescent="0.25">
      <c r="G888" s="234"/>
      <c r="I888" s="234"/>
    </row>
    <row r="889" spans="7:9" ht="14.25" customHeight="1" x14ac:dyDescent="0.25">
      <c r="G889" s="234"/>
      <c r="I889" s="234"/>
    </row>
    <row r="890" spans="7:9" ht="14.25" customHeight="1" x14ac:dyDescent="0.25">
      <c r="G890" s="234"/>
      <c r="I890" s="234"/>
    </row>
    <row r="891" spans="7:9" ht="14.25" customHeight="1" x14ac:dyDescent="0.25">
      <c r="G891" s="234"/>
      <c r="I891" s="234"/>
    </row>
    <row r="892" spans="7:9" ht="14.25" customHeight="1" x14ac:dyDescent="0.25">
      <c r="G892" s="234"/>
      <c r="I892" s="234"/>
    </row>
    <row r="893" spans="7:9" ht="14.25" customHeight="1" x14ac:dyDescent="0.25">
      <c r="G893" s="234"/>
      <c r="I893" s="234"/>
    </row>
    <row r="894" spans="7:9" ht="14.25" customHeight="1" x14ac:dyDescent="0.25">
      <c r="G894" s="234"/>
      <c r="I894" s="234"/>
    </row>
    <row r="895" spans="7:9" ht="14.25" customHeight="1" x14ac:dyDescent="0.25">
      <c r="G895" s="234"/>
      <c r="I895" s="234"/>
    </row>
    <row r="896" spans="7:9" ht="14.25" customHeight="1" x14ac:dyDescent="0.25">
      <c r="G896" s="234"/>
      <c r="I896" s="234"/>
    </row>
    <row r="897" spans="7:9" ht="14.25" customHeight="1" x14ac:dyDescent="0.25">
      <c r="G897" s="234"/>
      <c r="I897" s="234"/>
    </row>
    <row r="898" spans="7:9" ht="14.25" customHeight="1" x14ac:dyDescent="0.25">
      <c r="G898" s="234"/>
      <c r="I898" s="234"/>
    </row>
    <row r="899" spans="7:9" ht="14.25" customHeight="1" x14ac:dyDescent="0.25">
      <c r="G899" s="234"/>
      <c r="I899" s="234"/>
    </row>
    <row r="900" spans="7:9" ht="14.25" customHeight="1" x14ac:dyDescent="0.25">
      <c r="G900" s="234"/>
      <c r="I900" s="234"/>
    </row>
    <row r="901" spans="7:9" ht="14.25" customHeight="1" x14ac:dyDescent="0.25">
      <c r="G901" s="234"/>
      <c r="I901" s="234"/>
    </row>
    <row r="902" spans="7:9" ht="14.25" customHeight="1" x14ac:dyDescent="0.25">
      <c r="G902" s="234"/>
      <c r="I902" s="234"/>
    </row>
    <row r="903" spans="7:9" ht="14.25" customHeight="1" x14ac:dyDescent="0.25">
      <c r="G903" s="234"/>
      <c r="I903" s="234"/>
    </row>
    <row r="904" spans="7:9" ht="14.25" customHeight="1" x14ac:dyDescent="0.25">
      <c r="G904" s="234"/>
      <c r="I904" s="234"/>
    </row>
    <row r="905" spans="7:9" ht="14.25" customHeight="1" x14ac:dyDescent="0.25">
      <c r="G905" s="234"/>
      <c r="I905" s="234"/>
    </row>
    <row r="906" spans="7:9" ht="14.25" customHeight="1" x14ac:dyDescent="0.25">
      <c r="G906" s="234"/>
      <c r="I906" s="234"/>
    </row>
    <row r="907" spans="7:9" ht="14.25" customHeight="1" x14ac:dyDescent="0.25">
      <c r="G907" s="234"/>
      <c r="I907" s="234"/>
    </row>
    <row r="908" spans="7:9" ht="14.25" customHeight="1" x14ac:dyDescent="0.25">
      <c r="G908" s="234"/>
      <c r="I908" s="234"/>
    </row>
    <row r="909" spans="7:9" ht="14.25" customHeight="1" x14ac:dyDescent="0.25">
      <c r="G909" s="234"/>
      <c r="I909" s="234"/>
    </row>
    <row r="910" spans="7:9" ht="14.25" customHeight="1" x14ac:dyDescent="0.25">
      <c r="G910" s="234"/>
      <c r="I910" s="234"/>
    </row>
    <row r="911" spans="7:9" ht="14.25" customHeight="1" x14ac:dyDescent="0.25">
      <c r="G911" s="234"/>
      <c r="I911" s="234"/>
    </row>
    <row r="912" spans="7:9" ht="14.25" customHeight="1" x14ac:dyDescent="0.25">
      <c r="G912" s="234"/>
      <c r="I912" s="234"/>
    </row>
    <row r="913" spans="7:9" ht="14.25" customHeight="1" x14ac:dyDescent="0.25">
      <c r="G913" s="234"/>
      <c r="I913" s="234"/>
    </row>
    <row r="914" spans="7:9" ht="14.25" customHeight="1" x14ac:dyDescent="0.25">
      <c r="G914" s="234"/>
      <c r="I914" s="234"/>
    </row>
    <row r="915" spans="7:9" ht="14.25" customHeight="1" x14ac:dyDescent="0.25">
      <c r="G915" s="234"/>
      <c r="I915" s="234"/>
    </row>
    <row r="916" spans="7:9" ht="14.25" customHeight="1" x14ac:dyDescent="0.25">
      <c r="G916" s="234"/>
      <c r="I916" s="234"/>
    </row>
    <row r="917" spans="7:9" ht="14.25" customHeight="1" x14ac:dyDescent="0.25">
      <c r="G917" s="234"/>
      <c r="I917" s="234"/>
    </row>
    <row r="918" spans="7:9" ht="14.25" customHeight="1" x14ac:dyDescent="0.25">
      <c r="G918" s="234"/>
      <c r="I918" s="234"/>
    </row>
    <row r="919" spans="7:9" ht="14.25" customHeight="1" x14ac:dyDescent="0.25">
      <c r="G919" s="234"/>
      <c r="I919" s="234"/>
    </row>
    <row r="920" spans="7:9" ht="14.25" customHeight="1" x14ac:dyDescent="0.25">
      <c r="G920" s="234"/>
      <c r="I920" s="234"/>
    </row>
    <row r="921" spans="7:9" ht="14.25" customHeight="1" x14ac:dyDescent="0.25">
      <c r="G921" s="234"/>
      <c r="I921" s="234"/>
    </row>
    <row r="922" spans="7:9" ht="14.25" customHeight="1" x14ac:dyDescent="0.25">
      <c r="G922" s="234"/>
      <c r="I922" s="234"/>
    </row>
    <row r="923" spans="7:9" ht="14.25" customHeight="1" x14ac:dyDescent="0.25">
      <c r="G923" s="234"/>
      <c r="I923" s="234"/>
    </row>
    <row r="924" spans="7:9" ht="14.25" customHeight="1" x14ac:dyDescent="0.25">
      <c r="G924" s="234"/>
      <c r="I924" s="234"/>
    </row>
    <row r="925" spans="7:9" ht="14.25" customHeight="1" x14ac:dyDescent="0.25">
      <c r="G925" s="234"/>
      <c r="I925" s="234"/>
    </row>
    <row r="926" spans="7:9" ht="14.25" customHeight="1" x14ac:dyDescent="0.25">
      <c r="G926" s="234"/>
      <c r="I926" s="234"/>
    </row>
    <row r="927" spans="7:9" ht="14.25" customHeight="1" x14ac:dyDescent="0.25">
      <c r="G927" s="234"/>
      <c r="I927" s="234"/>
    </row>
    <row r="928" spans="7:9" ht="14.25" customHeight="1" x14ac:dyDescent="0.25">
      <c r="G928" s="234"/>
      <c r="I928" s="234"/>
    </row>
    <row r="929" spans="7:9" ht="14.25" customHeight="1" x14ac:dyDescent="0.25">
      <c r="G929" s="234"/>
      <c r="I929" s="234"/>
    </row>
    <row r="930" spans="7:9" ht="14.25" customHeight="1" x14ac:dyDescent="0.25">
      <c r="G930" s="234"/>
      <c r="I930" s="234"/>
    </row>
    <row r="931" spans="7:9" ht="14.25" customHeight="1" x14ac:dyDescent="0.25">
      <c r="G931" s="234"/>
      <c r="I931" s="234"/>
    </row>
    <row r="932" spans="7:9" ht="14.25" customHeight="1" x14ac:dyDescent="0.25">
      <c r="G932" s="234"/>
      <c r="I932" s="234"/>
    </row>
    <row r="933" spans="7:9" ht="14.25" customHeight="1" x14ac:dyDescent="0.25">
      <c r="G933" s="234"/>
      <c r="I933" s="234"/>
    </row>
    <row r="934" spans="7:9" ht="14.25" customHeight="1" x14ac:dyDescent="0.25">
      <c r="G934" s="234"/>
      <c r="I934" s="234"/>
    </row>
    <row r="935" spans="7:9" ht="14.25" customHeight="1" x14ac:dyDescent="0.25">
      <c r="G935" s="234"/>
      <c r="I935" s="234"/>
    </row>
    <row r="936" spans="7:9" ht="14.25" customHeight="1" x14ac:dyDescent="0.25">
      <c r="G936" s="234"/>
      <c r="I936" s="234"/>
    </row>
    <row r="937" spans="7:9" ht="14.25" customHeight="1" x14ac:dyDescent="0.25">
      <c r="G937" s="234"/>
      <c r="I937" s="234"/>
    </row>
    <row r="938" spans="7:9" ht="14.25" customHeight="1" x14ac:dyDescent="0.25">
      <c r="G938" s="234"/>
      <c r="I938" s="234"/>
    </row>
    <row r="939" spans="7:9" ht="14.25" customHeight="1" x14ac:dyDescent="0.25">
      <c r="G939" s="234"/>
      <c r="I939" s="234"/>
    </row>
    <row r="940" spans="7:9" ht="14.25" customHeight="1" x14ac:dyDescent="0.25">
      <c r="G940" s="234"/>
      <c r="I940" s="234"/>
    </row>
    <row r="941" spans="7:9" ht="14.25" customHeight="1" x14ac:dyDescent="0.25">
      <c r="G941" s="234"/>
      <c r="I941" s="234"/>
    </row>
    <row r="942" spans="7:9" ht="14.25" customHeight="1" x14ac:dyDescent="0.25">
      <c r="G942" s="234"/>
      <c r="I942" s="234"/>
    </row>
    <row r="943" spans="7:9" ht="14.25" customHeight="1" x14ac:dyDescent="0.25">
      <c r="G943" s="234"/>
      <c r="I943" s="234"/>
    </row>
    <row r="944" spans="7:9" ht="14.25" customHeight="1" x14ac:dyDescent="0.25">
      <c r="G944" s="234"/>
      <c r="I944" s="234"/>
    </row>
    <row r="945" spans="7:9" ht="14.25" customHeight="1" x14ac:dyDescent="0.25">
      <c r="G945" s="234"/>
      <c r="I945" s="234"/>
    </row>
    <row r="946" spans="7:9" ht="14.25" customHeight="1" x14ac:dyDescent="0.25">
      <c r="G946" s="234"/>
      <c r="I946" s="234"/>
    </row>
    <row r="947" spans="7:9" ht="14.25" customHeight="1" x14ac:dyDescent="0.25">
      <c r="G947" s="234"/>
      <c r="I947" s="234"/>
    </row>
    <row r="948" spans="7:9" ht="14.25" customHeight="1" x14ac:dyDescent="0.25">
      <c r="G948" s="234"/>
      <c r="I948" s="234"/>
    </row>
    <row r="949" spans="7:9" ht="14.25" customHeight="1" x14ac:dyDescent="0.25">
      <c r="G949" s="234"/>
      <c r="I949" s="234"/>
    </row>
    <row r="950" spans="7:9" ht="14.25" customHeight="1" x14ac:dyDescent="0.25">
      <c r="G950" s="234"/>
      <c r="I950" s="234"/>
    </row>
    <row r="951" spans="7:9" ht="14.25" customHeight="1" x14ac:dyDescent="0.25">
      <c r="G951" s="234"/>
      <c r="I951" s="234"/>
    </row>
    <row r="952" spans="7:9" ht="14.25" customHeight="1" x14ac:dyDescent="0.25">
      <c r="G952" s="234"/>
      <c r="I952" s="234"/>
    </row>
    <row r="953" spans="7:9" ht="14.25" customHeight="1" x14ac:dyDescent="0.25">
      <c r="G953" s="234"/>
      <c r="I953" s="234"/>
    </row>
    <row r="954" spans="7:9" ht="14.25" customHeight="1" x14ac:dyDescent="0.25">
      <c r="G954" s="234"/>
      <c r="I954" s="234"/>
    </row>
    <row r="955" spans="7:9" ht="14.25" customHeight="1" x14ac:dyDescent="0.25">
      <c r="G955" s="234"/>
      <c r="I955" s="234"/>
    </row>
    <row r="956" spans="7:9" ht="14.25" customHeight="1" x14ac:dyDescent="0.25">
      <c r="G956" s="234"/>
      <c r="I956" s="234"/>
    </row>
    <row r="957" spans="7:9" ht="14.25" customHeight="1" x14ac:dyDescent="0.25">
      <c r="G957" s="234"/>
      <c r="I957" s="234"/>
    </row>
    <row r="958" spans="7:9" ht="14.25" customHeight="1" x14ac:dyDescent="0.25">
      <c r="G958" s="234"/>
      <c r="I958" s="234"/>
    </row>
    <row r="959" spans="7:9" ht="14.25" customHeight="1" x14ac:dyDescent="0.25">
      <c r="G959" s="234"/>
      <c r="I959" s="234"/>
    </row>
    <row r="960" spans="7:9" ht="14.25" customHeight="1" x14ac:dyDescent="0.25">
      <c r="G960" s="234"/>
      <c r="I960" s="234"/>
    </row>
    <row r="961" spans="7:9" ht="14.25" customHeight="1" x14ac:dyDescent="0.25">
      <c r="G961" s="234"/>
      <c r="I961" s="234"/>
    </row>
    <row r="962" spans="7:9" ht="14.25" customHeight="1" x14ac:dyDescent="0.25">
      <c r="G962" s="234"/>
      <c r="I962" s="234"/>
    </row>
    <row r="963" spans="7:9" ht="14.25" customHeight="1" x14ac:dyDescent="0.25">
      <c r="G963" s="234"/>
      <c r="I963" s="234"/>
    </row>
    <row r="964" spans="7:9" ht="14.25" customHeight="1" x14ac:dyDescent="0.25">
      <c r="G964" s="234"/>
      <c r="I964" s="234"/>
    </row>
    <row r="965" spans="7:9" ht="14.25" customHeight="1" x14ac:dyDescent="0.25">
      <c r="G965" s="234"/>
      <c r="I965" s="234"/>
    </row>
    <row r="966" spans="7:9" ht="14.25" customHeight="1" x14ac:dyDescent="0.25">
      <c r="G966" s="234"/>
      <c r="I966" s="234"/>
    </row>
    <row r="967" spans="7:9" ht="14.25" customHeight="1" x14ac:dyDescent="0.25">
      <c r="G967" s="234"/>
      <c r="I967" s="234"/>
    </row>
    <row r="968" spans="7:9" ht="14.25" customHeight="1" x14ac:dyDescent="0.25">
      <c r="G968" s="234"/>
      <c r="I968" s="234"/>
    </row>
    <row r="969" spans="7:9" ht="14.25" customHeight="1" x14ac:dyDescent="0.25">
      <c r="G969" s="234"/>
      <c r="I969" s="234"/>
    </row>
    <row r="970" spans="7:9" ht="14.25" customHeight="1" x14ac:dyDescent="0.25">
      <c r="G970" s="234"/>
      <c r="I970" s="234"/>
    </row>
    <row r="971" spans="7:9" ht="14.25" customHeight="1" x14ac:dyDescent="0.25">
      <c r="G971" s="234"/>
      <c r="I971" s="234"/>
    </row>
    <row r="972" spans="7:9" ht="14.25" customHeight="1" x14ac:dyDescent="0.25">
      <c r="G972" s="234"/>
      <c r="I972" s="234"/>
    </row>
    <row r="973" spans="7:9" ht="15" customHeight="1" x14ac:dyDescent="0.25">
      <c r="G973" s="234"/>
      <c r="I973" s="234"/>
    </row>
    <row r="974" spans="7:9" ht="15" customHeight="1" x14ac:dyDescent="0.25">
      <c r="G974" s="234"/>
      <c r="I974" s="234"/>
    </row>
    <row r="975" spans="7:9" ht="15" customHeight="1" x14ac:dyDescent="0.25">
      <c r="G975" s="234"/>
      <c r="I975" s="234"/>
    </row>
    <row r="976" spans="7:9" ht="15" customHeight="1" x14ac:dyDescent="0.25">
      <c r="G976" s="234"/>
      <c r="I976" s="234"/>
    </row>
  </sheetData>
  <mergeCells count="15">
    <mergeCell ref="H6:H7"/>
    <mergeCell ref="A6:A7"/>
    <mergeCell ref="B6:B7"/>
    <mergeCell ref="A1:C1"/>
    <mergeCell ref="D1:L1"/>
    <mergeCell ref="A2:L2"/>
    <mergeCell ref="A3:L3"/>
    <mergeCell ref="A4:L4"/>
    <mergeCell ref="C5:D5"/>
    <mergeCell ref="K5:K6"/>
    <mergeCell ref="L5:L7"/>
    <mergeCell ref="E5:F5"/>
    <mergeCell ref="D6:D7"/>
    <mergeCell ref="G5:J5"/>
    <mergeCell ref="F6:F7"/>
  </mergeCells>
  <conditionalFormatting sqref="C8:C103">
    <cfRule type="cellIs" dxfId="266" priority="73" operator="equal">
      <formula>"NO"</formula>
    </cfRule>
    <cfRule type="cellIs" dxfId="265" priority="75" operator="equal">
      <formula>"X"</formula>
    </cfRule>
  </conditionalFormatting>
  <conditionalFormatting sqref="E8:E25 E43:E103 E28 E32 E34 E36">
    <cfRule type="cellIs" dxfId="264" priority="69" operator="equal">
      <formula>"NO"</formula>
    </cfRule>
  </conditionalFormatting>
  <conditionalFormatting sqref="G8:G25 G43:G103 I43:I103 G28 G32 I8:I36 G34 G36">
    <cfRule type="cellIs" dxfId="263" priority="68" operator="equal">
      <formula>"NO"</formula>
    </cfRule>
  </conditionalFormatting>
  <conditionalFormatting sqref="D8:D103">
    <cfRule type="cellIs" dxfId="262" priority="65" operator="equal">
      <formula>0</formula>
    </cfRule>
  </conditionalFormatting>
  <conditionalFormatting sqref="F8:F103">
    <cfRule type="cellIs" dxfId="261" priority="64" operator="equal">
      <formula>0</formula>
    </cfRule>
  </conditionalFormatting>
  <conditionalFormatting sqref="J8:J103">
    <cfRule type="cellIs" dxfId="260" priority="63" operator="equal">
      <formula>0</formula>
    </cfRule>
  </conditionalFormatting>
  <conditionalFormatting sqref="E37">
    <cfRule type="cellIs" dxfId="259" priority="61" operator="equal">
      <formula>"NO"</formula>
    </cfRule>
    <cfRule type="cellIs" dxfId="258" priority="62" operator="equal">
      <formula>"X"</formula>
    </cfRule>
  </conditionalFormatting>
  <conditionalFormatting sqref="G37">
    <cfRule type="cellIs" dxfId="257" priority="59" operator="equal">
      <formula>"NO"</formula>
    </cfRule>
    <cfRule type="cellIs" dxfId="256" priority="60" operator="equal">
      <formula>"X"</formula>
    </cfRule>
  </conditionalFormatting>
  <conditionalFormatting sqref="E38">
    <cfRule type="cellIs" dxfId="255" priority="55" operator="equal">
      <formula>"NO"</formula>
    </cfRule>
    <cfRule type="cellIs" dxfId="254" priority="56" operator="equal">
      <formula>"X"</formula>
    </cfRule>
  </conditionalFormatting>
  <conditionalFormatting sqref="G38">
    <cfRule type="cellIs" dxfId="253" priority="53" operator="equal">
      <formula>"NO"</formula>
    </cfRule>
    <cfRule type="cellIs" dxfId="252" priority="54" operator="equal">
      <formula>"X"</formula>
    </cfRule>
  </conditionalFormatting>
  <conditionalFormatting sqref="E39">
    <cfRule type="cellIs" dxfId="251" priority="49" operator="equal">
      <formula>"NO"</formula>
    </cfRule>
    <cfRule type="cellIs" dxfId="250" priority="50" operator="equal">
      <formula>"X"</formula>
    </cfRule>
  </conditionalFormatting>
  <conditionalFormatting sqref="G39">
    <cfRule type="cellIs" dxfId="249" priority="47" operator="equal">
      <formula>"NO"</formula>
    </cfRule>
    <cfRule type="cellIs" dxfId="248" priority="48" operator="equal">
      <formula>"X"</formula>
    </cfRule>
  </conditionalFormatting>
  <conditionalFormatting sqref="I37:I39">
    <cfRule type="cellIs" dxfId="247" priority="44" operator="equal">
      <formula>"NO"</formula>
    </cfRule>
  </conditionalFormatting>
  <conditionalFormatting sqref="E40">
    <cfRule type="cellIs" dxfId="246" priority="42" operator="equal">
      <formula>"NO"</formula>
    </cfRule>
    <cfRule type="cellIs" dxfId="245" priority="43" operator="equal">
      <formula>"X"</formula>
    </cfRule>
  </conditionalFormatting>
  <conditionalFormatting sqref="G40">
    <cfRule type="cellIs" dxfId="244" priority="40" operator="equal">
      <formula>"NO"</formula>
    </cfRule>
    <cfRule type="cellIs" dxfId="243" priority="41" operator="equal">
      <formula>"X"</formula>
    </cfRule>
  </conditionalFormatting>
  <conditionalFormatting sqref="I40">
    <cfRule type="cellIs" dxfId="242" priority="39" operator="equal">
      <formula>"NO"</formula>
    </cfRule>
  </conditionalFormatting>
  <conditionalFormatting sqref="E41">
    <cfRule type="cellIs" dxfId="241" priority="37" operator="equal">
      <formula>"NO"</formula>
    </cfRule>
    <cfRule type="cellIs" dxfId="240" priority="38" operator="equal">
      <formula>"X"</formula>
    </cfRule>
  </conditionalFormatting>
  <conditionalFormatting sqref="G41">
    <cfRule type="cellIs" dxfId="239" priority="35" operator="equal">
      <formula>"NO"</formula>
    </cfRule>
    <cfRule type="cellIs" dxfId="238" priority="36" operator="equal">
      <formula>"X"</formula>
    </cfRule>
  </conditionalFormatting>
  <conditionalFormatting sqref="I41">
    <cfRule type="cellIs" dxfId="237" priority="34" operator="equal">
      <formula>"NO"</formula>
    </cfRule>
  </conditionalFormatting>
  <conditionalFormatting sqref="E42">
    <cfRule type="cellIs" dxfId="236" priority="32" operator="equal">
      <formula>"NO"</formula>
    </cfRule>
    <cfRule type="cellIs" dxfId="235" priority="33" operator="equal">
      <formula>"X"</formula>
    </cfRule>
  </conditionalFormatting>
  <conditionalFormatting sqref="G42">
    <cfRule type="cellIs" dxfId="234" priority="30" operator="equal">
      <formula>"NO"</formula>
    </cfRule>
    <cfRule type="cellIs" dxfId="233" priority="31" operator="equal">
      <formula>"X"</formula>
    </cfRule>
  </conditionalFormatting>
  <conditionalFormatting sqref="I42">
    <cfRule type="cellIs" dxfId="232" priority="29" operator="equal">
      <formula>"NO"</formula>
    </cfRule>
  </conditionalFormatting>
  <conditionalFormatting sqref="E26">
    <cfRule type="cellIs" dxfId="231" priority="27" operator="equal">
      <formula>"NO"</formula>
    </cfRule>
    <cfRule type="cellIs" dxfId="230" priority="28" operator="equal">
      <formula>"X"</formula>
    </cfRule>
  </conditionalFormatting>
  <conditionalFormatting sqref="G26">
    <cfRule type="cellIs" dxfId="229" priority="25" operator="equal">
      <formula>"NO"</formula>
    </cfRule>
    <cfRule type="cellIs" dxfId="228" priority="26" operator="equal">
      <formula>"X"</formula>
    </cfRule>
  </conditionalFormatting>
  <conditionalFormatting sqref="E27">
    <cfRule type="cellIs" dxfId="227" priority="23" operator="equal">
      <formula>"NO"</formula>
    </cfRule>
    <cfRule type="cellIs" dxfId="226" priority="24" operator="equal">
      <formula>"X"</formula>
    </cfRule>
  </conditionalFormatting>
  <conditionalFormatting sqref="G27">
    <cfRule type="cellIs" dxfId="225" priority="21" operator="equal">
      <formula>"NO"</formula>
    </cfRule>
    <cfRule type="cellIs" dxfId="224" priority="22" operator="equal">
      <formula>"X"</formula>
    </cfRule>
  </conditionalFormatting>
  <conditionalFormatting sqref="E30">
    <cfRule type="cellIs" dxfId="223" priority="19" operator="equal">
      <formula>"NO"</formula>
    </cfRule>
    <cfRule type="cellIs" dxfId="222" priority="20" operator="equal">
      <formula>"X"</formula>
    </cfRule>
  </conditionalFormatting>
  <conditionalFormatting sqref="G30">
    <cfRule type="cellIs" dxfId="221" priority="17" operator="equal">
      <formula>"NO"</formula>
    </cfRule>
    <cfRule type="cellIs" dxfId="220" priority="18" operator="equal">
      <formula>"X"</formula>
    </cfRule>
  </conditionalFormatting>
  <conditionalFormatting sqref="E29">
    <cfRule type="cellIs" dxfId="219" priority="15" operator="equal">
      <formula>"NO"</formula>
    </cfRule>
    <cfRule type="cellIs" dxfId="218" priority="16" operator="equal">
      <formula>"X"</formula>
    </cfRule>
  </conditionalFormatting>
  <conditionalFormatting sqref="G29">
    <cfRule type="cellIs" dxfId="217" priority="13" operator="equal">
      <formula>"NO"</formula>
    </cfRule>
    <cfRule type="cellIs" dxfId="216" priority="14" operator="equal">
      <formula>"X"</formula>
    </cfRule>
  </conditionalFormatting>
  <conditionalFormatting sqref="E31">
    <cfRule type="cellIs" dxfId="215" priority="11" operator="equal">
      <formula>"NO"</formula>
    </cfRule>
    <cfRule type="cellIs" dxfId="214" priority="12" operator="equal">
      <formula>"X"</formula>
    </cfRule>
  </conditionalFormatting>
  <conditionalFormatting sqref="G31">
    <cfRule type="cellIs" dxfId="213" priority="9" operator="equal">
      <formula>"NO"</formula>
    </cfRule>
    <cfRule type="cellIs" dxfId="212" priority="10" operator="equal">
      <formula>"X"</formula>
    </cfRule>
  </conditionalFormatting>
  <conditionalFormatting sqref="E33">
    <cfRule type="cellIs" dxfId="211" priority="7" operator="equal">
      <formula>"NO"</formula>
    </cfRule>
    <cfRule type="cellIs" dxfId="210" priority="8" operator="equal">
      <formula>"X"</formula>
    </cfRule>
  </conditionalFormatting>
  <conditionalFormatting sqref="G33">
    <cfRule type="cellIs" dxfId="209" priority="5" operator="equal">
      <formula>"NO"</formula>
    </cfRule>
    <cfRule type="cellIs" dxfId="208" priority="6" operator="equal">
      <formula>"X"</formula>
    </cfRule>
  </conditionalFormatting>
  <conditionalFormatting sqref="E35">
    <cfRule type="cellIs" dxfId="207" priority="3" operator="equal">
      <formula>"NO"</formula>
    </cfRule>
    <cfRule type="cellIs" dxfId="206" priority="4" operator="equal">
      <formula>"X"</formula>
    </cfRule>
  </conditionalFormatting>
  <conditionalFormatting sqref="G35">
    <cfRule type="cellIs" dxfId="205" priority="1" operator="equal">
      <formula>"NO"</formula>
    </cfRule>
    <cfRule type="cellIs" dxfId="204" priority="2" operator="equal">
      <formula>"X"</formula>
    </cfRule>
  </conditionalFormatting>
  <pageMargins left="0.7" right="0.7" top="0.75" bottom="0.75" header="0" footer="0"/>
  <pageSetup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6633E0F9-A35B-42E7-851B-5705202AE345}">
          <x14:formula1>
            <xm:f>Salarios!$O$2:$O$3</xm:f>
          </x14:formula1>
          <xm:sqref>I8:I103 C8:C103 E8:E103 G8:G103</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F0"/>
  </sheetPr>
  <dimension ref="A1:S1048576"/>
  <sheetViews>
    <sheetView topLeftCell="A96" zoomScale="55" zoomScaleNormal="55" workbookViewId="0">
      <selection activeCell="P8" sqref="P8"/>
    </sheetView>
  </sheetViews>
  <sheetFormatPr baseColWidth="10" defaultColWidth="11.42578125" defaultRowHeight="14.25" x14ac:dyDescent="0.2"/>
  <cols>
    <col min="1" max="1" width="6.42578125" style="575" customWidth="1"/>
    <col min="2" max="2" width="10.7109375" style="16" customWidth="1"/>
    <col min="3" max="3" width="44.85546875" style="16" customWidth="1"/>
    <col min="4" max="4" width="18.42578125" style="16" customWidth="1"/>
    <col min="5" max="5" width="14.42578125" style="16" customWidth="1"/>
    <col min="6" max="8" width="15" style="16" customWidth="1"/>
    <col min="9" max="9" width="14.42578125" style="16" customWidth="1"/>
    <col min="10" max="11" width="18.28515625" style="16" customWidth="1"/>
    <col min="12" max="12" width="22.5703125" style="16" customWidth="1"/>
    <col min="13" max="15" width="18.28515625" style="16" customWidth="1"/>
    <col min="16" max="16" width="30.7109375" style="557" customWidth="1"/>
    <col min="17" max="17" width="73.5703125" style="16" customWidth="1"/>
    <col min="18" max="18" width="56.28515625" style="16" customWidth="1"/>
    <col min="19" max="16384" width="11.42578125" style="16"/>
  </cols>
  <sheetData>
    <row r="1" spans="1:19" s="1" customFormat="1" ht="64.5" customHeight="1" x14ac:dyDescent="0.2">
      <c r="A1" s="574"/>
      <c r="B1" s="599" t="s">
        <v>0</v>
      </c>
      <c r="C1" s="599"/>
      <c r="D1" s="599"/>
      <c r="E1" s="599"/>
      <c r="F1" s="599"/>
      <c r="G1" s="599"/>
      <c r="H1" s="599"/>
      <c r="I1" s="599"/>
      <c r="J1" s="599"/>
      <c r="K1" s="599"/>
      <c r="L1" s="599"/>
      <c r="M1" s="599"/>
      <c r="N1" s="599"/>
      <c r="O1" s="599"/>
      <c r="P1" s="599"/>
      <c r="Q1" s="599"/>
      <c r="S1" s="2"/>
    </row>
    <row r="2" spans="1:19" s="1" customFormat="1" ht="20.25" customHeight="1" x14ac:dyDescent="0.2">
      <c r="A2" s="574"/>
      <c r="B2" s="755"/>
      <c r="C2" s="755"/>
      <c r="D2" s="755"/>
      <c r="E2" s="755"/>
      <c r="F2" s="755"/>
      <c r="G2" s="755"/>
      <c r="H2" s="755"/>
      <c r="I2" s="755"/>
      <c r="J2" s="755"/>
      <c r="K2" s="755"/>
      <c r="L2" s="755"/>
      <c r="M2" s="755"/>
      <c r="N2" s="755"/>
      <c r="O2" s="755"/>
      <c r="P2" s="755"/>
      <c r="Q2" s="755"/>
      <c r="S2" s="3"/>
    </row>
    <row r="3" spans="1:19" s="1" customFormat="1" ht="46.5" customHeight="1" x14ac:dyDescent="0.2">
      <c r="A3" s="574"/>
      <c r="B3" s="600" t="str">
        <f>'INFO. PROP'!B3</f>
        <v>OBJETO: REALIZAR LA INTERVENTORÍA TÉCNICA, ADMINISTRATIVA, FINANCIERA, JURÍDICA, SOCIAL, AMBIENTAL Y SST AL CONTRATO DE OBRA PÚBLICA QUE TENDRÁ POR OBJETO CONTRAC-TUAL EJECUTAR POR EL SISTEMA DE PRECIOS UNITARIOS FIJOS SIN FOR-MULA DE REAJUSTE Y A MONTO AGOTABLE LAS ACTIVIDADES NECESARIAS PARA LA EJECUCIÓN DE LAS OBRAS DE CONSTRUCCIÓN DE MALLA VIAL Y ESPACIO PUBLICO ASOCIADO DE LA LOCALIDAD DE BOSA, DE ACUERDO CON LA DESCRIPCIÓN, ESPECIFICACIONES, ESTUDIOS, DISEÑOS Y DEMÁS CONDICIONES ESTABLECIDAS EN E ANEXO TECNICO</v>
      </c>
      <c r="C3" s="600"/>
      <c r="D3" s="600"/>
      <c r="E3" s="600"/>
      <c r="F3" s="600"/>
      <c r="G3" s="600"/>
      <c r="H3" s="600"/>
      <c r="I3" s="600"/>
      <c r="J3" s="600"/>
      <c r="K3" s="600"/>
      <c r="L3" s="600"/>
      <c r="M3" s="600"/>
      <c r="N3" s="600"/>
      <c r="O3" s="600"/>
      <c r="P3" s="600"/>
      <c r="Q3" s="600"/>
      <c r="S3" s="3"/>
    </row>
    <row r="4" spans="1:19" ht="15.75" customHeight="1" x14ac:dyDescent="0.2">
      <c r="B4" s="756" t="s">
        <v>1802</v>
      </c>
      <c r="C4" s="756"/>
      <c r="D4" s="756"/>
      <c r="E4" s="756"/>
      <c r="F4" s="756"/>
      <c r="G4" s="756"/>
      <c r="H4" s="756"/>
      <c r="I4" s="756"/>
      <c r="J4" s="756"/>
      <c r="K4" s="756"/>
      <c r="L4" s="756"/>
      <c r="M4" s="756"/>
      <c r="N4" s="756"/>
      <c r="O4" s="756"/>
      <c r="P4" s="756"/>
      <c r="Q4" s="756"/>
    </row>
    <row r="5" spans="1:19" ht="15.75" x14ac:dyDescent="0.2">
      <c r="C5" s="17"/>
      <c r="D5" s="17"/>
      <c r="E5" s="17"/>
      <c r="F5" s="17"/>
      <c r="G5" s="17"/>
      <c r="H5" s="17"/>
      <c r="I5" s="17"/>
      <c r="J5" s="17"/>
      <c r="K5" s="17"/>
      <c r="L5" s="17"/>
      <c r="M5" s="17"/>
      <c r="N5" s="17"/>
      <c r="O5" s="17"/>
      <c r="P5" s="555"/>
    </row>
    <row r="6" spans="1:19" ht="78.75" customHeight="1" x14ac:dyDescent="0.2">
      <c r="B6" s="757" t="s">
        <v>1803</v>
      </c>
      <c r="C6" s="587" t="s">
        <v>621</v>
      </c>
      <c r="D6" s="758" t="s">
        <v>1804</v>
      </c>
      <c r="E6" s="759"/>
      <c r="F6" s="759"/>
      <c r="G6" s="759"/>
      <c r="H6" s="759"/>
      <c r="I6" s="760"/>
      <c r="J6" s="761"/>
      <c r="K6" s="764" t="s">
        <v>1805</v>
      </c>
      <c r="L6" s="765"/>
      <c r="M6" s="765"/>
      <c r="N6" s="765"/>
      <c r="O6" s="765"/>
      <c r="P6" s="766"/>
      <c r="Q6" s="762" t="s">
        <v>23</v>
      </c>
    </row>
    <row r="7" spans="1:19" ht="88.5" customHeight="1" x14ac:dyDescent="0.2">
      <c r="B7" s="757"/>
      <c r="C7" s="587" t="s">
        <v>621</v>
      </c>
      <c r="D7" s="560" t="s">
        <v>1806</v>
      </c>
      <c r="E7" s="561" t="s">
        <v>1807</v>
      </c>
      <c r="F7" s="561" t="s">
        <v>1808</v>
      </c>
      <c r="G7" s="561" t="s">
        <v>620</v>
      </c>
      <c r="H7" s="561" t="s">
        <v>1809</v>
      </c>
      <c r="I7" s="562" t="s">
        <v>1810</v>
      </c>
      <c r="J7" s="563" t="s">
        <v>1811</v>
      </c>
      <c r="K7" s="564" t="s">
        <v>1812</v>
      </c>
      <c r="L7" s="565" t="s">
        <v>1813</v>
      </c>
      <c r="M7" s="565" t="s">
        <v>1738</v>
      </c>
      <c r="N7" s="565" t="s">
        <v>1739</v>
      </c>
      <c r="O7" s="566" t="s">
        <v>1814</v>
      </c>
      <c r="P7" s="567" t="s">
        <v>1815</v>
      </c>
      <c r="Q7" s="763"/>
    </row>
    <row r="8" spans="1:19" ht="35.450000000000003" customHeight="1" x14ac:dyDescent="0.2">
      <c r="A8" s="575">
        <f>IFERROR(RANK(P8,$P$8:$P$19,0)+COUNTIF($P$8:P8,P8)-1,"")</f>
        <v>10</v>
      </c>
      <c r="B8" s="18">
        <v>1</v>
      </c>
      <c r="C8" s="588" t="str">
        <f>VLOOKUP(B8,'INFO. PROP'!A9:D105,2,FALSE)</f>
        <v>SITELSA SAS</v>
      </c>
      <c r="D8" s="457" t="s">
        <v>656</v>
      </c>
      <c r="E8" s="457" t="s">
        <v>656</v>
      </c>
      <c r="F8" s="457" t="str">
        <f>VLOOKUP(B8,'EXPER. PROP.'!$B$26:$AC$1271,25,FALSE)</f>
        <v>CUMPLE</v>
      </c>
      <c r="G8" s="457" t="str">
        <f>'PROPUESTA ECONOMICA'!F9</f>
        <v>CUMPLE</v>
      </c>
      <c r="H8" s="458">
        <f>IF(F8="CUMPLE",(VLOOKUP(B8,'EXPER. PROP.'!$B$26:$AC$1271,22,FALSE))," ")</f>
        <v>1127.0769999999998</v>
      </c>
      <c r="I8" s="465" t="str">
        <f>VLOOKUP(B8,'EXPER. PROP.'!$B$26:$AC$1271,27,FALSE)</f>
        <v>CUMPLE</v>
      </c>
      <c r="J8" s="479" t="str">
        <f t="shared" ref="J8:J22" si="0">IF(OR(D8="",E8="",F8=""),"NO CUMPLE",IF(OR(E8="NO CUMPLE",F8="NO CUMPLE"&amp;"SUBSANAR",,D8="NO CUMPLE",G8="NO CUMPLE"),"RECHAZADO","HABILITADO"))</f>
        <v>HABILITADO</v>
      </c>
      <c r="K8" s="467">
        <f>IF(J8="HABILITADO",EVALUACION!J6,0)</f>
        <v>6.867560958036095</v>
      </c>
      <c r="L8" s="466">
        <f>IF(J8="habilitado",PUNTUABLES!D8,0)</f>
        <v>10</v>
      </c>
      <c r="M8" s="466">
        <f>IF(J8="habilitado",PUNTUABLES!F8,0)</f>
        <v>20</v>
      </c>
      <c r="N8" s="466">
        <f>IF(J8="habilitado",PUNTUABLES!J8,0)</f>
        <v>1</v>
      </c>
      <c r="O8" s="577" t="s">
        <v>658</v>
      </c>
      <c r="P8" s="558">
        <f>IF(J8="HABILITADO",(+N8+M8+L8+K8),"RECHAZADO, NO OBTIENE PUNTAJE")</f>
        <v>37.867560958036094</v>
      </c>
      <c r="Q8" s="43"/>
    </row>
    <row r="9" spans="1:19" ht="35.450000000000003" customHeight="1" x14ac:dyDescent="0.2">
      <c r="A9" s="575">
        <f>IFERROR(RANK(P9,$P$8:$P$19,0)+COUNTIF($P$8:P9,P9)-1,"")</f>
        <v>1</v>
      </c>
      <c r="B9" s="18">
        <v>2</v>
      </c>
      <c r="C9" s="459" t="str">
        <f>VLOOKUP(B9,'INFO. PROP'!A10:D106,2,FALSE)</f>
        <v>PROES INGENIERIA SAS</v>
      </c>
      <c r="D9" s="457" t="s">
        <v>656</v>
      </c>
      <c r="E9" s="457" t="s">
        <v>656</v>
      </c>
      <c r="F9" s="457" t="str">
        <f>VLOOKUP(B9,'EXPER. PROP.'!$B$26:$AC$1271,25,FALSE)</f>
        <v>CUMPLE</v>
      </c>
      <c r="G9" s="457" t="str">
        <f>'PROPUESTA ECONOMICA'!F10</f>
        <v>CUMPLE</v>
      </c>
      <c r="H9" s="458">
        <f>IF(F9="CUMPLE",(VLOOKUP(B9,'EXPER. PROP.'!$B$26:$AC$1271,22,FALSE))," ")</f>
        <v>689.77205000000004</v>
      </c>
      <c r="I9" s="465" t="str">
        <f>VLOOKUP(B9,'EXPER. PROP.'!$B$26:$AC$1271,27,FALSE)</f>
        <v>CUMPLE</v>
      </c>
      <c r="J9" s="479" t="str">
        <f t="shared" si="0"/>
        <v>HABILITADO</v>
      </c>
      <c r="K9" s="467">
        <f>IF(J9="HABILITADO",EVALUACION!J7,0)</f>
        <v>57.746839568658132</v>
      </c>
      <c r="L9" s="466">
        <f>IF(J9="habilitado",PUNTUABLES!D9,0)</f>
        <v>10</v>
      </c>
      <c r="M9" s="466">
        <f>IF(J9="habilitado",PUNTUABLES!F9,0)</f>
        <v>20</v>
      </c>
      <c r="N9" s="466">
        <f>IF(J9="habilitado",PUNTUABLES!J9,0)</f>
        <v>0</v>
      </c>
      <c r="O9" s="577" t="s">
        <v>658</v>
      </c>
      <c r="P9" s="558">
        <f t="shared" ref="P9:P72" si="1">IF(J9="HABILITADO",(+N9+M9+L9+K9),"RECHAZADO, NO OBTIENE PUNTAJE")</f>
        <v>87.746839568658132</v>
      </c>
      <c r="Q9" s="43"/>
    </row>
    <row r="10" spans="1:19" ht="35.450000000000003" customHeight="1" x14ac:dyDescent="0.2">
      <c r="A10" s="575">
        <f>IFERROR(RANK(P10,$P$8:$P$19,0)+COUNTIF($P$8:P10,P10)-1,"")</f>
        <v>8</v>
      </c>
      <c r="B10" s="18">
        <v>3</v>
      </c>
      <c r="C10" s="459" t="str">
        <f>VLOOKUP(B10,'INFO. PROP'!A11:D107,2,FALSE)</f>
        <v>CB INGENIEROS SAS</v>
      </c>
      <c r="D10" s="457" t="s">
        <v>656</v>
      </c>
      <c r="E10" s="457" t="s">
        <v>656</v>
      </c>
      <c r="F10" s="457" t="str">
        <f>VLOOKUP(B10,'EXPER. PROP.'!$B$26:$AC$1271,25,FALSE)</f>
        <v>CUMPLE</v>
      </c>
      <c r="G10" s="457" t="str">
        <f>'PROPUESTA ECONOMICA'!F11</f>
        <v>CUMPLE</v>
      </c>
      <c r="H10" s="458">
        <f>IF(F10="CUMPLE",(VLOOKUP(B10,'EXPER. PROP.'!$B$26:$AC$1271,22,FALSE))," ")</f>
        <v>1100.5033333333333</v>
      </c>
      <c r="I10" s="465" t="str">
        <f>VLOOKUP(B10,'EXPER. PROP.'!$B$26:$AC$1271,27,FALSE)</f>
        <v>CUMPLE</v>
      </c>
      <c r="J10" s="479" t="str">
        <f t="shared" si="0"/>
        <v>HABILITADO</v>
      </c>
      <c r="K10" s="467">
        <f>IF(J10="HABILITADO",EVALUACION!J8,0)</f>
        <v>9.9593370516730939</v>
      </c>
      <c r="L10" s="466">
        <f>IF(J10="habilitado",PUNTUABLES!D10,0)</f>
        <v>10</v>
      </c>
      <c r="M10" s="466">
        <f>IF(J10="habilitado",PUNTUABLES!F10,0)</f>
        <v>20</v>
      </c>
      <c r="N10" s="466">
        <f>IF(J10="habilitado",PUNTUABLES!J10,0)</f>
        <v>0</v>
      </c>
      <c r="O10" s="577" t="s">
        <v>658</v>
      </c>
      <c r="P10" s="558">
        <f t="shared" si="1"/>
        <v>39.959337051673096</v>
      </c>
      <c r="Q10" s="43"/>
    </row>
    <row r="11" spans="1:19" ht="35.450000000000003" customHeight="1" x14ac:dyDescent="0.2">
      <c r="A11" s="575">
        <f>IFERROR(RANK(P11,$P$8:$P$19,0)+COUNTIF($P$8:P11,P11)-1,"")</f>
        <v>5</v>
      </c>
      <c r="B11" s="18">
        <v>4</v>
      </c>
      <c r="C11" s="459" t="str">
        <f>VLOOKUP(B11,'INFO. PROP'!A12:D108,2,FALSE)</f>
        <v>JASEN CONSULTORES S.A.S.</v>
      </c>
      <c r="D11" s="457" t="s">
        <v>656</v>
      </c>
      <c r="E11" s="457" t="s">
        <v>656</v>
      </c>
      <c r="F11" s="457" t="str">
        <f>VLOOKUP(B11,'EXPER. PROP.'!$B$26:$AC$1271,25,FALSE)</f>
        <v>CUMPLE</v>
      </c>
      <c r="G11" s="457" t="str">
        <f>'PROPUESTA ECONOMICA'!F12</f>
        <v>CUMPLE</v>
      </c>
      <c r="H11" s="458">
        <f>IF(F11="CUMPLE",(VLOOKUP(B11,'EXPER. PROP.'!$B$26:$AC$1271,22,FALSE))," ")</f>
        <v>1078.9100000000001</v>
      </c>
      <c r="I11" s="465" t="str">
        <f>VLOOKUP(B11,'EXPER. PROP.'!$B$26:$AC$1271,27,FALSE)</f>
        <v>CUMPLE</v>
      </c>
      <c r="J11" s="479" t="str">
        <f t="shared" si="0"/>
        <v>HABILITADO</v>
      </c>
      <c r="K11" s="467">
        <f>IF(J11="HABILITADO",EVALUACION!J9,0)</f>
        <v>12.471664485420856</v>
      </c>
      <c r="L11" s="466">
        <f>IF(J11="habilitado",PUNTUABLES!D11,0)</f>
        <v>10</v>
      </c>
      <c r="M11" s="466">
        <f>IF(J11="habilitado",PUNTUABLES!F11,0)</f>
        <v>20</v>
      </c>
      <c r="N11" s="466">
        <f>IF(J11="habilitado",PUNTUABLES!J11,0)</f>
        <v>1</v>
      </c>
      <c r="O11" s="577" t="s">
        <v>658</v>
      </c>
      <c r="P11" s="559">
        <f t="shared" si="1"/>
        <v>43.47166448542086</v>
      </c>
      <c r="Q11" s="43"/>
    </row>
    <row r="12" spans="1:19" ht="35.450000000000003" customHeight="1" x14ac:dyDescent="0.2">
      <c r="A12" s="575">
        <f>IFERROR(RANK(P12,$P$8:$P$19,0)+COUNTIF($P$8:P12,P12)-1,"")</f>
        <v>11</v>
      </c>
      <c r="B12" s="18">
        <v>5</v>
      </c>
      <c r="C12" s="459" t="str">
        <f>VLOOKUP(B12,'INFO. PROP'!A13:D109,2,FALSE)</f>
        <v>BOSA SIGLO XXI</v>
      </c>
      <c r="D12" s="457" t="s">
        <v>656</v>
      </c>
      <c r="E12" s="457" t="s">
        <v>656</v>
      </c>
      <c r="F12" s="457" t="str">
        <f>VLOOKUP(B12,'EXPER. PROP.'!$B$26:$AC$1271,25,FALSE)</f>
        <v>CUMPLE</v>
      </c>
      <c r="G12" s="457" t="str">
        <f>'PROPUESTA ECONOMICA'!F13</f>
        <v>CUMPLE</v>
      </c>
      <c r="H12" s="458">
        <f>IF(F12="CUMPLE",(VLOOKUP(B12,'EXPER. PROP.'!$B$26:$AC$1271,22,FALSE))," ")</f>
        <v>1139.0349999999999</v>
      </c>
      <c r="I12" s="465" t="str">
        <f>VLOOKUP(B12,'EXPER. PROP.'!$B$26:$AC$1271,27,FALSE)</f>
        <v>CUMPLE</v>
      </c>
      <c r="J12" s="479" t="str">
        <f t="shared" si="0"/>
        <v>HABILITADO</v>
      </c>
      <c r="K12" s="467">
        <f>IF(J12="HABILITADO",EVALUACION!J10,0)</f>
        <v>5.4762791680041714</v>
      </c>
      <c r="L12" s="466">
        <f>IF(J12="habilitado",PUNTUABLES!D12,0)</f>
        <v>10</v>
      </c>
      <c r="M12" s="466">
        <f>IF(J12="habilitado",PUNTUABLES!F12,0)</f>
        <v>20</v>
      </c>
      <c r="N12" s="466">
        <f>IF(J12="habilitado",PUNTUABLES!J12,0)</f>
        <v>1</v>
      </c>
      <c r="O12" s="577" t="s">
        <v>658</v>
      </c>
      <c r="P12" s="559">
        <f t="shared" si="1"/>
        <v>36.476279168004169</v>
      </c>
      <c r="Q12" s="43"/>
    </row>
    <row r="13" spans="1:19" ht="79.5" customHeight="1" x14ac:dyDescent="0.2">
      <c r="A13" s="575">
        <f>IFERROR(RANK(P13,$P$8:$P$19,0)+COUNTIF($P$8:P13,P13)-1,"")</f>
        <v>12</v>
      </c>
      <c r="B13" s="18">
        <v>6</v>
      </c>
      <c r="C13" s="459" t="str">
        <f>VLOOKUP(B13,'INFO. PROP'!A14:D110,2,FALSE)</f>
        <v>CONSORCIO ODESSA</v>
      </c>
      <c r="D13" s="457" t="s">
        <v>656</v>
      </c>
      <c r="E13" s="457" t="s">
        <v>656</v>
      </c>
      <c r="F13" s="457" t="str">
        <f>VLOOKUP(B13,'EXPER. PROP.'!$B$26:$AC$1271,25,FALSE)</f>
        <v>CUMPLE</v>
      </c>
      <c r="G13" s="457" t="str">
        <f>'PROPUESTA ECONOMICA'!F14</f>
        <v>CUMPLE</v>
      </c>
      <c r="H13" s="458">
        <f>IF(F13="CUMPLE",(VLOOKUP(B13,'EXPER. PROP.'!$B$26:$AC$1271,22,FALSE))," ")</f>
        <v>1151.5542</v>
      </c>
      <c r="I13" s="465" t="str">
        <f>VLOOKUP(B13,'EXPER. PROP.'!$B$26:$AC$1271,27,FALSE)</f>
        <v>CUMPLE</v>
      </c>
      <c r="J13" s="479" t="str">
        <f t="shared" si="0"/>
        <v>HABILITADO</v>
      </c>
      <c r="K13" s="467">
        <f>IF(J13="HABILITADO",EVALUACION!J11,0)</f>
        <v>4.0197032367641761</v>
      </c>
      <c r="L13" s="466">
        <f>IF(J13="habilitado",PUNTUABLES!D13,0)</f>
        <v>10</v>
      </c>
      <c r="M13" s="466">
        <f>IF(J13="habilitado",PUNTUABLES!F13,0)</f>
        <v>20</v>
      </c>
      <c r="N13" s="466">
        <f>IF(J13="habilitado",PUNTUABLES!J13,0)</f>
        <v>1</v>
      </c>
      <c r="O13" s="577" t="s">
        <v>658</v>
      </c>
      <c r="P13" s="559">
        <f t="shared" si="1"/>
        <v>35.019703236764173</v>
      </c>
      <c r="Q13" s="43"/>
    </row>
    <row r="14" spans="1:19" ht="35.450000000000003" customHeight="1" x14ac:dyDescent="0.2">
      <c r="A14" s="575">
        <f>IFERROR(RANK(P14,$P$8:$P$19,0)+COUNTIF($P$8:P14,P14)-1,"")</f>
        <v>9</v>
      </c>
      <c r="B14" s="18">
        <v>7</v>
      </c>
      <c r="C14" s="459" t="str">
        <f>VLOOKUP(B14,'INFO. PROP'!A15:D111,2,FALSE)</f>
        <v>CONSORCIO GMC</v>
      </c>
      <c r="D14" s="457" t="s">
        <v>656</v>
      </c>
      <c r="E14" s="457" t="s">
        <v>656</v>
      </c>
      <c r="F14" s="457" t="str">
        <f>VLOOKUP(B14,'EXPER. PROP.'!$B$26:$AC$1271,25,FALSE)</f>
        <v>CUMPLE</v>
      </c>
      <c r="G14" s="457" t="str">
        <f>'PROPUESTA ECONOMICA'!F15</f>
        <v>CUMPLE</v>
      </c>
      <c r="H14" s="458">
        <f>IF(F14="CUMPLE",(VLOOKUP(B14,'EXPER. PROP.'!$B$26:$AC$1271,22,FALSE))," ")</f>
        <v>1118.0551500000001</v>
      </c>
      <c r="I14" s="465" t="str">
        <f>VLOOKUP(B14,'EXPER. PROP.'!$B$26:$AC$1271,27,FALSE)</f>
        <v>CUMPLE</v>
      </c>
      <c r="J14" s="479" t="str">
        <f t="shared" si="0"/>
        <v>HABILITADO</v>
      </c>
      <c r="K14" s="467">
        <f>IF(J14="HABILITADO",EVALUACION!J12,0)</f>
        <v>7.9172294324799006</v>
      </c>
      <c r="L14" s="466">
        <f>IF(J14="habilitado",PUNTUABLES!D14,0)</f>
        <v>10</v>
      </c>
      <c r="M14" s="466">
        <f>IF(J14="habilitado",PUNTUABLES!F14,0)</f>
        <v>20</v>
      </c>
      <c r="N14" s="466">
        <f>IF(J14="habilitado",PUNTUABLES!J14,0)</f>
        <v>1</v>
      </c>
      <c r="O14" s="577" t="s">
        <v>658</v>
      </c>
      <c r="P14" s="559">
        <f t="shared" si="1"/>
        <v>38.9172294324799</v>
      </c>
      <c r="Q14" s="43"/>
    </row>
    <row r="15" spans="1:19" ht="35.450000000000003" customHeight="1" x14ac:dyDescent="0.2">
      <c r="A15" s="575">
        <f>IFERROR(RANK(P15,$P$8:$P$19,0)+COUNTIF($P$8:P15,P15)-1,"")</f>
        <v>4</v>
      </c>
      <c r="B15" s="18">
        <v>8</v>
      </c>
      <c r="C15" s="459" t="str">
        <f>VLOOKUP(B15,'INFO. PROP'!A16:D112,2,FALSE)</f>
        <v>CONSULTORES INTERVENTORES COLOMBIANOS S.A.S.</v>
      </c>
      <c r="D15" s="457" t="s">
        <v>656</v>
      </c>
      <c r="E15" s="457" t="s">
        <v>656</v>
      </c>
      <c r="F15" s="457" t="str">
        <f>VLOOKUP(B15,'EXPER. PROP.'!$B$26:$AC$1271,25,FALSE)</f>
        <v>CUMPLE</v>
      </c>
      <c r="G15" s="457" t="str">
        <f>'PROPUESTA ECONOMICA'!F16</f>
        <v>CUMPLE</v>
      </c>
      <c r="H15" s="458">
        <f>IF(F15="CUMPLE",(VLOOKUP(B15,'EXPER. PROP.'!$B$26:$AC$1271,22,FALSE))," ")</f>
        <v>1066.9146250000001</v>
      </c>
      <c r="I15" s="465" t="str">
        <f>VLOOKUP(B15,'EXPER. PROP.'!$B$26:$AC$1271,27,FALSE)</f>
        <v>CUMPLE</v>
      </c>
      <c r="J15" s="479" t="str">
        <f t="shared" si="0"/>
        <v>HABILITADO</v>
      </c>
      <c r="K15" s="467">
        <f>IF(J15="HABILITADO",EVALUACION!J13,0)</f>
        <v>13.867294758217655</v>
      </c>
      <c r="L15" s="466">
        <f>IF(J15="habilitado",PUNTUABLES!D15,0)</f>
        <v>10</v>
      </c>
      <c r="M15" s="466">
        <f>IF(J15="habilitado",PUNTUABLES!F15,0)</f>
        <v>20</v>
      </c>
      <c r="N15" s="466">
        <f>IF(J15="habilitado",PUNTUABLES!J15,0)</f>
        <v>1</v>
      </c>
      <c r="O15" s="577" t="s">
        <v>658</v>
      </c>
      <c r="P15" s="559">
        <f t="shared" si="1"/>
        <v>44.867294758217653</v>
      </c>
      <c r="Q15" s="43"/>
    </row>
    <row r="16" spans="1:19" ht="35.450000000000003" customHeight="1" x14ac:dyDescent="0.2">
      <c r="A16" s="575">
        <f>IFERROR(RANK(P16,$P$8:$P$19,0)+COUNTIF($P$8:P16,P16)-1,"")</f>
        <v>3</v>
      </c>
      <c r="B16" s="18">
        <v>9</v>
      </c>
      <c r="C16" s="459" t="str">
        <f>VLOOKUP(B16,'INFO. PROP'!A17:D113,2,FALSE)</f>
        <v>CONS GAB BOGOTA</v>
      </c>
      <c r="D16" s="457" t="s">
        <v>656</v>
      </c>
      <c r="E16" s="457" t="s">
        <v>656</v>
      </c>
      <c r="F16" s="457" t="str">
        <f>VLOOKUP(B16,'EXPER. PROP.'!$B$26:$AC$1271,25,FALSE)</f>
        <v>CUMPLE</v>
      </c>
      <c r="G16" s="457" t="str">
        <f>'PROPUESTA ECONOMICA'!F17</f>
        <v>CUMPLE</v>
      </c>
      <c r="H16" s="458">
        <f>IF(F16="CUMPLE",(VLOOKUP(B16,'EXPER. PROP.'!$B$26:$AC$1271,22,FALSE))," ")</f>
        <v>992.86562499999991</v>
      </c>
      <c r="I16" s="465" t="str">
        <f>VLOOKUP(B16,'EXPER. PROP.'!$B$26:$AC$1271,27,FALSE)</f>
        <v>CUMPLE</v>
      </c>
      <c r="J16" s="479" t="str">
        <f t="shared" si="0"/>
        <v>HABILITADO</v>
      </c>
      <c r="K16" s="467">
        <f>IF(J16="HABILITADO",EVALUACION!J14,0)</f>
        <v>22.482700785151412</v>
      </c>
      <c r="L16" s="466">
        <f>IF(J16="habilitado",PUNTUABLES!D16,0)</f>
        <v>10</v>
      </c>
      <c r="M16" s="466">
        <f>IF(J16="habilitado",PUNTUABLES!F16,0)</f>
        <v>20</v>
      </c>
      <c r="N16" s="466">
        <f>IF(J16="habilitado",PUNTUABLES!J16,0)</f>
        <v>1</v>
      </c>
      <c r="O16" s="577" t="s">
        <v>658</v>
      </c>
      <c r="P16" s="559">
        <f t="shared" si="1"/>
        <v>53.482700785151408</v>
      </c>
      <c r="Q16" s="43"/>
    </row>
    <row r="17" spans="1:17" ht="35.450000000000003" customHeight="1" x14ac:dyDescent="0.2">
      <c r="A17" s="575">
        <f>IFERROR(RANK(P17,$P$8:$P$19,0)+COUNTIF($P$8:P17,P17)-1,"")</f>
        <v>2</v>
      </c>
      <c r="B17" s="18">
        <v>10</v>
      </c>
      <c r="C17" s="459" t="str">
        <f>VLOOKUP(B17,'INFO. PROP'!A18:D114,2,FALSE)</f>
        <v>CONSORCIO MT 2022 BOSA</v>
      </c>
      <c r="D17" s="457" t="s">
        <v>656</v>
      </c>
      <c r="E17" s="457" t="s">
        <v>656</v>
      </c>
      <c r="F17" s="457" t="str">
        <f>VLOOKUP(B17,'EXPER. PROP.'!$B$26:$AC$1271,25,FALSE)</f>
        <v>CUMPLE</v>
      </c>
      <c r="G17" s="457" t="str">
        <f>'PROPUESTA ECONOMICA'!F18</f>
        <v>CUMPLE</v>
      </c>
      <c r="H17" s="458">
        <f>IF(F17="CUMPLE",(VLOOKUP(B17,'EXPER. PROP.'!$B$26:$AC$1271,22,FALSE))," ")</f>
        <v>897.08833333333348</v>
      </c>
      <c r="I17" s="465" t="str">
        <f>VLOOKUP(B17,'EXPER. PROP.'!$B$26:$AC$1271,27,FALSE)</f>
        <v>CUMPLE</v>
      </c>
      <c r="J17" s="479" t="str">
        <f t="shared" si="0"/>
        <v>HABILITADO</v>
      </c>
      <c r="K17" s="467">
        <f>IF(J17="HABILITADO",EVALUACION!J15,0)</f>
        <v>33.626136292293808</v>
      </c>
      <c r="L17" s="466">
        <f>IF(J17="habilitado",PUNTUABLES!D17,0)</f>
        <v>10</v>
      </c>
      <c r="M17" s="466">
        <f>IF(J17="habilitado",PUNTUABLES!F17,0)</f>
        <v>20</v>
      </c>
      <c r="N17" s="466">
        <f>IF(J17="habilitado",PUNTUABLES!J17,0)</f>
        <v>1</v>
      </c>
      <c r="O17" s="577" t="s">
        <v>658</v>
      </c>
      <c r="P17" s="559">
        <f t="shared" si="1"/>
        <v>64.626136292293808</v>
      </c>
      <c r="Q17" s="43"/>
    </row>
    <row r="18" spans="1:17" ht="35.450000000000003" customHeight="1" x14ac:dyDescent="0.2">
      <c r="A18" s="575">
        <f>IFERROR(RANK(P18,$P$8:$P$19,0)+COUNTIF($P$8:P18,P18)-1,"")</f>
        <v>7</v>
      </c>
      <c r="B18" s="18">
        <v>11</v>
      </c>
      <c r="C18" s="459" t="str">
        <f>VLOOKUP(B18,'INFO. PROP'!A19:D115,2,FALSE)</f>
        <v>VELNEC S.A.</v>
      </c>
      <c r="D18" s="457" t="s">
        <v>656</v>
      </c>
      <c r="E18" s="457" t="s">
        <v>656</v>
      </c>
      <c r="F18" s="457" t="str">
        <f>VLOOKUP(B18,'EXPER. PROP.'!$B$26:$AC$1271,25,FALSE)</f>
        <v>CUMPLE</v>
      </c>
      <c r="G18" s="457" t="str">
        <f>'PROPUESTA ECONOMICA'!F19</f>
        <v>CUMPLE</v>
      </c>
      <c r="H18" s="458">
        <f>IF(F18="CUMPLE",(VLOOKUP(B18,'EXPER. PROP.'!$B$26:$AC$1271,22,FALSE))," ")</f>
        <v>1105.21</v>
      </c>
      <c r="I18" s="465" t="str">
        <f>VLOOKUP(B18,'EXPER. PROP.'!$B$26:$AC$1271,27,FALSE)</f>
        <v>CUMPLE</v>
      </c>
      <c r="J18" s="479" t="str">
        <f t="shared" si="0"/>
        <v>HABILITADO</v>
      </c>
      <c r="K18" s="467">
        <f>IF(J18="HABILITADO",EVALUACION!J16,0)</f>
        <v>9.4117287873242361</v>
      </c>
      <c r="L18" s="466">
        <f>IF(J18="habilitado",PUNTUABLES!D18,0)</f>
        <v>10</v>
      </c>
      <c r="M18" s="466">
        <f>IF(J18="habilitado",PUNTUABLES!F18,0)</f>
        <v>20</v>
      </c>
      <c r="N18" s="466">
        <f>IF(J18="habilitado",PUNTUABLES!J18,0)</f>
        <v>1</v>
      </c>
      <c r="O18" s="577" t="s">
        <v>658</v>
      </c>
      <c r="P18" s="559">
        <f t="shared" si="1"/>
        <v>40.411728787324236</v>
      </c>
      <c r="Q18" s="43"/>
    </row>
    <row r="19" spans="1:17" ht="35.450000000000003" customHeight="1" x14ac:dyDescent="0.2">
      <c r="A19" s="575">
        <f>IFERROR(RANK(P19,$P$8:$P$19,0)+COUNTIF($P$8:P19,P19)-1,"")</f>
        <v>6</v>
      </c>
      <c r="B19" s="18">
        <v>12</v>
      </c>
      <c r="C19" s="459" t="str">
        <f>VLOOKUP(B19,'INFO. PROP'!A20:D116,2,FALSE)</f>
        <v>CONSORCIO INTERVIAS CD</v>
      </c>
      <c r="D19" s="457" t="s">
        <v>656</v>
      </c>
      <c r="E19" s="457" t="s">
        <v>656</v>
      </c>
      <c r="F19" s="457" t="str">
        <f>VLOOKUP(B19,'EXPER. PROP.'!$B$26:$AC$1271,25,FALSE)</f>
        <v>CUMPLE</v>
      </c>
      <c r="G19" s="457" t="str">
        <f>'PROPUESTA ECONOMICA'!F20</f>
        <v>CUMPLE</v>
      </c>
      <c r="H19" s="458">
        <f>IF(F19="CUMPLE",(VLOOKUP(B19,'EXPER. PROP.'!$B$26:$AC$1271,22,FALSE))," ")</f>
        <v>1093.7825</v>
      </c>
      <c r="I19" s="465" t="str">
        <f>VLOOKUP(B19,'EXPER. PROP.'!$B$26:$AC$1271,27,FALSE)</f>
        <v>CUMPLE</v>
      </c>
      <c r="J19" s="479" t="str">
        <f t="shared" si="0"/>
        <v>HABILITADO</v>
      </c>
      <c r="K19" s="467">
        <f>IF(J19="HABILITADO",EVALUACION!J17,0)</f>
        <v>10.741288300251963</v>
      </c>
      <c r="L19" s="466">
        <f>IF(J19="habilitado",PUNTUABLES!D19,0)</f>
        <v>10</v>
      </c>
      <c r="M19" s="466">
        <f>IF(J19="habilitado",PUNTUABLES!F19,0)</f>
        <v>20</v>
      </c>
      <c r="N19" s="466">
        <f>IF(J19="habilitado",PUNTUABLES!J19,0)</f>
        <v>1</v>
      </c>
      <c r="O19" s="577" t="s">
        <v>658</v>
      </c>
      <c r="P19" s="559">
        <f t="shared" si="1"/>
        <v>41.741288300251966</v>
      </c>
      <c r="Q19" s="43"/>
    </row>
    <row r="20" spans="1:17" s="19" customFormat="1" ht="35.450000000000003" customHeight="1" x14ac:dyDescent="0.25">
      <c r="A20" s="576"/>
      <c r="B20" s="18">
        <v>13</v>
      </c>
      <c r="C20" s="459" t="str">
        <f>VLOOKUP(B20,'INFO. PROP'!A21:D117,2,FALSE)</f>
        <v>CONSORCIO GBM VIAS</v>
      </c>
      <c r="D20" s="457" t="s">
        <v>656</v>
      </c>
      <c r="E20" s="457" t="s">
        <v>656</v>
      </c>
      <c r="F20" s="457" t="str">
        <f>VLOOKUP(B20,'EXPER. PROP.'!$B$26:$AC$1271,25,FALSE)</f>
        <v>CUMPLE</v>
      </c>
      <c r="G20" s="457" t="str">
        <f>'PROPUESTA ECONOMICA'!F21</f>
        <v>CUMPLE</v>
      </c>
      <c r="H20" s="458">
        <f>IF(F20="CUMPLE",(VLOOKUP(B20,'EXPER. PROP.'!$B$26:$AC$1271,22,FALSE))," ")</f>
        <v>2084.1303749999997</v>
      </c>
      <c r="I20" s="465" t="str">
        <f>VLOOKUP(B20,'EXPER. PROP.'!$B$26:$AC$1271,27,FALSE)</f>
        <v>CUMPLE</v>
      </c>
      <c r="J20" s="479" t="str">
        <f t="shared" si="0"/>
        <v>HABILITADO</v>
      </c>
      <c r="K20" s="467">
        <f>IF(J20="HABILITADO",EVALUACION!J18,0)</f>
        <v>-104.48307733650221</v>
      </c>
      <c r="L20" s="466">
        <f>IF(J20="habilitado",PUNTUABLES!D20,0)</f>
        <v>10</v>
      </c>
      <c r="M20" s="466">
        <f>IF(J20="habilitado",PUNTUABLES!F20,0)</f>
        <v>20</v>
      </c>
      <c r="N20" s="466">
        <f>IF(J20="habilitado",PUNTUABLES!J20,0)</f>
        <v>1</v>
      </c>
      <c r="O20" s="577" t="s">
        <v>658</v>
      </c>
      <c r="P20" s="559">
        <f t="shared" si="1"/>
        <v>-73.483077336502205</v>
      </c>
      <c r="Q20" s="43"/>
    </row>
    <row r="21" spans="1:17" s="19" customFormat="1" ht="35.450000000000003" customHeight="1" x14ac:dyDescent="0.25">
      <c r="A21" s="576"/>
      <c r="B21" s="18">
        <v>14</v>
      </c>
      <c r="C21" s="459" t="str">
        <f>VLOOKUP(B21,'INFO. PROP'!A22:D118,2,FALSE)</f>
        <v>CONSORCIO JGL</v>
      </c>
      <c r="D21" s="457" t="s">
        <v>656</v>
      </c>
      <c r="E21" s="457" t="s">
        <v>656</v>
      </c>
      <c r="F21" s="457" t="str">
        <f>VLOOKUP(B21,'EXPER. PROP.'!$B$26:$AC$1271,25,FALSE)</f>
        <v>CUMPLE</v>
      </c>
      <c r="G21" s="457" t="str">
        <f>'PROPUESTA ECONOMICA'!F22</f>
        <v>CUMPLE</v>
      </c>
      <c r="H21" s="458">
        <f>IF(F21="CUMPLE",(VLOOKUP(B21,'EXPER. PROP.'!$B$26:$AC$1271,22,FALSE))," ")</f>
        <v>1084.0573999999999</v>
      </c>
      <c r="I21" s="465" t="str">
        <f>VLOOKUP(B21,'EXPER. PROP.'!$B$26:$AC$1271,27,FALSE)</f>
        <v>CUMPLE</v>
      </c>
      <c r="J21" s="479" t="str">
        <f t="shared" si="0"/>
        <v>HABILITADO</v>
      </c>
      <c r="K21" s="467">
        <f>IF(J21="HABILITADO",EVALUACION!J19,0)</f>
        <v>11.872778059094541</v>
      </c>
      <c r="L21" s="466">
        <f>IF(J21="habilitado",PUNTUABLES!D21,0)</f>
        <v>10</v>
      </c>
      <c r="M21" s="466">
        <f>IF(J21="habilitado",PUNTUABLES!F21,0)</f>
        <v>20</v>
      </c>
      <c r="N21" s="466">
        <f>IF(J21="habilitado",PUNTUABLES!J21,0)</f>
        <v>1</v>
      </c>
      <c r="O21" s="577" t="s">
        <v>658</v>
      </c>
      <c r="P21" s="559">
        <f t="shared" si="1"/>
        <v>42.872778059094543</v>
      </c>
      <c r="Q21" s="43"/>
    </row>
    <row r="22" spans="1:17" s="19" customFormat="1" ht="35.450000000000003" customHeight="1" x14ac:dyDescent="0.25">
      <c r="A22" s="576"/>
      <c r="B22" s="18">
        <v>15</v>
      </c>
      <c r="C22" s="459" t="str">
        <f>VLOOKUP(B22,'INFO. PROP'!A23:D119,2,FALSE)</f>
        <v>P.I.V. Ingeniería S.A.S</v>
      </c>
      <c r="D22" s="457" t="s">
        <v>656</v>
      </c>
      <c r="E22" s="457" t="s">
        <v>656</v>
      </c>
      <c r="F22" s="457" t="str">
        <f>VLOOKUP(B22,'EXPER. PROP.'!$B$26:$AC$1271,25,FALSE)</f>
        <v>CUMPLE</v>
      </c>
      <c r="G22" s="457" t="str">
        <f>'PROPUESTA ECONOMICA'!F23</f>
        <v>CUMPLE</v>
      </c>
      <c r="H22" s="458">
        <f>IF(F22="CUMPLE",(VLOOKUP(B22,'EXPER. PROP.'!$B$26:$AC$1271,22,FALSE))," ")</f>
        <v>1040.8412000000001</v>
      </c>
      <c r="I22" s="465" t="str">
        <f>VLOOKUP(B22,'EXPER. PROP.'!$B$26:$AC$1271,27,FALSE)</f>
        <v>CUMPLE</v>
      </c>
      <c r="J22" s="479" t="str">
        <f t="shared" si="0"/>
        <v>HABILITADO</v>
      </c>
      <c r="K22" s="467">
        <f>IF(J22="HABILITADO",EVALUACION!J20,0)</f>
        <v>16.900869052101498</v>
      </c>
      <c r="L22" s="466">
        <f>IF(J22="habilitado",PUNTUABLES!D22,0)</f>
        <v>10</v>
      </c>
      <c r="M22" s="466">
        <f>IF(J22="habilitado",PUNTUABLES!F22,0)</f>
        <v>20</v>
      </c>
      <c r="N22" s="466">
        <f>IF(J22="habilitado",PUNTUABLES!J22,0)</f>
        <v>1</v>
      </c>
      <c r="O22" s="577" t="s">
        <v>658</v>
      </c>
      <c r="P22" s="559">
        <f t="shared" si="1"/>
        <v>47.900869052101498</v>
      </c>
      <c r="Q22" s="43"/>
    </row>
    <row r="23" spans="1:17" s="19" customFormat="1" ht="128.25" customHeight="1" x14ac:dyDescent="0.25">
      <c r="A23" s="576"/>
      <c r="B23" s="18">
        <v>16</v>
      </c>
      <c r="C23" s="459" t="str">
        <f>VLOOKUP(B23,'INFO. PROP'!A24:D120,2,FALSE)</f>
        <v>CONSORCIO CMP BOSA</v>
      </c>
      <c r="D23" s="586" t="s">
        <v>1816</v>
      </c>
      <c r="E23" s="457" t="s">
        <v>656</v>
      </c>
      <c r="F23" s="457" t="str">
        <f>VLOOKUP(B23,'EXPER. PROP.'!$B$26:$AC$1271,25,FALSE)</f>
        <v>CUMPLE</v>
      </c>
      <c r="G23" s="457" t="str">
        <f>'PROPUESTA ECONOMICA'!F24</f>
        <v>CUMPLE</v>
      </c>
      <c r="H23" s="458">
        <f>IF(F23="CUMPLE",(VLOOKUP(B23,'EXPER. PROP.'!$B$26:$AC$1271,22,FALSE))," ")</f>
        <v>1011.4963333333334</v>
      </c>
      <c r="I23" s="465" t="str">
        <f>VLOOKUP(B23,'EXPER. PROP.'!$B$26:$AC$1271,27,FALSE)</f>
        <v>CUMPLE</v>
      </c>
      <c r="J23" s="479" t="str">
        <f>IF(OR(D23="",E23="",F23=""),"NO CUMPLE",IF(OR(E23="NO CUMPLE",F23="NO CUMPLE"&amp;"SUBSANAR",,D23="RECHAZADO",G23="NO CUMPLE"),"RECHAZADO","HABILITADO"))</f>
        <v>RECHAZADO</v>
      </c>
      <c r="K23" s="467">
        <f>IF(J23="HABILITADO",EVALUACION!J21,0)</f>
        <v>0</v>
      </c>
      <c r="L23" s="466">
        <f>IF(J23="habilitado",PUNTUABLES!D23,0)</f>
        <v>0</v>
      </c>
      <c r="M23" s="466">
        <f>IF(J23="habilitado",PUNTUABLES!F23,0)</f>
        <v>0</v>
      </c>
      <c r="N23" s="466">
        <f>IF(J23="habilitado",PUNTUABLES!J23,0)</f>
        <v>0</v>
      </c>
      <c r="O23" s="577" t="s">
        <v>658</v>
      </c>
      <c r="P23" s="559" t="str">
        <f t="shared" si="1"/>
        <v>RECHAZADO, NO OBTIENE PUNTAJE</v>
      </c>
      <c r="Q23" s="43" t="s">
        <v>1817</v>
      </c>
    </row>
    <row r="24" spans="1:17" s="19" customFormat="1" ht="35.450000000000003" customHeight="1" x14ac:dyDescent="0.25">
      <c r="A24" s="576"/>
      <c r="B24" s="18">
        <v>17</v>
      </c>
      <c r="C24" s="459" t="str">
        <f>VLOOKUP(B24,'INFO. PROP'!A25:D121,2,FALSE)</f>
        <v>INGENIEROS CONSULTORES Y CONSTRUCTORES ARG SAS</v>
      </c>
      <c r="D24" s="457" t="s">
        <v>656</v>
      </c>
      <c r="E24" s="457" t="s">
        <v>656</v>
      </c>
      <c r="F24" s="457" t="str">
        <f>VLOOKUP(B24,'EXPER. PROP.'!$B$26:$AC$1271,25,FALSE)</f>
        <v>CUMPLE</v>
      </c>
      <c r="G24" s="457" t="str">
        <f>'PROPUESTA ECONOMICA'!F25</f>
        <v>CUMPLE</v>
      </c>
      <c r="H24" s="458">
        <f>IF(F24="CUMPLE",(VLOOKUP(B24,'EXPER. PROP.'!$B$26:$AC$1271,22,FALSE))," ")</f>
        <v>1126.5906333333332</v>
      </c>
      <c r="I24" s="465" t="str">
        <f>VLOOKUP(B24,'EXPER. PROP.'!$B$26:$AC$1271,27,FALSE)</f>
        <v>CUMPLE</v>
      </c>
      <c r="J24" s="479" t="str">
        <f t="shared" ref="J24:J40" si="2">IF(OR(D24="",E24="",F24=""),"NO CUMPLE",IF(OR(E24="NO CUMPLE",F24="NO CUMPLE"&amp;"SUBSANAR",,D24="NO CUMPLE",G24="NO CUMPLE"),"RECHAZADO","HABILITADO"))</f>
        <v>HABILITADO</v>
      </c>
      <c r="K24" s="467">
        <f>IF(J24="HABILITADO",EVALUACION!J22,0)</f>
        <v>6.9241484381006311</v>
      </c>
      <c r="L24" s="466">
        <f>IF(J24="habilitado",PUNTUABLES!D24,0)</f>
        <v>10</v>
      </c>
      <c r="M24" s="466">
        <f>IF(J24="habilitado",PUNTUABLES!F24,0)</f>
        <v>20</v>
      </c>
      <c r="N24" s="466">
        <f>IF(J24="habilitado",PUNTUABLES!J24,0)</f>
        <v>1</v>
      </c>
      <c r="O24" s="577" t="s">
        <v>658</v>
      </c>
      <c r="P24" s="559">
        <f t="shared" si="1"/>
        <v>37.92414843810063</v>
      </c>
      <c r="Q24" s="43"/>
    </row>
    <row r="25" spans="1:17" ht="35.450000000000003" customHeight="1" x14ac:dyDescent="0.2">
      <c r="B25" s="18">
        <v>18</v>
      </c>
      <c r="C25" s="459" t="str">
        <f>VLOOKUP(B25,'INFO. PROP'!A26:D122,2,FALSE)</f>
        <v>INGENIEROS CIVILES ESPECIALISTAS S.A.S.</v>
      </c>
      <c r="D25" s="457" t="s">
        <v>656</v>
      </c>
      <c r="E25" s="457" t="s">
        <v>656</v>
      </c>
      <c r="F25" s="457" t="str">
        <f>VLOOKUP(B25,'EXPER. PROP.'!$B$26:$AC$1271,25,FALSE)</f>
        <v>CUMPLE</v>
      </c>
      <c r="G25" s="457" t="str">
        <f>'PROPUESTA ECONOMICA'!F26</f>
        <v>CUMPLE</v>
      </c>
      <c r="H25" s="458">
        <f>IF(F25="CUMPLE",(VLOOKUP(B25,'EXPER. PROP.'!$B$26:$AC$1271,22,FALSE))," ")</f>
        <v>1647.9033333333336</v>
      </c>
      <c r="I25" s="465" t="str">
        <f>VLOOKUP(B25,'EXPER. PROP.'!$B$26:$AC$1271,27,FALSE)</f>
        <v>CUMPLE</v>
      </c>
      <c r="J25" s="479" t="str">
        <f t="shared" si="2"/>
        <v>HABILITADO</v>
      </c>
      <c r="K25" s="467">
        <f>IF(J25="HABILITADO",EVALUACION!J23,0)</f>
        <v>-53.729210520117562</v>
      </c>
      <c r="L25" s="466">
        <f>IF(J25="habilitado",PUNTUABLES!D25,0)</f>
        <v>10</v>
      </c>
      <c r="M25" s="466">
        <f>IF(J25="habilitado",PUNTUABLES!F25,0)</f>
        <v>20</v>
      </c>
      <c r="N25" s="466">
        <f>IF(J25="habilitado",PUNTUABLES!J25,0)</f>
        <v>1</v>
      </c>
      <c r="O25" s="577" t="s">
        <v>658</v>
      </c>
      <c r="P25" s="559">
        <f t="shared" si="1"/>
        <v>-22.729210520117562</v>
      </c>
      <c r="Q25" s="43"/>
    </row>
    <row r="26" spans="1:17" ht="35.450000000000003" customHeight="1" x14ac:dyDescent="0.2">
      <c r="B26" s="18">
        <v>19</v>
      </c>
      <c r="C26" s="460" t="str">
        <f>VLOOKUP(B26,'INFO. PROP'!A27:D123,2,FALSE)</f>
        <v>CONSORCIO SG</v>
      </c>
      <c r="D26" s="457" t="s">
        <v>656</v>
      </c>
      <c r="E26" s="457" t="s">
        <v>656</v>
      </c>
      <c r="F26" s="457" t="str">
        <f>VLOOKUP(B26,'EXPER. PROP.'!$B$26:$AC$1271,25,FALSE)</f>
        <v>CUMPLE</v>
      </c>
      <c r="G26" s="457" t="str">
        <f>'PROPUESTA ECONOMICA'!F27</f>
        <v>CUMPLE</v>
      </c>
      <c r="H26" s="458">
        <f>IF(F26="CUMPLE",(VLOOKUP(B26,'EXPER. PROP.'!$B$26:$AC$1271,22,FALSE))," ")</f>
        <v>1147.5405078333331</v>
      </c>
      <c r="I26" s="465" t="str">
        <f>VLOOKUP(B26,'EXPER. PROP.'!$B$26:$AC$1271,27,FALSE)</f>
        <v>CUMPLE</v>
      </c>
      <c r="J26" s="479" t="str">
        <f t="shared" si="2"/>
        <v>HABILITADO</v>
      </c>
      <c r="K26" s="467">
        <f>IF(J26="HABILITADO",EVALUACION!J24,0)</f>
        <v>4.486685744062842</v>
      </c>
      <c r="L26" s="466">
        <f>IF(J26="habilitado",PUNTUABLES!D26,0)</f>
        <v>10</v>
      </c>
      <c r="M26" s="466">
        <f>IF(J26="habilitado",PUNTUABLES!F26,0)</f>
        <v>20</v>
      </c>
      <c r="N26" s="466">
        <f>IF(J26="habilitado",PUNTUABLES!J26,0)</f>
        <v>1</v>
      </c>
      <c r="O26" s="577" t="s">
        <v>658</v>
      </c>
      <c r="P26" s="559">
        <f t="shared" si="1"/>
        <v>35.486685744062839</v>
      </c>
      <c r="Q26" s="43"/>
    </row>
    <row r="27" spans="1:17" ht="35.450000000000003" customHeight="1" x14ac:dyDescent="0.2">
      <c r="B27" s="18">
        <v>20</v>
      </c>
      <c r="C27" s="460" t="str">
        <f>VLOOKUP(B27,'INFO. PROP'!A28:D124,2,FALSE)</f>
        <v>Estructurador Colombia SAS</v>
      </c>
      <c r="D27" s="457" t="s">
        <v>656</v>
      </c>
      <c r="E27" s="457" t="s">
        <v>656</v>
      </c>
      <c r="F27" s="457" t="str">
        <f>VLOOKUP(B27,'EXPER. PROP.'!$B$26:$AC$1271,25,FALSE)</f>
        <v>CUMPLE</v>
      </c>
      <c r="G27" s="457" t="str">
        <f>'PROPUESTA ECONOMICA'!F28</f>
        <v>CUMPLE</v>
      </c>
      <c r="H27" s="458">
        <f>IF(F27="CUMPLE",(VLOOKUP(B27,'EXPER. PROP.'!$B$26:$AC$1271,22,FALSE))," ")</f>
        <v>790.75625000000002</v>
      </c>
      <c r="I27" s="465" t="str">
        <f>VLOOKUP(B27,'EXPER. PROP.'!$B$26:$AC$1271,27,FALSE)</f>
        <v>CUMPLE</v>
      </c>
      <c r="J27" s="479" t="str">
        <f t="shared" si="2"/>
        <v>HABILITADO</v>
      </c>
      <c r="K27" s="467">
        <f>IF(J27="HABILITADO",EVALUACION!J25,0)</f>
        <v>45.997593997413674</v>
      </c>
      <c r="L27" s="466">
        <f>IF(J27="habilitado",PUNTUABLES!D27,0)</f>
        <v>10</v>
      </c>
      <c r="M27" s="466">
        <f>IF(J27="habilitado",PUNTUABLES!F27,0)</f>
        <v>20</v>
      </c>
      <c r="N27" s="466">
        <f>IF(J27="habilitado",PUNTUABLES!J27,0)</f>
        <v>1</v>
      </c>
      <c r="O27" s="577" t="s">
        <v>658</v>
      </c>
      <c r="P27" s="559">
        <f t="shared" si="1"/>
        <v>76.997593997413674</v>
      </c>
      <c r="Q27" s="43"/>
    </row>
    <row r="28" spans="1:17" ht="35.450000000000003" customHeight="1" x14ac:dyDescent="0.2">
      <c r="B28" s="18">
        <v>21</v>
      </c>
      <c r="C28" s="460" t="str">
        <f>VLOOKUP(B28,'INFO. PROP'!A29:D125,2,FALSE)</f>
        <v xml:space="preserve">SALGADO, MELENDEZ Y ASOCIADOS INGENIEROS CONSULTORES S.A.S	</v>
      </c>
      <c r="D28" s="457" t="s">
        <v>656</v>
      </c>
      <c r="E28" s="457" t="s">
        <v>656</v>
      </c>
      <c r="F28" s="457" t="str">
        <f>VLOOKUP(B28,'EXPER. PROP.'!$B$26:$AC$1271,25,FALSE)</f>
        <v>CUMPLE</v>
      </c>
      <c r="G28" s="457" t="str">
        <f>'PROPUESTA ECONOMICA'!F29</f>
        <v>CUMPLE</v>
      </c>
      <c r="H28" s="458">
        <f>IF(F28="CUMPLE",(VLOOKUP(B28,'EXPER. PROP.'!$B$26:$AC$1271,22,FALSE))," ")</f>
        <v>1066.2300000000002</v>
      </c>
      <c r="I28" s="465" t="str">
        <f>VLOOKUP(B28,'EXPER. PROP.'!$B$26:$AC$1271,27,FALSE)</f>
        <v>CUMPLE</v>
      </c>
      <c r="J28" s="479" t="str">
        <f t="shared" si="2"/>
        <v>HABILITADO</v>
      </c>
      <c r="K28" s="467">
        <f>IF(J28="HABILITADO",EVALUACION!J26,0)</f>
        <v>13.94694907294423</v>
      </c>
      <c r="L28" s="466">
        <f>IF(J28="habilitado",PUNTUABLES!D28,0)</f>
        <v>10</v>
      </c>
      <c r="M28" s="466">
        <f>IF(J28="habilitado",PUNTUABLES!F28,0)</f>
        <v>20</v>
      </c>
      <c r="N28" s="466">
        <f>IF(J28="habilitado",PUNTUABLES!J28,0)</f>
        <v>0</v>
      </c>
      <c r="O28" s="577" t="s">
        <v>658</v>
      </c>
      <c r="P28" s="559">
        <f t="shared" si="1"/>
        <v>43.946949072944228</v>
      </c>
      <c r="Q28" s="43"/>
    </row>
    <row r="29" spans="1:17" ht="35.450000000000003" customHeight="1" x14ac:dyDescent="0.2">
      <c r="B29" s="18">
        <v>22</v>
      </c>
      <c r="C29" s="460" t="str">
        <f>VLOOKUP(B29,'INFO. PROP'!A30:D126,2,FALSE)</f>
        <v>INGEOCILCON S.A.S.</v>
      </c>
      <c r="D29" s="457" t="s">
        <v>656</v>
      </c>
      <c r="E29" s="457" t="s">
        <v>656</v>
      </c>
      <c r="F29" s="457" t="str">
        <f>VLOOKUP(B29,'EXPER. PROP.'!$B$26:$AC$1271,25,FALSE)</f>
        <v>CUMPLE</v>
      </c>
      <c r="G29" s="457" t="str">
        <f>'PROPUESTA ECONOMICA'!F30</f>
        <v>CUMPLE</v>
      </c>
      <c r="H29" s="458">
        <f>IF(F29="CUMPLE",(VLOOKUP(B29,'EXPER. PROP.'!$B$26:$AC$1271,22,FALSE))," ")</f>
        <v>1297.125</v>
      </c>
      <c r="I29" s="465" t="str">
        <f>VLOOKUP(B29,'EXPER. PROP.'!$B$26:$AC$1271,27,FALSE)</f>
        <v>CUMPLE</v>
      </c>
      <c r="J29" s="479" t="str">
        <f t="shared" si="2"/>
        <v>HABILITADO</v>
      </c>
      <c r="K29" s="467">
        <f>IF(J29="HABILITADO",EVALUACION!J27,0)</f>
        <v>-12.917075756410133</v>
      </c>
      <c r="L29" s="466">
        <f>IF(J29="habilitado",PUNTUABLES!D29,0)</f>
        <v>10</v>
      </c>
      <c r="M29" s="466">
        <f>IF(J29="habilitado",PUNTUABLES!F29,0)</f>
        <v>20</v>
      </c>
      <c r="N29" s="466">
        <f>IF(J29="habilitado",PUNTUABLES!J29,0)</f>
        <v>0</v>
      </c>
      <c r="O29" s="577" t="s">
        <v>658</v>
      </c>
      <c r="P29" s="559">
        <f t="shared" si="1"/>
        <v>17.082924243589865</v>
      </c>
      <c r="Q29" s="43"/>
    </row>
    <row r="30" spans="1:17" ht="35.450000000000003" customHeight="1" x14ac:dyDescent="0.2">
      <c r="B30" s="18">
        <v>23</v>
      </c>
      <c r="C30" s="460" t="str">
        <f>VLOOKUP(B30,'INFO. PROP'!A31:D127,2,FALSE)</f>
        <v>GNG SERVICIOS DE INGENIERIA S.A.S.</v>
      </c>
      <c r="D30" s="457" t="s">
        <v>656</v>
      </c>
      <c r="E30" s="457" t="s">
        <v>656</v>
      </c>
      <c r="F30" s="457" t="str">
        <f>VLOOKUP(B30,'EXPER. PROP.'!$B$26:$AC$1271,25,FALSE)</f>
        <v>CUMPLE</v>
      </c>
      <c r="G30" s="457" t="str">
        <f>'PROPUESTA ECONOMICA'!F31</f>
        <v>CUMPLE</v>
      </c>
      <c r="H30" s="458">
        <f>IF(F30="CUMPLE",(VLOOKUP(B30,'EXPER. PROP.'!$B$26:$AC$1271,22,FALSE))," ")</f>
        <v>702.40233333333344</v>
      </c>
      <c r="I30" s="465" t="str">
        <f>VLOOKUP(B30,'EXPER. PROP.'!$B$26:$AC$1271,27,FALSE)</f>
        <v>CUMPLE</v>
      </c>
      <c r="J30" s="479" t="str">
        <f t="shared" si="2"/>
        <v>HABILITADO</v>
      </c>
      <c r="K30" s="467">
        <f>IF(J30="HABILITADO",EVALUACION!J28,0)</f>
        <v>56.277339384295324</v>
      </c>
      <c r="L30" s="466">
        <f>IF(J30="habilitado",PUNTUABLES!D30,0)</f>
        <v>10</v>
      </c>
      <c r="M30" s="466">
        <f>IF(J30="habilitado",PUNTUABLES!F30,0)</f>
        <v>20</v>
      </c>
      <c r="N30" s="466">
        <f>IF(J30="habilitado",PUNTUABLES!J30,0)</f>
        <v>1</v>
      </c>
      <c r="O30" s="577" t="s">
        <v>658</v>
      </c>
      <c r="P30" s="559">
        <f t="shared" si="1"/>
        <v>87.277339384295317</v>
      </c>
      <c r="Q30" s="43"/>
    </row>
    <row r="31" spans="1:17" ht="35.450000000000003" customHeight="1" x14ac:dyDescent="0.2">
      <c r="B31" s="18">
        <v>24</v>
      </c>
      <c r="C31" s="460" t="str">
        <f>VLOOKUP(B31,'INFO. PROP'!A32:D128,2,FALSE)</f>
        <v>Soluciones para la Ingeniería S.A.S.</v>
      </c>
      <c r="D31" s="457" t="s">
        <v>656</v>
      </c>
      <c r="E31" s="457" t="s">
        <v>656</v>
      </c>
      <c r="F31" s="457" t="str">
        <f>VLOOKUP(B31,'EXPER. PROP.'!$B$26:$AC$1271,25,FALSE)</f>
        <v>CUMPLE</v>
      </c>
      <c r="G31" s="457" t="str">
        <f>'PROPUESTA ECONOMICA'!F32</f>
        <v>CUMPLE</v>
      </c>
      <c r="H31" s="458">
        <f>IF(F31="CUMPLE",(VLOOKUP(B31,'EXPER. PROP.'!$B$26:$AC$1271,22,FALSE))," ")</f>
        <v>755.77649999999994</v>
      </c>
      <c r="I31" s="465" t="str">
        <f>VLOOKUP(B31,'EXPER. PROP.'!$B$26:$AC$1271,27,FALSE)</f>
        <v>CUMPLE</v>
      </c>
      <c r="J31" s="479" t="str">
        <f t="shared" si="2"/>
        <v>HABILITADO</v>
      </c>
      <c r="K31" s="467">
        <f>IF(J31="HABILITADO",EVALUACION!J29,0)</f>
        <v>50.067395736405906</v>
      </c>
      <c r="L31" s="466">
        <f>IF(J31="habilitado",PUNTUABLES!D31,0)</f>
        <v>10</v>
      </c>
      <c r="M31" s="466">
        <f>IF(J31="habilitado",PUNTUABLES!F31,0)</f>
        <v>20</v>
      </c>
      <c r="N31" s="466">
        <f>IF(J31="habilitado",PUNTUABLES!J31,0)</f>
        <v>1</v>
      </c>
      <c r="O31" s="577" t="s">
        <v>658</v>
      </c>
      <c r="P31" s="559">
        <f t="shared" si="1"/>
        <v>81.067395736405899</v>
      </c>
      <c r="Q31" s="43"/>
    </row>
    <row r="32" spans="1:17" ht="35.450000000000003" customHeight="1" x14ac:dyDescent="0.2">
      <c r="B32" s="18">
        <v>25</v>
      </c>
      <c r="C32" s="460" t="str">
        <f>VLOOKUP(B32,'INFO. PROP'!A33:D129,2,FALSE)</f>
        <v>CONSORCIO VIAL BOGOTA</v>
      </c>
      <c r="D32" s="457" t="s">
        <v>656</v>
      </c>
      <c r="E32" s="457" t="s">
        <v>656</v>
      </c>
      <c r="F32" s="457" t="str">
        <f>VLOOKUP(B32,'EXPER. PROP.'!$B$26:$AC$1271,25,FALSE)</f>
        <v>CUMPLE</v>
      </c>
      <c r="G32" s="457" t="str">
        <f>'PROPUESTA ECONOMICA'!F33</f>
        <v>CUMPLE</v>
      </c>
      <c r="H32" s="458">
        <f>IF(F32="CUMPLE",(VLOOKUP(B32,'EXPER. PROP.'!$B$26:$AC$1271,22,FALSE))," ")</f>
        <v>981.55250000000012</v>
      </c>
      <c r="I32" s="465" t="str">
        <f>VLOOKUP(B32,'EXPER. PROP.'!$B$26:$AC$1271,27,FALSE)</f>
        <v>CUMPLE</v>
      </c>
      <c r="J32" s="479" t="str">
        <f t="shared" si="2"/>
        <v>HABILITADO</v>
      </c>
      <c r="K32" s="467">
        <f>IF(J32="HABILITADO",EVALUACION!J30,0)</f>
        <v>23.79895306821334</v>
      </c>
      <c r="L32" s="466">
        <f>IF(J32="habilitado",PUNTUABLES!D32,0)</f>
        <v>10</v>
      </c>
      <c r="M32" s="466">
        <f>IF(J32="habilitado",PUNTUABLES!F32,0)</f>
        <v>20</v>
      </c>
      <c r="N32" s="466">
        <f>IF(J32="habilitado",PUNTUABLES!J32,0)</f>
        <v>1</v>
      </c>
      <c r="O32" s="577" t="s">
        <v>658</v>
      </c>
      <c r="P32" s="559">
        <f t="shared" si="1"/>
        <v>54.798953068213336</v>
      </c>
      <c r="Q32" s="43"/>
    </row>
    <row r="33" spans="2:17" ht="35.450000000000003" customHeight="1" x14ac:dyDescent="0.2">
      <c r="B33" s="18">
        <v>26</v>
      </c>
      <c r="C33" s="460" t="str">
        <f>VLOOKUP(B33,'INFO. PROP'!A34:D130,2,FALSE)</f>
        <v>GEOTECNIA Y CIMIENTOS INGEOCIM S.A.S.</v>
      </c>
      <c r="D33" s="457" t="s">
        <v>656</v>
      </c>
      <c r="E33" s="457" t="s">
        <v>656</v>
      </c>
      <c r="F33" s="457" t="str">
        <f>VLOOKUP(B33,'EXPER. PROP.'!$B$26:$AC$1271,25,FALSE)</f>
        <v>CUMPLE</v>
      </c>
      <c r="G33" s="457" t="str">
        <f>'PROPUESTA ECONOMICA'!F34</f>
        <v>CUMPLE</v>
      </c>
      <c r="H33" s="458">
        <f>IF(F33="CUMPLE",(VLOOKUP(B33,'EXPER. PROP.'!$B$26:$AC$1271,22,FALSE))," ")</f>
        <v>471.92042666666674</v>
      </c>
      <c r="I33" s="465" t="str">
        <f>VLOOKUP(B33,'EXPER. PROP.'!$B$26:$AC$1271,27,FALSE)</f>
        <v>CUMPLE</v>
      </c>
      <c r="J33" s="479" t="str">
        <f t="shared" si="2"/>
        <v>HABILITADO</v>
      </c>
      <c r="K33" s="467">
        <f>IF(J33="HABILITADO",EVALUACION!J31,0)</f>
        <v>54.906698107160629</v>
      </c>
      <c r="L33" s="466">
        <f>IF(J33="habilitado",PUNTUABLES!D33,0)</f>
        <v>10</v>
      </c>
      <c r="M33" s="466">
        <f>IF(J33="habilitado",PUNTUABLES!F33,0)</f>
        <v>20</v>
      </c>
      <c r="N33" s="466">
        <f>IF(J33="habilitado",PUNTUABLES!J33,0)</f>
        <v>1</v>
      </c>
      <c r="O33" s="577" t="s">
        <v>658</v>
      </c>
      <c r="P33" s="559">
        <f t="shared" si="1"/>
        <v>85.906698107160622</v>
      </c>
      <c r="Q33" s="43"/>
    </row>
    <row r="34" spans="2:17" ht="35.450000000000003" customHeight="1" x14ac:dyDescent="0.2">
      <c r="B34" s="18">
        <v>27</v>
      </c>
      <c r="C34" s="460" t="str">
        <f>VLOOKUP(B34,'INFO. PROP'!A35:D131,2,FALSE)</f>
        <v>COPEBA S.A.S.</v>
      </c>
      <c r="D34" s="457" t="s">
        <v>656</v>
      </c>
      <c r="E34" s="457" t="s">
        <v>656</v>
      </c>
      <c r="F34" s="457" t="str">
        <f>VLOOKUP(B34,'EXPER. PROP.'!$B$26:$AC$1271,25,FALSE)</f>
        <v>CUMPLE</v>
      </c>
      <c r="G34" s="457" t="str">
        <f>'PROPUESTA ECONOMICA'!F35</f>
        <v>CUMPLE</v>
      </c>
      <c r="H34" s="458">
        <f>IF(F34="CUMPLE",(VLOOKUP(B34,'EXPER. PROP.'!$B$26:$AC$1271,22,FALSE))," ")</f>
        <v>1849.5966666666666</v>
      </c>
      <c r="I34" s="465" t="str">
        <f>VLOOKUP(B34,'EXPER. PROP.'!$B$26:$AC$1271,27,FALSE)</f>
        <v>CUMPLE</v>
      </c>
      <c r="J34" s="479" t="str">
        <f t="shared" si="2"/>
        <v>HABILITADO</v>
      </c>
      <c r="K34" s="467">
        <f>IF(J34="HABILITADO",EVALUACION!J32,0)</f>
        <v>-77.195698380755104</v>
      </c>
      <c r="L34" s="466">
        <f>IF(J34="habilitado",PUNTUABLES!D34,0)</f>
        <v>10</v>
      </c>
      <c r="M34" s="466">
        <f>IF(J34="habilitado",PUNTUABLES!F34,0)</f>
        <v>20</v>
      </c>
      <c r="N34" s="466">
        <f>IF(J34="habilitado",PUNTUABLES!J34,0)</f>
        <v>1</v>
      </c>
      <c r="O34" s="577" t="s">
        <v>658</v>
      </c>
      <c r="P34" s="559">
        <f t="shared" si="1"/>
        <v>-46.195698380755104</v>
      </c>
      <c r="Q34" s="43"/>
    </row>
    <row r="35" spans="2:17" ht="35.450000000000003" customHeight="1" x14ac:dyDescent="0.2">
      <c r="B35" s="18">
        <v>28</v>
      </c>
      <c r="C35" s="460" t="str">
        <f>VLOOKUP(B35,'INFO. PROP'!A36:D132,2,FALSE)</f>
        <v>CONSORCIO SAN JUAN BOSA 4</v>
      </c>
      <c r="D35" s="457" t="s">
        <v>656</v>
      </c>
      <c r="E35" s="457" t="s">
        <v>656</v>
      </c>
      <c r="F35" s="457" t="str">
        <f>VLOOKUP(B35,'EXPER. PROP.'!$B$26:$AC$1271,25,FALSE)</f>
        <v>CUMPLE</v>
      </c>
      <c r="G35" s="457" t="str">
        <f>'PROPUESTA ECONOMICA'!F36</f>
        <v>CUMPLE</v>
      </c>
      <c r="H35" s="458">
        <f>IF(F35="CUMPLE",(VLOOKUP(B35,'EXPER. PROP.'!$B$26:$AC$1271,22,FALSE))," ")</f>
        <v>835.8599999999999</v>
      </c>
      <c r="I35" s="465" t="str">
        <f>VLOOKUP(B35,'EXPER. PROP.'!$B$26:$AC$1271,27,FALSE)</f>
        <v>CUMPLE</v>
      </c>
      <c r="J35" s="479" t="str">
        <f t="shared" si="2"/>
        <v>HABILITADO</v>
      </c>
      <c r="K35" s="467">
        <f>IF(J35="HABILITADO",EVALUACION!J33,0)</f>
        <v>40.749891535701678</v>
      </c>
      <c r="L35" s="466">
        <f>IF(J35="habilitado",PUNTUABLES!D35,0)</f>
        <v>10</v>
      </c>
      <c r="M35" s="466">
        <f>IF(J35="habilitado",PUNTUABLES!F35,0)</f>
        <v>0</v>
      </c>
      <c r="N35" s="466">
        <f>IF(J35="habilitado",PUNTUABLES!J35,0)</f>
        <v>1</v>
      </c>
      <c r="O35" s="577" t="s">
        <v>658</v>
      </c>
      <c r="P35" s="559">
        <f t="shared" si="1"/>
        <v>51.749891535701678</v>
      </c>
      <c r="Q35" s="43"/>
    </row>
    <row r="36" spans="2:17" ht="35.450000000000003" customHeight="1" x14ac:dyDescent="0.2">
      <c r="B36" s="18">
        <v>29</v>
      </c>
      <c r="C36" s="460" t="str">
        <f>VLOOKUP(B36,'INFO. PROP'!A37:D133,2,FALSE)</f>
        <v>CODIPRO INGENIERÍA Y ARQUITECTURA LTDA.</v>
      </c>
      <c r="D36" s="457" t="s">
        <v>656</v>
      </c>
      <c r="E36" s="457" t="s">
        <v>656</v>
      </c>
      <c r="F36" s="457" t="str">
        <f>VLOOKUP(B36,'EXPER. PROP.'!$B$26:$AC$1271,25,FALSE)</f>
        <v>CUMPLE</v>
      </c>
      <c r="G36" s="457" t="str">
        <f>'PROPUESTA ECONOMICA'!F37</f>
        <v>CUMPLE</v>
      </c>
      <c r="H36" s="458">
        <f>IF(F36="CUMPLE",(VLOOKUP(B36,'EXPER. PROP.'!$B$26:$AC$1271,22,FALSE))," ")</f>
        <v>781.21482000000003</v>
      </c>
      <c r="I36" s="465" t="str">
        <f>VLOOKUP(B36,'EXPER. PROP.'!$B$26:$AC$1271,27,FALSE)</f>
        <v>CUMPLE</v>
      </c>
      <c r="J36" s="479" t="str">
        <f t="shared" si="2"/>
        <v>HABILITADO</v>
      </c>
      <c r="K36" s="467">
        <f>IF(J36="HABILITADO",EVALUACION!J34,0)</f>
        <v>47.107714235736488</v>
      </c>
      <c r="L36" s="466">
        <f>IF(J36="habilitado",PUNTUABLES!D36,0)</f>
        <v>10</v>
      </c>
      <c r="M36" s="466">
        <f>IF(J36="habilitado",PUNTUABLES!F36,0)</f>
        <v>20</v>
      </c>
      <c r="N36" s="466">
        <f>IF(J36="habilitado",PUNTUABLES!J36,0)</f>
        <v>1</v>
      </c>
      <c r="O36" s="577" t="s">
        <v>658</v>
      </c>
      <c r="P36" s="559">
        <f t="shared" si="1"/>
        <v>78.107714235736495</v>
      </c>
      <c r="Q36" s="43"/>
    </row>
    <row r="37" spans="2:17" ht="35.450000000000003" customHeight="1" x14ac:dyDescent="0.2">
      <c r="B37" s="18">
        <v>30</v>
      </c>
      <c r="C37" s="460" t="str">
        <f>VLOOKUP(B37,'INFO. PROP'!A38:D134,2,FALSE)</f>
        <v>CONSULTORES DONOVAN SAS</v>
      </c>
      <c r="D37" s="457" t="s">
        <v>656</v>
      </c>
      <c r="E37" s="457" t="s">
        <v>656</v>
      </c>
      <c r="F37" s="457" t="str">
        <f>VLOOKUP(B37,'EXPER. PROP.'!$B$26:$AC$1271,25,FALSE)</f>
        <v>CUMPLE</v>
      </c>
      <c r="G37" s="457" t="str">
        <f>'PROPUESTA ECONOMICA'!F38</f>
        <v>CUMPLE</v>
      </c>
      <c r="H37" s="458">
        <f>IF(F37="CUMPLE",(VLOOKUP(B37,'EXPER. PROP.'!$B$26:$AC$1271,22,FALSE))," ")</f>
        <v>1000.1095</v>
      </c>
      <c r="I37" s="465" t="str">
        <f>VLOOKUP(B37,'EXPER. PROP.'!$B$26:$AC$1271,27,FALSE)</f>
        <v>CUMPLE</v>
      </c>
      <c r="J37" s="479" t="str">
        <f t="shared" si="2"/>
        <v>HABILITADO</v>
      </c>
      <c r="K37" s="467">
        <f>IF(J37="HABILITADO",EVALUACION!J35,0)</f>
        <v>21.639895016898553</v>
      </c>
      <c r="L37" s="466">
        <f>IF(J37="habilitado",PUNTUABLES!D37,0)</f>
        <v>10</v>
      </c>
      <c r="M37" s="466">
        <f>IF(J37="habilitado",PUNTUABLES!F37,0)</f>
        <v>20</v>
      </c>
      <c r="N37" s="466">
        <f>IF(J37="habilitado",PUNTUABLES!J37,0)</f>
        <v>1</v>
      </c>
      <c r="O37" s="577" t="s">
        <v>658</v>
      </c>
      <c r="P37" s="559">
        <f t="shared" si="1"/>
        <v>52.639895016898549</v>
      </c>
      <c r="Q37" s="43"/>
    </row>
    <row r="38" spans="2:17" ht="35.450000000000003" customHeight="1" x14ac:dyDescent="0.2">
      <c r="B38" s="18">
        <v>31</v>
      </c>
      <c r="C38" s="460" t="str">
        <f>VLOOKUP(B38,'INFO. PROP'!A39:D135,2,FALSE)</f>
        <v>MAB INGENIERIA DE VALOR S.A.</v>
      </c>
      <c r="D38" s="457" t="s">
        <v>656</v>
      </c>
      <c r="E38" s="457" t="s">
        <v>656</v>
      </c>
      <c r="F38" s="457" t="str">
        <f>VLOOKUP(B38,'EXPER. PROP.'!$B$26:$AC$1271,25,FALSE)</f>
        <v>CUMPLE</v>
      </c>
      <c r="G38" s="457" t="str">
        <f>'PROPUESTA ECONOMICA'!F39</f>
        <v>CUMPLE</v>
      </c>
      <c r="H38" s="458">
        <f>IF(F38="CUMPLE",(VLOOKUP(B38,'EXPER. PROP.'!$B$26:$AC$1271,22,FALSE))," ")</f>
        <v>1087.29</v>
      </c>
      <c r="I38" s="465" t="str">
        <f>VLOOKUP(B38,'EXPER. PROP.'!$B$26:$AC$1271,27,FALSE)</f>
        <v>CUMPLE</v>
      </c>
      <c r="J38" s="479" t="str">
        <f t="shared" si="2"/>
        <v>HABILITADO</v>
      </c>
      <c r="K38" s="467">
        <f>IF(J38="HABILITADO",EVALUACION!J36,0)</f>
        <v>11.496673567168033</v>
      </c>
      <c r="L38" s="466">
        <f>IF(J38="habilitado",PUNTUABLES!D38,0)</f>
        <v>10</v>
      </c>
      <c r="M38" s="466">
        <f>IF(J38="habilitado",PUNTUABLES!F38,0)</f>
        <v>20</v>
      </c>
      <c r="N38" s="466">
        <f>IF(J38="habilitado",PUNTUABLES!J38,0)</f>
        <v>1</v>
      </c>
      <c r="O38" s="577" t="s">
        <v>658</v>
      </c>
      <c r="P38" s="559">
        <f t="shared" si="1"/>
        <v>42.496673567168031</v>
      </c>
      <c r="Q38" s="43"/>
    </row>
    <row r="39" spans="2:17" ht="35.450000000000003" customHeight="1" x14ac:dyDescent="0.2">
      <c r="B39" s="18">
        <v>32</v>
      </c>
      <c r="C39" s="460" t="str">
        <f>VLOOKUP(B39,'INFO. PROP'!A40:D136,2,FALSE)</f>
        <v>CONSORCIO GIS BOSA</v>
      </c>
      <c r="D39" s="457" t="s">
        <v>656</v>
      </c>
      <c r="E39" s="457" t="s">
        <v>656</v>
      </c>
      <c r="F39" s="457" t="str">
        <f>VLOOKUP(B39,'EXPER. PROP.'!$B$26:$AC$1271,25,FALSE)</f>
        <v>CUMPLE</v>
      </c>
      <c r="G39" s="457" t="str">
        <f>'PROPUESTA ECONOMICA'!F40</f>
        <v>CUMPLE</v>
      </c>
      <c r="H39" s="458">
        <f>IF(F39="CUMPLE",(VLOOKUP(B39,'EXPER. PROP.'!$B$26:$AC$1271,22,FALSE))," ")</f>
        <v>1594.6541</v>
      </c>
      <c r="I39" s="465" t="str">
        <f>VLOOKUP(B39,'EXPER. PROP.'!$B$26:$AC$1271,27,FALSE)</f>
        <v>CUMPLE</v>
      </c>
      <c r="J39" s="479" t="str">
        <f t="shared" si="2"/>
        <v>HABILITADO</v>
      </c>
      <c r="K39" s="467">
        <f>IF(J39="HABILITADO",EVALUACION!J37,0)</f>
        <v>-47.533802536355417</v>
      </c>
      <c r="L39" s="466">
        <f>IF(J39="habilitado",PUNTUABLES!D39,0)</f>
        <v>10</v>
      </c>
      <c r="M39" s="466">
        <f>IF(J39="habilitado",PUNTUABLES!F39,0)</f>
        <v>20</v>
      </c>
      <c r="N39" s="466">
        <f>IF(J39="habilitado",PUNTUABLES!J39,0)</f>
        <v>1</v>
      </c>
      <c r="O39" s="577" t="s">
        <v>658</v>
      </c>
      <c r="P39" s="559">
        <f t="shared" si="1"/>
        <v>-16.533802536355417</v>
      </c>
      <c r="Q39" s="43"/>
    </row>
    <row r="40" spans="2:17" ht="35.450000000000003" customHeight="1" x14ac:dyDescent="0.2">
      <c r="B40" s="18">
        <v>33</v>
      </c>
      <c r="C40" s="460" t="str">
        <f>VLOOKUP(B40,'INFO. PROP'!A41:D137,2,FALSE)</f>
        <v>RAFAEL JAVIER GUISA RUEDA</v>
      </c>
      <c r="D40" s="457" t="s">
        <v>656</v>
      </c>
      <c r="E40" s="457" t="s">
        <v>656</v>
      </c>
      <c r="F40" s="457" t="str">
        <f>VLOOKUP(B40,'EXPER. PROP.'!$B$26:$AC$1271,25,FALSE)</f>
        <v>CUMPLE</v>
      </c>
      <c r="G40" s="457" t="str">
        <f>'PROPUESTA ECONOMICA'!F41</f>
        <v>CUMPLE</v>
      </c>
      <c r="H40" s="458">
        <f>IF(F40="CUMPLE",(VLOOKUP(B40,'EXPER. PROP.'!$B$26:$AC$1271,22,FALSE))," ")</f>
        <v>589.07349999999997</v>
      </c>
      <c r="I40" s="465" t="str">
        <f>VLOOKUP(B40,'EXPER. PROP.'!$B$26:$AC$1271,27,FALSE)</f>
        <v>CUMPLE</v>
      </c>
      <c r="J40" s="479" t="str">
        <f t="shared" si="2"/>
        <v>HABILITADO</v>
      </c>
      <c r="K40" s="467">
        <f>IF(J40="HABILITADO",EVALUACION!J38,0)</f>
        <v>68.5371494848944</v>
      </c>
      <c r="L40" s="466">
        <f>IF(J40="habilitado",PUNTUABLES!D40,0)</f>
        <v>10</v>
      </c>
      <c r="M40" s="466">
        <f>IF(J40="habilitado",PUNTUABLES!F40,0)</f>
        <v>20</v>
      </c>
      <c r="N40" s="466">
        <f>IF(J40="habilitado",PUNTUABLES!J40,0)</f>
        <v>1</v>
      </c>
      <c r="O40" s="577" t="s">
        <v>658</v>
      </c>
      <c r="P40" s="559">
        <f t="shared" si="1"/>
        <v>99.5371494848944</v>
      </c>
      <c r="Q40" s="43"/>
    </row>
    <row r="41" spans="2:17" ht="141.75" customHeight="1" x14ac:dyDescent="0.2">
      <c r="B41" s="18">
        <v>34</v>
      </c>
      <c r="C41" s="460" t="str">
        <f>VLOOKUP(B41,'INFO. PROP'!A42:D138,2,FALSE)</f>
        <v>CONSORCIO INTERMALLAVIAL BOSA</v>
      </c>
      <c r="D41" s="586" t="s">
        <v>1816</v>
      </c>
      <c r="E41" s="586" t="s">
        <v>1816</v>
      </c>
      <c r="F41" s="586" t="s">
        <v>1816</v>
      </c>
      <c r="G41" s="457" t="str">
        <f>'PROPUESTA ECONOMICA'!F42</f>
        <v>CUMPLE</v>
      </c>
      <c r="H41" s="458" t="str">
        <f>IF(F41="CUMPLE",(VLOOKUP(B41,'EXPER. PROP.'!$B$26:$AC$1271,22,FALSE))," ")</f>
        <v xml:space="preserve"> </v>
      </c>
      <c r="I41" s="465" t="str">
        <f>VLOOKUP(B41,'EXPER. PROP.'!$B$26:$AC$1271,27,FALSE)</f>
        <v>CUMPLE</v>
      </c>
      <c r="J41" s="586" t="s">
        <v>1816</v>
      </c>
      <c r="K41" s="467">
        <f>IF(J41="HABILITADO",EVALUACION!J39,0)</f>
        <v>0</v>
      </c>
      <c r="L41" s="466">
        <f>IF(J41="habilitado",PUNTUABLES!D41,0)</f>
        <v>0</v>
      </c>
      <c r="M41" s="466">
        <f>IF(J41="habilitado",PUNTUABLES!F41,0)</f>
        <v>0</v>
      </c>
      <c r="N41" s="466">
        <f>IF(J41="habilitado",PUNTUABLES!J41,0)</f>
        <v>0</v>
      </c>
      <c r="O41" s="577" t="s">
        <v>658</v>
      </c>
      <c r="P41" s="559" t="str">
        <f t="shared" si="1"/>
        <v>RECHAZADO, NO OBTIENE PUNTAJE</v>
      </c>
      <c r="Q41" s="43" t="s">
        <v>1818</v>
      </c>
    </row>
    <row r="42" spans="2:17" ht="35.450000000000003" customHeight="1" x14ac:dyDescent="0.2">
      <c r="B42" s="18">
        <v>35</v>
      </c>
      <c r="C42" s="460" t="str">
        <f>VLOOKUP(B42,'INFO. PROP'!A43:D139,2,FALSE)</f>
        <v>Consorcio RP Bosa</v>
      </c>
      <c r="D42" s="457" t="s">
        <v>656</v>
      </c>
      <c r="E42" s="457" t="s">
        <v>656</v>
      </c>
      <c r="F42" s="457" t="str">
        <f>VLOOKUP(B42,'EXPER. PROP.'!$B$26:$AC$1271,25,FALSE)</f>
        <v>CUMPLE</v>
      </c>
      <c r="G42" s="457" t="str">
        <f>'PROPUESTA ECONOMICA'!F43</f>
        <v>CUMPLE</v>
      </c>
      <c r="H42" s="458">
        <f>IF(F42="CUMPLE",(VLOOKUP(B42,'EXPER. PROP.'!$B$26:$AC$1271,22,FALSE))," ")</f>
        <v>739.80499999999995</v>
      </c>
      <c r="I42" s="465" t="str">
        <f>VLOOKUP(B42,'EXPER. PROP.'!$B$26:$AC$1271,27,FALSE)</f>
        <v>CUMPLE</v>
      </c>
      <c r="J42" s="479" t="str">
        <f>IF(OR(D42="",E42="",F42=""),"NO CUMPLE",IF(OR(E42="NO CUMPLE",F42="NO CUMPLE"&amp;"SUBSANAR",,D42="NO CUMPLE",G42="NO CUMPLE"),"RECHAZADO","HABILITADO"))</f>
        <v>HABILITADO</v>
      </c>
      <c r="K42" s="467">
        <f>IF(J42="HABILITADO",EVALUACION!J40,0)</f>
        <v>51.92563767565116</v>
      </c>
      <c r="L42" s="466">
        <f>IF(J42="habilitado",PUNTUABLES!D42,0)</f>
        <v>10</v>
      </c>
      <c r="M42" s="466">
        <f>IF(J42="habilitado",PUNTUABLES!F42,0)</f>
        <v>20</v>
      </c>
      <c r="N42" s="466">
        <f>IF(J42="habilitado",PUNTUABLES!J42,0)</f>
        <v>1</v>
      </c>
      <c r="O42" s="577" t="s">
        <v>658</v>
      </c>
      <c r="P42" s="559">
        <f t="shared" si="1"/>
        <v>82.92563767565116</v>
      </c>
      <c r="Q42" s="43"/>
    </row>
    <row r="43" spans="2:17" ht="35.450000000000003" customHeight="1" x14ac:dyDescent="0.2">
      <c r="B43" s="18">
        <v>36</v>
      </c>
      <c r="C43" s="460" t="str">
        <f>VLOOKUP(B43,'INFO. PROP'!A44:D140,2,FALSE)</f>
        <v>CONSORCIO OPH - CAP 2022</v>
      </c>
      <c r="D43" s="457" t="s">
        <v>656</v>
      </c>
      <c r="E43" s="457" t="s">
        <v>656</v>
      </c>
      <c r="F43" s="457" t="str">
        <f>VLOOKUP(B43,'EXPER. PROP.'!$B$26:$AC$1271,25,FALSE)</f>
        <v>CUMPLE</v>
      </c>
      <c r="G43" s="457" t="str">
        <f>'PROPUESTA ECONOMICA'!F44</f>
        <v>CUMPLE</v>
      </c>
      <c r="H43" s="458">
        <f>IF(F43="CUMPLE",(VLOOKUP(B43,'EXPER. PROP.'!$B$26:$AC$1271,22,FALSE))," ")</f>
        <v>766.33433333333335</v>
      </c>
      <c r="I43" s="465" t="str">
        <f>VLOOKUP(B43,'EXPER. PROP.'!$B$26:$AC$1271,27,FALSE)</f>
        <v>CUMPLE</v>
      </c>
      <c r="J43" s="479" t="str">
        <f>IF(OR(D43="",E43="",F43=""),"NO CUMPLE",IF(OR(E43="NO CUMPLE",F43="NO CUMPLE"&amp;"SUBSANAR",,D43="NO CUMPLE",G43="NO CUMPLE"),"RECHAZADO","HABILITADO"))</f>
        <v>HABILITADO</v>
      </c>
      <c r="K43" s="467">
        <f>IF(J43="HABILITADO",EVALUACION!J41,0)</f>
        <v>48.839019648526765</v>
      </c>
      <c r="L43" s="466">
        <f>IF(J43="habilitado",PUNTUABLES!D43,0)</f>
        <v>10</v>
      </c>
      <c r="M43" s="466">
        <f>IF(J43="habilitado",PUNTUABLES!F43,0)</f>
        <v>0</v>
      </c>
      <c r="N43" s="466">
        <f>IF(J43="habilitado",PUNTUABLES!J43,0)</f>
        <v>1</v>
      </c>
      <c r="O43" s="577" t="s">
        <v>658</v>
      </c>
      <c r="P43" s="559">
        <f t="shared" si="1"/>
        <v>59.839019648526765</v>
      </c>
      <c r="Q43" s="43"/>
    </row>
    <row r="44" spans="2:17" ht="35.450000000000003" customHeight="1" x14ac:dyDescent="0.2">
      <c r="B44" s="18">
        <v>37</v>
      </c>
      <c r="C44" s="461" t="str">
        <f>VLOOKUP(B44,'INFO. PROP'!A45:D141,2,FALSE)</f>
        <v>ARQING CONSULTORIA Y CONSTRUCCIONES SAS</v>
      </c>
      <c r="D44" s="457" t="s">
        <v>656</v>
      </c>
      <c r="E44" s="457" t="s">
        <v>656</v>
      </c>
      <c r="F44" s="457" t="str">
        <f>VLOOKUP(B44,'EXPER. PROP.'!$B$26:$AC$1271,25,FALSE)</f>
        <v>CUMPLE</v>
      </c>
      <c r="G44" s="457" t="str">
        <f>'PROPUESTA ECONOMICA'!F45</f>
        <v>CUMPLE</v>
      </c>
      <c r="H44" s="458">
        <f>IF(F44="CUMPLE",(VLOOKUP(B44,'EXPER. PROP.'!$B$26:$AC$1271,22,FALSE))," ")</f>
        <v>834.36209999999994</v>
      </c>
      <c r="I44" s="465" t="str">
        <f>VLOOKUP(B44,'EXPER. PROP.'!$B$26:$AC$1271,27,FALSE)</f>
        <v>CUMPLE</v>
      </c>
      <c r="J44" s="479" t="str">
        <f>IF(OR(D44="",E44="",F44=""),"NO CUMPLE",IF(OR(E44="NO CUMPLE",F44="NO CUMPLE"&amp;"SUBSANAR",,D44="NO CUMPLE",G44="NO CUMPLE"),"RECHAZADO","HABILITADO"))</f>
        <v>HABILITADO</v>
      </c>
      <c r="K44" s="467">
        <f>IF(J44="HABILITADO",EVALUACION!J42,0)</f>
        <v>40.924168253655246</v>
      </c>
      <c r="L44" s="466">
        <f>IF(J44="habilitado",PUNTUABLES!D44,0)</f>
        <v>10</v>
      </c>
      <c r="M44" s="466">
        <f>IF(J44="habilitado",PUNTUABLES!F44,0)</f>
        <v>20</v>
      </c>
      <c r="N44" s="466">
        <f>IF(J44="habilitado",PUNTUABLES!J44,0)</f>
        <v>0</v>
      </c>
      <c r="O44" s="577" t="s">
        <v>658</v>
      </c>
      <c r="P44" s="559">
        <f t="shared" si="1"/>
        <v>70.924168253655239</v>
      </c>
      <c r="Q44" s="43"/>
    </row>
    <row r="45" spans="2:17" ht="35.450000000000003" customHeight="1" x14ac:dyDescent="0.2">
      <c r="B45" s="18">
        <v>38</v>
      </c>
      <c r="C45" s="461" t="str">
        <f>VLOOKUP(B45,'INFO. PROP'!A46:D142,2,FALSE)</f>
        <v>HERNAN ALONSO VELASQUEZ CABEZA</v>
      </c>
      <c r="D45" s="457" t="s">
        <v>656</v>
      </c>
      <c r="E45" s="457" t="s">
        <v>656</v>
      </c>
      <c r="F45" s="457" t="str">
        <f>VLOOKUP(B45,'EXPER. PROP.'!$B$26:$AC$1271,25,FALSE)</f>
        <v>CUMPLE</v>
      </c>
      <c r="G45" s="457" t="str">
        <f>'PROPUESTA ECONOMICA'!F46</f>
        <v>CUMPLE</v>
      </c>
      <c r="H45" s="458">
        <f>IF(F45="CUMPLE",(VLOOKUP(B45,'EXPER. PROP.'!$B$26:$AC$1271,22,FALSE))," ")</f>
        <v>205.98874999999998</v>
      </c>
      <c r="I45" s="465" t="str">
        <f>VLOOKUP(B45,'EXPER. PROP.'!$B$26:$AC$1271,27,FALSE)</f>
        <v>CUMPLE</v>
      </c>
      <c r="J45" s="479" t="str">
        <f>IF(OR(D45="",E45="",F45=""),"NO CUMPLE",IF(OR(E45="NO CUMPLE",F45="NO CUMPLE"&amp;"SUBSANAR",,D45="NO CUMPLE",G45="NO CUMPLE"),"RECHAZADO","HABILITADO"))</f>
        <v>HABILITADO</v>
      </c>
      <c r="K45" s="467">
        <f>IF(J45="HABILITADO",EVALUACION!J43,0)</f>
        <v>23.966248271152146</v>
      </c>
      <c r="L45" s="466">
        <f>IF(J45="habilitado",PUNTUABLES!D45,0)</f>
        <v>10</v>
      </c>
      <c r="M45" s="466">
        <f>IF(J45="habilitado",PUNTUABLES!F45,0)</f>
        <v>20</v>
      </c>
      <c r="N45" s="466">
        <f>IF(J45="habilitado",PUNTUABLES!J45,0)</f>
        <v>0</v>
      </c>
      <c r="O45" s="577" t="s">
        <v>658</v>
      </c>
      <c r="P45" s="559">
        <f t="shared" si="1"/>
        <v>53.966248271152146</v>
      </c>
      <c r="Q45" s="43"/>
    </row>
    <row r="46" spans="2:17" ht="135" customHeight="1" x14ac:dyDescent="0.2">
      <c r="B46" s="18">
        <v>39</v>
      </c>
      <c r="C46" s="461" t="str">
        <f>VLOOKUP(B46,'INFO. PROP'!A47:D143,2,FALSE)</f>
        <v>CONSORCIO INTERSPACIOS BOSA</v>
      </c>
      <c r="D46" s="586" t="s">
        <v>1816</v>
      </c>
      <c r="E46" s="457" t="s">
        <v>656</v>
      </c>
      <c r="F46" s="457" t="str">
        <f>VLOOKUP(B46,'EXPER. PROP.'!$B$26:$AC$1271,25,FALSE)</f>
        <v>NO CUMPLE</v>
      </c>
      <c r="G46" s="457" t="str">
        <f>'PROPUESTA ECONOMICA'!F47</f>
        <v>CUMPLE</v>
      </c>
      <c r="H46" s="458" t="str">
        <f>IF(F46="CUMPLE",(VLOOKUP(B46,'EXPER. PROP.'!$B$26:$AC$1271,22,FALSE))," ")</f>
        <v xml:space="preserve"> </v>
      </c>
      <c r="I46" s="465" t="str">
        <f>VLOOKUP(B46,'EXPER. PROP.'!$B$26:$AC$1271,27,FALSE)</f>
        <v>CUMPLE</v>
      </c>
      <c r="J46" s="586" t="s">
        <v>1816</v>
      </c>
      <c r="K46" s="467">
        <f>IF(J46="HABILITADO",EVALUACION!J44,0)</f>
        <v>0</v>
      </c>
      <c r="L46" s="466">
        <f>IF(J46="habilitado",PUNTUABLES!D46,0)</f>
        <v>0</v>
      </c>
      <c r="M46" s="466">
        <f>IF(J46="habilitado",PUNTUABLES!F46,0)</f>
        <v>0</v>
      </c>
      <c r="N46" s="466">
        <f>IF(J46="habilitado",PUNTUABLES!J46,0)</f>
        <v>0</v>
      </c>
      <c r="O46" s="577" t="s">
        <v>658</v>
      </c>
      <c r="P46" s="559" t="str">
        <f t="shared" si="1"/>
        <v>RECHAZADO, NO OBTIENE PUNTAJE</v>
      </c>
      <c r="Q46" s="43" t="s">
        <v>1819</v>
      </c>
    </row>
    <row r="47" spans="2:17" ht="35.450000000000003" customHeight="1" x14ac:dyDescent="0.2">
      <c r="B47" s="18">
        <v>40</v>
      </c>
      <c r="C47" s="461" t="str">
        <f>VLOOKUP(B47,'INFO. PROP'!A48:D144,2,FALSE)</f>
        <v>UT INTERVENTORIA BOSA 2022</v>
      </c>
      <c r="D47" s="457" t="s">
        <v>656</v>
      </c>
      <c r="E47" s="457" t="s">
        <v>656</v>
      </c>
      <c r="F47" s="457" t="str">
        <f>VLOOKUP(B47,'EXPER. PROP.'!$B$26:$AC$1271,25,FALSE)</f>
        <v>CUMPLE</v>
      </c>
      <c r="G47" s="457" t="str">
        <f>'PROPUESTA ECONOMICA'!F48</f>
        <v>CUMPLE</v>
      </c>
      <c r="H47" s="458">
        <f>IF(F47="CUMPLE",(VLOOKUP(B47,'EXPER. PROP.'!$B$26:$AC$1271,22,FALSE))," ")</f>
        <v>1732.0469000000001</v>
      </c>
      <c r="I47" s="465" t="str">
        <f>VLOOKUP(B47,'EXPER. PROP.'!$B$26:$AC$1271,27,FALSE)</f>
        <v>CUMPLE</v>
      </c>
      <c r="J47" s="479" t="str">
        <f>IF(OR(D47="",E47="",F47=""),"NO CUMPLE",IF(OR(E47="NO CUMPLE",F47="NO CUMPLE"&amp;"SUBSANAR",,D47="NO CUMPLE",G47="NO CUMPLE"),"RECHAZADO","HABILITADO"))</f>
        <v>HABILITADO</v>
      </c>
      <c r="K47" s="467">
        <f>IF(J47="HABILITADO",EVALUACION!J45,0)</f>
        <v>-63.519092778996104</v>
      </c>
      <c r="L47" s="466">
        <f>IF(J47="habilitado",PUNTUABLES!D47,0)</f>
        <v>10</v>
      </c>
      <c r="M47" s="466">
        <f>IF(J47="habilitado",PUNTUABLES!F47,0)</f>
        <v>20</v>
      </c>
      <c r="N47" s="466">
        <f>IF(J47="habilitado",PUNTUABLES!J47,0)</f>
        <v>1</v>
      </c>
      <c r="O47" s="577" t="s">
        <v>658</v>
      </c>
      <c r="P47" s="559">
        <f t="shared" si="1"/>
        <v>-32.519092778996104</v>
      </c>
      <c r="Q47" s="43"/>
    </row>
    <row r="48" spans="2:17" ht="35.450000000000003" customHeight="1" x14ac:dyDescent="0.2">
      <c r="B48" s="18">
        <v>41</v>
      </c>
      <c r="C48" s="461" t="str">
        <f>VLOOKUP(B48,'INFO. PROP'!A49:D145,2,FALSE)</f>
        <v>PROYECTISTAS DE COLOMBIA &amp; CIA SAS</v>
      </c>
      <c r="D48" s="457" t="s">
        <v>656</v>
      </c>
      <c r="E48" s="457" t="s">
        <v>656</v>
      </c>
      <c r="F48" s="457" t="str">
        <f>VLOOKUP(B48,'EXPER. PROP.'!$B$26:$AC$1271,25,FALSE)</f>
        <v>CUMPLE</v>
      </c>
      <c r="G48" s="457" t="str">
        <f>'PROPUESTA ECONOMICA'!F49</f>
        <v>CUMPLE</v>
      </c>
      <c r="H48" s="458">
        <f>IF(F48="CUMPLE",(VLOOKUP(B48,'EXPER. PROP.'!$B$26:$AC$1271,22,FALSE))," ")</f>
        <v>910.01600000000008</v>
      </c>
      <c r="I48" s="465" t="str">
        <f>VLOOKUP(B48,'EXPER. PROP.'!$B$26:$AC$1271,27,FALSE)</f>
        <v>CUMPLE</v>
      </c>
      <c r="J48" s="479" t="str">
        <f>IF(OR(D48="",E48="",F48=""),"NO CUMPLE",IF(OR(E48="NO CUMPLE",F48="NO CUMPLE"&amp;"SUBSANAR",,D48="NO CUMPLE",G48="NO CUMPLE"),"RECHAZADO","HABILITADO"))</f>
        <v>HABILITADO</v>
      </c>
      <c r="K48" s="467">
        <f>IF(J48="HABILITADO",EVALUACION!J46,0)</f>
        <v>32.122036340718644</v>
      </c>
      <c r="L48" s="466">
        <f>IF(J48="habilitado",PUNTUABLES!D48,0)</f>
        <v>10</v>
      </c>
      <c r="M48" s="466">
        <f>IF(J48="habilitado",PUNTUABLES!F48,0)</f>
        <v>20</v>
      </c>
      <c r="N48" s="466">
        <f>IF(J48="habilitado",PUNTUABLES!J48,0)</f>
        <v>1</v>
      </c>
      <c r="O48" s="577" t="s">
        <v>658</v>
      </c>
      <c r="P48" s="559">
        <f t="shared" si="1"/>
        <v>63.122036340718644</v>
      </c>
      <c r="Q48" s="43"/>
    </row>
    <row r="49" spans="2:17" ht="173.25" customHeight="1" x14ac:dyDescent="0.2">
      <c r="B49" s="18">
        <v>42</v>
      </c>
      <c r="C49" s="461" t="str">
        <f>VLOOKUP(B49,'INFO. PROP'!A50:D146,2,FALSE)</f>
        <v>COMPAÑIA DE INTERVENTORIAS Y CONSULTORIAS DE LA COSTA SAS</v>
      </c>
      <c r="D49" s="586" t="s">
        <v>1816</v>
      </c>
      <c r="E49" s="457" t="s">
        <v>656</v>
      </c>
      <c r="F49" s="457" t="str">
        <f>VLOOKUP(B49,'EXPER. PROP.'!$B$26:$AC$1271,25,FALSE)</f>
        <v>CUMPLE</v>
      </c>
      <c r="G49" s="457" t="str">
        <f>'PROPUESTA ECONOMICA'!F50</f>
        <v>CUMPLE</v>
      </c>
      <c r="H49" s="458">
        <f>IF(F49="CUMPLE",(VLOOKUP(B49,'EXPER. PROP.'!$B$26:$AC$1271,22,FALSE))," ")</f>
        <v>1241.0515</v>
      </c>
      <c r="I49" s="465" t="str">
        <f>VLOOKUP(B49,'EXPER. PROP.'!$B$26:$AC$1271,27,FALSE)</f>
        <v>CUMPLE</v>
      </c>
      <c r="J49" s="586" t="s">
        <v>1816</v>
      </c>
      <c r="K49" s="467">
        <f>IF(J49="HABILITADO",EVALUACION!J47,0)</f>
        <v>0</v>
      </c>
      <c r="L49" s="466">
        <f>IF(J49="habilitado",PUNTUABLES!D49,0)</f>
        <v>0</v>
      </c>
      <c r="M49" s="466">
        <f>IF(J49="habilitado",PUNTUABLES!F49,0)</f>
        <v>0</v>
      </c>
      <c r="N49" s="466">
        <f>IF(J49="habilitado",PUNTUABLES!J49,0)</f>
        <v>0</v>
      </c>
      <c r="O49" s="577" t="s">
        <v>658</v>
      </c>
      <c r="P49" s="559" t="str">
        <f t="shared" si="1"/>
        <v>RECHAZADO, NO OBTIENE PUNTAJE</v>
      </c>
      <c r="Q49" s="589" t="s">
        <v>1820</v>
      </c>
    </row>
    <row r="50" spans="2:17" ht="151.5" customHeight="1" x14ac:dyDescent="0.2">
      <c r="B50" s="18">
        <v>43</v>
      </c>
      <c r="C50" s="461" t="str">
        <f>VLOOKUP(B50,'INFO. PROP'!A51:D147,2,FALSE)</f>
        <v>CONSORCIO INTERBOSA 2022</v>
      </c>
      <c r="D50" s="586" t="s">
        <v>1816</v>
      </c>
      <c r="E50" s="457" t="s">
        <v>656</v>
      </c>
      <c r="F50" s="457" t="str">
        <f>VLOOKUP(B50,'EXPER. PROP.'!$B$26:$AC$1271,25,FALSE)</f>
        <v>CUMPLE</v>
      </c>
      <c r="G50" s="457" t="str">
        <f>'PROPUESTA ECONOMICA'!F51</f>
        <v>CUMPLE</v>
      </c>
      <c r="H50" s="458">
        <f>IF(F50="CUMPLE",(VLOOKUP(B50,'EXPER. PROP.'!$B$26:$AC$1271,22,FALSE))," ")</f>
        <v>485.73</v>
      </c>
      <c r="I50" s="465" t="str">
        <f>VLOOKUP(B50,'EXPER. PROP.'!$B$26:$AC$1271,27,FALSE)</f>
        <v>CUMPLE</v>
      </c>
      <c r="J50" s="586" t="s">
        <v>1816</v>
      </c>
      <c r="K50" s="467">
        <f>IF(J50="HABILITADO",EVALUACION!J48,0)</f>
        <v>0</v>
      </c>
      <c r="L50" s="466">
        <f>IF(J50="habilitado",PUNTUABLES!D50,0)</f>
        <v>0</v>
      </c>
      <c r="M50" s="466">
        <f>IF(J50="habilitado",PUNTUABLES!F50,0)</f>
        <v>0</v>
      </c>
      <c r="N50" s="466">
        <f>IF(J50="habilitado",PUNTUABLES!J50,0)</f>
        <v>0</v>
      </c>
      <c r="O50" s="577" t="s">
        <v>658</v>
      </c>
      <c r="P50" s="559" t="str">
        <f t="shared" si="1"/>
        <v>RECHAZADO, NO OBTIENE PUNTAJE</v>
      </c>
      <c r="Q50" s="589" t="s">
        <v>1820</v>
      </c>
    </row>
    <row r="51" spans="2:17" ht="35.450000000000003" customHeight="1" x14ac:dyDescent="0.2">
      <c r="B51" s="18">
        <v>44</v>
      </c>
      <c r="C51" s="461" t="str">
        <f>VLOOKUP(B51,'INFO. PROP'!A52:D148,2,FALSE)</f>
        <v>CONSORCIO ALMA-GILLI</v>
      </c>
      <c r="D51" s="457" t="s">
        <v>656</v>
      </c>
      <c r="E51" s="457" t="s">
        <v>656</v>
      </c>
      <c r="F51" s="457" t="str">
        <f>VLOOKUP(B51,'EXPER. PROP.'!$B$26:$AC$1271,25,FALSE)</f>
        <v>CUMPLE</v>
      </c>
      <c r="G51" s="457" t="str">
        <f>'PROPUESTA ECONOMICA'!F52</f>
        <v>CUMPLE</v>
      </c>
      <c r="H51" s="458">
        <f>IF(F51="CUMPLE",(VLOOKUP(B51,'EXPER. PROP.'!$B$26:$AC$1271,22,FALSE))," ")</f>
        <v>735.21185000000003</v>
      </c>
      <c r="I51" s="465" t="str">
        <f>VLOOKUP(B51,'EXPER. PROP.'!$B$26:$AC$1271,27,FALSE)</f>
        <v>CUMPLE</v>
      </c>
      <c r="J51" s="479" t="str">
        <f>IF(OR(D51="",E51="",F51=""),"NO CUMPLE",IF(OR(E51="NO CUMPLE",F51="NO CUMPLE"&amp;"SUBSANAR",,D51="NO CUMPLE",G51="NO CUMPLE"),"RECHAZADO","HABILITADO"))</f>
        <v>HABILITADO</v>
      </c>
      <c r="K51" s="467">
        <f>IF(J51="HABILITADO",EVALUACION!J49,0)</f>
        <v>52.46003857495581</v>
      </c>
      <c r="L51" s="466">
        <f>IF(J51="habilitado",PUNTUABLES!D51,0)</f>
        <v>10</v>
      </c>
      <c r="M51" s="466">
        <f>IF(J51="habilitado",PUNTUABLES!F51,0)</f>
        <v>20</v>
      </c>
      <c r="N51" s="466">
        <f>IF(J51="habilitado",PUNTUABLES!J51,0)</f>
        <v>1</v>
      </c>
      <c r="O51" s="577" t="s">
        <v>658</v>
      </c>
      <c r="P51" s="559">
        <f t="shared" si="1"/>
        <v>83.460038574955803</v>
      </c>
      <c r="Q51" s="43"/>
    </row>
    <row r="52" spans="2:17" ht="156" customHeight="1" x14ac:dyDescent="0.2">
      <c r="B52" s="18">
        <v>45</v>
      </c>
      <c r="C52" s="461" t="str">
        <f>VLOOKUP(B52,'INFO. PROP'!A53:D149,2,FALSE)</f>
        <v>Wilmer Junior Gomez Brito</v>
      </c>
      <c r="D52" s="586" t="s">
        <v>1816</v>
      </c>
      <c r="E52" s="457" t="s">
        <v>656</v>
      </c>
      <c r="F52" s="457" t="str">
        <f>VLOOKUP(B52,'EXPER. PROP.'!$B$26:$AC$1271,25,FALSE)</f>
        <v>CUMPLE</v>
      </c>
      <c r="G52" s="457" t="str">
        <f>'PROPUESTA ECONOMICA'!F53</f>
        <v>CUMPLE</v>
      </c>
      <c r="H52" s="458">
        <f>IF(F52="CUMPLE",(VLOOKUP(B52,'EXPER. PROP.'!$B$26:$AC$1271,22,FALSE))," ")</f>
        <v>1796.9680000000001</v>
      </c>
      <c r="I52" s="465" t="str">
        <f>VLOOKUP(B52,'EXPER. PROP.'!$B$26:$AC$1271,27,FALSE)</f>
        <v>CUMPLE</v>
      </c>
      <c r="J52" s="586" t="s">
        <v>1816</v>
      </c>
      <c r="K52" s="467">
        <f>IF(J52="HABILITADO",EVALUACION!J50,0)</f>
        <v>0</v>
      </c>
      <c r="L52" s="466">
        <f>IF(J52="habilitado",PUNTUABLES!D52,0)</f>
        <v>0</v>
      </c>
      <c r="M52" s="466">
        <f>IF(J52="habilitado",PUNTUABLES!F52,0)</f>
        <v>0</v>
      </c>
      <c r="N52" s="466">
        <f>IF(J52="habilitado",PUNTUABLES!J52,0)</f>
        <v>0</v>
      </c>
      <c r="O52" s="577" t="s">
        <v>658</v>
      </c>
      <c r="P52" s="559" t="str">
        <f t="shared" si="1"/>
        <v>RECHAZADO, NO OBTIENE PUNTAJE</v>
      </c>
      <c r="Q52" s="43" t="s">
        <v>1820</v>
      </c>
    </row>
    <row r="53" spans="2:17" ht="35.450000000000003" customHeight="1" x14ac:dyDescent="0.2">
      <c r="B53" s="18">
        <v>46</v>
      </c>
      <c r="C53" s="461" t="str">
        <f>VLOOKUP(B53,'INFO. PROP'!A54:D150,2,FALSE)</f>
        <v>CONSTRUCCIONES INTERVENTORIAS ISAZA INGENIERIA SAS</v>
      </c>
      <c r="D53" s="457" t="s">
        <v>656</v>
      </c>
      <c r="E53" s="585" t="s">
        <v>656</v>
      </c>
      <c r="F53" s="457" t="str">
        <f>VLOOKUP(B53,'EXPER. PROP.'!$B$26:$AC$1271,25,FALSE)</f>
        <v>CUMPLE</v>
      </c>
      <c r="G53" s="457" t="str">
        <f>'PROPUESTA ECONOMICA'!F54</f>
        <v>CUMPLE</v>
      </c>
      <c r="H53" s="458">
        <f>IF(F53="CUMPLE",(VLOOKUP(B53,'EXPER. PROP.'!$B$26:$AC$1271,22,FALSE))," ")</f>
        <v>829.02499999999998</v>
      </c>
      <c r="I53" s="465" t="str">
        <f>VLOOKUP(B53,'EXPER. PROP.'!$B$26:$AC$1271,27,FALSE)</f>
        <v>CUMPLE</v>
      </c>
      <c r="J53" s="479" t="str">
        <f t="shared" ref="J53:J68" si="3">IF(OR(D53="",E53="",F53=""),"NO CUMPLE",IF(OR(E53="NO CUMPLE",F53="NO CUMPLE"&amp;"SUBSANAR",,D53="NO CUMPLE",G53="NO CUMPLE"),"RECHAZADO","HABILITADO"))</f>
        <v>HABILITADO</v>
      </c>
      <c r="K53" s="467">
        <f>IF(J53="HABILITADO",EVALUACION!J51,0)</f>
        <v>41.545125775111956</v>
      </c>
      <c r="L53" s="466">
        <f>IF(J53="habilitado",PUNTUABLES!D53,0)</f>
        <v>10</v>
      </c>
      <c r="M53" s="466">
        <f>IF(J53="habilitado",PUNTUABLES!F53,0)</f>
        <v>20</v>
      </c>
      <c r="N53" s="466">
        <f>IF(J53="habilitado",PUNTUABLES!J53,0)</f>
        <v>1</v>
      </c>
      <c r="O53" s="577" t="s">
        <v>658</v>
      </c>
      <c r="P53" s="559">
        <f t="shared" si="1"/>
        <v>72.545125775111956</v>
      </c>
      <c r="Q53" s="43"/>
    </row>
    <row r="54" spans="2:17" ht="217.5" customHeight="1" x14ac:dyDescent="0.2">
      <c r="B54" s="18">
        <v>47</v>
      </c>
      <c r="C54" s="461" t="str">
        <f>VLOOKUP(B54,'INFO. PROP'!A55:D151,2,FALSE)</f>
        <v>CONSORCIO BOSA INFRA-VIAL</v>
      </c>
      <c r="D54" s="457" t="s">
        <v>656</v>
      </c>
      <c r="E54" s="457" t="s">
        <v>656</v>
      </c>
      <c r="F54" s="457" t="str">
        <f>VLOOKUP(B54,'EXPER. PROP.'!$B$26:$AC$1271,25,FALSE)</f>
        <v>CUMPLE</v>
      </c>
      <c r="G54" s="457" t="str">
        <f>'PROPUESTA ECONOMICA'!F55</f>
        <v>NO CUMPLE</v>
      </c>
      <c r="H54" s="458">
        <f>IF(F54="CUMPLE",(VLOOKUP(B54,'EXPER. PROP.'!$B$26:$AC$1271,22,FALSE))," ")</f>
        <v>742.92790000000002</v>
      </c>
      <c r="I54" s="465" t="str">
        <f>VLOOKUP(B54,'EXPER. PROP.'!$B$26:$AC$1271,27,FALSE)</f>
        <v>CUMPLE</v>
      </c>
      <c r="J54" s="479" t="str">
        <f t="shared" si="3"/>
        <v>RECHAZADO</v>
      </c>
      <c r="K54" s="467">
        <f>IF(J54="HABILITADO",EVALUACION!J52,0)</f>
        <v>0</v>
      </c>
      <c r="L54" s="466">
        <f>IF(J54="habilitado",PUNTUABLES!D54,0)</f>
        <v>0</v>
      </c>
      <c r="M54" s="466">
        <f>IF(J54="habilitado",PUNTUABLES!F54,0)</f>
        <v>0</v>
      </c>
      <c r="N54" s="466">
        <f>IF(J54="habilitado",PUNTUABLES!J54,0)</f>
        <v>0</v>
      </c>
      <c r="O54" s="577" t="s">
        <v>658</v>
      </c>
      <c r="P54" s="559" t="str">
        <f t="shared" si="1"/>
        <v>RECHAZADO, NO OBTIENE PUNTAJE</v>
      </c>
      <c r="Q54" s="43" t="s">
        <v>1821</v>
      </c>
    </row>
    <row r="55" spans="2:17" ht="35.450000000000003" customHeight="1" x14ac:dyDescent="0.2">
      <c r="B55" s="18">
        <v>48</v>
      </c>
      <c r="C55" s="461" t="str">
        <f>VLOOKUP(B55,'INFO. PROP'!A56:D152,2,FALSE)</f>
        <v>CS BOSA JI 004</v>
      </c>
      <c r="D55" s="457" t="s">
        <v>656</v>
      </c>
      <c r="E55" s="457" t="s">
        <v>656</v>
      </c>
      <c r="F55" s="457" t="str">
        <f>VLOOKUP(B55,'EXPER. PROP.'!$B$26:$AC$1271,25,FALSE)</f>
        <v>CUMPLE</v>
      </c>
      <c r="G55" s="457" t="str">
        <f>'PROPUESTA ECONOMICA'!F56</f>
        <v>CUMPLE</v>
      </c>
      <c r="H55" s="458">
        <f>IF(F55="CUMPLE",(VLOOKUP(B55,'EXPER. PROP.'!$B$26:$AC$1271,22,FALSE))," ")</f>
        <v>1087.086875</v>
      </c>
      <c r="I55" s="465" t="str">
        <f>VLOOKUP(B55,'EXPER. PROP.'!$B$26:$AC$1271,27,FALSE)</f>
        <v>CUMPLE</v>
      </c>
      <c r="J55" s="479" t="str">
        <f t="shared" si="3"/>
        <v>HABILITADO</v>
      </c>
      <c r="K55" s="467">
        <f>IF(J55="HABILITADO",EVALUACION!J53,0)</f>
        <v>11.52030662567282</v>
      </c>
      <c r="L55" s="466">
        <f>IF(J55="habilitado",PUNTUABLES!D55,0)</f>
        <v>10</v>
      </c>
      <c r="M55" s="466">
        <f>IF(J55="habilitado",PUNTUABLES!F55,0)</f>
        <v>20</v>
      </c>
      <c r="N55" s="466">
        <f>IF(J55="habilitado",PUNTUABLES!J55,0)</f>
        <v>1</v>
      </c>
      <c r="O55" s="577" t="s">
        <v>658</v>
      </c>
      <c r="P55" s="559">
        <f t="shared" si="1"/>
        <v>42.520306625672816</v>
      </c>
      <c r="Q55" s="43"/>
    </row>
    <row r="56" spans="2:17" ht="35.450000000000003" customHeight="1" x14ac:dyDescent="0.2">
      <c r="B56" s="18">
        <v>49</v>
      </c>
      <c r="C56" s="461" t="str">
        <f>VLOOKUP(B56,'INFO. PROP'!A57:D153,2,FALSE)</f>
        <v>ELSA MARIA RUEDA LANDINEZ INGENIERIA SAS</v>
      </c>
      <c r="D56" s="457" t="s">
        <v>656</v>
      </c>
      <c r="E56" s="457" t="s">
        <v>656</v>
      </c>
      <c r="F56" s="457" t="str">
        <f>VLOOKUP(B56,'EXPER. PROP.'!$B$26:$AC$1271,25,FALSE)</f>
        <v>CUMPLE</v>
      </c>
      <c r="G56" s="457" t="str">
        <f>'PROPUESTA ECONOMICA'!F57</f>
        <v>CUMPLE</v>
      </c>
      <c r="H56" s="458">
        <f>IF(F56="CUMPLE",(VLOOKUP(B56,'EXPER. PROP.'!$B$26:$AC$1271,22,FALSE))," ")</f>
        <v>695.37666666666667</v>
      </c>
      <c r="I56" s="465" t="str">
        <f>VLOOKUP(B56,'EXPER. PROP.'!$B$26:$AC$1271,27,FALSE)</f>
        <v>CUMPLE</v>
      </c>
      <c r="J56" s="479" t="str">
        <f t="shared" si="3"/>
        <v>HABILITADO</v>
      </c>
      <c r="K56" s="467">
        <f>IF(J56="HABILITADO",EVALUACION!J54,0)</f>
        <v>57.094757187955452</v>
      </c>
      <c r="L56" s="466">
        <f>IF(J56="habilitado",PUNTUABLES!D56,0)</f>
        <v>10</v>
      </c>
      <c r="M56" s="466">
        <f>IF(J56="habilitado",PUNTUABLES!F56,0)</f>
        <v>20</v>
      </c>
      <c r="N56" s="466">
        <f>IF(J56="habilitado",PUNTUABLES!J56,0)</f>
        <v>1</v>
      </c>
      <c r="O56" s="577" t="s">
        <v>658</v>
      </c>
      <c r="P56" s="559">
        <f t="shared" si="1"/>
        <v>88.094757187955452</v>
      </c>
      <c r="Q56" s="43"/>
    </row>
    <row r="57" spans="2:17" ht="35.450000000000003" customHeight="1" x14ac:dyDescent="0.2">
      <c r="B57" s="18">
        <v>50</v>
      </c>
      <c r="C57" s="461" t="str">
        <f>VLOOKUP(B57,'INFO. PROP'!A58:D154,2,FALSE)</f>
        <v>CONSORCIO INTERBOGOTA B&amp;B</v>
      </c>
      <c r="D57" s="457" t="s">
        <v>656</v>
      </c>
      <c r="E57" s="457" t="s">
        <v>656</v>
      </c>
      <c r="F57" s="457" t="str">
        <f>VLOOKUP(B57,'EXPER. PROP.'!$B$26:$AC$1271,25,FALSE)</f>
        <v>CUMPLE</v>
      </c>
      <c r="G57" s="457" t="str">
        <f>'PROPUESTA ECONOMICA'!F58</f>
        <v>CUMPLE</v>
      </c>
      <c r="H57" s="458">
        <f>IF(F57="CUMPLE",(VLOOKUP(B57,'EXPER. PROP.'!$B$26:$AC$1271,22,FALSE))," ")</f>
        <v>1103.7242000000001</v>
      </c>
      <c r="I57" s="465" t="str">
        <f>VLOOKUP(B57,'EXPER. PROP.'!$B$26:$AC$1271,27,FALSE)</f>
        <v>CUMPLE</v>
      </c>
      <c r="J57" s="479" t="str">
        <f t="shared" si="3"/>
        <v>HABILITADO</v>
      </c>
      <c r="K57" s="467">
        <f>IF(J57="HABILITADO",EVALUACION!J55,0)</f>
        <v>9.5845977021619451</v>
      </c>
      <c r="L57" s="466">
        <f>IF(J57="habilitado",PUNTUABLES!D57,0)</f>
        <v>10</v>
      </c>
      <c r="M57" s="466">
        <f>IF(J57="habilitado",PUNTUABLES!F57,0)</f>
        <v>20</v>
      </c>
      <c r="N57" s="466">
        <f>IF(J57="habilitado",PUNTUABLES!J57,0)</f>
        <v>1</v>
      </c>
      <c r="O57" s="577" t="s">
        <v>658</v>
      </c>
      <c r="P57" s="559">
        <f t="shared" si="1"/>
        <v>40.584597702161943</v>
      </c>
      <c r="Q57" s="43"/>
    </row>
    <row r="58" spans="2:17" ht="35.450000000000003" customHeight="1" x14ac:dyDescent="0.2">
      <c r="B58" s="18">
        <v>51</v>
      </c>
      <c r="C58" s="461" t="str">
        <f>VLOOKUP(B58,'INFO. PROP'!A59:D155,2,FALSE)</f>
        <v>INTERVIAL BOGOTA</v>
      </c>
      <c r="D58" s="457" t="s">
        <v>656</v>
      </c>
      <c r="E58" s="457" t="s">
        <v>656</v>
      </c>
      <c r="F58" s="457" t="str">
        <f>VLOOKUP(B58,'EXPER. PROP.'!$B$26:$AC$1271,25,FALSE)</f>
        <v>CUMPLE</v>
      </c>
      <c r="G58" s="457" t="str">
        <f>'PROPUESTA ECONOMICA'!F59</f>
        <v>CUMPLE</v>
      </c>
      <c r="H58" s="458">
        <f>IF(F58="CUMPLE",(VLOOKUP(B58,'EXPER. PROP.'!$B$26:$AC$1271,22,FALSE))," ")</f>
        <v>890.20289999999989</v>
      </c>
      <c r="I58" s="465" t="str">
        <f>VLOOKUP(B58,'EXPER. PROP.'!$B$26:$AC$1271,27,FALSE)</f>
        <v>CUMPLE</v>
      </c>
      <c r="J58" s="479" t="str">
        <f t="shared" si="3"/>
        <v>HABILITADO</v>
      </c>
      <c r="K58" s="467">
        <f>IF(J58="HABILITADO",EVALUACION!J56,0)</f>
        <v>34.42723831714293</v>
      </c>
      <c r="L58" s="466">
        <f>IF(J58="habilitado",PUNTUABLES!D58,0)</f>
        <v>10</v>
      </c>
      <c r="M58" s="466">
        <f>IF(J58="habilitado",PUNTUABLES!F58,0)</f>
        <v>20</v>
      </c>
      <c r="N58" s="466">
        <f>IF(J58="habilitado",PUNTUABLES!J58,0)</f>
        <v>1</v>
      </c>
      <c r="O58" s="577" t="s">
        <v>658</v>
      </c>
      <c r="P58" s="559">
        <f t="shared" si="1"/>
        <v>65.427238317142923</v>
      </c>
      <c r="Q58" s="43"/>
    </row>
    <row r="59" spans="2:17" ht="35.450000000000003" customHeight="1" x14ac:dyDescent="0.2">
      <c r="B59" s="18">
        <v>52</v>
      </c>
      <c r="C59" s="461" t="str">
        <f>VLOOKUP(B59,'INFO. PROP'!A60:D156,2,FALSE)</f>
        <v>CONSORCIO INTERCAPITAL</v>
      </c>
      <c r="D59" s="457" t="s">
        <v>656</v>
      </c>
      <c r="E59" s="457" t="s">
        <v>656</v>
      </c>
      <c r="F59" s="457" t="str">
        <f>VLOOKUP(B59,'EXPER. PROP.'!$B$26:$AC$1271,25,FALSE)</f>
        <v>CUMPLE</v>
      </c>
      <c r="G59" s="457" t="str">
        <f>'PROPUESTA ECONOMICA'!F60</f>
        <v>CUMPLE</v>
      </c>
      <c r="H59" s="458">
        <f>IF(F59="CUMPLE",(VLOOKUP(B59,'EXPER. PROP.'!$B$26:$AC$1271,22,FALSE))," ")</f>
        <v>1097.3637166666667</v>
      </c>
      <c r="I59" s="465" t="str">
        <f>VLOOKUP(B59,'EXPER. PROP.'!$B$26:$AC$1271,27,FALSE)</f>
        <v>CUMPLE</v>
      </c>
      <c r="J59" s="479" t="str">
        <f t="shared" si="3"/>
        <v>HABILITADO</v>
      </c>
      <c r="K59" s="467">
        <f>IF(J59="HABILITADO",EVALUACION!J57,0)</f>
        <v>10.324623177782303</v>
      </c>
      <c r="L59" s="466">
        <f>IF(J59="habilitado",PUNTUABLES!D59,0)</f>
        <v>10</v>
      </c>
      <c r="M59" s="466">
        <f>IF(J59="habilitado",PUNTUABLES!F59,0)</f>
        <v>20</v>
      </c>
      <c r="N59" s="466">
        <f>IF(J59="habilitado",PUNTUABLES!J59,0)</f>
        <v>1</v>
      </c>
      <c r="O59" s="577" t="s">
        <v>658</v>
      </c>
      <c r="P59" s="559">
        <f t="shared" si="1"/>
        <v>41.3246231777823</v>
      </c>
      <c r="Q59" s="43"/>
    </row>
    <row r="60" spans="2:17" ht="35.450000000000003" customHeight="1" x14ac:dyDescent="0.2">
      <c r="B60" s="18">
        <v>53</v>
      </c>
      <c r="C60" s="461" t="str">
        <f>VLOOKUP(B60,'INFO. PROP'!A61:D157,2,FALSE)</f>
        <v>Proyectistas Asociados SAS</v>
      </c>
      <c r="D60" s="457" t="s">
        <v>656</v>
      </c>
      <c r="E60" s="457" t="s">
        <v>656</v>
      </c>
      <c r="F60" s="457" t="str">
        <f>VLOOKUP(B60,'EXPER. PROP.'!$B$26:$AC$1271,25,FALSE)</f>
        <v>CUMPLE</v>
      </c>
      <c r="G60" s="457" t="str">
        <f>'PROPUESTA ECONOMICA'!F61</f>
        <v>CUMPLE</v>
      </c>
      <c r="H60" s="458">
        <f>IF(F60="CUMPLE",(VLOOKUP(B60,'EXPER. PROP.'!$B$26:$AC$1271,22,FALSE))," ")</f>
        <v>1089.72415</v>
      </c>
      <c r="I60" s="465" t="str">
        <f>VLOOKUP(B60,'EXPER. PROP.'!$B$26:$AC$1271,27,FALSE)</f>
        <v>CUMPLE</v>
      </c>
      <c r="J60" s="479" t="str">
        <f t="shared" si="3"/>
        <v>HABILITADO</v>
      </c>
      <c r="K60" s="467">
        <f>IF(J60="HABILITADO",EVALUACION!J58,0)</f>
        <v>11.213466628783163</v>
      </c>
      <c r="L60" s="466">
        <f>IF(J60="habilitado",PUNTUABLES!D60,0)</f>
        <v>10</v>
      </c>
      <c r="M60" s="466">
        <f>IF(J60="habilitado",PUNTUABLES!F60,0)</f>
        <v>20</v>
      </c>
      <c r="N60" s="466">
        <f>IF(J60="habilitado",PUNTUABLES!J60,0)</f>
        <v>1</v>
      </c>
      <c r="O60" s="577" t="s">
        <v>658</v>
      </c>
      <c r="P60" s="559">
        <f t="shared" si="1"/>
        <v>42.213466628783166</v>
      </c>
      <c r="Q60" s="43"/>
    </row>
    <row r="61" spans="2:17" ht="35.450000000000003" customHeight="1" x14ac:dyDescent="0.2">
      <c r="B61" s="18">
        <v>54</v>
      </c>
      <c r="C61" s="461" t="str">
        <f>VLOOKUP(B61,'INFO. PROP'!A62:D158,2,FALSE)</f>
        <v>ESTUDIOS TECNICOS Y CONSTRUCCIONES SAS</v>
      </c>
      <c r="D61" s="457" t="s">
        <v>656</v>
      </c>
      <c r="E61" s="457" t="s">
        <v>656</v>
      </c>
      <c r="F61" s="457" t="str">
        <f>VLOOKUP(B61,'EXPER. PROP.'!$B$26:$AC$1271,25,FALSE)</f>
        <v>CUMPLE</v>
      </c>
      <c r="G61" s="457" t="str">
        <f>'PROPUESTA ECONOMICA'!F62</f>
        <v>CUMPLE</v>
      </c>
      <c r="H61" s="458">
        <f>IF(F61="CUMPLE",(VLOOKUP(B61,'EXPER. PROP.'!$B$26:$AC$1271,22,FALSE))," ")</f>
        <v>1156.7849999999999</v>
      </c>
      <c r="I61" s="465" t="str">
        <f>VLOOKUP(B61,'EXPER. PROP.'!$B$26:$AC$1271,27,FALSE)</f>
        <v>CUMPLE</v>
      </c>
      <c r="J61" s="479" t="str">
        <f t="shared" si="3"/>
        <v>HABILITADO</v>
      </c>
      <c r="K61" s="467">
        <f>IF(J61="HABILITADO",EVALUACION!J59,0)</f>
        <v>3.4111134402013135</v>
      </c>
      <c r="L61" s="466">
        <f>IF(J61="habilitado",PUNTUABLES!D61,0)</f>
        <v>10</v>
      </c>
      <c r="M61" s="466">
        <f>IF(J61="habilitado",PUNTUABLES!F61,0)</f>
        <v>20</v>
      </c>
      <c r="N61" s="466">
        <f>IF(J61="habilitado",PUNTUABLES!J61,0)</f>
        <v>1</v>
      </c>
      <c r="O61" s="577" t="s">
        <v>658</v>
      </c>
      <c r="P61" s="559">
        <f t="shared" si="1"/>
        <v>34.411113440201312</v>
      </c>
      <c r="Q61" s="43"/>
    </row>
    <row r="62" spans="2:17" ht="35.450000000000003" customHeight="1" x14ac:dyDescent="0.2">
      <c r="B62" s="18">
        <v>55</v>
      </c>
      <c r="C62" s="462" t="str">
        <f>VLOOKUP(B62,'INFO. PROP'!A63:D159,2,FALSE)</f>
        <v>CONSORCIO CG 2021</v>
      </c>
      <c r="D62" s="457" t="s">
        <v>656</v>
      </c>
      <c r="E62" s="457" t="s">
        <v>656</v>
      </c>
      <c r="F62" s="457" t="str">
        <f>VLOOKUP(B62,'EXPER. PROP.'!$B$26:$AC$1271,25,FALSE)</f>
        <v>CUMPLE</v>
      </c>
      <c r="G62" s="457" t="str">
        <f>'PROPUESTA ECONOMICA'!F63</f>
        <v>CUMPLE</v>
      </c>
      <c r="H62" s="458">
        <f>IF(F62="CUMPLE",(VLOOKUP(B62,'EXPER. PROP.'!$B$26:$AC$1271,22,FALSE))," ")</f>
        <v>1449.3028666666667</v>
      </c>
      <c r="I62" s="465" t="str">
        <f>VLOOKUP(B62,'EXPER. PROP.'!$B$26:$AC$1271,27,FALSE)</f>
        <v>CUMPLE</v>
      </c>
      <c r="J62" s="479" t="str">
        <f t="shared" si="3"/>
        <v>HABILITADO</v>
      </c>
      <c r="K62" s="467">
        <f>IF(J62="HABILITADO",EVALUACION!J60,0)</f>
        <v>-30.622569546277891</v>
      </c>
      <c r="L62" s="466">
        <f>IF(J62="habilitado",PUNTUABLES!D62,0)</f>
        <v>10</v>
      </c>
      <c r="M62" s="466">
        <f>IF(J62="habilitado",PUNTUABLES!F62,0)</f>
        <v>20</v>
      </c>
      <c r="N62" s="466">
        <f>IF(J62="habilitado",PUNTUABLES!J62,0)</f>
        <v>1</v>
      </c>
      <c r="O62" s="577" t="s">
        <v>658</v>
      </c>
      <c r="P62" s="559">
        <f t="shared" si="1"/>
        <v>0.37743045372210915</v>
      </c>
      <c r="Q62" s="43"/>
    </row>
    <row r="63" spans="2:17" ht="35.450000000000003" customHeight="1" x14ac:dyDescent="0.2">
      <c r="B63" s="18">
        <v>56</v>
      </c>
      <c r="C63" s="462" t="str">
        <f>VLOOKUP(B63,'INFO. PROP'!A64:D160,2,FALSE)</f>
        <v>CONSORCIO VIAL BOSA</v>
      </c>
      <c r="D63" s="457" t="s">
        <v>656</v>
      </c>
      <c r="E63" s="457" t="s">
        <v>656</v>
      </c>
      <c r="F63" s="457" t="str">
        <f>VLOOKUP(B63,'EXPER. PROP.'!$B$26:$AC$1271,25,FALSE)</f>
        <v>CUMPLE</v>
      </c>
      <c r="G63" s="457" t="str">
        <f>'PROPUESTA ECONOMICA'!F64</f>
        <v>CUMPLE</v>
      </c>
      <c r="H63" s="458">
        <f>IF(F63="CUMPLE",(VLOOKUP(B63,'EXPER. PROP.'!$B$26:$AC$1271,22,FALSE))," ")</f>
        <v>1103.8595</v>
      </c>
      <c r="I63" s="465" t="str">
        <f>VLOOKUP(B63,'EXPER. PROP.'!$B$26:$AC$1271,27,FALSE)</f>
        <v>CUMPLE</v>
      </c>
      <c r="J63" s="479" t="str">
        <f t="shared" si="3"/>
        <v>HABILITADO</v>
      </c>
      <c r="K63" s="467">
        <f>IF(J63="HABILITADO",EVALUACION!J61,0)</f>
        <v>9.5688559036846783</v>
      </c>
      <c r="L63" s="466">
        <f>IF(J63="habilitado",PUNTUABLES!D63,0)</f>
        <v>10</v>
      </c>
      <c r="M63" s="466">
        <f>IF(J63="habilitado",PUNTUABLES!F63,0)</f>
        <v>20</v>
      </c>
      <c r="N63" s="466">
        <f>IF(J63="habilitado",PUNTUABLES!J63,0)</f>
        <v>1</v>
      </c>
      <c r="O63" s="577" t="s">
        <v>658</v>
      </c>
      <c r="P63" s="559">
        <f t="shared" si="1"/>
        <v>40.568855903684678</v>
      </c>
      <c r="Q63" s="43"/>
    </row>
    <row r="64" spans="2:17" ht="35.450000000000003" customHeight="1" x14ac:dyDescent="0.2">
      <c r="B64" s="18">
        <v>57</v>
      </c>
      <c r="C64" s="462" t="str">
        <f>VLOOKUP(B64,'INFO. PROP'!A65:D161,2,FALSE)</f>
        <v>R&amp;MCONSTRUCCIONES E INTERVENTORIAS S.A.S</v>
      </c>
      <c r="D64" s="457" t="s">
        <v>656</v>
      </c>
      <c r="E64" s="457" t="s">
        <v>656</v>
      </c>
      <c r="F64" s="457" t="str">
        <f>VLOOKUP(B64,'EXPER. PROP.'!$B$26:$AC$1271,25,FALSE)</f>
        <v>CUMPLE</v>
      </c>
      <c r="G64" s="457" t="str">
        <f>'PROPUESTA ECONOMICA'!F65</f>
        <v>CUMPLE</v>
      </c>
      <c r="H64" s="458">
        <f>IF(F64="CUMPLE",(VLOOKUP(B64,'EXPER. PROP.'!$B$26:$AC$1271,22,FALSE))," ")</f>
        <v>1449.48</v>
      </c>
      <c r="I64" s="465" t="str">
        <f>VLOOKUP(B64,'EXPER. PROP.'!$B$26:$AC$1271,27,FALSE)</f>
        <v>CUMPLE</v>
      </c>
      <c r="J64" s="479" t="str">
        <f t="shared" si="3"/>
        <v>HABILITADO</v>
      </c>
      <c r="K64" s="467">
        <f>IF(J64="HABILITADO",EVALUACION!J62,0)</f>
        <v>-30.643178542855441</v>
      </c>
      <c r="L64" s="466">
        <f>IF(J64="habilitado",PUNTUABLES!D64,0)</f>
        <v>10</v>
      </c>
      <c r="M64" s="466">
        <f>IF(J64="habilitado",PUNTUABLES!F64,0)</f>
        <v>20</v>
      </c>
      <c r="N64" s="466">
        <f>IF(J64="habilitado",PUNTUABLES!J64,0)</f>
        <v>1</v>
      </c>
      <c r="O64" s="577" t="s">
        <v>658</v>
      </c>
      <c r="P64" s="559">
        <f t="shared" si="1"/>
        <v>0.35682145714455871</v>
      </c>
      <c r="Q64" s="43"/>
    </row>
    <row r="65" spans="2:17" ht="35.450000000000003" customHeight="1" x14ac:dyDescent="0.2">
      <c r="B65" s="18">
        <v>58</v>
      </c>
      <c r="C65" s="462" t="str">
        <f>VLOOKUP(B65,'INFO. PROP'!A66:D162,2,FALSE)</f>
        <v>CONSORCIO POSSO INTERVIALES</v>
      </c>
      <c r="D65" s="457" t="s">
        <v>656</v>
      </c>
      <c r="E65" s="457" t="s">
        <v>656</v>
      </c>
      <c r="F65" s="457" t="str">
        <f>VLOOKUP(B65,'EXPER. PROP.'!$B$26:$AC$1271,25,FALSE)</f>
        <v>CUMPLE</v>
      </c>
      <c r="G65" s="457" t="str">
        <f>'PROPUESTA ECONOMICA'!F66</f>
        <v>CUMPLE</v>
      </c>
      <c r="H65" s="458">
        <f>IF(F65="CUMPLE",(VLOOKUP(B65,'EXPER. PROP.'!$B$26:$AC$1271,22,FALSE))," ")</f>
        <v>848.37049999999999</v>
      </c>
      <c r="I65" s="465" t="str">
        <f>VLOOKUP(B65,'EXPER. PROP.'!$B$26:$AC$1271,27,FALSE)</f>
        <v>CUMPLE</v>
      </c>
      <c r="J65" s="479" t="str">
        <f t="shared" si="3"/>
        <v>HABILITADO</v>
      </c>
      <c r="K65" s="467">
        <f>IF(J65="HABILITADO",EVALUACION!J63,0)</f>
        <v>39.294327826536737</v>
      </c>
      <c r="L65" s="466">
        <f>IF(J65="habilitado",PUNTUABLES!D65,0)</f>
        <v>10</v>
      </c>
      <c r="M65" s="466">
        <f>IF(J65="habilitado",PUNTUABLES!F65,0)</f>
        <v>20</v>
      </c>
      <c r="N65" s="466">
        <f>IF(J65="habilitado",PUNTUABLES!J65,0)</f>
        <v>1</v>
      </c>
      <c r="O65" s="577" t="s">
        <v>658</v>
      </c>
      <c r="P65" s="559">
        <f t="shared" si="1"/>
        <v>70.294327826536744</v>
      </c>
      <c r="Q65" s="43"/>
    </row>
    <row r="66" spans="2:17" ht="35.450000000000003" customHeight="1" x14ac:dyDescent="0.2">
      <c r="B66" s="18">
        <v>59</v>
      </c>
      <c r="C66" s="462" t="str">
        <f>VLOOKUP(B66,'INFO. PROP'!A67:D163,2,FALSE)</f>
        <v>CONSORCIO EPSILON CAPITAL</v>
      </c>
      <c r="D66" s="457" t="s">
        <v>656</v>
      </c>
      <c r="E66" s="457" t="s">
        <v>656</v>
      </c>
      <c r="F66" s="457" t="str">
        <f>VLOOKUP(B66,'EXPER. PROP.'!$B$26:$AC$1271,25,FALSE)</f>
        <v>CUMPLE</v>
      </c>
      <c r="G66" s="457" t="str">
        <f>'PROPUESTA ECONOMICA'!F67</f>
        <v>CUMPLE</v>
      </c>
      <c r="H66" s="458">
        <f>IF(F66="CUMPLE",(VLOOKUP(B66,'EXPER. PROP.'!$B$26:$AC$1271,22,FALSE))," ")</f>
        <v>669.07141666666666</v>
      </c>
      <c r="I66" s="465" t="str">
        <f>VLOOKUP(B66,'EXPER. PROP.'!$B$26:$AC$1271,27,FALSE)</f>
        <v>CUMPLE</v>
      </c>
      <c r="J66" s="479" t="str">
        <f t="shared" si="3"/>
        <v>HABILITADO</v>
      </c>
      <c r="K66" s="467">
        <f>IF(J66="HABILITADO",EVALUACION!J64,0)</f>
        <v>60.155303709718048</v>
      </c>
      <c r="L66" s="466">
        <f>IF(J66="habilitado",PUNTUABLES!D66,0)</f>
        <v>10</v>
      </c>
      <c r="M66" s="466">
        <f>IF(J66="habilitado",PUNTUABLES!F66,0)</f>
        <v>20</v>
      </c>
      <c r="N66" s="466">
        <f>IF(J66="habilitado",PUNTUABLES!J66,0)</f>
        <v>1</v>
      </c>
      <c r="O66" s="577" t="s">
        <v>658</v>
      </c>
      <c r="P66" s="559">
        <f t="shared" si="1"/>
        <v>91.155303709718055</v>
      </c>
      <c r="Q66" s="43"/>
    </row>
    <row r="67" spans="2:17" ht="35.450000000000003" customHeight="1" x14ac:dyDescent="0.2">
      <c r="B67" s="18">
        <v>60</v>
      </c>
      <c r="C67" s="462" t="str">
        <f>VLOOKUP(B67,'INFO. PROP'!A68:D164,2,FALSE)</f>
        <v>MIRS LATINOAMERICA S.A.S</v>
      </c>
      <c r="D67" s="457" t="s">
        <v>656</v>
      </c>
      <c r="E67" s="457" t="s">
        <v>656</v>
      </c>
      <c r="F67" s="457" t="str">
        <f>VLOOKUP(B67,'EXPER. PROP.'!$B$26:$AC$1271,25,FALSE)</f>
        <v>CUMPLE</v>
      </c>
      <c r="G67" s="457" t="str">
        <f>'PROPUESTA ECONOMICA'!F68</f>
        <v>CUMPLE</v>
      </c>
      <c r="H67" s="458">
        <f>IF(F67="CUMPLE",(VLOOKUP(B67,'EXPER. PROP.'!$B$26:$AC$1271,22,FALSE))," ")</f>
        <v>1233.6013333333333</v>
      </c>
      <c r="I67" s="465" t="str">
        <f>VLOOKUP(B67,'EXPER. PROP.'!$B$26:$AC$1271,27,FALSE)</f>
        <v>CUMPLE</v>
      </c>
      <c r="J67" s="479" t="str">
        <f t="shared" si="3"/>
        <v>HABILITADO</v>
      </c>
      <c r="K67" s="467">
        <f>IF(J67="HABILITADO",EVALUACION!J65,0)</f>
        <v>-5.5262645279947646</v>
      </c>
      <c r="L67" s="466">
        <f>IF(J67="habilitado",PUNTUABLES!D67,0)</f>
        <v>10</v>
      </c>
      <c r="M67" s="466">
        <f>IF(J67="habilitado",PUNTUABLES!F67,0)</f>
        <v>20</v>
      </c>
      <c r="N67" s="466">
        <f>IF(J67="habilitado",PUNTUABLES!J67,0)</f>
        <v>1</v>
      </c>
      <c r="O67" s="577" t="s">
        <v>658</v>
      </c>
      <c r="P67" s="559">
        <f t="shared" si="1"/>
        <v>25.473735472005234</v>
      </c>
      <c r="Q67" s="43"/>
    </row>
    <row r="68" spans="2:17" ht="35.450000000000003" customHeight="1" x14ac:dyDescent="0.2">
      <c r="B68" s="18">
        <v>61</v>
      </c>
      <c r="C68" s="462" t="str">
        <f>VLOOKUP(B68,'INFO. PROP'!A69:D165,2,FALSE)</f>
        <v>TECNOLOGÍA DE NUEVAS MEDICIONES COLOMBIA S.A.S.</v>
      </c>
      <c r="D68" s="457" t="s">
        <v>656</v>
      </c>
      <c r="E68" s="457" t="s">
        <v>656</v>
      </c>
      <c r="F68" s="457" t="str">
        <f>VLOOKUP(B68,'EXPER. PROP.'!$B$26:$AC$1271,25,FALSE)</f>
        <v>CUMPLE</v>
      </c>
      <c r="G68" s="457" t="str">
        <f>'PROPUESTA ECONOMICA'!F69</f>
        <v>CUMPLE</v>
      </c>
      <c r="H68" s="458">
        <f>IF(F68="CUMPLE",(VLOOKUP(B68,'EXPER. PROP.'!$B$26:$AC$1271,22,FALSE))," ")</f>
        <v>1119.03296</v>
      </c>
      <c r="I68" s="465" t="str">
        <f>VLOOKUP(B68,'EXPER. PROP.'!$B$26:$AC$1271,27,FALSE)</f>
        <v>CUMPLE</v>
      </c>
      <c r="J68" s="479" t="str">
        <f t="shared" si="3"/>
        <v>HABILITADO</v>
      </c>
      <c r="K68" s="467">
        <f>IF(J68="HABILITADO",EVALUACION!J66,0)</f>
        <v>7.803463815561436</v>
      </c>
      <c r="L68" s="466">
        <f>IF(J68="habilitado",PUNTUABLES!D68,0)</f>
        <v>10</v>
      </c>
      <c r="M68" s="466">
        <f>IF(J68="habilitado",PUNTUABLES!F68,0)</f>
        <v>20</v>
      </c>
      <c r="N68" s="466">
        <f>IF(J68="habilitado",PUNTUABLES!J68,0)</f>
        <v>1</v>
      </c>
      <c r="O68" s="577" t="s">
        <v>658</v>
      </c>
      <c r="P68" s="559">
        <f t="shared" si="1"/>
        <v>38.803463815561436</v>
      </c>
      <c r="Q68" s="43"/>
    </row>
    <row r="69" spans="2:17" ht="166.5" customHeight="1" x14ac:dyDescent="0.2">
      <c r="B69" s="18">
        <v>62</v>
      </c>
      <c r="C69" s="462" t="str">
        <f>VLOOKUP(B69,'INFO. PROP'!A70:D166,2,FALSE)</f>
        <v>CONSORCIO VIAS BOSA</v>
      </c>
      <c r="D69" s="586" t="s">
        <v>1816</v>
      </c>
      <c r="E69" s="457" t="s">
        <v>656</v>
      </c>
      <c r="F69" s="457" t="str">
        <f>VLOOKUP(B69,'EXPER. PROP.'!$B$26:$AC$1271,25,FALSE)</f>
        <v>CUMPLE</v>
      </c>
      <c r="G69" s="457" t="str">
        <f>'PROPUESTA ECONOMICA'!F70</f>
        <v>CUMPLE</v>
      </c>
      <c r="H69" s="458">
        <f>IF(F69="CUMPLE",(VLOOKUP(B69,'EXPER. PROP.'!$B$26:$AC$1271,22,FALSE))," ")</f>
        <v>1091.99225</v>
      </c>
      <c r="I69" s="465" t="str">
        <f>VLOOKUP(B69,'EXPER. PROP.'!$B$26:$AC$1271,27,FALSE)</f>
        <v>CUMPLE</v>
      </c>
      <c r="J69" s="586" t="s">
        <v>1816</v>
      </c>
      <c r="K69" s="467">
        <f>IF(J69="HABILITADO",EVALUACION!J67,0)</f>
        <v>0</v>
      </c>
      <c r="L69" s="466">
        <f>IF(J69="habilitado",PUNTUABLES!D69,0)</f>
        <v>0</v>
      </c>
      <c r="M69" s="466">
        <f>IF(J69="habilitado",PUNTUABLES!F69,0)</f>
        <v>0</v>
      </c>
      <c r="N69" s="466">
        <f>IF(J69="habilitado",PUNTUABLES!J69,0)</f>
        <v>0</v>
      </c>
      <c r="O69" s="577" t="s">
        <v>658</v>
      </c>
      <c r="P69" s="559" t="str">
        <f t="shared" si="1"/>
        <v>RECHAZADO, NO OBTIENE PUNTAJE</v>
      </c>
      <c r="Q69" s="589" t="s">
        <v>1820</v>
      </c>
    </row>
    <row r="70" spans="2:17" ht="35.450000000000003" customHeight="1" x14ac:dyDescent="0.2">
      <c r="B70" s="18">
        <v>63</v>
      </c>
      <c r="C70" s="462" t="str">
        <f>VLOOKUP(B70,'INFO. PROP'!A71:D167,2,FALSE)</f>
        <v>CONSORCIO VYO 2022</v>
      </c>
      <c r="D70" s="457" t="s">
        <v>656</v>
      </c>
      <c r="E70" s="457" t="s">
        <v>656</v>
      </c>
      <c r="F70" s="457" t="str">
        <f>VLOOKUP(B70,'EXPER. PROP.'!$B$26:$AC$1271,25,FALSE)</f>
        <v>CUMPLE</v>
      </c>
      <c r="G70" s="457" t="str">
        <f>'PROPUESTA ECONOMICA'!F71</f>
        <v>CUMPLE</v>
      </c>
      <c r="H70" s="458">
        <f>IF(F70="CUMPLE",(VLOOKUP(B70,'EXPER. PROP.'!$B$26:$AC$1271,22,FALSE))," ")</f>
        <v>1127.2083333333333</v>
      </c>
      <c r="I70" s="465" t="str">
        <f>VLOOKUP(B70,'EXPER. PROP.'!$B$26:$AC$1271,27,FALSE)</f>
        <v>CUMPLE</v>
      </c>
      <c r="J70" s="479" t="str">
        <f t="shared" ref="J70:J80" si="4">IF(OR(D70="",E70="",F70=""),"NO CUMPLE",IF(OR(E70="NO CUMPLE",F70="NO CUMPLE"&amp;"SUBSANAR",,D70="NO CUMPLE",G70="NO CUMPLE"),"RECHAZADO","HABILITADO"))</f>
        <v>HABILITADO</v>
      </c>
      <c r="K70" s="467">
        <f>IF(J70="HABILITADO",EVALUACION!J68,0)</f>
        <v>6.8522806707730837</v>
      </c>
      <c r="L70" s="466">
        <f>IF(J70="habilitado",PUNTUABLES!D70,0)</f>
        <v>10</v>
      </c>
      <c r="M70" s="466">
        <f>IF(J70="habilitado",PUNTUABLES!F70,0)</f>
        <v>20</v>
      </c>
      <c r="N70" s="466">
        <f>IF(J70="habilitado",PUNTUABLES!J70,0)</f>
        <v>1</v>
      </c>
      <c r="O70" s="577" t="s">
        <v>658</v>
      </c>
      <c r="P70" s="559">
        <f t="shared" si="1"/>
        <v>37.852280670773084</v>
      </c>
      <c r="Q70" s="43"/>
    </row>
    <row r="71" spans="2:17" ht="35.450000000000003" customHeight="1" x14ac:dyDescent="0.2">
      <c r="B71" s="18">
        <v>64</v>
      </c>
      <c r="C71" s="462" t="str">
        <f>VLOOKUP(B71,'INFO. PROP'!A72:D168,2,FALSE)</f>
        <v>D&amp;B INGENIEROS CIVILES S.A.S.</v>
      </c>
      <c r="D71" s="457" t="s">
        <v>656</v>
      </c>
      <c r="E71" s="457" t="s">
        <v>656</v>
      </c>
      <c r="F71" s="457" t="str">
        <f>VLOOKUP(B71,'EXPER. PROP.'!$B$26:$AC$1271,25,FALSE)</f>
        <v>CUMPLE</v>
      </c>
      <c r="G71" s="457" t="str">
        <f>'PROPUESTA ECONOMICA'!F72</f>
        <v>CUMPLE</v>
      </c>
      <c r="H71" s="458">
        <f>IF(F71="CUMPLE",(VLOOKUP(B71,'EXPER. PROP.'!$B$26:$AC$1271,22,FALSE))," ")</f>
        <v>1391.1680000000001</v>
      </c>
      <c r="I71" s="465" t="str">
        <f>VLOOKUP(B71,'EXPER. PROP.'!$B$26:$AC$1271,27,FALSE)</f>
        <v>CUMPLE</v>
      </c>
      <c r="J71" s="479" t="str">
        <f t="shared" si="4"/>
        <v>HABILITADO</v>
      </c>
      <c r="K71" s="467">
        <f>IF(J71="HABILITADO",EVALUACION!J69,0)</f>
        <v>-23.85873099808699</v>
      </c>
      <c r="L71" s="466">
        <f>IF(J71="habilitado",PUNTUABLES!D71,0)</f>
        <v>10</v>
      </c>
      <c r="M71" s="466">
        <f>IF(J71="habilitado",PUNTUABLES!F71,0)</f>
        <v>20</v>
      </c>
      <c r="N71" s="466">
        <f>IF(J71="habilitado",PUNTUABLES!J71,0)</f>
        <v>1</v>
      </c>
      <c r="O71" s="577" t="s">
        <v>658</v>
      </c>
      <c r="P71" s="559">
        <f t="shared" si="1"/>
        <v>7.1412690019130096</v>
      </c>
      <c r="Q71" s="43"/>
    </row>
    <row r="72" spans="2:17" ht="35.450000000000003" customHeight="1" x14ac:dyDescent="0.2">
      <c r="B72" s="18">
        <v>65</v>
      </c>
      <c r="C72" s="462" t="str">
        <f>VLOOKUP(B72,'INFO. PROP'!A73:D169,2,FALSE)</f>
        <v>CONSORCIO INTERTRONCAL 2022</v>
      </c>
      <c r="D72" s="457" t="s">
        <v>656</v>
      </c>
      <c r="E72" s="457" t="s">
        <v>656</v>
      </c>
      <c r="F72" s="457" t="str">
        <f>VLOOKUP(B72,'EXPER. PROP.'!$B$26:$AC$1271,25,FALSE)</f>
        <v>CUMPLE</v>
      </c>
      <c r="G72" s="457" t="str">
        <f>'PROPUESTA ECONOMICA'!F73</f>
        <v>CUMPLE</v>
      </c>
      <c r="H72" s="458">
        <f>IF(F72="CUMPLE",(VLOOKUP(B72,'EXPER. PROP.'!$B$26:$AC$1271,22,FALSE))," ")</f>
        <v>1161.3449499999999</v>
      </c>
      <c r="I72" s="465" t="str">
        <f>VLOOKUP(B72,'EXPER. PROP.'!$B$26:$AC$1271,27,FALSE)</f>
        <v>CUMPLE</v>
      </c>
      <c r="J72" s="479" t="str">
        <f t="shared" si="4"/>
        <v>HABILITADO</v>
      </c>
      <c r="K72" s="467">
        <f>IF(J72="HABILITADO",EVALUACION!J70,0)</f>
        <v>2.8805752734128713</v>
      </c>
      <c r="L72" s="466">
        <f>IF(J72="habilitado",PUNTUABLES!D72,0)</f>
        <v>10</v>
      </c>
      <c r="M72" s="466">
        <f>IF(J72="habilitado",PUNTUABLES!F72,0)</f>
        <v>20</v>
      </c>
      <c r="N72" s="466">
        <f>IF(J72="habilitado",PUNTUABLES!J72,0)</f>
        <v>1</v>
      </c>
      <c r="O72" s="577" t="s">
        <v>658</v>
      </c>
      <c r="P72" s="559">
        <f t="shared" si="1"/>
        <v>33.880575273412873</v>
      </c>
      <c r="Q72" s="43"/>
    </row>
    <row r="73" spans="2:17" ht="35.450000000000003" customHeight="1" x14ac:dyDescent="0.2">
      <c r="B73" s="18">
        <v>66</v>
      </c>
      <c r="C73" s="462" t="str">
        <f>VLOOKUP(B73,'INFO. PROP'!A74:D170,2,FALSE)</f>
        <v>HMV SERVICIOS S.A.S</v>
      </c>
      <c r="D73" s="457" t="s">
        <v>656</v>
      </c>
      <c r="E73" s="457" t="s">
        <v>656</v>
      </c>
      <c r="F73" s="457" t="str">
        <f>VLOOKUP(B73,'EXPER. PROP.'!$B$26:$AC$1271,25,FALSE)</f>
        <v>CUMPLE</v>
      </c>
      <c r="G73" s="457" t="str">
        <f>'PROPUESTA ECONOMICA'!F74</f>
        <v>CUMPLE</v>
      </c>
      <c r="H73" s="458">
        <f>IF(F73="CUMPLE",(VLOOKUP(B73,'EXPER. PROP.'!$B$26:$AC$1271,22,FALSE))," ")</f>
        <v>1784.0833333333333</v>
      </c>
      <c r="I73" s="465" t="str">
        <f>VLOOKUP(B73,'EXPER. PROP.'!$B$26:$AC$1271,27,FALSE)</f>
        <v>CUMPLE</v>
      </c>
      <c r="J73" s="479" t="str">
        <f t="shared" si="4"/>
        <v>HABILITADO</v>
      </c>
      <c r="K73" s="467">
        <f>IF(J73="HABILITADO",EVALUACION!J71,0)</f>
        <v>-69.573394678550926</v>
      </c>
      <c r="L73" s="466">
        <f>IF(J73="habilitado",PUNTUABLES!D73,0)</f>
        <v>10</v>
      </c>
      <c r="M73" s="466">
        <f>IF(J73="habilitado",PUNTUABLES!F73,0)</f>
        <v>20</v>
      </c>
      <c r="N73" s="466">
        <f>IF(J73="habilitado",PUNTUABLES!J73,0)</f>
        <v>1</v>
      </c>
      <c r="O73" s="577" t="s">
        <v>658</v>
      </c>
      <c r="P73" s="559">
        <f t="shared" ref="P73:P103" si="5">IF(J73="HABILITADO",(+N73+M73+L73+K73),"RECHAZADO, NO OBTIENE PUNTAJE")</f>
        <v>-38.573394678550926</v>
      </c>
      <c r="Q73" s="43"/>
    </row>
    <row r="74" spans="2:17" ht="35.450000000000003" customHeight="1" x14ac:dyDescent="0.2">
      <c r="B74" s="18">
        <v>67</v>
      </c>
      <c r="C74" s="462" t="str">
        <f>VLOOKUP(B74,'INFO. PROP'!A75:D171,2,FALSE)</f>
        <v>CONSORCIO MALLA VIAL 2022</v>
      </c>
      <c r="D74" s="457" t="s">
        <v>656</v>
      </c>
      <c r="E74" s="457" t="s">
        <v>656</v>
      </c>
      <c r="F74" s="457" t="str">
        <f>VLOOKUP(B74,'EXPER. PROP.'!$B$26:$AC$1271,25,FALSE)</f>
        <v>CUMPLE</v>
      </c>
      <c r="G74" s="457" t="str">
        <f>'PROPUESTA ECONOMICA'!F75</f>
        <v>CUMPLE</v>
      </c>
      <c r="H74" s="458">
        <f>IF(F74="CUMPLE",(VLOOKUP(B74,'EXPER. PROP.'!$B$26:$AC$1271,22,FALSE))," ")</f>
        <v>1084.9076250000001</v>
      </c>
      <c r="I74" s="465" t="str">
        <f>VLOOKUP(B74,'EXPER. PROP.'!$B$26:$AC$1271,27,FALSE)</f>
        <v>CUMPLE</v>
      </c>
      <c r="J74" s="479" t="str">
        <f t="shared" si="4"/>
        <v>HABILITADO</v>
      </c>
      <c r="K74" s="467">
        <f>IF(J74="HABILITADO",EVALUACION!J72,0)</f>
        <v>11.773856620732774</v>
      </c>
      <c r="L74" s="466">
        <f>IF(J74="habilitado",PUNTUABLES!D74,0)</f>
        <v>10</v>
      </c>
      <c r="M74" s="466">
        <f>IF(J74="habilitado",PUNTUABLES!F74,0)</f>
        <v>20</v>
      </c>
      <c r="N74" s="466">
        <f>IF(J74="habilitado",PUNTUABLES!J74,0)</f>
        <v>1</v>
      </c>
      <c r="O74" s="577" t="s">
        <v>658</v>
      </c>
      <c r="P74" s="559">
        <f t="shared" si="5"/>
        <v>42.773856620732772</v>
      </c>
      <c r="Q74" s="43"/>
    </row>
    <row r="75" spans="2:17" ht="35.450000000000003" customHeight="1" x14ac:dyDescent="0.2">
      <c r="B75" s="18">
        <v>68</v>
      </c>
      <c r="C75" s="462" t="str">
        <f>VLOOKUP(B75,'INFO. PROP'!A76:D172,2,FALSE)</f>
        <v>CONSORCIO INCOL-ALEPH</v>
      </c>
      <c r="D75" s="457" t="s">
        <v>656</v>
      </c>
      <c r="E75" s="457" t="s">
        <v>656</v>
      </c>
      <c r="F75" s="457" t="str">
        <f>VLOOKUP(B75,'EXPER. PROP.'!$B$26:$AC$1271,25,FALSE)</f>
        <v>CUMPLE</v>
      </c>
      <c r="G75" s="457" t="str">
        <f>'PROPUESTA ECONOMICA'!F76</f>
        <v>CUMPLE</v>
      </c>
      <c r="H75" s="458">
        <f>IF(F75="CUMPLE",(VLOOKUP(B75,'EXPER. PROP.'!$B$26:$AC$1271,22,FALSE))," ")</f>
        <v>1160.68454</v>
      </c>
      <c r="I75" s="465" t="str">
        <f>VLOOKUP(B75,'EXPER. PROP.'!$B$26:$AC$1271,27,FALSE)</f>
        <v>CUMPLE</v>
      </c>
      <c r="J75" s="479" t="str">
        <f t="shared" si="4"/>
        <v>HABILITADO</v>
      </c>
      <c r="K75" s="467">
        <f>IF(J75="HABILITADO",EVALUACION!J73,0)</f>
        <v>2.9574122366972793</v>
      </c>
      <c r="L75" s="466">
        <f>IF(J75="habilitado",PUNTUABLES!D75,0)</f>
        <v>10</v>
      </c>
      <c r="M75" s="466">
        <f>IF(J75="habilitado",PUNTUABLES!F75,0)</f>
        <v>20</v>
      </c>
      <c r="N75" s="466">
        <f>IF(J75="habilitado",PUNTUABLES!J75,0)</f>
        <v>1</v>
      </c>
      <c r="O75" s="577" t="s">
        <v>658</v>
      </c>
      <c r="P75" s="559">
        <f t="shared" si="5"/>
        <v>33.95741223669728</v>
      </c>
      <c r="Q75" s="43"/>
    </row>
    <row r="76" spans="2:17" ht="35.450000000000003" customHeight="1" x14ac:dyDescent="0.2">
      <c r="B76" s="18">
        <v>69</v>
      </c>
      <c r="C76" s="462" t="str">
        <f>VLOOKUP(B76,'INFO. PROP'!A77:D173,2,FALSE)</f>
        <v>CONSULTORES DEL OCCIDENTE SAS</v>
      </c>
      <c r="D76" s="457" t="s">
        <v>656</v>
      </c>
      <c r="E76" s="457" t="s">
        <v>656</v>
      </c>
      <c r="F76" s="457" t="str">
        <f>VLOOKUP(B76,'EXPER. PROP.'!$B$26:$AC$1271,25,FALSE)</f>
        <v>CUMPLE</v>
      </c>
      <c r="G76" s="457" t="str">
        <f>'PROPUESTA ECONOMICA'!F77</f>
        <v>CUMPLE</v>
      </c>
      <c r="H76" s="458">
        <f>IF(F76="CUMPLE",(VLOOKUP(B76,'EXPER. PROP.'!$B$26:$AC$1271,22,FALSE))," ")</f>
        <v>871.69349999999997</v>
      </c>
      <c r="I76" s="465" t="str">
        <f>VLOOKUP(B76,'EXPER. PROP.'!$B$26:$AC$1271,27,FALSE)</f>
        <v>CUMPLE</v>
      </c>
      <c r="J76" s="479" t="str">
        <f t="shared" si="4"/>
        <v>HABILITADO</v>
      </c>
      <c r="K76" s="467">
        <f>IF(J76="HABILITADO",EVALUACION!J74,0)</f>
        <v>36.580758233886257</v>
      </c>
      <c r="L76" s="466">
        <f>IF(J76="habilitado",PUNTUABLES!D76,0)</f>
        <v>10</v>
      </c>
      <c r="M76" s="466">
        <f>IF(J76="habilitado",PUNTUABLES!F76,0)</f>
        <v>20</v>
      </c>
      <c r="N76" s="466">
        <f>IF(J76="habilitado",PUNTUABLES!J76,0)</f>
        <v>1</v>
      </c>
      <c r="O76" s="577" t="s">
        <v>658</v>
      </c>
      <c r="P76" s="559">
        <f t="shared" si="5"/>
        <v>67.580758233886257</v>
      </c>
      <c r="Q76" s="43"/>
    </row>
    <row r="77" spans="2:17" ht="35.450000000000003" customHeight="1" x14ac:dyDescent="0.2">
      <c r="B77" s="18">
        <v>70</v>
      </c>
      <c r="C77" s="462" t="str">
        <f>VLOOKUP(B77,'INFO. PROP'!A78:D174,2,FALSE)</f>
        <v>CONSORCIO BOSA</v>
      </c>
      <c r="D77" s="457" t="s">
        <v>656</v>
      </c>
      <c r="E77" s="457" t="s">
        <v>656</v>
      </c>
      <c r="F77" s="457" t="str">
        <f>VLOOKUP(B77,'EXPER. PROP.'!$B$26:$AC$1271,25,FALSE)</f>
        <v>CUMPLE</v>
      </c>
      <c r="G77" s="457" t="str">
        <f>'PROPUESTA ECONOMICA'!F78</f>
        <v>CUMPLE</v>
      </c>
      <c r="H77" s="458">
        <f>IF(F77="CUMPLE",(VLOOKUP(B77,'EXPER. PROP.'!$B$26:$AC$1271,22,FALSE))," ")</f>
        <v>1024.7315000000001</v>
      </c>
      <c r="I77" s="465" t="str">
        <f>VLOOKUP(B77,'EXPER. PROP.'!$B$26:$AC$1271,27,FALSE)</f>
        <v>CUMPLE</v>
      </c>
      <c r="J77" s="479" t="str">
        <f t="shared" si="4"/>
        <v>HABILITADO</v>
      </c>
      <c r="K77" s="467">
        <f>IF(J77="HABILITADO",EVALUACION!J75,0)</f>
        <v>18.775190197182379</v>
      </c>
      <c r="L77" s="466">
        <f>IF(J77="habilitado",PUNTUABLES!D77,0)</f>
        <v>10</v>
      </c>
      <c r="M77" s="466">
        <f>IF(J77="habilitado",PUNTUABLES!F77,0)</f>
        <v>20</v>
      </c>
      <c r="N77" s="466">
        <f>IF(J77="habilitado",PUNTUABLES!J77,0)</f>
        <v>1</v>
      </c>
      <c r="O77" s="577" t="s">
        <v>658</v>
      </c>
      <c r="P77" s="559">
        <f t="shared" si="5"/>
        <v>49.775190197182383</v>
      </c>
      <c r="Q77" s="43"/>
    </row>
    <row r="78" spans="2:17" ht="35.450000000000003" customHeight="1" x14ac:dyDescent="0.2">
      <c r="B78" s="18">
        <v>71</v>
      </c>
      <c r="C78" s="462" t="str">
        <f>VLOOKUP(B78,'INFO. PROP'!A79:D175,2,FALSE)</f>
        <v>CONSORCIO KALROY BOSA 04</v>
      </c>
      <c r="D78" s="457" t="s">
        <v>656</v>
      </c>
      <c r="E78" s="457" t="s">
        <v>656</v>
      </c>
      <c r="F78" s="457" t="str">
        <f>VLOOKUP(B78,'EXPER. PROP.'!$B$26:$AC$1271,25,FALSE)</f>
        <v>CUMPLE</v>
      </c>
      <c r="G78" s="457" t="str">
        <f>'PROPUESTA ECONOMICA'!F79</f>
        <v>CUMPLE</v>
      </c>
      <c r="H78" s="458">
        <f>IF(F78="CUMPLE",(VLOOKUP(B78,'EXPER. PROP.'!$B$26:$AC$1271,22,FALSE))," ")</f>
        <v>134.76241666666667</v>
      </c>
      <c r="I78" s="465" t="str">
        <f>VLOOKUP(B78,'EXPER. PROP.'!$B$26:$AC$1271,27,FALSE)</f>
        <v>CUMPLE</v>
      </c>
      <c r="J78" s="479" t="str">
        <f t="shared" si="4"/>
        <v>HABILITADO</v>
      </c>
      <c r="K78" s="467">
        <f>IF(J78="HABILITADO",EVALUACION!J76,0)</f>
        <v>15.679252073007802</v>
      </c>
      <c r="L78" s="466">
        <f>IF(J78="habilitado",PUNTUABLES!D78,0)</f>
        <v>10</v>
      </c>
      <c r="M78" s="466">
        <f>IF(J78="habilitado",PUNTUABLES!F78,0)</f>
        <v>20</v>
      </c>
      <c r="N78" s="466">
        <f>IF(J78="habilitado",PUNTUABLES!J78,0)</f>
        <v>1</v>
      </c>
      <c r="O78" s="577" t="s">
        <v>658</v>
      </c>
      <c r="P78" s="559">
        <f t="shared" si="5"/>
        <v>46.679252073007802</v>
      </c>
      <c r="Q78" s="43"/>
    </row>
    <row r="79" spans="2:17" ht="35.450000000000003" customHeight="1" x14ac:dyDescent="0.2">
      <c r="B79" s="18">
        <v>72</v>
      </c>
      <c r="C79" s="462" t="str">
        <f>VLOOKUP(B79,'INFO. PROP'!A80:D176,2,FALSE)</f>
        <v>UNIÓN TEMPORAL - RUTAS BOSA.</v>
      </c>
      <c r="D79" s="457" t="s">
        <v>656</v>
      </c>
      <c r="E79" s="457" t="s">
        <v>656</v>
      </c>
      <c r="F79" s="457" t="str">
        <f>VLOOKUP(B79,'EXPER. PROP.'!$B$26:$AC$1271,25,FALSE)</f>
        <v>CUMPLE</v>
      </c>
      <c r="G79" s="457" t="str">
        <f>'PROPUESTA ECONOMICA'!F80</f>
        <v>CUMPLE</v>
      </c>
      <c r="H79" s="458">
        <f>IF(F79="CUMPLE",(VLOOKUP(B79,'EXPER. PROP.'!$B$26:$AC$1271,22,FALSE))," ")</f>
        <v>970.74879999999996</v>
      </c>
      <c r="I79" s="465" t="str">
        <f>VLOOKUP(B79,'EXPER. PROP.'!$B$26:$AC$1271,27,FALSE)</f>
        <v>CUMPLE</v>
      </c>
      <c r="J79" s="479" t="str">
        <f t="shared" si="4"/>
        <v>HABILITADO</v>
      </c>
      <c r="K79" s="467">
        <f>IF(J79="HABILITADO",EVALUACION!J77,0)</f>
        <v>25.055935094887371</v>
      </c>
      <c r="L79" s="466">
        <f>IF(J79="habilitado",PUNTUABLES!D79,0)</f>
        <v>10</v>
      </c>
      <c r="M79" s="466">
        <f>IF(J79="habilitado",PUNTUABLES!F79,0)</f>
        <v>20</v>
      </c>
      <c r="N79" s="466">
        <f>IF(J79="habilitado",PUNTUABLES!J79,0)</f>
        <v>1</v>
      </c>
      <c r="O79" s="577" t="s">
        <v>658</v>
      </c>
      <c r="P79" s="559">
        <f t="shared" si="5"/>
        <v>56.055935094887374</v>
      </c>
      <c r="Q79" s="43"/>
    </row>
    <row r="80" spans="2:17" ht="35.450000000000003" customHeight="1" x14ac:dyDescent="0.2">
      <c r="B80" s="18">
        <v>73</v>
      </c>
      <c r="C80" s="463" t="str">
        <f>VLOOKUP(B80,'INFO. PROP'!A81:D177,2,FALSE)</f>
        <v>CONSORCIO AV</v>
      </c>
      <c r="D80" s="457" t="s">
        <v>656</v>
      </c>
      <c r="E80" s="457" t="s">
        <v>656</v>
      </c>
      <c r="F80" s="457" t="str">
        <f>VLOOKUP(B80,'EXPER. PROP.'!$B$26:$AC$1271,25,FALSE)</f>
        <v>CUMPLE</v>
      </c>
      <c r="G80" s="457" t="str">
        <f>'PROPUESTA ECONOMICA'!F81</f>
        <v>CUMPLE</v>
      </c>
      <c r="H80" s="458">
        <f>IF(F80="CUMPLE",(VLOOKUP(B80,'EXPER. PROP.'!$B$26:$AC$1271,22,FALSE))," ")</f>
        <v>1023.9325</v>
      </c>
      <c r="I80" s="465" t="str">
        <f>VLOOKUP(B80,'EXPER. PROP.'!$B$26:$AC$1271,27,FALSE)</f>
        <v>CUMPLE</v>
      </c>
      <c r="J80" s="479" t="str">
        <f t="shared" si="4"/>
        <v>HABILITADO</v>
      </c>
      <c r="K80" s="467">
        <f>IF(J80="HABILITADO",EVALUACION!J78,0)</f>
        <v>18.868151741774756</v>
      </c>
      <c r="L80" s="466">
        <f>IF(J80="habilitado",PUNTUABLES!D80,0)</f>
        <v>10</v>
      </c>
      <c r="M80" s="466">
        <f>IF(J80="habilitado",PUNTUABLES!F80,0)</f>
        <v>20</v>
      </c>
      <c r="N80" s="466">
        <f>IF(J80="habilitado",PUNTUABLES!J80,0)</f>
        <v>0</v>
      </c>
      <c r="O80" s="577" t="s">
        <v>658</v>
      </c>
      <c r="P80" s="559">
        <f t="shared" si="5"/>
        <v>48.868151741774753</v>
      </c>
      <c r="Q80" s="43"/>
    </row>
    <row r="81" spans="2:17" ht="76.5" x14ac:dyDescent="0.2">
      <c r="B81" s="18">
        <v>74</v>
      </c>
      <c r="C81" s="463" t="str">
        <f>VLOOKUP(B81,'INFO. PROP'!A82:D178,2,FALSE)</f>
        <v>CONSORCIO INGEVIAL</v>
      </c>
      <c r="D81" s="586" t="s">
        <v>1816</v>
      </c>
      <c r="E81" s="457" t="s">
        <v>656</v>
      </c>
      <c r="F81" s="457" t="str">
        <f>VLOOKUP(B81,'EXPER. PROP.'!$B$26:$AC$1271,25,FALSE)</f>
        <v>CUMPLE</v>
      </c>
      <c r="G81" s="457" t="str">
        <f>'PROPUESTA ECONOMICA'!F82</f>
        <v>CUMPLE</v>
      </c>
      <c r="H81" s="458">
        <f>IF(F81="CUMPLE",(VLOOKUP(B81,'EXPER. PROP.'!$B$26:$AC$1271,22,FALSE))," ")</f>
        <v>962.19630000000006</v>
      </c>
      <c r="I81" s="465" t="str">
        <f>VLOOKUP(B81,'EXPER. PROP.'!$B$26:$AC$1271,27,FALSE)</f>
        <v>CUMPLE</v>
      </c>
      <c r="J81" s="586" t="s">
        <v>1816</v>
      </c>
      <c r="K81" s="467">
        <f>IF(J81="HABILITADO",EVALUACION!J79,0)</f>
        <v>0</v>
      </c>
      <c r="L81" s="466">
        <f>IF(J81="habilitado",PUNTUABLES!D81,0)</f>
        <v>0</v>
      </c>
      <c r="M81" s="466">
        <f>IF(J81="habilitado",PUNTUABLES!F81,0)</f>
        <v>0</v>
      </c>
      <c r="N81" s="466">
        <f>IF(J81="habilitado",PUNTUABLES!J81,0)</f>
        <v>0</v>
      </c>
      <c r="O81" s="577" t="s">
        <v>658</v>
      </c>
      <c r="P81" s="559" t="str">
        <f t="shared" si="5"/>
        <v>RECHAZADO, NO OBTIENE PUNTAJE</v>
      </c>
      <c r="Q81" s="589" t="s">
        <v>1820</v>
      </c>
    </row>
    <row r="82" spans="2:17" ht="76.5" x14ac:dyDescent="0.2">
      <c r="B82" s="18">
        <v>75</v>
      </c>
      <c r="C82" s="463" t="str">
        <f>VLOOKUP(B82,'INFO. PROP'!A83:D179,2,FALSE)</f>
        <v>CONSORCIO INTERVENTORIA BOSA</v>
      </c>
      <c r="D82" s="586" t="s">
        <v>1816</v>
      </c>
      <c r="E82" s="457" t="s">
        <v>656</v>
      </c>
      <c r="F82" s="457" t="str">
        <f>VLOOKUP(B82,'EXPER. PROP.'!$B$26:$AC$1271,25,FALSE)</f>
        <v>CUMPLE</v>
      </c>
      <c r="G82" s="457" t="str">
        <f>'PROPUESTA ECONOMICA'!F83</f>
        <v>CUMPLE</v>
      </c>
      <c r="H82" s="458">
        <f>IF(F82="CUMPLE",(VLOOKUP(B82,'EXPER. PROP.'!$B$26:$AC$1271,22,FALSE))," ")</f>
        <v>1711.8968400000001</v>
      </c>
      <c r="I82" s="465" t="str">
        <f>VLOOKUP(B82,'EXPER. PROP.'!$B$26:$AC$1271,27,FALSE)</f>
        <v>CUMPLE</v>
      </c>
      <c r="J82" s="586" t="s">
        <v>1816</v>
      </c>
      <c r="K82" s="467">
        <f>IF(J82="HABILITADO",EVALUACION!J80,0)</f>
        <v>0</v>
      </c>
      <c r="L82" s="466">
        <f>IF(J82="habilitado",PUNTUABLES!D82,0)</f>
        <v>0</v>
      </c>
      <c r="M82" s="466">
        <f>IF(J82="habilitado",PUNTUABLES!F82,0)</f>
        <v>0</v>
      </c>
      <c r="N82" s="466">
        <f>IF(J82="habilitado",PUNTUABLES!J82,0)</f>
        <v>0</v>
      </c>
      <c r="O82" s="577" t="s">
        <v>658</v>
      </c>
      <c r="P82" s="559" t="str">
        <f t="shared" si="5"/>
        <v>RECHAZADO, NO OBTIENE PUNTAJE</v>
      </c>
      <c r="Q82" s="589" t="s">
        <v>1820</v>
      </c>
    </row>
    <row r="83" spans="2:17" ht="35.450000000000003" customHeight="1" x14ac:dyDescent="0.2">
      <c r="B83" s="18">
        <v>76</v>
      </c>
      <c r="C83" s="463" t="str">
        <f>VLOOKUP(B83,'INFO. PROP'!A84:D180,2,FALSE)</f>
        <v>CONSORCIO ING VIAL</v>
      </c>
      <c r="D83" s="457" t="s">
        <v>656</v>
      </c>
      <c r="E83" s="457" t="s">
        <v>656</v>
      </c>
      <c r="F83" s="457" t="str">
        <f>VLOOKUP(B83,'EXPER. PROP.'!$B$26:$AC$1271,25,FALSE)</f>
        <v>CUMPLE</v>
      </c>
      <c r="G83" s="457" t="str">
        <f>'PROPUESTA ECONOMICA'!F84</f>
        <v>CUMPLE</v>
      </c>
      <c r="H83" s="458">
        <f>IF(F83="CUMPLE",(VLOOKUP(B83,'EXPER. PROP.'!$B$26:$AC$1271,22,FALSE))," ")</f>
        <v>994.87019999999995</v>
      </c>
      <c r="I83" s="465" t="str">
        <f>VLOOKUP(B83,'EXPER. PROP.'!$B$26:$AC$1271,27,FALSE)</f>
        <v>CUMPLE</v>
      </c>
      <c r="J83" s="479" t="str">
        <f>IF(OR(D83="",E83="",F83=""),"NO CUMPLE",IF(OR(E83="NO CUMPLE",F83="NO CUMPLE"&amp;"SUBSANAR",,D83="NO CUMPLE",G83="NO CUMPLE"),"RECHAZADO","HABILITADO"))</f>
        <v>HABILITADO</v>
      </c>
      <c r="K83" s="467">
        <f>IF(J83="HABILITADO",EVALUACION!J81,0)</f>
        <v>22.249473766063492</v>
      </c>
      <c r="L83" s="466">
        <f>IF(J83="habilitado",PUNTUABLES!D83,0)</f>
        <v>10</v>
      </c>
      <c r="M83" s="466">
        <f>IF(J83="habilitado",PUNTUABLES!F83,0)</f>
        <v>20</v>
      </c>
      <c r="N83" s="466">
        <f>IF(J83="habilitado",PUNTUABLES!J83,0)</f>
        <v>1</v>
      </c>
      <c r="O83" s="577" t="s">
        <v>658</v>
      </c>
      <c r="P83" s="559">
        <f t="shared" si="5"/>
        <v>53.249473766063488</v>
      </c>
      <c r="Q83" s="43"/>
    </row>
    <row r="84" spans="2:17" ht="35.450000000000003" customHeight="1" x14ac:dyDescent="0.2">
      <c r="B84" s="18">
        <v>77</v>
      </c>
      <c r="C84" s="463" t="str">
        <f>VLOOKUP(B84,'INFO. PROP'!A85:D181,2,FALSE)</f>
        <v>CONSORCIO INTERVENTORES</v>
      </c>
      <c r="D84" s="457" t="s">
        <v>656</v>
      </c>
      <c r="E84" s="457" t="s">
        <v>656</v>
      </c>
      <c r="F84" s="457" t="str">
        <f>VLOOKUP(B84,'EXPER. PROP.'!$B$26:$AC$1271,25,FALSE)</f>
        <v>CUMPLE</v>
      </c>
      <c r="G84" s="457" t="str">
        <f>'PROPUESTA ECONOMICA'!F85</f>
        <v>CUMPLE</v>
      </c>
      <c r="H84" s="458">
        <f>IF(F84="CUMPLE",(VLOOKUP(B84,'EXPER. PROP.'!$B$26:$AC$1271,22,FALSE))," ")</f>
        <v>1133.3433333333332</v>
      </c>
      <c r="I84" s="465" t="str">
        <f>VLOOKUP(B84,'EXPER. PROP.'!$B$26:$AC$1271,27,FALSE)</f>
        <v>CUMPLE</v>
      </c>
      <c r="J84" s="479" t="str">
        <f>IF(OR(D84="",E84="",F84=""),"NO CUMPLE",IF(OR(E84="NO CUMPLE",F84="NO CUMPLE"&amp;"SUBSANAR",,D84="NO CUMPLE",G84="NO CUMPLE"),"RECHAZADO","HABILITADO"))</f>
        <v>HABILITADO</v>
      </c>
      <c r="K84" s="467">
        <f>IF(J84="HABILITADO",EVALUACION!J82,0)</f>
        <v>6.1384895868254565</v>
      </c>
      <c r="L84" s="466">
        <f>IF(J84="habilitado",PUNTUABLES!D84,0)</f>
        <v>10</v>
      </c>
      <c r="M84" s="466">
        <f>IF(J84="habilitado",PUNTUABLES!F84,0)</f>
        <v>20</v>
      </c>
      <c r="N84" s="466">
        <f>IF(J84="habilitado",PUNTUABLES!J84,0)</f>
        <v>1</v>
      </c>
      <c r="O84" s="577" t="s">
        <v>658</v>
      </c>
      <c r="P84" s="559">
        <f t="shared" si="5"/>
        <v>37.138489586825457</v>
      </c>
      <c r="Q84" s="43"/>
    </row>
    <row r="85" spans="2:17" ht="35.450000000000003" customHeight="1" x14ac:dyDescent="0.2">
      <c r="B85" s="18">
        <v>78</v>
      </c>
      <c r="C85" s="463" t="str">
        <f>VLOOKUP(B85,'INFO. PROP'!A86:D182,2,FALSE)</f>
        <v>INGENIERIA Y CONSULTORIA INGECON SAS</v>
      </c>
      <c r="D85" s="457" t="s">
        <v>656</v>
      </c>
      <c r="E85" s="457" t="s">
        <v>656</v>
      </c>
      <c r="F85" s="457" t="str">
        <f>VLOOKUP(B85,'EXPER. PROP.'!$B$26:$AC$1271,25,FALSE)</f>
        <v>CUMPLE</v>
      </c>
      <c r="G85" s="457" t="str">
        <f>'PROPUESTA ECONOMICA'!F86</f>
        <v>CUMPLE</v>
      </c>
      <c r="H85" s="458">
        <f>IF(F85="CUMPLE",(VLOOKUP(B85,'EXPER. PROP.'!$B$26:$AC$1271,22,FALSE))," ")</f>
        <v>1103.7433333333333</v>
      </c>
      <c r="I85" s="465" t="str">
        <f>VLOOKUP(B85,'EXPER. PROP.'!$B$26:$AC$1271,27,FALSE)</f>
        <v>CUMPLE</v>
      </c>
      <c r="J85" s="479" t="str">
        <f>IF(OR(D85="",E85="",F85=""),"NO CUMPLE",IF(OR(E85="NO CUMPLE",F85="NO CUMPLE"&amp;"SUBSANAR",,D85="NO CUMPLE",G85="NO CUMPLE"),"RECHAZADO","HABILITADO"))</f>
        <v>HABILITADO</v>
      </c>
      <c r="K85" s="467">
        <f>IF(J85="HABILITADO",EVALUACION!J83,0)</f>
        <v>9.5823715892459784</v>
      </c>
      <c r="L85" s="466">
        <f>IF(J85="habilitado",PUNTUABLES!D85,0)</f>
        <v>10</v>
      </c>
      <c r="M85" s="466">
        <f>IF(J85="habilitado",PUNTUABLES!F85,0)</f>
        <v>20</v>
      </c>
      <c r="N85" s="466">
        <f>IF(J85="habilitado",PUNTUABLES!J85,0)</f>
        <v>1</v>
      </c>
      <c r="O85" s="577" t="s">
        <v>658</v>
      </c>
      <c r="P85" s="559">
        <f t="shared" si="5"/>
        <v>40.58237158924598</v>
      </c>
      <c r="Q85" s="43"/>
    </row>
    <row r="86" spans="2:17" ht="35.450000000000003" customHeight="1" x14ac:dyDescent="0.2">
      <c r="B86" s="18">
        <v>79</v>
      </c>
      <c r="C86" s="463" t="str">
        <f>VLOOKUP(B86,'INFO. PROP'!A87:D183,2,FALSE)</f>
        <v xml:space="preserve">	INTERVENTORIA Y CONSTRUCIVILES SAS</v>
      </c>
      <c r="D86" s="457" t="s">
        <v>656</v>
      </c>
      <c r="E86" s="457" t="s">
        <v>656</v>
      </c>
      <c r="F86" s="457" t="str">
        <f>VLOOKUP(B86,'EXPER. PROP.'!$B$26:$AC$1271,25,FALSE)</f>
        <v>CUMPLE</v>
      </c>
      <c r="G86" s="457" t="str">
        <f>'PROPUESTA ECONOMICA'!F87</f>
        <v>CUMPLE</v>
      </c>
      <c r="H86" s="458">
        <f>IF(F86="CUMPLE",(VLOOKUP(B86,'EXPER. PROP.'!$B$26:$AC$1271,22,FALSE))," ")</f>
        <v>1188.6489999999999</v>
      </c>
      <c r="I86" s="465" t="str">
        <f>VLOOKUP(B86,'EXPER. PROP.'!$B$26:$AC$1271,27,FALSE)</f>
        <v>CUMPLE</v>
      </c>
      <c r="J86" s="479" t="str">
        <f>IF(OR(D86="",E86="",F86=""),"NO CUMPLE",IF(OR(E86="NO CUMPLE",F86="NO CUMPLE"&amp;"SUBSANAR",,D86="NO CUMPLE",G86="NO CUMPLE"),"RECHAZADO","HABILITADO"))</f>
        <v>HABILITADO</v>
      </c>
      <c r="K86" s="467">
        <f>IF(J86="HABILITADO",EVALUACION!J84,0)</f>
        <v>-0.29617899645841805</v>
      </c>
      <c r="L86" s="466">
        <f>IF(J86="habilitado",PUNTUABLES!D86,0)</f>
        <v>10</v>
      </c>
      <c r="M86" s="466">
        <f>IF(J86="habilitado",PUNTUABLES!F86,0)</f>
        <v>0</v>
      </c>
      <c r="N86" s="466">
        <f>IF(J86="habilitado",PUNTUABLES!J86,0)</f>
        <v>1</v>
      </c>
      <c r="O86" s="577" t="s">
        <v>658</v>
      </c>
      <c r="P86" s="559">
        <f t="shared" si="5"/>
        <v>10.703821003541583</v>
      </c>
      <c r="Q86" s="43"/>
    </row>
    <row r="87" spans="2:17" ht="70.5" customHeight="1" x14ac:dyDescent="0.2">
      <c r="B87" s="18">
        <v>80</v>
      </c>
      <c r="C87" s="463" t="str">
        <f>VLOOKUP(B87,'INFO. PROP'!A88:D184,2,FALSE)</f>
        <v>CONSORCIO INTERVIAS BOSA -22</v>
      </c>
      <c r="D87" s="585" t="s">
        <v>656</v>
      </c>
      <c r="E87" s="457" t="s">
        <v>656</v>
      </c>
      <c r="F87" s="457" t="str">
        <f>VLOOKUP(B87,'EXPER. PROP.'!$B$26:$AC$1271,25,FALSE)</f>
        <v>CUMPLE</v>
      </c>
      <c r="G87" s="586" t="s">
        <v>1816</v>
      </c>
      <c r="H87" s="458">
        <f>IF(F87="CUMPLE",(VLOOKUP(B87,'EXPER. PROP.'!$B$26:$AC$1271,22,FALSE))," ")</f>
        <v>804.40051999999991</v>
      </c>
      <c r="I87" s="465" t="str">
        <f>VLOOKUP(B87,'EXPER. PROP.'!$B$26:$AC$1271,27,FALSE)</f>
        <v>CUMPLE</v>
      </c>
      <c r="J87" s="586" t="s">
        <v>1816</v>
      </c>
      <c r="K87" s="467">
        <f>IF(J87="HABILITADO",EVALUACION!J85,0)</f>
        <v>0</v>
      </c>
      <c r="L87" s="466">
        <f>IF(J87="habilitado",PUNTUABLES!D87,0)</f>
        <v>0</v>
      </c>
      <c r="M87" s="466">
        <f>IF(J87="habilitado",PUNTUABLES!F87,0)</f>
        <v>0</v>
      </c>
      <c r="N87" s="466">
        <f>IF(J87="habilitado",PUNTUABLES!J87,0)</f>
        <v>0</v>
      </c>
      <c r="O87" s="577" t="s">
        <v>658</v>
      </c>
      <c r="P87" s="559" t="str">
        <f t="shared" si="5"/>
        <v>RECHAZADO, NO OBTIENE PUNTAJE</v>
      </c>
      <c r="Q87" s="598" t="s">
        <v>1822</v>
      </c>
    </row>
    <row r="88" spans="2:17" ht="35.450000000000003" customHeight="1" x14ac:dyDescent="0.2">
      <c r="B88" s="18">
        <v>81</v>
      </c>
      <c r="C88" s="463" t="str">
        <f>VLOOKUP(B88,'INFO. PROP'!A89:D185,2,FALSE)</f>
        <v>AYM CONSULTORIA SAS</v>
      </c>
      <c r="D88" s="457" t="s">
        <v>656</v>
      </c>
      <c r="E88" s="457" t="s">
        <v>656</v>
      </c>
      <c r="F88" s="457" t="str">
        <f>VLOOKUP(B88,'EXPER. PROP.'!$B$26:$AC$1271,25,FALSE)</f>
        <v>CUMPLE</v>
      </c>
      <c r="G88" s="457" t="str">
        <f>'PROPUESTA ECONOMICA'!F89</f>
        <v>CUMPLE</v>
      </c>
      <c r="H88" s="458">
        <f>IF(F88="CUMPLE",(VLOOKUP(B88,'EXPER. PROP.'!$B$26:$AC$1271,22,FALSE))," ")</f>
        <v>606.94833333333338</v>
      </c>
      <c r="I88" s="465" t="str">
        <f>VLOOKUP(B88,'EXPER. PROP.'!$B$26:$AC$1271,27,FALSE)</f>
        <v>CUMPLE</v>
      </c>
      <c r="J88" s="479" t="str">
        <f>IF(OR(D88="",E88="",F88=""),"NO CUMPLE",IF(OR(E88="NO CUMPLE",F88="NO CUMPLE"&amp;"SUBSANAR",,D88="NO CUMPLE",G88="NO CUMPLE"),"RECHAZADO","HABILITADO"))</f>
        <v>HABILITADO</v>
      </c>
      <c r="K88" s="467">
        <f>IF(J88="HABILITADO",EVALUACION!J86,0)</f>
        <v>67.383160757911881</v>
      </c>
      <c r="L88" s="466">
        <f>IF(J88="habilitado",PUNTUABLES!D88,0)</f>
        <v>10</v>
      </c>
      <c r="M88" s="466">
        <f>IF(J88="habilitado",PUNTUABLES!F88,0)</f>
        <v>20</v>
      </c>
      <c r="N88" s="466">
        <f>IF(J88="habilitado",PUNTUABLES!J88,0)</f>
        <v>1</v>
      </c>
      <c r="O88" s="577" t="s">
        <v>658</v>
      </c>
      <c r="P88" s="559">
        <f t="shared" si="5"/>
        <v>98.383160757911881</v>
      </c>
      <c r="Q88" s="43"/>
    </row>
    <row r="89" spans="2:17" ht="35.450000000000003" customHeight="1" x14ac:dyDescent="0.2">
      <c r="B89" s="18">
        <v>82</v>
      </c>
      <c r="C89" s="463" t="str">
        <f>VLOOKUP(B89,'INFO. PROP'!A90:D186,2,FALSE)</f>
        <v>CONSORCIO NLA 2022</v>
      </c>
      <c r="D89" s="457" t="s">
        <v>656</v>
      </c>
      <c r="E89" s="457" t="s">
        <v>656</v>
      </c>
      <c r="F89" s="457" t="str">
        <f>VLOOKUP(B89,'EXPER. PROP.'!$B$26:$AC$1271,25,FALSE)</f>
        <v>CUMPLE</v>
      </c>
      <c r="G89" s="457" t="str">
        <f>'PROPUESTA ECONOMICA'!F90</f>
        <v>CUMPLE</v>
      </c>
      <c r="H89" s="458">
        <f>IF(F89="CUMPLE",(VLOOKUP(B89,'EXPER. PROP.'!$B$26:$AC$1271,22,FALSE))," ")</f>
        <v>1046.9316666666666</v>
      </c>
      <c r="I89" s="465" t="str">
        <f>VLOOKUP(B89,'EXPER. PROP.'!$B$26:$AC$1271,27,FALSE)</f>
        <v>CUMPLE</v>
      </c>
      <c r="J89" s="479" t="str">
        <f>IF(OR(D89="",E89="",F89=""),"NO CUMPLE",IF(OR(E89="NO CUMPLE",F89="NO CUMPLE"&amp;"SUBSANAR",,D89="NO CUMPLE",G89="NO CUMPLE"),"RECHAZADO","HABILITADO"))</f>
        <v>HABILITADO</v>
      </c>
      <c r="K89" s="467">
        <f>IF(J89="HABILITADO",EVALUACION!J87,0)</f>
        <v>16.192259304139505</v>
      </c>
      <c r="L89" s="466">
        <f>IF(J89="habilitado",PUNTUABLES!D89,0)</f>
        <v>10</v>
      </c>
      <c r="M89" s="466">
        <f>IF(J89="habilitado",PUNTUABLES!F89,0)</f>
        <v>20</v>
      </c>
      <c r="N89" s="466">
        <f>IF(J89="habilitado",PUNTUABLES!J89,0)</f>
        <v>1</v>
      </c>
      <c r="O89" s="577" t="s">
        <v>658</v>
      </c>
      <c r="P89" s="559">
        <f t="shared" si="5"/>
        <v>47.192259304139505</v>
      </c>
      <c r="Q89" s="43"/>
    </row>
    <row r="90" spans="2:17" ht="35.450000000000003" customHeight="1" x14ac:dyDescent="0.2">
      <c r="B90" s="18">
        <v>83</v>
      </c>
      <c r="C90" s="463" t="str">
        <f>VLOOKUP(B90,'INFO. PROP'!A91:D187,2,FALSE)</f>
        <v>CONSORCIO URBANO</v>
      </c>
      <c r="D90" s="457" t="s">
        <v>656</v>
      </c>
      <c r="E90" s="457" t="s">
        <v>656</v>
      </c>
      <c r="F90" s="457" t="str">
        <f>VLOOKUP(B90,'EXPER. PROP.'!$B$26:$AC$1271,25,FALSE)</f>
        <v>CUMPLE</v>
      </c>
      <c r="G90" s="457" t="str">
        <f>'PROPUESTA ECONOMICA'!F91</f>
        <v>CUMPLE</v>
      </c>
      <c r="H90" s="458">
        <f>IF(F90="CUMPLE",(VLOOKUP(B90,'EXPER. PROP.'!$B$26:$AC$1271,22,FALSE))," ")</f>
        <v>877.82080000000008</v>
      </c>
      <c r="I90" s="465" t="str">
        <f>VLOOKUP(B90,'EXPER. PROP.'!$B$26:$AC$1271,27,FALSE)</f>
        <v>CUMPLE</v>
      </c>
      <c r="J90" s="479" t="str">
        <f>IF(OR(D90="",E90="",F90=""),"NO CUMPLE",IF(OR(E90="NO CUMPLE",F90="NO CUMPLE"&amp;"SUBSANAR",,D90="NO CUMPLE",G90="NO CUMPLE"),"RECHAZADO","HABILITADO"))</f>
        <v>HABILITADO</v>
      </c>
      <c r="K90" s="467">
        <f>IF(J90="HABILITADO",EVALUACION!J88,0)</f>
        <v>35.867863024648699</v>
      </c>
      <c r="L90" s="466">
        <f>IF(J90="habilitado",PUNTUABLES!D90,0)</f>
        <v>10</v>
      </c>
      <c r="M90" s="466">
        <f>IF(J90="habilitado",PUNTUABLES!F90,0)</f>
        <v>20</v>
      </c>
      <c r="N90" s="466">
        <f>IF(J90="habilitado",PUNTUABLES!J90,0)</f>
        <v>1</v>
      </c>
      <c r="O90" s="577" t="s">
        <v>658</v>
      </c>
      <c r="P90" s="559">
        <f t="shared" si="5"/>
        <v>66.867863024648699</v>
      </c>
      <c r="Q90" s="43"/>
    </row>
    <row r="91" spans="2:17" ht="35.450000000000003" customHeight="1" x14ac:dyDescent="0.2">
      <c r="B91" s="18">
        <v>84</v>
      </c>
      <c r="C91" s="463" t="str">
        <f>VLOOKUP(B91,'INFO. PROP'!A92:D188,2,FALSE)</f>
        <v>CONSORCIO INTERVIAL AB 004</v>
      </c>
      <c r="D91" s="457" t="s">
        <v>656</v>
      </c>
      <c r="E91" s="457" t="s">
        <v>656</v>
      </c>
      <c r="F91" s="457" t="str">
        <f>VLOOKUP(B91,'EXPER. PROP.'!$B$26:$AC$1271,25,FALSE)</f>
        <v>CUMPLE</v>
      </c>
      <c r="G91" s="457" t="str">
        <f>'PROPUESTA ECONOMICA'!F92</f>
        <v>CUMPLE</v>
      </c>
      <c r="H91" s="458">
        <f>IF(F91="CUMPLE",(VLOOKUP(B91,'EXPER. PROP.'!$B$26:$AC$1271,22,FALSE))," ")</f>
        <v>1095.0651500000001</v>
      </c>
      <c r="I91" s="465" t="str">
        <f>VLOOKUP(B91,'EXPER. PROP.'!$B$26:$AC$1271,27,FALSE)</f>
        <v>CUMPLE</v>
      </c>
      <c r="J91" s="479" t="str">
        <f>IF(OR(D91="",E91="",F91=""),"NO CUMPLE",IF(OR(E91="NO CUMPLE",F91="NO CUMPLE"&amp;"SUBSANAR",,D91="NO CUMPLE",G91="NO CUMPLE"),"RECHAZADO","HABILITADO"))</f>
        <v>HABILITADO</v>
      </c>
      <c r="K91" s="467">
        <f>IF(J91="HABILITADO",EVALUACION!J89,0)</f>
        <v>10.592055352603143</v>
      </c>
      <c r="L91" s="466">
        <f>IF(J91="habilitado",PUNTUABLES!D91,0)</f>
        <v>10</v>
      </c>
      <c r="M91" s="466">
        <f>IF(J91="habilitado",PUNTUABLES!F91,0)</f>
        <v>20</v>
      </c>
      <c r="N91" s="466">
        <f>IF(J91="habilitado",PUNTUABLES!J91,0)</f>
        <v>1</v>
      </c>
      <c r="O91" s="577" t="s">
        <v>658</v>
      </c>
      <c r="P91" s="559">
        <f t="shared" si="5"/>
        <v>41.59205535260314</v>
      </c>
      <c r="Q91" s="43"/>
    </row>
    <row r="92" spans="2:17" ht="35.450000000000003" customHeight="1" x14ac:dyDescent="0.2">
      <c r="B92" s="18">
        <v>85</v>
      </c>
      <c r="C92" s="463" t="str">
        <f>VLOOKUP(B92,'INFO. PROP'!A93:D189,2,FALSE)</f>
        <v>CONSORCIO MALLA VIAL BOSA 22</v>
      </c>
      <c r="D92" s="457" t="s">
        <v>656</v>
      </c>
      <c r="E92" s="457" t="s">
        <v>656</v>
      </c>
      <c r="F92" s="457" t="str">
        <f>VLOOKUP(B92,'EXPER. PROP.'!$B$26:$AC$1271,25,FALSE)</f>
        <v>CUMPLE</v>
      </c>
      <c r="G92" s="457" t="str">
        <f>'PROPUESTA ECONOMICA'!F93</f>
        <v>CUMPLE</v>
      </c>
      <c r="H92" s="458">
        <f>IF(F92="CUMPLE",(VLOOKUP(B92,'EXPER. PROP.'!$B$26:$AC$1271,22,FALSE))," ")</f>
        <v>1538.865</v>
      </c>
      <c r="I92" s="465" t="str">
        <f>VLOOKUP(B92,'EXPER. PROP.'!$B$26:$AC$1271,27,FALSE)</f>
        <v>CUMPLE</v>
      </c>
      <c r="J92" s="479" t="str">
        <f>IF(OR(D92="",E92="",F92=""),"NO CUMPLE",IF(OR(E92="NO CUMPLE",F92="NO CUMPLE"&amp;"SUBSANAR",,D92="NO CUMPLE",G92="NO CUMPLE"),"RECHAZADO","HABILITADO"))</f>
        <v>HABILITADO</v>
      </c>
      <c r="K92" s="467">
        <f>IF(J92="HABILITADO",EVALUACION!J90,0)</f>
        <v>-41.042887758610824</v>
      </c>
      <c r="L92" s="466">
        <f>IF(J92="habilitado",PUNTUABLES!D92,0)</f>
        <v>10</v>
      </c>
      <c r="M92" s="466">
        <f>IF(J92="habilitado",PUNTUABLES!F92,0)</f>
        <v>20</v>
      </c>
      <c r="N92" s="466">
        <f>IF(J92="habilitado",PUNTUABLES!J92,0)</f>
        <v>1</v>
      </c>
      <c r="O92" s="577" t="s">
        <v>658</v>
      </c>
      <c r="P92" s="559">
        <f t="shared" si="5"/>
        <v>-10.042887758610824</v>
      </c>
      <c r="Q92" s="43"/>
    </row>
    <row r="93" spans="2:17" ht="76.5" x14ac:dyDescent="0.2">
      <c r="B93" s="18">
        <v>86</v>
      </c>
      <c r="C93" s="463" t="str">
        <f>VLOOKUP(B93,'INFO. PROP'!A94:D190,2,FALSE)</f>
        <v>TERRA INGENIEROS CIVILES SAS</v>
      </c>
      <c r="D93" s="586" t="s">
        <v>1816</v>
      </c>
      <c r="E93" s="457" t="s">
        <v>656</v>
      </c>
      <c r="F93" s="457" t="str">
        <f>VLOOKUP(B93,'EXPER. PROP.'!$B$26:$AC$1271,25,FALSE)</f>
        <v>CUMPLE</v>
      </c>
      <c r="G93" s="457" t="str">
        <f>'PROPUESTA ECONOMICA'!F94</f>
        <v>CUMPLE</v>
      </c>
      <c r="H93" s="458">
        <f>IF(F93="CUMPLE",(VLOOKUP(B93,'EXPER. PROP.'!$B$26:$AC$1271,22,FALSE))," ")</f>
        <v>1082.7599999999998</v>
      </c>
      <c r="I93" s="465" t="str">
        <f>VLOOKUP(B93,'EXPER. PROP.'!$B$26:$AC$1271,27,FALSE)</f>
        <v>CUMPLE</v>
      </c>
      <c r="J93" s="586" t="s">
        <v>1816</v>
      </c>
      <c r="K93" s="467">
        <f>IF(J93="HABILITADO",EVALUACION!J91,0)</f>
        <v>0</v>
      </c>
      <c r="L93" s="466">
        <f>IF(J93="habilitado",PUNTUABLES!D93,0)</f>
        <v>0</v>
      </c>
      <c r="M93" s="466">
        <f>IF(J93="habilitado",PUNTUABLES!F93,0)</f>
        <v>0</v>
      </c>
      <c r="N93" s="466">
        <f>IF(J93="habilitado",PUNTUABLES!J93,0)</f>
        <v>0</v>
      </c>
      <c r="O93" s="577" t="s">
        <v>658</v>
      </c>
      <c r="P93" s="559" t="str">
        <f t="shared" si="5"/>
        <v>RECHAZADO, NO OBTIENE PUNTAJE</v>
      </c>
      <c r="Q93" s="589" t="s">
        <v>1819</v>
      </c>
    </row>
    <row r="94" spans="2:17" ht="35.450000000000003" customHeight="1" x14ac:dyDescent="0.2">
      <c r="B94" s="18">
        <v>87</v>
      </c>
      <c r="C94" s="463" t="str">
        <f>VLOOKUP(B94,'INFO. PROP'!A95:D191,2,FALSE)</f>
        <v>CONSORCIO INTERVENTORIA BOSA</v>
      </c>
      <c r="D94" s="457" t="s">
        <v>656</v>
      </c>
      <c r="E94" s="457" t="s">
        <v>656</v>
      </c>
      <c r="F94" s="457" t="str">
        <f>VLOOKUP(B94,'EXPER. PROP.'!$B$26:$AC$1271,25,FALSE)</f>
        <v>CUMPLE</v>
      </c>
      <c r="G94" s="457" t="str">
        <f>'PROPUESTA ECONOMICA'!F95</f>
        <v>CUMPLE</v>
      </c>
      <c r="H94" s="458">
        <f>IF(F94="CUMPLE",(VLOOKUP(B94,'EXPER. PROP.'!$B$26:$AC$1271,22,FALSE))," ")</f>
        <v>1877.5440000000001</v>
      </c>
      <c r="I94" s="465" t="str">
        <f>VLOOKUP(B94,'EXPER. PROP.'!$B$26:$AC$1271,27,FALSE)</f>
        <v>CUMPLE</v>
      </c>
      <c r="J94" s="479" t="str">
        <f>IF(OR(D94="",E94="",F94=""),"NO CUMPLE",IF(OR(E94="NO CUMPLE",F94="NO CUMPLE"&amp;"SUBSANAR",,D94="NO CUMPLE",G94="NO CUMPLE"),"RECHAZADO","HABILITADO"))</f>
        <v>HABILITADO</v>
      </c>
      <c r="K94" s="467">
        <f>IF(J94="HABILITADO",EVALUACION!J92,0)</f>
        <v>-80.447296971373859</v>
      </c>
      <c r="L94" s="466">
        <f>IF(J94="habilitado",PUNTUABLES!D94,0)</f>
        <v>10</v>
      </c>
      <c r="M94" s="466">
        <f>IF(J94="habilitado",PUNTUABLES!F94,0)</f>
        <v>20</v>
      </c>
      <c r="N94" s="466">
        <f>IF(J94="habilitado",PUNTUABLES!J94,0)</f>
        <v>1</v>
      </c>
      <c r="O94" s="577" t="s">
        <v>658</v>
      </c>
      <c r="P94" s="559">
        <f t="shared" si="5"/>
        <v>-49.447296971373859</v>
      </c>
      <c r="Q94" s="43"/>
    </row>
    <row r="95" spans="2:17" ht="105" customHeight="1" x14ac:dyDescent="0.2">
      <c r="B95" s="18">
        <v>88</v>
      </c>
      <c r="C95" s="463" t="str">
        <f>VLOOKUP(B95,'INFO. PROP'!A96:D192,2,FALSE)</f>
        <v>CONSORCIO VIAS URBANAS PCC</v>
      </c>
      <c r="D95" s="457" t="s">
        <v>656</v>
      </c>
      <c r="E95" s="457" t="s">
        <v>656</v>
      </c>
      <c r="F95" s="457" t="str">
        <f>VLOOKUP(B95,'EXPER. PROP.'!$B$26:$AC$1271,25,FALSE)</f>
        <v>CUMPLE</v>
      </c>
      <c r="G95" s="457" t="str">
        <f>'PROPUESTA ECONOMICA'!F96</f>
        <v>NO CUMPLE</v>
      </c>
      <c r="H95" s="458">
        <f>IF(F95="CUMPLE",(VLOOKUP(B95,'EXPER. PROP.'!$B$26:$AC$1271,22,FALSE))," ")</f>
        <v>1079.8315</v>
      </c>
      <c r="I95" s="465" t="str">
        <f>VLOOKUP(B95,'EXPER. PROP.'!$B$26:$AC$1271,27,FALSE)</f>
        <v>CUMPLE</v>
      </c>
      <c r="J95" s="479" t="str">
        <f>IF(OR(D95="",E95="",F95=""),"NO CUMPLE",IF(OR(E95="NO CUMPLE",F95="NO CUMPLE"&amp;"SUBSANAR",,D95="NO CUMPLE",G95="NO CUMPLE"),"RECHAZADO","HABILITADO"))</f>
        <v>RECHAZADO</v>
      </c>
      <c r="K95" s="467">
        <f>IF(J95="HABILITADO",EVALUACION!J93,0)</f>
        <v>0</v>
      </c>
      <c r="L95" s="466">
        <f>IF(J95="habilitado",PUNTUABLES!D95,0)</f>
        <v>0</v>
      </c>
      <c r="M95" s="466">
        <f>IF(J95="habilitado",PUNTUABLES!F95,0)</f>
        <v>0</v>
      </c>
      <c r="N95" s="466">
        <f>IF(J95="habilitado",PUNTUABLES!J95,0)</f>
        <v>0</v>
      </c>
      <c r="O95" s="577" t="s">
        <v>658</v>
      </c>
      <c r="P95" s="559" t="str">
        <f t="shared" si="5"/>
        <v>RECHAZADO, NO OBTIENE PUNTAJE</v>
      </c>
      <c r="Q95" s="43" t="s">
        <v>1159</v>
      </c>
    </row>
    <row r="96" spans="2:17" ht="35.450000000000003" customHeight="1" x14ac:dyDescent="0.2">
      <c r="B96" s="18">
        <v>89</v>
      </c>
      <c r="C96" s="463" t="str">
        <f>VLOOKUP(B96,'INFO. PROP'!A97:D193,2,FALSE)</f>
        <v>CONSORCIO CONEXION VIAL BOSA</v>
      </c>
      <c r="D96" s="457" t="s">
        <v>656</v>
      </c>
      <c r="E96" s="457" t="s">
        <v>656</v>
      </c>
      <c r="F96" s="457" t="str">
        <f>VLOOKUP(B96,'EXPER. PROP.'!$B$26:$AC$1271,25,FALSE)</f>
        <v>CUMPLE</v>
      </c>
      <c r="G96" s="457" t="str">
        <f>'PROPUESTA ECONOMICA'!F97</f>
        <v>CUMPLE</v>
      </c>
      <c r="H96" s="458">
        <f>IF(F96="CUMPLE",(VLOOKUP(B96,'EXPER. PROP.'!$B$26:$AC$1271,22,FALSE))," ")</f>
        <v>1058.7253333333333</v>
      </c>
      <c r="I96" s="465" t="str">
        <f>VLOOKUP(B96,'EXPER. PROP.'!$B$26:$AC$1271,27,FALSE)</f>
        <v>CUMPLE</v>
      </c>
      <c r="J96" s="479" t="str">
        <f>IF(OR(D96="",E96="",F96=""),"NO CUMPLE",IF(OR(E96="NO CUMPLE",F96="NO CUMPLE"&amp;"SUBSANAR",,D96="NO CUMPLE",G96="NO CUMPLE"),"RECHAZADO","HABILITADO"))</f>
        <v>HABILITADO</v>
      </c>
      <c r="K96" s="467">
        <f>IF(J96="HABILITADO",EVALUACION!J94,0)</f>
        <v>14.82009726441381</v>
      </c>
      <c r="L96" s="466">
        <f>IF(J96="habilitado",PUNTUABLES!D96,0)</f>
        <v>10</v>
      </c>
      <c r="M96" s="466">
        <f>IF(J96="habilitado",PUNTUABLES!F96,0)</f>
        <v>20</v>
      </c>
      <c r="N96" s="466">
        <f>IF(J96="habilitado",PUNTUABLES!J96,0)</f>
        <v>1</v>
      </c>
      <c r="O96" s="577" t="s">
        <v>658</v>
      </c>
      <c r="P96" s="559">
        <f t="shared" si="5"/>
        <v>45.82009726441381</v>
      </c>
      <c r="Q96" s="43"/>
    </row>
    <row r="97" spans="1:18" ht="35.450000000000003" customHeight="1" x14ac:dyDescent="0.2">
      <c r="B97" s="18">
        <v>90</v>
      </c>
      <c r="C97" s="463" t="str">
        <f>VLOOKUP(B97,'INFO. PROP'!A98:D194,2,FALSE)</f>
        <v>CONSORCIO INT. GQQI</v>
      </c>
      <c r="D97" s="457" t="s">
        <v>656</v>
      </c>
      <c r="E97" s="457" t="s">
        <v>656</v>
      </c>
      <c r="F97" s="457" t="str">
        <f>VLOOKUP(B97,'EXPER. PROP.'!$B$26:$AC$1271,25,FALSE)</f>
        <v>CUMPLE</v>
      </c>
      <c r="G97" s="457" t="str">
        <f>'PROPUESTA ECONOMICA'!F98</f>
        <v>CUMPLE</v>
      </c>
      <c r="H97" s="458">
        <f>IF(F97="CUMPLE",(VLOOKUP(B97,'EXPER. PROP.'!$B$26:$AC$1271,22,FALSE))," ")</f>
        <v>961.45166666666671</v>
      </c>
      <c r="I97" s="465" t="str">
        <f>VLOOKUP(B97,'EXPER. PROP.'!$B$26:$AC$1271,27,FALSE)</f>
        <v>CUMPLE</v>
      </c>
      <c r="J97" s="479" t="str">
        <f>IF(OR(D97="",E97="",F97=""),"NO CUMPLE",IF(OR(E97="NO CUMPLE",F97="NO CUMPLE"&amp;"SUBSANAR",,D97="NO CUMPLE",G97="NO CUMPLE"),"RECHAZADO","HABILITADO"))</f>
        <v>HABILITADO</v>
      </c>
      <c r="K97" s="467">
        <f>IF(J97="HABILITADO",EVALUACION!J95,0)</f>
        <v>26.137632059778259</v>
      </c>
      <c r="L97" s="466">
        <f>IF(J97="habilitado",PUNTUABLES!D97,0)</f>
        <v>10</v>
      </c>
      <c r="M97" s="466">
        <f>IF(J97="habilitado",PUNTUABLES!F97,0)</f>
        <v>20</v>
      </c>
      <c r="N97" s="466">
        <f>IF(J97="habilitado",PUNTUABLES!J97,0)</f>
        <v>1</v>
      </c>
      <c r="O97" s="577" t="s">
        <v>658</v>
      </c>
      <c r="P97" s="559">
        <f t="shared" si="5"/>
        <v>57.137632059778255</v>
      </c>
      <c r="Q97" s="43"/>
    </row>
    <row r="98" spans="1:18" ht="158.25" customHeight="1" x14ac:dyDescent="0.2">
      <c r="B98" s="18">
        <v>91</v>
      </c>
      <c r="C98" s="464" t="str">
        <f>VLOOKUP(B98,'INFO. PROP'!A99:D195,2,FALSE)</f>
        <v>DAM SOLUCIONES E INGENIERIA SAS</v>
      </c>
      <c r="D98" s="586" t="s">
        <v>1816</v>
      </c>
      <c r="E98" s="457" t="s">
        <v>656</v>
      </c>
      <c r="F98" s="457" t="str">
        <f>VLOOKUP(B98,'EXPER. PROP.'!$B$26:$AC$1271,25,FALSE)</f>
        <v>CUMPLE</v>
      </c>
      <c r="G98" s="457" t="str">
        <f>'PROPUESTA ECONOMICA'!F99</f>
        <v>CUMPLE</v>
      </c>
      <c r="H98" s="458">
        <f>IF(F98="CUMPLE",(VLOOKUP(B98,'EXPER. PROP.'!$B$26:$AC$1271,22,FALSE))," ")</f>
        <v>739.19049999999993</v>
      </c>
      <c r="I98" s="465" t="str">
        <f>VLOOKUP(B98,'EXPER. PROP.'!$B$26:$AC$1271,27,FALSE)</f>
        <v>CUMPLE</v>
      </c>
      <c r="J98" s="586" t="s">
        <v>1816</v>
      </c>
      <c r="K98" s="467">
        <f>IF(J98="HABILITADO",EVALUACION!J96,0)</f>
        <v>0</v>
      </c>
      <c r="L98" s="466">
        <f>IF(J98="habilitado",PUNTUABLES!D98,0)</f>
        <v>0</v>
      </c>
      <c r="M98" s="466">
        <f>IF(J98="habilitado",PUNTUABLES!F98,0)</f>
        <v>0</v>
      </c>
      <c r="N98" s="466">
        <f>IF(J98="habilitado",PUNTUABLES!J98,0)</f>
        <v>0</v>
      </c>
      <c r="O98" s="577" t="s">
        <v>658</v>
      </c>
      <c r="P98" s="559" t="str">
        <f t="shared" si="5"/>
        <v>RECHAZADO, NO OBTIENE PUNTAJE</v>
      </c>
      <c r="Q98" s="589" t="s">
        <v>1820</v>
      </c>
    </row>
    <row r="99" spans="1:18" ht="35.450000000000003" customHeight="1" x14ac:dyDescent="0.2">
      <c r="B99" s="18">
        <v>92</v>
      </c>
      <c r="C99" s="464" t="str">
        <f>VLOOKUP(B99,'INFO. PROP'!A100:D196,2,FALSE)</f>
        <v>DPC INGENIEROS SAS</v>
      </c>
      <c r="D99" s="457" t="s">
        <v>656</v>
      </c>
      <c r="E99" s="457" t="s">
        <v>656</v>
      </c>
      <c r="F99" s="457" t="str">
        <f>VLOOKUP(B99,'EXPER. PROP.'!$B$26:$AC$1271,25,FALSE)</f>
        <v>CUMPLE</v>
      </c>
      <c r="G99" s="457" t="str">
        <f>'PROPUESTA ECONOMICA'!F100</f>
        <v>CUMPLE</v>
      </c>
      <c r="H99" s="458">
        <f>IF(F99="CUMPLE",(VLOOKUP(B99,'EXPER. PROP.'!$B$26:$AC$1271,22,FALSE))," ")</f>
        <v>172.30360000000002</v>
      </c>
      <c r="I99" s="465" t="str">
        <f>VLOOKUP(B99,'EXPER. PROP.'!$B$26:$AC$1271,27,FALSE)</f>
        <v>CUMPLE</v>
      </c>
      <c r="J99" s="479" t="str">
        <f>IF(OR(D99="",E99="",F99=""),"NO CUMPLE",IF(OR(E99="NO CUMPLE",F99="NO CUMPLE"&amp;"SUBSANAR",,D99="NO CUMPLE",G99="NO CUMPLE"),"RECHAZADO","HABILITADO"))</f>
        <v>HABILITADO</v>
      </c>
      <c r="K99" s="467">
        <f>IF(J99="HABILITADO",EVALUACION!J97,0)</f>
        <v>20.047069830819847</v>
      </c>
      <c r="L99" s="466">
        <f>IF(J99="habilitado",PUNTUABLES!D99,0)</f>
        <v>10</v>
      </c>
      <c r="M99" s="466">
        <f>IF(J99="habilitado",PUNTUABLES!F99,0)</f>
        <v>20</v>
      </c>
      <c r="N99" s="466">
        <f>IF(J99="habilitado",PUNTUABLES!J99,0)</f>
        <v>1</v>
      </c>
      <c r="O99" s="577" t="s">
        <v>658</v>
      </c>
      <c r="P99" s="559">
        <f t="shared" si="5"/>
        <v>51.047069830819851</v>
      </c>
      <c r="Q99" s="43"/>
    </row>
    <row r="100" spans="1:18" ht="35.450000000000003" customHeight="1" x14ac:dyDescent="0.2">
      <c r="B100" s="18">
        <v>93</v>
      </c>
      <c r="C100" s="464" t="str">
        <f>VLOOKUP(B100,'INFO. PROP'!A101:D197,2,FALSE)</f>
        <v>CONSORCIO INTERBOSA</v>
      </c>
      <c r="D100" s="457" t="s">
        <v>656</v>
      </c>
      <c r="E100" s="457" t="s">
        <v>656</v>
      </c>
      <c r="F100" s="457" t="str">
        <f>VLOOKUP(B100,'EXPER. PROP.'!$B$26:$AC$1271,25,FALSE)</f>
        <v>CUMPLE</v>
      </c>
      <c r="G100" s="457" t="str">
        <f>'PROPUESTA ECONOMICA'!F101</f>
        <v>CUMPLE</v>
      </c>
      <c r="H100" s="458">
        <f>IF(F100="CUMPLE",(VLOOKUP(B100,'EXPER. PROP.'!$B$26:$AC$1271,22,FALSE))," ")</f>
        <v>1039.7795000000001</v>
      </c>
      <c r="I100" s="465" t="str">
        <f>VLOOKUP(B100,'EXPER. PROP.'!$B$26:$AC$1271,27,FALSE)</f>
        <v>CUMPLE</v>
      </c>
      <c r="J100" s="479" t="str">
        <f>IF(OR(D100="",E100="",F100=""),"NO CUMPLE",IF(OR(E100="NO CUMPLE",F100="NO CUMPLE"&amp;"SUBSANAR",,D100="NO CUMPLE",G100="NO CUMPLE"),"RECHAZADO","HABILITADO"))</f>
        <v>HABILITADO</v>
      </c>
      <c r="K100" s="467">
        <f>IF(J100="HABILITADO",EVALUACION!J98,0)</f>
        <v>17.024395049465351</v>
      </c>
      <c r="L100" s="466">
        <f>IF(J100="habilitado",PUNTUABLES!D100,0)</f>
        <v>10</v>
      </c>
      <c r="M100" s="466">
        <f>IF(J100="habilitado",PUNTUABLES!F100,0)</f>
        <v>0</v>
      </c>
      <c r="N100" s="466">
        <f>IF(J100="habilitado",PUNTUABLES!J100,0)</f>
        <v>1</v>
      </c>
      <c r="O100" s="577" t="s">
        <v>658</v>
      </c>
      <c r="P100" s="559">
        <f t="shared" si="5"/>
        <v>28.024395049465351</v>
      </c>
      <c r="Q100" s="43"/>
    </row>
    <row r="101" spans="1:18" ht="35.450000000000003" customHeight="1" x14ac:dyDescent="0.2">
      <c r="B101" s="18">
        <v>94</v>
      </c>
      <c r="C101" s="464" t="str">
        <f>VLOOKUP(B101,'INFO. PROP'!A102:D198,2,FALSE)</f>
        <v>CELQO S.A.S.</v>
      </c>
      <c r="D101" s="457" t="s">
        <v>656</v>
      </c>
      <c r="E101" s="457" t="s">
        <v>656</v>
      </c>
      <c r="F101" s="457" t="str">
        <f>VLOOKUP(B101,'EXPER. PROP.'!$B$26:$AC$1271,25,FALSE)</f>
        <v>CUMPLE</v>
      </c>
      <c r="G101" s="457" t="str">
        <f>'PROPUESTA ECONOMICA'!F102</f>
        <v>CUMPLE</v>
      </c>
      <c r="H101" s="458">
        <f>IF(F101="CUMPLE",(VLOOKUP(B101,'EXPER. PROP.'!$B$26:$AC$1271,22,FALSE))," ")</f>
        <v>1434.8038333333334</v>
      </c>
      <c r="I101" s="465" t="str">
        <f>VLOOKUP(B101,'EXPER. PROP.'!$B$26:$AC$1271,27,FALSE)</f>
        <v>CUMPLE</v>
      </c>
      <c r="J101" s="479" t="str">
        <f>IF(OR(D101="",E101="",F101=""),"NO CUMPLE",IF(OR(E101="NO CUMPLE",F101="NO CUMPLE"&amp;"SUBSANAR",,D101="NO CUMPLE",G101="NO CUMPLE"),"RECHAZADO","HABILITADO"))</f>
        <v>HABILITADO</v>
      </c>
      <c r="K101" s="467">
        <f>IF(J101="HABILITADO",EVALUACION!J99,0)</f>
        <v>-28.935645223671067</v>
      </c>
      <c r="L101" s="466">
        <f>IF(J101="habilitado",PUNTUABLES!D101,0)</f>
        <v>10</v>
      </c>
      <c r="M101" s="466">
        <f>IF(J101="habilitado",PUNTUABLES!F101,0)</f>
        <v>20</v>
      </c>
      <c r="N101" s="466">
        <f>IF(J101="habilitado",PUNTUABLES!J101,0)</f>
        <v>1</v>
      </c>
      <c r="O101" s="577" t="s">
        <v>658</v>
      </c>
      <c r="P101" s="559">
        <f t="shared" si="5"/>
        <v>2.0643547763289334</v>
      </c>
      <c r="Q101" s="43"/>
    </row>
    <row r="102" spans="1:18" ht="138.75" customHeight="1" x14ac:dyDescent="0.2">
      <c r="B102" s="18">
        <v>95</v>
      </c>
      <c r="C102" s="464" t="str">
        <f>VLOOKUP(B102,'INFO. PROP'!A103:D199,2,FALSE)</f>
        <v>CIVILE AMC-INTERVENTORÍAS</v>
      </c>
      <c r="D102" s="457" t="s">
        <v>656</v>
      </c>
      <c r="E102" s="457" t="s">
        <v>656</v>
      </c>
      <c r="F102" s="457" t="str">
        <f>VLOOKUP(B102,'EXPER. PROP.'!$B$26:$AC$1271,25,FALSE)</f>
        <v>CUMPLE</v>
      </c>
      <c r="G102" s="457" t="str">
        <f>'PROPUESTA ECONOMICA'!F103</f>
        <v>NO CUMPLE</v>
      </c>
      <c r="H102" s="458">
        <f>IF(F102="CUMPLE",(VLOOKUP(B102,'EXPER. PROP.'!$B$26:$AC$1271,22,FALSE))," ")</f>
        <v>836.04020000000003</v>
      </c>
      <c r="I102" s="465" t="str">
        <f>VLOOKUP(B102,'EXPER. PROP.'!$B$26:$AC$1271,27,FALSE)</f>
        <v>CUMPLE</v>
      </c>
      <c r="J102" s="523" t="str">
        <f>IF(OR(D102="",E102="",F102=""),"NO CUMPLE",IF(OR(E102="NO CUMPLE",F102="NO CUMPLE"&amp;"SUBSANAR",,D102="NO CUMPLE",G102="NO CUMPLE"),"RECHAZADO","HABILITADO"))</f>
        <v>RECHAZADO</v>
      </c>
      <c r="K102" s="467">
        <f>IF(J102="HABILITADO",EVALUACION!J100,0)</f>
        <v>0</v>
      </c>
      <c r="L102" s="466">
        <f>IF(J102="habilitado",PUNTUABLES!D102,0)</f>
        <v>0</v>
      </c>
      <c r="M102" s="466">
        <f>IF(J102="habilitado",PUNTUABLES!F102,0)</f>
        <v>0</v>
      </c>
      <c r="N102" s="466">
        <f>IF(J102="habilitado",PUNTUABLES!J102,0)</f>
        <v>0</v>
      </c>
      <c r="O102" s="577" t="s">
        <v>658</v>
      </c>
      <c r="P102" s="559" t="str">
        <f t="shared" si="5"/>
        <v>RECHAZADO, NO OBTIENE PUNTAJE</v>
      </c>
      <c r="Q102" s="579" t="s">
        <v>1159</v>
      </c>
    </row>
    <row r="103" spans="1:18" ht="144.75" customHeight="1" x14ac:dyDescent="0.2">
      <c r="B103" s="18">
        <v>96</v>
      </c>
      <c r="C103" s="464" t="str">
        <f>VLOOKUP(B103,'INFO. PROP'!A104:D200,2,FALSE)</f>
        <v>INTERSA S.A.</v>
      </c>
      <c r="D103" s="457" t="s">
        <v>656</v>
      </c>
      <c r="E103" s="457" t="s">
        <v>656</v>
      </c>
      <c r="F103" s="457" t="str">
        <f>VLOOKUP(B103,'EXPER. PROP.'!$B$26:$AC$1271,25,FALSE)</f>
        <v>CUMPLE</v>
      </c>
      <c r="G103" s="457" t="str">
        <f>'PROPUESTA ECONOMICA'!F104</f>
        <v>NO CUMPLE</v>
      </c>
      <c r="H103" s="458">
        <f>IF(F103="CUMPLE",(VLOOKUP(B103,'EXPER. PROP.'!$B$26:$AC$1271,22,FALSE))," ")</f>
        <v>1128.3244500000001</v>
      </c>
      <c r="I103" s="465" t="str">
        <f>VLOOKUP(B103,'EXPER. PROP.'!$B$26:$AC$1271,27,FALSE)</f>
        <v>CUMPLE</v>
      </c>
      <c r="J103" s="479" t="str">
        <f>IF(OR(D103="",E103="",F103=""),"NO CUMPLE",IF(OR(E103="NO CUMPLE",F103="NO CUMPLE"&amp;"SUBSANAR",,D103="NO CUMPLE",G103="NO CUMPLE"),"RECHAZADO","HABILITADO"))</f>
        <v>RECHAZADO</v>
      </c>
      <c r="K103" s="467">
        <f>IF(J103="HABILITADO",EVALUACION!J101,0)</f>
        <v>0</v>
      </c>
      <c r="L103" s="590">
        <f>IF(J103="habilitado",PUNTUABLES!D103,0)</f>
        <v>0</v>
      </c>
      <c r="M103" s="590">
        <f>IF(J103="habilitado",PUNTUABLES!F103,0)</f>
        <v>0</v>
      </c>
      <c r="N103" s="590">
        <f>IF(J103="habilitado",PUNTUABLES!J103,0)</f>
        <v>0</v>
      </c>
      <c r="O103" s="577" t="s">
        <v>658</v>
      </c>
      <c r="P103" s="559" t="str">
        <f t="shared" si="5"/>
        <v>RECHAZADO, NO OBTIENE PUNTAJE</v>
      </c>
      <c r="Q103" s="580" t="s">
        <v>1159</v>
      </c>
    </row>
    <row r="105" spans="1:18" ht="39.75" customHeight="1" x14ac:dyDescent="0.2">
      <c r="B105" s="752"/>
      <c r="C105" s="752"/>
      <c r="D105" s="752"/>
      <c r="E105" s="752"/>
      <c r="F105" s="752"/>
      <c r="G105" s="752"/>
      <c r="H105" s="752"/>
      <c r="I105" s="752"/>
      <c r="J105" s="752"/>
      <c r="K105" s="752"/>
      <c r="L105" s="752"/>
      <c r="M105" s="752"/>
      <c r="N105" s="752"/>
      <c r="O105" s="752"/>
      <c r="P105" s="752"/>
      <c r="Q105" s="752"/>
    </row>
    <row r="106" spans="1:18" s="19" customFormat="1" ht="12" x14ac:dyDescent="0.25">
      <c r="A106" s="576"/>
      <c r="B106" s="20"/>
      <c r="C106" s="20"/>
      <c r="D106" s="20"/>
      <c r="E106" s="20"/>
      <c r="F106" s="20"/>
      <c r="G106" s="20"/>
      <c r="H106" s="20"/>
      <c r="I106" s="20"/>
      <c r="J106" s="20"/>
      <c r="K106" s="20"/>
      <c r="L106" s="20"/>
      <c r="M106" s="20"/>
      <c r="N106" s="20"/>
      <c r="O106" s="20"/>
      <c r="P106" s="556"/>
      <c r="Q106" s="20"/>
    </row>
    <row r="107" spans="1:18" ht="27" customHeight="1" x14ac:dyDescent="0.2">
      <c r="B107" s="754" t="s">
        <v>1823</v>
      </c>
      <c r="C107" s="754"/>
      <c r="D107" s="45"/>
      <c r="E107" s="754" t="s">
        <v>1823</v>
      </c>
      <c r="F107" s="754"/>
      <c r="G107" s="51"/>
      <c r="H107" s="45"/>
      <c r="I107" s="754" t="s">
        <v>1823</v>
      </c>
      <c r="J107" s="754"/>
      <c r="K107" s="45"/>
      <c r="L107" s="754" t="s">
        <v>1823</v>
      </c>
      <c r="M107" s="754"/>
      <c r="N107" s="45"/>
      <c r="O107" s="754" t="s">
        <v>1823</v>
      </c>
      <c r="P107" s="754"/>
      <c r="Q107" s="45"/>
      <c r="R107" s="44"/>
    </row>
    <row r="108" spans="1:18" ht="15" x14ac:dyDescent="0.25">
      <c r="B108" s="753" t="s">
        <v>1824</v>
      </c>
      <c r="C108" s="753"/>
      <c r="D108" s="46"/>
      <c r="E108" s="753" t="s">
        <v>1825</v>
      </c>
      <c r="F108" s="753"/>
      <c r="G108" s="46"/>
      <c r="H108" s="46"/>
      <c r="I108" s="753" t="s">
        <v>1826</v>
      </c>
      <c r="J108" s="753"/>
      <c r="K108" s="46"/>
      <c r="L108" s="753" t="s">
        <v>1827</v>
      </c>
      <c r="M108" s="753"/>
      <c r="N108" s="46"/>
      <c r="O108" s="772" t="s">
        <v>1828</v>
      </c>
      <c r="P108" s="772"/>
      <c r="Q108" s="475"/>
    </row>
    <row r="109" spans="1:18" ht="15" x14ac:dyDescent="0.25">
      <c r="B109" s="769"/>
      <c r="C109" s="769"/>
      <c r="D109" s="47"/>
      <c r="E109" s="769"/>
      <c r="F109" s="769"/>
      <c r="G109" s="49"/>
      <c r="H109" s="49"/>
      <c r="I109" s="48"/>
      <c r="J109" s="49"/>
      <c r="K109" s="49"/>
      <c r="L109" s="49"/>
      <c r="M109" s="49"/>
      <c r="N109" s="49"/>
      <c r="O109" s="49"/>
      <c r="P109" s="597"/>
    </row>
    <row r="110" spans="1:18" ht="24.75" customHeight="1" x14ac:dyDescent="0.2">
      <c r="B110" s="754" t="s">
        <v>1823</v>
      </c>
      <c r="C110" s="754"/>
      <c r="D110" s="45"/>
      <c r="E110" s="754" t="s">
        <v>1823</v>
      </c>
      <c r="F110" s="754"/>
      <c r="G110" s="51"/>
      <c r="H110" s="45"/>
      <c r="I110" s="754" t="s">
        <v>1823</v>
      </c>
      <c r="J110" s="754"/>
      <c r="K110" s="45"/>
      <c r="L110" s="754" t="s">
        <v>1823</v>
      </c>
      <c r="M110" s="754"/>
      <c r="N110" s="45"/>
      <c r="O110" s="754" t="s">
        <v>1823</v>
      </c>
      <c r="P110" s="754"/>
      <c r="Q110" s="45"/>
      <c r="R110" s="44"/>
    </row>
    <row r="111" spans="1:18" ht="15" x14ac:dyDescent="0.25">
      <c r="B111" s="767" t="s">
        <v>1829</v>
      </c>
      <c r="C111" s="767"/>
      <c r="D111" s="50"/>
      <c r="E111" s="768" t="s">
        <v>1830</v>
      </c>
      <c r="F111" s="768"/>
      <c r="G111" s="50"/>
      <c r="H111" s="50"/>
      <c r="I111" s="753" t="s">
        <v>1831</v>
      </c>
      <c r="J111" s="753"/>
      <c r="K111" s="50"/>
      <c r="L111" s="753" t="s">
        <v>1832</v>
      </c>
      <c r="M111" s="753"/>
      <c r="N111" s="50"/>
      <c r="O111" s="772" t="s">
        <v>1833</v>
      </c>
      <c r="P111" s="772"/>
      <c r="Q111" s="76"/>
      <c r="R111" s="77"/>
    </row>
    <row r="114" spans="2:16" ht="14.25" customHeight="1" x14ac:dyDescent="0.2">
      <c r="B114" s="754" t="s">
        <v>1823</v>
      </c>
      <c r="C114" s="754"/>
      <c r="D114" s="45"/>
      <c r="E114" s="754" t="s">
        <v>1823</v>
      </c>
      <c r="F114" s="754"/>
      <c r="G114" s="51"/>
      <c r="H114" s="45"/>
      <c r="I114" s="754" t="s">
        <v>1823</v>
      </c>
      <c r="J114" s="754"/>
      <c r="K114" s="45"/>
      <c r="L114" s="754" t="s">
        <v>1823</v>
      </c>
      <c r="M114" s="754"/>
      <c r="O114" s="754" t="s">
        <v>1823</v>
      </c>
      <c r="P114" s="754"/>
    </row>
    <row r="115" spans="2:16" ht="15" customHeight="1" x14ac:dyDescent="0.25">
      <c r="B115" s="770" t="s">
        <v>1834</v>
      </c>
      <c r="C115" s="770"/>
      <c r="D115" s="76"/>
      <c r="E115" s="771" t="s">
        <v>1835</v>
      </c>
      <c r="F115" s="771"/>
      <c r="G115" s="76"/>
      <c r="H115" s="76"/>
      <c r="I115" s="772" t="s">
        <v>1836</v>
      </c>
      <c r="J115" s="772"/>
      <c r="K115" s="76"/>
      <c r="L115" s="772" t="s">
        <v>1837</v>
      </c>
      <c r="M115" s="772"/>
      <c r="O115" s="772" t="s">
        <v>1838</v>
      </c>
      <c r="P115" s="772"/>
    </row>
    <row r="118" spans="2:16" ht="14.25" customHeight="1" x14ac:dyDescent="0.2">
      <c r="B118" s="754" t="s">
        <v>1823</v>
      </c>
      <c r="C118" s="754"/>
      <c r="D118" s="45"/>
      <c r="E118" s="754" t="s">
        <v>1823</v>
      </c>
      <c r="F118" s="754"/>
      <c r="G118" s="51"/>
      <c r="H118" s="45"/>
      <c r="I118" s="754" t="s">
        <v>1823</v>
      </c>
      <c r="J118" s="754"/>
      <c r="K118" s="45"/>
    </row>
    <row r="119" spans="2:16" ht="15" customHeight="1" x14ac:dyDescent="0.25">
      <c r="B119" s="770" t="s">
        <v>1839</v>
      </c>
      <c r="C119" s="770"/>
      <c r="D119" s="76"/>
      <c r="E119" s="771" t="s">
        <v>1840</v>
      </c>
      <c r="F119" s="771"/>
      <c r="G119" s="76"/>
      <c r="H119" s="76"/>
      <c r="I119" s="772" t="s">
        <v>1841</v>
      </c>
      <c r="J119" s="772"/>
      <c r="K119" s="76"/>
    </row>
    <row r="1048576" ht="15" customHeight="1" x14ac:dyDescent="0.2"/>
  </sheetData>
  <dataConsolidate/>
  <mergeCells count="47">
    <mergeCell ref="O115:P115"/>
    <mergeCell ref="O107:P107"/>
    <mergeCell ref="O108:P108"/>
    <mergeCell ref="O110:P110"/>
    <mergeCell ref="O111:P111"/>
    <mergeCell ref="O114:P114"/>
    <mergeCell ref="B118:C118"/>
    <mergeCell ref="E118:F118"/>
    <mergeCell ref="I118:J118"/>
    <mergeCell ref="B119:C119"/>
    <mergeCell ref="E119:F119"/>
    <mergeCell ref="I119:J119"/>
    <mergeCell ref="B114:C114"/>
    <mergeCell ref="E114:F114"/>
    <mergeCell ref="I114:J114"/>
    <mergeCell ref="L114:M114"/>
    <mergeCell ref="B115:C115"/>
    <mergeCell ref="E115:F115"/>
    <mergeCell ref="I115:J115"/>
    <mergeCell ref="L115:M115"/>
    <mergeCell ref="I108:J108"/>
    <mergeCell ref="I107:J107"/>
    <mergeCell ref="B111:C111"/>
    <mergeCell ref="E111:F111"/>
    <mergeCell ref="B110:C110"/>
    <mergeCell ref="B109:C109"/>
    <mergeCell ref="E109:F109"/>
    <mergeCell ref="B107:C107"/>
    <mergeCell ref="E107:F107"/>
    <mergeCell ref="B108:C108"/>
    <mergeCell ref="E108:F108"/>
    <mergeCell ref="B105:Q105"/>
    <mergeCell ref="L111:M111"/>
    <mergeCell ref="E110:F110"/>
    <mergeCell ref="B1:Q1"/>
    <mergeCell ref="B2:Q2"/>
    <mergeCell ref="B3:Q3"/>
    <mergeCell ref="B4:Q4"/>
    <mergeCell ref="B6:B7"/>
    <mergeCell ref="D6:J6"/>
    <mergeCell ref="Q6:Q7"/>
    <mergeCell ref="K6:P6"/>
    <mergeCell ref="L110:M110"/>
    <mergeCell ref="L107:M107"/>
    <mergeCell ref="L108:M108"/>
    <mergeCell ref="I111:J111"/>
    <mergeCell ref="I110:J110"/>
  </mergeCells>
  <conditionalFormatting sqref="K8:P103">
    <cfRule type="containsText" dxfId="203" priority="222" operator="containsText" text="NO CUMPLE">
      <formula>NOT(ISERROR(SEARCH("NO CUMPLE",K8)))</formula>
    </cfRule>
    <cfRule type="containsText" dxfId="202" priority="223" operator="containsText" text="CUMPLE">
      <formula>NOT(ISERROR(SEARCH("CUMPLE",K8)))</formula>
    </cfRule>
    <cfRule type="cellIs" dxfId="201" priority="225" operator="equal">
      <formula>"NO CUMPLE"</formula>
    </cfRule>
  </conditionalFormatting>
  <conditionalFormatting sqref="E8:G103">
    <cfRule type="containsText" dxfId="200" priority="148" operator="containsText" text="SUBSANAR">
      <formula>NOT(ISERROR(SEARCH("SUBSANAR",E8)))</formula>
    </cfRule>
    <cfRule type="containsText" dxfId="199" priority="149" operator="containsText" text="NO CUMPLE ">
      <formula>NOT(ISERROR(SEARCH("NO CUMPLE ",E8)))</formula>
    </cfRule>
    <cfRule type="containsText" dxfId="198" priority="150" operator="containsText" text="CUMPLE">
      <formula>NOT(ISERROR(SEARCH("CUMPLE",E8)))</formula>
    </cfRule>
  </conditionalFormatting>
  <conditionalFormatting sqref="I8:I103">
    <cfRule type="containsText" dxfId="197" priority="145" operator="containsText" text="SUBSANAR">
      <formula>NOT(ISERROR(SEARCH("SUBSANAR",I8)))</formula>
    </cfRule>
    <cfRule type="containsText" dxfId="196" priority="146" operator="containsText" text="NO CUMPLE ">
      <formula>NOT(ISERROR(SEARCH("NO CUMPLE ",I8)))</formula>
    </cfRule>
    <cfRule type="containsText" dxfId="195" priority="147" operator="containsText" text="CUMPLE">
      <formula>NOT(ISERROR(SEARCH("CUMPLE",I8)))</formula>
    </cfRule>
  </conditionalFormatting>
  <conditionalFormatting sqref="L8:N103">
    <cfRule type="cellIs" dxfId="194" priority="144" operator="equal">
      <formula>0</formula>
    </cfRule>
  </conditionalFormatting>
  <conditionalFormatting sqref="H8:H103">
    <cfRule type="containsErrors" dxfId="193" priority="142">
      <formula>ISERROR(H8)</formula>
    </cfRule>
  </conditionalFormatting>
  <conditionalFormatting sqref="D41:F41 D82:D103 D8:D80">
    <cfRule type="containsText" dxfId="192" priority="136" operator="containsText" text="SUBSANAR">
      <formula>NOT(ISERROR(SEARCH("SUBSANAR",D8)))</formula>
    </cfRule>
    <cfRule type="containsText" dxfId="191" priority="137" operator="containsText" text="NO CUMPLE ">
      <formula>NOT(ISERROR(SEARCH("NO CUMPLE ",D8)))</formula>
    </cfRule>
    <cfRule type="containsText" dxfId="190" priority="138" operator="containsText" text="CUMPLE">
      <formula>NOT(ISERROR(SEARCH("CUMPLE",D8)))</formula>
    </cfRule>
  </conditionalFormatting>
  <conditionalFormatting sqref="E81:I81 D8:I80 D82:I103">
    <cfRule type="containsText" dxfId="189" priority="135" operator="containsText" text="NO CUMPLE">
      <formula>NOT(ISERROR(SEARCH("NO CUMPLE",D8)))</formula>
    </cfRule>
  </conditionalFormatting>
  <conditionalFormatting sqref="J8:J40 J42:J45 J47:J48 J51 J53:J68 J70:J80 J83:J86 J94:J97 J99:J103 J88:J92">
    <cfRule type="containsText" dxfId="188" priority="133" operator="containsText" text="RECHAZADO">
      <formula>NOT(ISERROR(SEARCH("RECHAZADO",J8)))</formula>
    </cfRule>
    <cfRule type="containsText" dxfId="187" priority="134" operator="containsText" text="HABILITADO">
      <formula>NOT(ISERROR(SEARCH("HABILITADO",J8)))</formula>
    </cfRule>
  </conditionalFormatting>
  <conditionalFormatting sqref="D23">
    <cfRule type="containsText" dxfId="186" priority="130" operator="containsText" text="SUBSANAR">
      <formula>NOT(ISERROR(SEARCH("SUBSANAR",D23)))</formula>
    </cfRule>
    <cfRule type="containsText" dxfId="185" priority="131" operator="containsText" text="NO CUMPLE ">
      <formula>NOT(ISERROR(SEARCH("NO CUMPLE ",D23)))</formula>
    </cfRule>
    <cfRule type="containsText" dxfId="184" priority="132" operator="containsText" text="CUMPLE">
      <formula>NOT(ISERROR(SEARCH("CUMPLE",D23)))</formula>
    </cfRule>
  </conditionalFormatting>
  <conditionalFormatting sqref="D41:F41">
    <cfRule type="containsText" dxfId="183" priority="127" operator="containsText" text="SUBSANAR">
      <formula>NOT(ISERROR(SEARCH("SUBSANAR",D41)))</formula>
    </cfRule>
    <cfRule type="containsText" dxfId="182" priority="128" operator="containsText" text="NO CUMPLE ">
      <formula>NOT(ISERROR(SEARCH("NO CUMPLE ",D41)))</formula>
    </cfRule>
    <cfRule type="containsText" dxfId="181" priority="129" operator="containsText" text="CUMPLE">
      <formula>NOT(ISERROR(SEARCH("CUMPLE",D41)))</formula>
    </cfRule>
  </conditionalFormatting>
  <conditionalFormatting sqref="J41">
    <cfRule type="containsText" dxfId="180" priority="124" operator="containsText" text="SUBSANAR">
      <formula>NOT(ISERROR(SEARCH("SUBSANAR",J41)))</formula>
    </cfRule>
    <cfRule type="containsText" dxfId="179" priority="125" operator="containsText" text="NO CUMPLE ">
      <formula>NOT(ISERROR(SEARCH("NO CUMPLE ",J41)))</formula>
    </cfRule>
    <cfRule type="containsText" dxfId="178" priority="126" operator="containsText" text="CUMPLE">
      <formula>NOT(ISERROR(SEARCH("CUMPLE",J41)))</formula>
    </cfRule>
  </conditionalFormatting>
  <conditionalFormatting sqref="J41">
    <cfRule type="containsText" dxfId="177" priority="123" operator="containsText" text="NO CUMPLE">
      <formula>NOT(ISERROR(SEARCH("NO CUMPLE",J41)))</formula>
    </cfRule>
  </conditionalFormatting>
  <conditionalFormatting sqref="J41">
    <cfRule type="containsText" dxfId="176" priority="120" operator="containsText" text="SUBSANAR">
      <formula>NOT(ISERROR(SEARCH("SUBSANAR",J41)))</formula>
    </cfRule>
    <cfRule type="containsText" dxfId="175" priority="121" operator="containsText" text="NO CUMPLE ">
      <formula>NOT(ISERROR(SEARCH("NO CUMPLE ",J41)))</formula>
    </cfRule>
    <cfRule type="containsText" dxfId="174" priority="122" operator="containsText" text="CUMPLE">
      <formula>NOT(ISERROR(SEARCH("CUMPLE",J41)))</formula>
    </cfRule>
  </conditionalFormatting>
  <conditionalFormatting sqref="D46">
    <cfRule type="containsText" dxfId="173" priority="117" operator="containsText" text="SUBSANAR">
      <formula>NOT(ISERROR(SEARCH("SUBSANAR",D46)))</formula>
    </cfRule>
    <cfRule type="containsText" dxfId="172" priority="118" operator="containsText" text="NO CUMPLE ">
      <formula>NOT(ISERROR(SEARCH("NO CUMPLE ",D46)))</formula>
    </cfRule>
    <cfRule type="containsText" dxfId="171" priority="119" operator="containsText" text="CUMPLE">
      <formula>NOT(ISERROR(SEARCH("CUMPLE",D46)))</formula>
    </cfRule>
  </conditionalFormatting>
  <conditionalFormatting sqref="J46">
    <cfRule type="containsText" dxfId="170" priority="114" operator="containsText" text="SUBSANAR">
      <formula>NOT(ISERROR(SEARCH("SUBSANAR",J46)))</formula>
    </cfRule>
    <cfRule type="containsText" dxfId="169" priority="115" operator="containsText" text="NO CUMPLE ">
      <formula>NOT(ISERROR(SEARCH("NO CUMPLE ",J46)))</formula>
    </cfRule>
    <cfRule type="containsText" dxfId="168" priority="116" operator="containsText" text="CUMPLE">
      <formula>NOT(ISERROR(SEARCH("CUMPLE",J46)))</formula>
    </cfRule>
  </conditionalFormatting>
  <conditionalFormatting sqref="J46">
    <cfRule type="containsText" dxfId="167" priority="113" operator="containsText" text="NO CUMPLE">
      <formula>NOT(ISERROR(SEARCH("NO CUMPLE",J46)))</formula>
    </cfRule>
  </conditionalFormatting>
  <conditionalFormatting sqref="J46">
    <cfRule type="containsText" dxfId="166" priority="110" operator="containsText" text="SUBSANAR">
      <formula>NOT(ISERROR(SEARCH("SUBSANAR",J46)))</formula>
    </cfRule>
    <cfRule type="containsText" dxfId="165" priority="111" operator="containsText" text="NO CUMPLE ">
      <formula>NOT(ISERROR(SEARCH("NO CUMPLE ",J46)))</formula>
    </cfRule>
    <cfRule type="containsText" dxfId="164" priority="112" operator="containsText" text="CUMPLE">
      <formula>NOT(ISERROR(SEARCH("CUMPLE",J46)))</formula>
    </cfRule>
  </conditionalFormatting>
  <conditionalFormatting sqref="D49">
    <cfRule type="containsText" dxfId="163" priority="107" operator="containsText" text="SUBSANAR">
      <formula>NOT(ISERROR(SEARCH("SUBSANAR",D49)))</formula>
    </cfRule>
    <cfRule type="containsText" dxfId="162" priority="108" operator="containsText" text="NO CUMPLE ">
      <formula>NOT(ISERROR(SEARCH("NO CUMPLE ",D49)))</formula>
    </cfRule>
    <cfRule type="containsText" dxfId="161" priority="109" operator="containsText" text="CUMPLE">
      <formula>NOT(ISERROR(SEARCH("CUMPLE",D49)))</formula>
    </cfRule>
  </conditionalFormatting>
  <conditionalFormatting sqref="D50">
    <cfRule type="containsText" dxfId="160" priority="104" operator="containsText" text="SUBSANAR">
      <formula>NOT(ISERROR(SEARCH("SUBSANAR",D50)))</formula>
    </cfRule>
    <cfRule type="containsText" dxfId="159" priority="105" operator="containsText" text="NO CUMPLE ">
      <formula>NOT(ISERROR(SEARCH("NO CUMPLE ",D50)))</formula>
    </cfRule>
    <cfRule type="containsText" dxfId="158" priority="106" operator="containsText" text="CUMPLE">
      <formula>NOT(ISERROR(SEARCH("CUMPLE",D50)))</formula>
    </cfRule>
  </conditionalFormatting>
  <conditionalFormatting sqref="J49">
    <cfRule type="containsText" dxfId="157" priority="101" operator="containsText" text="SUBSANAR">
      <formula>NOT(ISERROR(SEARCH("SUBSANAR",J49)))</formula>
    </cfRule>
    <cfRule type="containsText" dxfId="156" priority="102" operator="containsText" text="NO CUMPLE ">
      <formula>NOT(ISERROR(SEARCH("NO CUMPLE ",J49)))</formula>
    </cfRule>
    <cfRule type="containsText" dxfId="155" priority="103" operator="containsText" text="CUMPLE">
      <formula>NOT(ISERROR(SEARCH("CUMPLE",J49)))</formula>
    </cfRule>
  </conditionalFormatting>
  <conditionalFormatting sqref="J49">
    <cfRule type="containsText" dxfId="154" priority="100" operator="containsText" text="NO CUMPLE">
      <formula>NOT(ISERROR(SEARCH("NO CUMPLE",J49)))</formula>
    </cfRule>
  </conditionalFormatting>
  <conditionalFormatting sqref="J49">
    <cfRule type="containsText" dxfId="153" priority="97" operator="containsText" text="SUBSANAR">
      <formula>NOT(ISERROR(SEARCH("SUBSANAR",J49)))</formula>
    </cfRule>
    <cfRule type="containsText" dxfId="152" priority="98" operator="containsText" text="NO CUMPLE ">
      <formula>NOT(ISERROR(SEARCH("NO CUMPLE ",J49)))</formula>
    </cfRule>
    <cfRule type="containsText" dxfId="151" priority="99" operator="containsText" text="CUMPLE">
      <formula>NOT(ISERROR(SEARCH("CUMPLE",J49)))</formula>
    </cfRule>
  </conditionalFormatting>
  <conditionalFormatting sqref="J50">
    <cfRule type="containsText" dxfId="150" priority="94" operator="containsText" text="SUBSANAR">
      <formula>NOT(ISERROR(SEARCH("SUBSANAR",J50)))</formula>
    </cfRule>
    <cfRule type="containsText" dxfId="149" priority="95" operator="containsText" text="NO CUMPLE ">
      <formula>NOT(ISERROR(SEARCH("NO CUMPLE ",J50)))</formula>
    </cfRule>
    <cfRule type="containsText" dxfId="148" priority="96" operator="containsText" text="CUMPLE">
      <formula>NOT(ISERROR(SEARCH("CUMPLE",J50)))</formula>
    </cfRule>
  </conditionalFormatting>
  <conditionalFormatting sqref="J50">
    <cfRule type="containsText" dxfId="147" priority="93" operator="containsText" text="NO CUMPLE">
      <formula>NOT(ISERROR(SEARCH("NO CUMPLE",J50)))</formula>
    </cfRule>
  </conditionalFormatting>
  <conditionalFormatting sqref="J50">
    <cfRule type="containsText" dxfId="146" priority="90" operator="containsText" text="SUBSANAR">
      <formula>NOT(ISERROR(SEARCH("SUBSANAR",J50)))</formula>
    </cfRule>
    <cfRule type="containsText" dxfId="145" priority="91" operator="containsText" text="NO CUMPLE ">
      <formula>NOT(ISERROR(SEARCH("NO CUMPLE ",J50)))</formula>
    </cfRule>
    <cfRule type="containsText" dxfId="144" priority="92" operator="containsText" text="CUMPLE">
      <formula>NOT(ISERROR(SEARCH("CUMPLE",J50)))</formula>
    </cfRule>
  </conditionalFormatting>
  <conditionalFormatting sqref="D52">
    <cfRule type="containsText" dxfId="143" priority="87" operator="containsText" text="SUBSANAR">
      <formula>NOT(ISERROR(SEARCH("SUBSANAR",D52)))</formula>
    </cfRule>
    <cfRule type="containsText" dxfId="142" priority="88" operator="containsText" text="NO CUMPLE ">
      <formula>NOT(ISERROR(SEARCH("NO CUMPLE ",D52)))</formula>
    </cfRule>
    <cfRule type="containsText" dxfId="141" priority="89" operator="containsText" text="CUMPLE">
      <formula>NOT(ISERROR(SEARCH("CUMPLE",D52)))</formula>
    </cfRule>
  </conditionalFormatting>
  <conditionalFormatting sqref="J52">
    <cfRule type="containsText" dxfId="140" priority="84" operator="containsText" text="SUBSANAR">
      <formula>NOT(ISERROR(SEARCH("SUBSANAR",J52)))</formula>
    </cfRule>
    <cfRule type="containsText" dxfId="139" priority="85" operator="containsText" text="NO CUMPLE ">
      <formula>NOT(ISERROR(SEARCH("NO CUMPLE ",J52)))</formula>
    </cfRule>
    <cfRule type="containsText" dxfId="138" priority="86" operator="containsText" text="CUMPLE">
      <formula>NOT(ISERROR(SEARCH("CUMPLE",J52)))</formula>
    </cfRule>
  </conditionalFormatting>
  <conditionalFormatting sqref="J52">
    <cfRule type="containsText" dxfId="137" priority="83" operator="containsText" text="NO CUMPLE">
      <formula>NOT(ISERROR(SEARCH("NO CUMPLE",J52)))</formula>
    </cfRule>
  </conditionalFormatting>
  <conditionalFormatting sqref="J52">
    <cfRule type="containsText" dxfId="136" priority="80" operator="containsText" text="SUBSANAR">
      <formula>NOT(ISERROR(SEARCH("SUBSANAR",J52)))</formula>
    </cfRule>
    <cfRule type="containsText" dxfId="135" priority="81" operator="containsText" text="NO CUMPLE ">
      <formula>NOT(ISERROR(SEARCH("NO CUMPLE ",J52)))</formula>
    </cfRule>
    <cfRule type="containsText" dxfId="134" priority="82" operator="containsText" text="CUMPLE">
      <formula>NOT(ISERROR(SEARCH("CUMPLE",J52)))</formula>
    </cfRule>
  </conditionalFormatting>
  <conditionalFormatting sqref="D69">
    <cfRule type="containsText" dxfId="133" priority="77" operator="containsText" text="SUBSANAR">
      <formula>NOT(ISERROR(SEARCH("SUBSANAR",D69)))</formula>
    </cfRule>
    <cfRule type="containsText" dxfId="132" priority="78" operator="containsText" text="NO CUMPLE ">
      <formula>NOT(ISERROR(SEARCH("NO CUMPLE ",D69)))</formula>
    </cfRule>
    <cfRule type="containsText" dxfId="131" priority="79" operator="containsText" text="CUMPLE">
      <formula>NOT(ISERROR(SEARCH("CUMPLE",D69)))</formula>
    </cfRule>
  </conditionalFormatting>
  <conditionalFormatting sqref="J69">
    <cfRule type="containsText" dxfId="130" priority="74" operator="containsText" text="SUBSANAR">
      <formula>NOT(ISERROR(SEARCH("SUBSANAR",J69)))</formula>
    </cfRule>
    <cfRule type="containsText" dxfId="129" priority="75" operator="containsText" text="NO CUMPLE ">
      <formula>NOT(ISERROR(SEARCH("NO CUMPLE ",J69)))</formula>
    </cfRule>
    <cfRule type="containsText" dxfId="128" priority="76" operator="containsText" text="CUMPLE">
      <formula>NOT(ISERROR(SEARCH("CUMPLE",J69)))</formula>
    </cfRule>
  </conditionalFormatting>
  <conditionalFormatting sqref="J69">
    <cfRule type="containsText" dxfId="127" priority="73" operator="containsText" text="NO CUMPLE">
      <formula>NOT(ISERROR(SEARCH("NO CUMPLE",J69)))</formula>
    </cfRule>
  </conditionalFormatting>
  <conditionalFormatting sqref="J69">
    <cfRule type="containsText" dxfId="126" priority="70" operator="containsText" text="SUBSANAR">
      <formula>NOT(ISERROR(SEARCH("SUBSANAR",J69)))</formula>
    </cfRule>
    <cfRule type="containsText" dxfId="125" priority="71" operator="containsText" text="NO CUMPLE ">
      <formula>NOT(ISERROR(SEARCH("NO CUMPLE ",J69)))</formula>
    </cfRule>
    <cfRule type="containsText" dxfId="124" priority="72" operator="containsText" text="CUMPLE">
      <formula>NOT(ISERROR(SEARCH("CUMPLE",J69)))</formula>
    </cfRule>
  </conditionalFormatting>
  <conditionalFormatting sqref="D81">
    <cfRule type="containsText" dxfId="123" priority="67" operator="containsText" text="SUBSANAR">
      <formula>NOT(ISERROR(SEARCH("SUBSANAR",D81)))</formula>
    </cfRule>
    <cfRule type="containsText" dxfId="122" priority="68" operator="containsText" text="NO CUMPLE ">
      <formula>NOT(ISERROR(SEARCH("NO CUMPLE ",D81)))</formula>
    </cfRule>
    <cfRule type="containsText" dxfId="121" priority="69" operator="containsText" text="CUMPLE">
      <formula>NOT(ISERROR(SEARCH("CUMPLE",D81)))</formula>
    </cfRule>
  </conditionalFormatting>
  <conditionalFormatting sqref="D81">
    <cfRule type="containsText" dxfId="120" priority="66" operator="containsText" text="NO CUMPLE">
      <formula>NOT(ISERROR(SEARCH("NO CUMPLE",D81)))</formula>
    </cfRule>
  </conditionalFormatting>
  <conditionalFormatting sqref="D81">
    <cfRule type="containsText" dxfId="119" priority="63" operator="containsText" text="SUBSANAR">
      <formula>NOT(ISERROR(SEARCH("SUBSANAR",D81)))</formula>
    </cfRule>
    <cfRule type="containsText" dxfId="118" priority="64" operator="containsText" text="NO CUMPLE ">
      <formula>NOT(ISERROR(SEARCH("NO CUMPLE ",D81)))</formula>
    </cfRule>
    <cfRule type="containsText" dxfId="117" priority="65" operator="containsText" text="CUMPLE">
      <formula>NOT(ISERROR(SEARCH("CUMPLE",D81)))</formula>
    </cfRule>
  </conditionalFormatting>
  <conditionalFormatting sqref="D82">
    <cfRule type="containsText" dxfId="116" priority="60" operator="containsText" text="SUBSANAR">
      <formula>NOT(ISERROR(SEARCH("SUBSANAR",D82)))</formula>
    </cfRule>
    <cfRule type="containsText" dxfId="115" priority="61" operator="containsText" text="NO CUMPLE ">
      <formula>NOT(ISERROR(SEARCH("NO CUMPLE ",D82)))</formula>
    </cfRule>
    <cfRule type="containsText" dxfId="114" priority="62" operator="containsText" text="CUMPLE">
      <formula>NOT(ISERROR(SEARCH("CUMPLE",D82)))</formula>
    </cfRule>
  </conditionalFormatting>
  <conditionalFormatting sqref="J81">
    <cfRule type="containsText" dxfId="113" priority="57" operator="containsText" text="SUBSANAR">
      <formula>NOT(ISERROR(SEARCH("SUBSANAR",J81)))</formula>
    </cfRule>
    <cfRule type="containsText" dxfId="112" priority="58" operator="containsText" text="NO CUMPLE ">
      <formula>NOT(ISERROR(SEARCH("NO CUMPLE ",J81)))</formula>
    </cfRule>
    <cfRule type="containsText" dxfId="111" priority="59" operator="containsText" text="CUMPLE">
      <formula>NOT(ISERROR(SEARCH("CUMPLE",J81)))</formula>
    </cfRule>
  </conditionalFormatting>
  <conditionalFormatting sqref="J81">
    <cfRule type="containsText" dxfId="110" priority="56" operator="containsText" text="NO CUMPLE">
      <formula>NOT(ISERROR(SEARCH("NO CUMPLE",J81)))</formula>
    </cfRule>
  </conditionalFormatting>
  <conditionalFormatting sqref="J81">
    <cfRule type="containsText" dxfId="109" priority="53" operator="containsText" text="SUBSANAR">
      <formula>NOT(ISERROR(SEARCH("SUBSANAR",J81)))</formula>
    </cfRule>
    <cfRule type="containsText" dxfId="108" priority="54" operator="containsText" text="NO CUMPLE ">
      <formula>NOT(ISERROR(SEARCH("NO CUMPLE ",J81)))</formula>
    </cfRule>
    <cfRule type="containsText" dxfId="107" priority="55" operator="containsText" text="CUMPLE">
      <formula>NOT(ISERROR(SEARCH("CUMPLE",J81)))</formula>
    </cfRule>
  </conditionalFormatting>
  <conditionalFormatting sqref="J82">
    <cfRule type="containsText" dxfId="106" priority="50" operator="containsText" text="SUBSANAR">
      <formula>NOT(ISERROR(SEARCH("SUBSANAR",J82)))</formula>
    </cfRule>
    <cfRule type="containsText" dxfId="105" priority="51" operator="containsText" text="NO CUMPLE ">
      <formula>NOT(ISERROR(SEARCH("NO CUMPLE ",J82)))</formula>
    </cfRule>
    <cfRule type="containsText" dxfId="104" priority="52" operator="containsText" text="CUMPLE">
      <formula>NOT(ISERROR(SEARCH("CUMPLE",J82)))</formula>
    </cfRule>
  </conditionalFormatting>
  <conditionalFormatting sqref="J82">
    <cfRule type="containsText" dxfId="103" priority="49" operator="containsText" text="NO CUMPLE">
      <formula>NOT(ISERROR(SEARCH("NO CUMPLE",J82)))</formula>
    </cfRule>
  </conditionalFormatting>
  <conditionalFormatting sqref="J82">
    <cfRule type="containsText" dxfId="102" priority="46" operator="containsText" text="SUBSANAR">
      <formula>NOT(ISERROR(SEARCH("SUBSANAR",J82)))</formula>
    </cfRule>
    <cfRule type="containsText" dxfId="101" priority="47" operator="containsText" text="NO CUMPLE ">
      <formula>NOT(ISERROR(SEARCH("NO CUMPLE ",J82)))</formula>
    </cfRule>
    <cfRule type="containsText" dxfId="100" priority="48" operator="containsText" text="CUMPLE">
      <formula>NOT(ISERROR(SEARCH("CUMPLE",J82)))</formula>
    </cfRule>
  </conditionalFormatting>
  <conditionalFormatting sqref="D93">
    <cfRule type="containsText" dxfId="99" priority="43" operator="containsText" text="SUBSANAR">
      <formula>NOT(ISERROR(SEARCH("SUBSANAR",D93)))</formula>
    </cfRule>
    <cfRule type="containsText" dxfId="98" priority="44" operator="containsText" text="NO CUMPLE ">
      <formula>NOT(ISERROR(SEARCH("NO CUMPLE ",D93)))</formula>
    </cfRule>
    <cfRule type="containsText" dxfId="97" priority="45" operator="containsText" text="CUMPLE">
      <formula>NOT(ISERROR(SEARCH("CUMPLE",D93)))</formula>
    </cfRule>
  </conditionalFormatting>
  <conditionalFormatting sqref="J93">
    <cfRule type="containsText" dxfId="96" priority="40" operator="containsText" text="SUBSANAR">
      <formula>NOT(ISERROR(SEARCH("SUBSANAR",J93)))</formula>
    </cfRule>
    <cfRule type="containsText" dxfId="95" priority="41" operator="containsText" text="NO CUMPLE ">
      <formula>NOT(ISERROR(SEARCH("NO CUMPLE ",J93)))</formula>
    </cfRule>
    <cfRule type="containsText" dxfId="94" priority="42" operator="containsText" text="CUMPLE">
      <formula>NOT(ISERROR(SEARCH("CUMPLE",J93)))</formula>
    </cfRule>
  </conditionalFormatting>
  <conditionalFormatting sqref="J93">
    <cfRule type="containsText" dxfId="93" priority="39" operator="containsText" text="NO CUMPLE">
      <formula>NOT(ISERROR(SEARCH("NO CUMPLE",J93)))</formula>
    </cfRule>
  </conditionalFormatting>
  <conditionalFormatting sqref="J93">
    <cfRule type="containsText" dxfId="92" priority="36" operator="containsText" text="SUBSANAR">
      <formula>NOT(ISERROR(SEARCH("SUBSANAR",J93)))</formula>
    </cfRule>
    <cfRule type="containsText" dxfId="91" priority="37" operator="containsText" text="NO CUMPLE ">
      <formula>NOT(ISERROR(SEARCH("NO CUMPLE ",J93)))</formula>
    </cfRule>
    <cfRule type="containsText" dxfId="90" priority="38" operator="containsText" text="CUMPLE">
      <formula>NOT(ISERROR(SEARCH("CUMPLE",J93)))</formula>
    </cfRule>
  </conditionalFormatting>
  <conditionalFormatting sqref="D98">
    <cfRule type="containsText" dxfId="89" priority="33" operator="containsText" text="SUBSANAR">
      <formula>NOT(ISERROR(SEARCH("SUBSANAR",D98)))</formula>
    </cfRule>
    <cfRule type="containsText" dxfId="88" priority="34" operator="containsText" text="NO CUMPLE ">
      <formula>NOT(ISERROR(SEARCH("NO CUMPLE ",D98)))</formula>
    </cfRule>
    <cfRule type="containsText" dxfId="87" priority="35" operator="containsText" text="CUMPLE">
      <formula>NOT(ISERROR(SEARCH("CUMPLE",D98)))</formula>
    </cfRule>
  </conditionalFormatting>
  <conditionalFormatting sqref="J98">
    <cfRule type="containsText" dxfId="86" priority="30" operator="containsText" text="SUBSANAR">
      <formula>NOT(ISERROR(SEARCH("SUBSANAR",J98)))</formula>
    </cfRule>
    <cfRule type="containsText" dxfId="85" priority="31" operator="containsText" text="NO CUMPLE ">
      <formula>NOT(ISERROR(SEARCH("NO CUMPLE ",J98)))</formula>
    </cfRule>
    <cfRule type="containsText" dxfId="84" priority="32" operator="containsText" text="CUMPLE">
      <formula>NOT(ISERROR(SEARCH("CUMPLE",J98)))</formula>
    </cfRule>
  </conditionalFormatting>
  <conditionalFormatting sqref="J98">
    <cfRule type="containsText" dxfId="83" priority="29" operator="containsText" text="NO CUMPLE">
      <formula>NOT(ISERROR(SEARCH("NO CUMPLE",J98)))</formula>
    </cfRule>
  </conditionalFormatting>
  <conditionalFormatting sqref="J98">
    <cfRule type="containsText" dxfId="82" priority="26" operator="containsText" text="SUBSANAR">
      <formula>NOT(ISERROR(SEARCH("SUBSANAR",J98)))</formula>
    </cfRule>
    <cfRule type="containsText" dxfId="81" priority="27" operator="containsText" text="NO CUMPLE ">
      <formula>NOT(ISERROR(SEARCH("NO CUMPLE ",J98)))</formula>
    </cfRule>
    <cfRule type="containsText" dxfId="80" priority="28" operator="containsText" text="CUMPLE">
      <formula>NOT(ISERROR(SEARCH("CUMPLE",J98)))</formula>
    </cfRule>
  </conditionalFormatting>
  <conditionalFormatting sqref="E53">
    <cfRule type="containsText" dxfId="79" priority="23" operator="containsText" text="SUBSANAR">
      <formula>NOT(ISERROR(SEARCH("SUBSANAR",E53)))</formula>
    </cfRule>
    <cfRule type="containsText" dxfId="78" priority="24" operator="containsText" text="NO CUMPLE ">
      <formula>NOT(ISERROR(SEARCH("NO CUMPLE ",E53)))</formula>
    </cfRule>
    <cfRule type="containsText" dxfId="77" priority="25" operator="containsText" text="CUMPLE">
      <formula>NOT(ISERROR(SEARCH("CUMPLE",E53)))</formula>
    </cfRule>
  </conditionalFormatting>
  <conditionalFormatting sqref="E53">
    <cfRule type="containsText" dxfId="76" priority="20" operator="containsText" text="SUBSANAR">
      <formula>NOT(ISERROR(SEARCH("SUBSANAR",E53)))</formula>
    </cfRule>
    <cfRule type="containsText" dxfId="75" priority="21" operator="containsText" text="NO CUMPLE ">
      <formula>NOT(ISERROR(SEARCH("NO CUMPLE ",E53)))</formula>
    </cfRule>
    <cfRule type="containsText" dxfId="74" priority="22" operator="containsText" text="CUMPLE">
      <formula>NOT(ISERROR(SEARCH("CUMPLE",E53)))</formula>
    </cfRule>
  </conditionalFormatting>
  <conditionalFormatting sqref="E53">
    <cfRule type="containsText" dxfId="73" priority="17" operator="containsText" text="SUBSANAR">
      <formula>NOT(ISERROR(SEARCH("SUBSANAR",E53)))</formula>
    </cfRule>
    <cfRule type="containsText" dxfId="72" priority="18" operator="containsText" text="NO CUMPLE ">
      <formula>NOT(ISERROR(SEARCH("NO CUMPLE ",E53)))</formula>
    </cfRule>
    <cfRule type="containsText" dxfId="71" priority="19" operator="containsText" text="CUMPLE">
      <formula>NOT(ISERROR(SEARCH("CUMPLE",E53)))</formula>
    </cfRule>
  </conditionalFormatting>
  <conditionalFormatting sqref="G87">
    <cfRule type="containsText" dxfId="70" priority="14" operator="containsText" text="SUBSANAR">
      <formula>NOT(ISERROR(SEARCH("SUBSANAR",G87)))</formula>
    </cfRule>
    <cfRule type="containsText" dxfId="69" priority="15" operator="containsText" text="NO CUMPLE ">
      <formula>NOT(ISERROR(SEARCH("NO CUMPLE ",G87)))</formula>
    </cfRule>
    <cfRule type="containsText" dxfId="68" priority="16" operator="containsText" text="CUMPLE">
      <formula>NOT(ISERROR(SEARCH("CUMPLE",G87)))</formula>
    </cfRule>
  </conditionalFormatting>
  <conditionalFormatting sqref="G87">
    <cfRule type="containsText" dxfId="67" priority="11" operator="containsText" text="SUBSANAR">
      <formula>NOT(ISERROR(SEARCH("SUBSANAR",G87)))</formula>
    </cfRule>
    <cfRule type="containsText" dxfId="66" priority="12" operator="containsText" text="NO CUMPLE ">
      <formula>NOT(ISERROR(SEARCH("NO CUMPLE ",G87)))</formula>
    </cfRule>
    <cfRule type="containsText" dxfId="65" priority="13" operator="containsText" text="CUMPLE">
      <formula>NOT(ISERROR(SEARCH("CUMPLE",G87)))</formula>
    </cfRule>
  </conditionalFormatting>
  <conditionalFormatting sqref="J87">
    <cfRule type="containsText" dxfId="64" priority="8" operator="containsText" text="SUBSANAR">
      <formula>NOT(ISERROR(SEARCH("SUBSANAR",J87)))</formula>
    </cfRule>
    <cfRule type="containsText" dxfId="63" priority="9" operator="containsText" text="NO CUMPLE ">
      <formula>NOT(ISERROR(SEARCH("NO CUMPLE ",J87)))</formula>
    </cfRule>
    <cfRule type="containsText" dxfId="62" priority="10" operator="containsText" text="CUMPLE">
      <formula>NOT(ISERROR(SEARCH("CUMPLE",J87)))</formula>
    </cfRule>
  </conditionalFormatting>
  <conditionalFormatting sqref="J87">
    <cfRule type="containsText" dxfId="61" priority="7" operator="containsText" text="NO CUMPLE">
      <formula>NOT(ISERROR(SEARCH("NO CUMPLE",J87)))</formula>
    </cfRule>
  </conditionalFormatting>
  <conditionalFormatting sqref="J87">
    <cfRule type="containsText" dxfId="60" priority="4" operator="containsText" text="SUBSANAR">
      <formula>NOT(ISERROR(SEARCH("SUBSANAR",J87)))</formula>
    </cfRule>
    <cfRule type="containsText" dxfId="59" priority="5" operator="containsText" text="NO CUMPLE ">
      <formula>NOT(ISERROR(SEARCH("NO CUMPLE ",J87)))</formula>
    </cfRule>
    <cfRule type="containsText" dxfId="58" priority="6" operator="containsText" text="CUMPLE">
      <formula>NOT(ISERROR(SEARCH("CUMPLE",J87)))</formula>
    </cfRule>
  </conditionalFormatting>
  <conditionalFormatting sqref="J87">
    <cfRule type="containsText" dxfId="57" priority="1" operator="containsText" text="SUBSANAR">
      <formula>NOT(ISERROR(SEARCH("SUBSANAR",J87)))</formula>
    </cfRule>
    <cfRule type="containsText" dxfId="56" priority="2" operator="containsText" text="NO CUMPLE ">
      <formula>NOT(ISERROR(SEARCH("NO CUMPLE ",J87)))</formula>
    </cfRule>
    <cfRule type="containsText" dxfId="55" priority="3" operator="containsText" text="CUMPLE">
      <formula>NOT(ISERROR(SEARCH("CUMPLE",J87)))</formula>
    </cfRule>
  </conditionalFormatting>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796389F0-6DAC-43D5-A19F-17CE10CC990D}">
          <x14:formula1>
            <xm:f>'EXPER. PROP.'!$Q$11:$Q$13</xm:f>
          </x14:formula1>
          <xm:sqref>E8:E40 E42:E52 E54:E103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7003DC-D689-4457-B809-421C1DDA098E}">
  <sheetPr>
    <tabColor theme="5" tint="0.39997558519241921"/>
  </sheetPr>
  <dimension ref="A2:P208"/>
  <sheetViews>
    <sheetView topLeftCell="A76" zoomScale="70" zoomScaleNormal="70" workbookViewId="0">
      <selection activeCell="J7" sqref="J7"/>
    </sheetView>
  </sheetViews>
  <sheetFormatPr baseColWidth="10" defaultColWidth="0" defaultRowHeight="15" x14ac:dyDescent="0.25"/>
  <cols>
    <col min="1" max="2" width="11.5703125" style="480" customWidth="1"/>
    <col min="3" max="3" width="51.7109375" style="480" customWidth="1"/>
    <col min="4" max="4" width="19.140625" style="480" customWidth="1"/>
    <col min="5" max="5" width="23.7109375" style="480" customWidth="1"/>
    <col min="6" max="6" width="19.7109375" style="480" customWidth="1"/>
    <col min="7" max="7" width="20.42578125" style="480" customWidth="1"/>
    <col min="8" max="8" width="19" style="480" customWidth="1"/>
    <col min="9" max="9" width="17.28515625" style="480" customWidth="1"/>
    <col min="10" max="10" width="21" style="480" customWidth="1"/>
    <col min="11" max="11" width="19.28515625" style="480" customWidth="1"/>
    <col min="12" max="12" width="45.5703125" style="480" customWidth="1"/>
    <col min="13" max="13" width="21.5703125" style="533" customWidth="1"/>
    <col min="14" max="16" width="0" style="480" hidden="1" customWidth="1"/>
    <col min="17" max="16384" width="11.5703125" style="480" hidden="1"/>
  </cols>
  <sheetData>
    <row r="2" spans="1:13" ht="23.25" x14ac:dyDescent="0.35">
      <c r="B2" s="773" t="s">
        <v>1842</v>
      </c>
      <c r="C2" s="773"/>
      <c r="D2" s="773"/>
      <c r="E2" s="773"/>
      <c r="F2" s="773"/>
      <c r="G2" s="773"/>
      <c r="H2" s="773"/>
      <c r="I2" s="773"/>
      <c r="J2" s="773"/>
      <c r="K2" s="773"/>
      <c r="L2" s="773"/>
    </row>
    <row r="3" spans="1:13" x14ac:dyDescent="0.25">
      <c r="B3" s="774"/>
      <c r="C3" s="774"/>
      <c r="D3" s="774"/>
      <c r="E3" s="774"/>
      <c r="F3" s="774"/>
      <c r="G3" s="774"/>
      <c r="H3" s="774"/>
      <c r="I3" s="774"/>
      <c r="J3" s="774"/>
      <c r="K3" s="774"/>
    </row>
    <row r="5" spans="1:13" s="487" customFormat="1" ht="50.25" customHeight="1" x14ac:dyDescent="0.25">
      <c r="A5" s="481" t="s">
        <v>1843</v>
      </c>
      <c r="B5" s="482" t="s">
        <v>5</v>
      </c>
      <c r="C5" s="486" t="s">
        <v>1844</v>
      </c>
      <c r="D5" s="483" t="s">
        <v>1845</v>
      </c>
      <c r="E5" s="571" t="s">
        <v>1846</v>
      </c>
      <c r="F5" s="571" t="s">
        <v>1813</v>
      </c>
      <c r="G5" s="571" t="s">
        <v>1738</v>
      </c>
      <c r="H5" s="571" t="s">
        <v>1739</v>
      </c>
      <c r="I5" s="484" t="s">
        <v>1847</v>
      </c>
      <c r="J5" s="485" t="s">
        <v>1848</v>
      </c>
      <c r="K5" s="483" t="s">
        <v>1849</v>
      </c>
      <c r="L5" s="486" t="s">
        <v>1850</v>
      </c>
    </row>
    <row r="6" spans="1:13" s="490" customFormat="1" ht="27" customHeight="1" x14ac:dyDescent="0.25">
      <c r="A6" s="488">
        <f>IFERROR(RANK(K6,$K$6:$K$101,0)+COUNTIF($K$6:K6,K6)-1,"")</f>
        <v>56</v>
      </c>
      <c r="B6" s="530">
        <v>1</v>
      </c>
      <c r="C6" s="553" t="str">
        <f>VLOOKUP(B6,'INFO. PROP'!A9:D105,2,FALSE)</f>
        <v>SITELSA SAS</v>
      </c>
      <c r="D6" s="479" t="str">
        <f>VLOOKUP(B6,'CONSOLIDADO '!$B$8:$J$103,9,FALSE)</f>
        <v>HABILITADO</v>
      </c>
      <c r="E6" s="531">
        <f>IF(D6="HABILITADO",VLOOKUP(B6,'CONSOLIDADO '!$B$8:$O$103,7,FALSE)," ")</f>
        <v>1127.0769999999998</v>
      </c>
      <c r="F6" s="531">
        <f>VLOOKUP(B6,'CONSOLIDADO '!$B$8:$O$103,11,FALSE)</f>
        <v>10</v>
      </c>
      <c r="G6" s="531">
        <f>VLOOKUP(B6,'CONSOLIDADO '!$B$8:$O$103,12,FALSE)</f>
        <v>20</v>
      </c>
      <c r="H6" s="531">
        <f>VLOOKUP(B6,'CONSOLIDADO '!$B$8:$O$103,13,FALSE)</f>
        <v>1</v>
      </c>
      <c r="I6" s="531"/>
      <c r="J6" s="532">
        <f>IF(D6="HABILITADO",(IF(E6&lt;$D$107,(69*(1-(($D$107-E6))/$D$107)),(69*(1-((ABS(($D$107-E6)))/$D$107))))),0)</f>
        <v>6.867560958036095</v>
      </c>
      <c r="K6" s="595">
        <f t="shared" ref="K6:K37" si="0">IF(D6="HABILITADO",(SUM(F6:J6)),"RECHAZADO, NO OBTIENE PUNTAJE")</f>
        <v>37.867560958036094</v>
      </c>
      <c r="L6" s="496"/>
      <c r="M6" s="535">
        <f t="shared" ref="M6:M37" si="1">+E6-$D$105</f>
        <v>992.31458333333308</v>
      </c>
    </row>
    <row r="7" spans="1:13" s="490" customFormat="1" ht="27" customHeight="1" x14ac:dyDescent="0.25">
      <c r="A7" s="488">
        <f>IFERROR(RANK(K7,$K$6:$K$101,0)+COUNTIF($K$6:K7,K7)-1,"")</f>
        <v>5</v>
      </c>
      <c r="B7" s="530">
        <v>2</v>
      </c>
      <c r="C7" s="553" t="str">
        <f>VLOOKUP(B7,'INFO. PROP'!A10:D106,2,FALSE)</f>
        <v>PROES INGENIERIA SAS</v>
      </c>
      <c r="D7" s="479" t="str">
        <f>VLOOKUP(B7,'CONSOLIDADO '!$B$8:$J$103,9,FALSE)</f>
        <v>HABILITADO</v>
      </c>
      <c r="E7" s="531">
        <f>IF(D7="HABILITADO",VLOOKUP(B7,'CONSOLIDADO '!$B$8:$O$103,7,FALSE)," ")</f>
        <v>689.77205000000004</v>
      </c>
      <c r="F7" s="531">
        <f>VLOOKUP(B7,'CONSOLIDADO '!$B$8:$O$103,11,FALSE)</f>
        <v>10</v>
      </c>
      <c r="G7" s="531">
        <f>VLOOKUP(B7,'CONSOLIDADO '!$B$8:$O$103,12,FALSE)</f>
        <v>20</v>
      </c>
      <c r="H7" s="531">
        <f>VLOOKUP(B7,'CONSOLIDADO '!$B$8:$O$103,13,FALSE)</f>
        <v>0</v>
      </c>
      <c r="I7" s="531"/>
      <c r="J7" s="532">
        <f t="shared" ref="J7:J70" si="2">IF(D7="HABILITADO",(IF(E7&lt;$D$107,(69*(1-(($D$107-E7))/$D$107)),(69*(1-((ABS(($D$107-E7)))/$D$107))))),0)</f>
        <v>57.746839568658132</v>
      </c>
      <c r="K7" s="595">
        <f t="shared" si="0"/>
        <v>87.746839568658132</v>
      </c>
      <c r="L7" s="496"/>
      <c r="M7" s="535">
        <f t="shared" si="1"/>
        <v>555.00963333333334</v>
      </c>
    </row>
    <row r="8" spans="1:13" s="490" customFormat="1" ht="27" customHeight="1" x14ac:dyDescent="0.25">
      <c r="A8" s="488">
        <f>IFERROR(RANK(K8,$K$6:$K$101,0)+COUNTIF($K$6:K8,K8)-1,"")</f>
        <v>52</v>
      </c>
      <c r="B8" s="530">
        <v>3</v>
      </c>
      <c r="C8" s="553" t="str">
        <f>VLOOKUP(B8,'INFO. PROP'!A11:D107,2,FALSE)</f>
        <v>CB INGENIEROS SAS</v>
      </c>
      <c r="D8" s="479" t="str">
        <f>VLOOKUP(B8,'CONSOLIDADO '!$B$8:$J$103,9,FALSE)</f>
        <v>HABILITADO</v>
      </c>
      <c r="E8" s="531">
        <f>IF(D8="HABILITADO",VLOOKUP(B8,'CONSOLIDADO '!$B$8:$O$103,7,FALSE)," ")</f>
        <v>1100.5033333333333</v>
      </c>
      <c r="F8" s="531">
        <f>VLOOKUP(B8,'CONSOLIDADO '!$B$8:$O$103,11,FALSE)</f>
        <v>10</v>
      </c>
      <c r="G8" s="531">
        <f>VLOOKUP(B8,'CONSOLIDADO '!$B$8:$O$103,12,FALSE)</f>
        <v>20</v>
      </c>
      <c r="H8" s="531">
        <f>VLOOKUP(B8,'CONSOLIDADO '!$B$8:$O$103,13,FALSE)</f>
        <v>0</v>
      </c>
      <c r="I8" s="531"/>
      <c r="J8" s="532">
        <f t="shared" si="2"/>
        <v>9.9593370516730939</v>
      </c>
      <c r="K8" s="595">
        <f t="shared" si="0"/>
        <v>39.959337051673096</v>
      </c>
      <c r="L8" s="497"/>
      <c r="M8" s="535">
        <f t="shared" si="1"/>
        <v>965.74091666666664</v>
      </c>
    </row>
    <row r="9" spans="1:13" s="490" customFormat="1" ht="27" customHeight="1" x14ac:dyDescent="0.25">
      <c r="A9" s="488">
        <f>IFERROR(RANK(K9,$K$6:$K$101,0)+COUNTIF($K$6:K9,K9)-1,"")</f>
        <v>39</v>
      </c>
      <c r="B9" s="530">
        <v>4</v>
      </c>
      <c r="C9" s="553" t="str">
        <f>VLOOKUP(B9,'INFO. PROP'!A12:D108,2,FALSE)</f>
        <v>JASEN CONSULTORES S.A.S.</v>
      </c>
      <c r="D9" s="479" t="str">
        <f>VLOOKUP(B9,'CONSOLIDADO '!$B$8:$J$103,9,FALSE)</f>
        <v>HABILITADO</v>
      </c>
      <c r="E9" s="531">
        <f>IF(D9="HABILITADO",VLOOKUP(B9,'CONSOLIDADO '!$B$8:$O$103,7,FALSE)," ")</f>
        <v>1078.9100000000001</v>
      </c>
      <c r="F9" s="531">
        <f>VLOOKUP(B9,'CONSOLIDADO '!$B$8:$O$103,11,FALSE)</f>
        <v>10</v>
      </c>
      <c r="G9" s="531">
        <f>VLOOKUP(B9,'CONSOLIDADO '!$B$8:$O$103,12,FALSE)</f>
        <v>20</v>
      </c>
      <c r="H9" s="531">
        <f>VLOOKUP(B9,'CONSOLIDADO '!$B$8:$O$103,13,FALSE)</f>
        <v>1</v>
      </c>
      <c r="I9" s="531"/>
      <c r="J9" s="532">
        <f t="shared" si="2"/>
        <v>12.471664485420856</v>
      </c>
      <c r="K9" s="596">
        <f t="shared" si="0"/>
        <v>43.47166448542086</v>
      </c>
      <c r="L9" s="497"/>
      <c r="M9" s="535">
        <f t="shared" si="1"/>
        <v>944.14758333333339</v>
      </c>
    </row>
    <row r="10" spans="1:13" s="490" customFormat="1" ht="27" customHeight="1" x14ac:dyDescent="0.25">
      <c r="A10" s="488">
        <f>IFERROR(RANK(K10,$K$6:$K$101,0)+COUNTIF($K$6:K10,K10)-1,"")</f>
        <v>59</v>
      </c>
      <c r="B10" s="530">
        <v>5</v>
      </c>
      <c r="C10" s="553" t="str">
        <f>VLOOKUP(B10,'INFO. PROP'!A13:D109,2,FALSE)</f>
        <v>BOSA SIGLO XXI</v>
      </c>
      <c r="D10" s="479" t="str">
        <f>VLOOKUP(B10,'CONSOLIDADO '!$B$8:$J$103,9,FALSE)</f>
        <v>HABILITADO</v>
      </c>
      <c r="E10" s="531">
        <f>IF(D10="HABILITADO",VLOOKUP(B10,'CONSOLIDADO '!$B$8:$O$103,7,FALSE)," ")</f>
        <v>1139.0349999999999</v>
      </c>
      <c r="F10" s="531">
        <f>VLOOKUP(B10,'CONSOLIDADO '!$B$8:$O$103,11,FALSE)</f>
        <v>10</v>
      </c>
      <c r="G10" s="531">
        <f>VLOOKUP(B10,'CONSOLIDADO '!$B$8:$O$103,12,FALSE)</f>
        <v>20</v>
      </c>
      <c r="H10" s="531">
        <f>VLOOKUP(B10,'CONSOLIDADO '!$B$8:$O$103,13,FALSE)</f>
        <v>1</v>
      </c>
      <c r="I10" s="531"/>
      <c r="J10" s="532">
        <f t="shared" si="2"/>
        <v>5.4762791680041714</v>
      </c>
      <c r="K10" s="595">
        <f t="shared" si="0"/>
        <v>36.476279168004169</v>
      </c>
      <c r="L10" s="496"/>
      <c r="M10" s="535">
        <f t="shared" si="1"/>
        <v>1004.2725833333332</v>
      </c>
    </row>
    <row r="11" spans="1:13" s="490" customFormat="1" ht="27" customHeight="1" x14ac:dyDescent="0.25">
      <c r="A11" s="488">
        <f>IFERROR(RANK(K11,$K$6:$K$101,0)+COUNTIF($K$6:K11,K11)-1,"")</f>
        <v>61</v>
      </c>
      <c r="B11" s="530">
        <v>6</v>
      </c>
      <c r="C11" s="553" t="str">
        <f>VLOOKUP(B11,'INFO. PROP'!A14:D110,2,FALSE)</f>
        <v>CONSORCIO ODESSA</v>
      </c>
      <c r="D11" s="479" t="str">
        <f>VLOOKUP(B11,'CONSOLIDADO '!$B$8:$J$103,9,FALSE)</f>
        <v>HABILITADO</v>
      </c>
      <c r="E11" s="531">
        <f>IF(D11="HABILITADO",VLOOKUP(B11,'CONSOLIDADO '!$B$8:$O$103,7,FALSE)," ")</f>
        <v>1151.5542</v>
      </c>
      <c r="F11" s="531">
        <f>VLOOKUP(B11,'CONSOLIDADO '!$B$8:$O$103,11,FALSE)</f>
        <v>10</v>
      </c>
      <c r="G11" s="531">
        <f>VLOOKUP(B11,'CONSOLIDADO '!$B$8:$O$103,12,FALSE)</f>
        <v>20</v>
      </c>
      <c r="H11" s="531">
        <f>VLOOKUP(B11,'CONSOLIDADO '!$B$8:$O$103,13,FALSE)</f>
        <v>1</v>
      </c>
      <c r="I11" s="531"/>
      <c r="J11" s="532">
        <f t="shared" si="2"/>
        <v>4.0197032367641761</v>
      </c>
      <c r="K11" s="595">
        <f t="shared" si="0"/>
        <v>35.019703236764173</v>
      </c>
      <c r="L11" s="496"/>
      <c r="M11" s="535">
        <f t="shared" si="1"/>
        <v>1016.7917833333333</v>
      </c>
    </row>
    <row r="12" spans="1:13" s="490" customFormat="1" ht="27" customHeight="1" x14ac:dyDescent="0.25">
      <c r="A12" s="488">
        <f>IFERROR(RANK(K12,$K$6:$K$101,0)+COUNTIF($K$6:K12,K12)-1,"")</f>
        <v>53</v>
      </c>
      <c r="B12" s="530">
        <v>7</v>
      </c>
      <c r="C12" s="553" t="str">
        <f>VLOOKUP(B12,'INFO. PROP'!A15:D111,2,FALSE)</f>
        <v>CONSORCIO GMC</v>
      </c>
      <c r="D12" s="479" t="str">
        <f>VLOOKUP(B12,'CONSOLIDADO '!$B$8:$J$103,9,FALSE)</f>
        <v>HABILITADO</v>
      </c>
      <c r="E12" s="531">
        <f>IF(D12="HABILITADO",VLOOKUP(B12,'CONSOLIDADO '!$B$8:$O$103,7,FALSE)," ")</f>
        <v>1118.0551500000001</v>
      </c>
      <c r="F12" s="531">
        <f>VLOOKUP(B12,'CONSOLIDADO '!$B$8:$O$103,11,FALSE)</f>
        <v>10</v>
      </c>
      <c r="G12" s="531">
        <f>VLOOKUP(B12,'CONSOLIDADO '!$B$8:$O$103,12,FALSE)</f>
        <v>20</v>
      </c>
      <c r="H12" s="531">
        <f>VLOOKUP(B12,'CONSOLIDADO '!$B$8:$O$103,13,FALSE)</f>
        <v>1</v>
      </c>
      <c r="I12" s="531"/>
      <c r="J12" s="532">
        <f t="shared" si="2"/>
        <v>7.9172294324799006</v>
      </c>
      <c r="K12" s="595">
        <f t="shared" si="0"/>
        <v>38.9172294324799</v>
      </c>
      <c r="L12" s="496"/>
      <c r="M12" s="535">
        <f t="shared" si="1"/>
        <v>983.29273333333344</v>
      </c>
    </row>
    <row r="13" spans="1:13" s="490" customFormat="1" ht="27" customHeight="1" x14ac:dyDescent="0.25">
      <c r="A13" s="488">
        <f>IFERROR(RANK(K13,$K$6:$K$101,0)+COUNTIF($K$6:K13,K13)-1,"")</f>
        <v>37</v>
      </c>
      <c r="B13" s="530">
        <v>8</v>
      </c>
      <c r="C13" s="553" t="str">
        <f>VLOOKUP(B13,'INFO. PROP'!A16:D112,2,FALSE)</f>
        <v>CONSULTORES INTERVENTORES COLOMBIANOS S.A.S.</v>
      </c>
      <c r="D13" s="479" t="str">
        <f>VLOOKUP(B13,'CONSOLIDADO '!$B$8:$J$103,9,FALSE)</f>
        <v>HABILITADO</v>
      </c>
      <c r="E13" s="531">
        <f>IF(D13="HABILITADO",VLOOKUP(B13,'CONSOLIDADO '!$B$8:$O$103,7,FALSE)," ")</f>
        <v>1066.9146250000001</v>
      </c>
      <c r="F13" s="531">
        <f>VLOOKUP(B13,'CONSOLIDADO '!$B$8:$O$103,11,FALSE)</f>
        <v>10</v>
      </c>
      <c r="G13" s="531">
        <f>VLOOKUP(B13,'CONSOLIDADO '!$B$8:$O$103,12,FALSE)</f>
        <v>20</v>
      </c>
      <c r="H13" s="531">
        <f>VLOOKUP(B13,'CONSOLIDADO '!$B$8:$O$103,13,FALSE)</f>
        <v>1</v>
      </c>
      <c r="I13" s="531"/>
      <c r="J13" s="532">
        <f t="shared" si="2"/>
        <v>13.867294758217655</v>
      </c>
      <c r="K13" s="595">
        <f t="shared" si="0"/>
        <v>44.867294758217653</v>
      </c>
      <c r="L13" s="496"/>
      <c r="M13" s="535">
        <f t="shared" si="1"/>
        <v>932.15220833333342</v>
      </c>
    </row>
    <row r="14" spans="1:13" s="490" customFormat="1" ht="27" customHeight="1" x14ac:dyDescent="0.25">
      <c r="A14" s="488">
        <f>IFERROR(RANK(K14,$K$6:$K$101,0)+COUNTIF($K$6:K14,K14)-1,"")</f>
        <v>26</v>
      </c>
      <c r="B14" s="530">
        <v>9</v>
      </c>
      <c r="C14" s="553" t="str">
        <f>VLOOKUP(B14,'INFO. PROP'!A17:D113,2,FALSE)</f>
        <v>CONS GAB BOGOTA</v>
      </c>
      <c r="D14" s="479" t="str">
        <f>VLOOKUP(B14,'CONSOLIDADO '!$B$8:$J$103,9,FALSE)</f>
        <v>HABILITADO</v>
      </c>
      <c r="E14" s="531">
        <f>IF(D14="HABILITADO",VLOOKUP(B14,'CONSOLIDADO '!$B$8:$O$103,7,FALSE)," ")</f>
        <v>992.86562499999991</v>
      </c>
      <c r="F14" s="531">
        <f>VLOOKUP(B14,'CONSOLIDADO '!$B$8:$O$103,11,FALSE)</f>
        <v>10</v>
      </c>
      <c r="G14" s="531">
        <f>VLOOKUP(B14,'CONSOLIDADO '!$B$8:$O$103,12,FALSE)</f>
        <v>20</v>
      </c>
      <c r="H14" s="531">
        <f>VLOOKUP(B14,'CONSOLIDADO '!$B$8:$O$103,13,FALSE)</f>
        <v>1</v>
      </c>
      <c r="I14" s="531"/>
      <c r="J14" s="532">
        <f t="shared" si="2"/>
        <v>22.482700785151412</v>
      </c>
      <c r="K14" s="595">
        <f t="shared" si="0"/>
        <v>53.482700785151408</v>
      </c>
      <c r="L14" s="496"/>
      <c r="M14" s="535">
        <f t="shared" si="1"/>
        <v>858.10320833333321</v>
      </c>
    </row>
    <row r="15" spans="1:13" s="490" customFormat="1" ht="27" customHeight="1" x14ac:dyDescent="0.25">
      <c r="A15" s="488">
        <f>IFERROR(RANK(K15,$K$6:$K$101,0)+COUNTIF($K$6:K15,K15)-1,"")</f>
        <v>19</v>
      </c>
      <c r="B15" s="530">
        <v>10</v>
      </c>
      <c r="C15" s="553" t="str">
        <f>VLOOKUP(B15,'INFO. PROP'!A18:D114,2,FALSE)</f>
        <v>CONSORCIO MT 2022 BOSA</v>
      </c>
      <c r="D15" s="479" t="str">
        <f>VLOOKUP(B15,'CONSOLIDADO '!$B$8:$J$103,9,FALSE)</f>
        <v>HABILITADO</v>
      </c>
      <c r="E15" s="531">
        <f>IF(D15="HABILITADO",VLOOKUP(B15,'CONSOLIDADO '!$B$8:$O$103,7,FALSE)," ")</f>
        <v>897.08833333333348</v>
      </c>
      <c r="F15" s="531">
        <f>VLOOKUP(B15,'CONSOLIDADO '!$B$8:$O$103,11,FALSE)</f>
        <v>10</v>
      </c>
      <c r="G15" s="531">
        <f>VLOOKUP(B15,'CONSOLIDADO '!$B$8:$O$103,12,FALSE)</f>
        <v>20</v>
      </c>
      <c r="H15" s="531">
        <f>VLOOKUP(B15,'CONSOLIDADO '!$B$8:$O$103,13,FALSE)</f>
        <v>1</v>
      </c>
      <c r="I15" s="531"/>
      <c r="J15" s="532">
        <f t="shared" si="2"/>
        <v>33.626136292293808</v>
      </c>
      <c r="K15" s="595">
        <f t="shared" si="0"/>
        <v>64.626136292293808</v>
      </c>
      <c r="L15" s="496"/>
      <c r="M15" s="535">
        <f t="shared" si="1"/>
        <v>762.32591666666679</v>
      </c>
    </row>
    <row r="16" spans="1:13" s="491" customFormat="1" ht="27" customHeight="1" x14ac:dyDescent="0.25">
      <c r="A16" s="488">
        <f>IFERROR(RANK(K16,$K$6:$K$101,0)+COUNTIF($K$6:K16,K16)-1,"")</f>
        <v>51</v>
      </c>
      <c r="B16" s="530">
        <v>11</v>
      </c>
      <c r="C16" s="553" t="str">
        <f>VLOOKUP(B16,'INFO. PROP'!A19:D115,2,FALSE)</f>
        <v>VELNEC S.A.</v>
      </c>
      <c r="D16" s="479" t="str">
        <f>VLOOKUP(B16,'CONSOLIDADO '!$B$8:$J$103,9,FALSE)</f>
        <v>HABILITADO</v>
      </c>
      <c r="E16" s="531">
        <f>IF(D16="HABILITADO",VLOOKUP(B16,'CONSOLIDADO '!$B$8:$O$103,7,FALSE)," ")</f>
        <v>1105.21</v>
      </c>
      <c r="F16" s="531">
        <f>VLOOKUP(B16,'CONSOLIDADO '!$B$8:$O$103,11,FALSE)</f>
        <v>10</v>
      </c>
      <c r="G16" s="531">
        <f>VLOOKUP(B16,'CONSOLIDADO '!$B$8:$O$103,12,FALSE)</f>
        <v>20</v>
      </c>
      <c r="H16" s="531">
        <f>VLOOKUP(B16,'CONSOLIDADO '!$B$8:$O$103,13,FALSE)</f>
        <v>1</v>
      </c>
      <c r="I16" s="531"/>
      <c r="J16" s="532">
        <f t="shared" si="2"/>
        <v>9.4117287873242361</v>
      </c>
      <c r="K16" s="595">
        <f t="shared" si="0"/>
        <v>40.411728787324236</v>
      </c>
      <c r="L16" s="496"/>
      <c r="M16" s="535">
        <f t="shared" si="1"/>
        <v>970.44758333333334</v>
      </c>
    </row>
    <row r="17" spans="1:13" s="490" customFormat="1" ht="27" customHeight="1" x14ac:dyDescent="0.25">
      <c r="A17" s="488">
        <f>IFERROR(RANK(K17,$K$6:$K$101,0)+COUNTIF($K$6:K17,K17)-1,"")</f>
        <v>45</v>
      </c>
      <c r="B17" s="530">
        <v>12</v>
      </c>
      <c r="C17" s="553" t="str">
        <f>VLOOKUP(B17,'INFO. PROP'!A20:D116,2,FALSE)</f>
        <v>CONSORCIO INTERVIAS CD</v>
      </c>
      <c r="D17" s="479" t="str">
        <f>VLOOKUP(B17,'CONSOLIDADO '!$B$8:$J$103,9,FALSE)</f>
        <v>HABILITADO</v>
      </c>
      <c r="E17" s="531">
        <f>IF(D17="HABILITADO",VLOOKUP(B17,'CONSOLIDADO '!$B$8:$O$103,7,FALSE)," ")</f>
        <v>1093.7825</v>
      </c>
      <c r="F17" s="531">
        <f>VLOOKUP(B17,'CONSOLIDADO '!$B$8:$O$103,11,FALSE)</f>
        <v>10</v>
      </c>
      <c r="G17" s="531">
        <f>VLOOKUP(B17,'CONSOLIDADO '!$B$8:$O$103,12,FALSE)</f>
        <v>20</v>
      </c>
      <c r="H17" s="531">
        <f>VLOOKUP(B17,'CONSOLIDADO '!$B$8:$O$103,13,FALSE)</f>
        <v>1</v>
      </c>
      <c r="I17" s="531"/>
      <c r="J17" s="532">
        <f t="shared" si="2"/>
        <v>10.741288300251963</v>
      </c>
      <c r="K17" s="595">
        <f t="shared" si="0"/>
        <v>41.741288300251966</v>
      </c>
      <c r="L17" s="496"/>
      <c r="M17" s="536">
        <f t="shared" si="1"/>
        <v>959.02008333333333</v>
      </c>
    </row>
    <row r="18" spans="1:13" s="490" customFormat="1" ht="27" customHeight="1" x14ac:dyDescent="0.25">
      <c r="A18" s="488">
        <f>IFERROR(RANK(K18,$K$6:$K$101,0)+COUNTIF($K$6:K18,K18)-1,"")</f>
        <v>80</v>
      </c>
      <c r="B18" s="530">
        <v>13</v>
      </c>
      <c r="C18" s="553" t="str">
        <f>VLOOKUP(B18,'INFO. PROP'!A21:D117,2,FALSE)</f>
        <v>CONSORCIO GBM VIAS</v>
      </c>
      <c r="D18" s="479" t="str">
        <f>VLOOKUP(B18,'CONSOLIDADO '!$B$8:$J$103,9,FALSE)</f>
        <v>HABILITADO</v>
      </c>
      <c r="E18" s="531">
        <f>IF(D18="HABILITADO",VLOOKUP(B18,'CONSOLIDADO '!$B$8:$O$103,7,FALSE)," ")</f>
        <v>2084.1303749999997</v>
      </c>
      <c r="F18" s="531">
        <f>VLOOKUP(B18,'CONSOLIDADO '!$B$8:$O$103,11,FALSE)</f>
        <v>10</v>
      </c>
      <c r="G18" s="531">
        <f>VLOOKUP(B18,'CONSOLIDADO '!$B$8:$O$103,12,FALSE)</f>
        <v>20</v>
      </c>
      <c r="H18" s="531">
        <f>VLOOKUP(B18,'CONSOLIDADO '!$B$8:$O$103,13,FALSE)</f>
        <v>1</v>
      </c>
      <c r="I18" s="531"/>
      <c r="J18" s="532">
        <f t="shared" si="2"/>
        <v>-104.48307733650221</v>
      </c>
      <c r="K18" s="595">
        <f t="shared" si="0"/>
        <v>-73.483077336502205</v>
      </c>
      <c r="L18" s="496"/>
      <c r="M18" s="535">
        <f t="shared" si="1"/>
        <v>1949.367958333333</v>
      </c>
    </row>
    <row r="19" spans="1:13" s="491" customFormat="1" ht="27" customHeight="1" x14ac:dyDescent="0.25">
      <c r="A19" s="488">
        <f>IFERROR(RANK(K19,$K$6:$K$101,0)+COUNTIF($K$6:K19,K19)-1,"")</f>
        <v>40</v>
      </c>
      <c r="B19" s="530">
        <v>14</v>
      </c>
      <c r="C19" s="553" t="str">
        <f>VLOOKUP(B19,'INFO. PROP'!A22:D118,2,FALSE)</f>
        <v>CONSORCIO JGL</v>
      </c>
      <c r="D19" s="479" t="str">
        <f>VLOOKUP(B19,'CONSOLIDADO '!$B$8:$J$103,9,FALSE)</f>
        <v>HABILITADO</v>
      </c>
      <c r="E19" s="531">
        <f>IF(D19="HABILITADO",VLOOKUP(B19,'CONSOLIDADO '!$B$8:$O$103,7,FALSE)," ")</f>
        <v>1084.0573999999999</v>
      </c>
      <c r="F19" s="531">
        <f>VLOOKUP(B19,'CONSOLIDADO '!$B$8:$O$103,11,FALSE)</f>
        <v>10</v>
      </c>
      <c r="G19" s="531">
        <f>VLOOKUP(B19,'CONSOLIDADO '!$B$8:$O$103,12,FALSE)</f>
        <v>20</v>
      </c>
      <c r="H19" s="531">
        <f>VLOOKUP(B19,'CONSOLIDADO '!$B$8:$O$103,13,FALSE)</f>
        <v>1</v>
      </c>
      <c r="I19" s="531"/>
      <c r="J19" s="532">
        <f t="shared" si="2"/>
        <v>11.872778059094541</v>
      </c>
      <c r="K19" s="595">
        <f t="shared" si="0"/>
        <v>42.872778059094543</v>
      </c>
      <c r="L19" s="496"/>
      <c r="M19" s="535">
        <f t="shared" si="1"/>
        <v>949.29498333333322</v>
      </c>
    </row>
    <row r="20" spans="1:13" s="490" customFormat="1" ht="27" customHeight="1" x14ac:dyDescent="0.25">
      <c r="A20" s="488">
        <f>IFERROR(RANK(K20,$K$6:$K$101,0)+COUNTIF($K$6:K20,K20)-1,"")</f>
        <v>33</v>
      </c>
      <c r="B20" s="530">
        <v>15</v>
      </c>
      <c r="C20" s="553" t="str">
        <f>VLOOKUP(B20,'INFO. PROP'!A23:D119,2,FALSE)</f>
        <v>P.I.V. Ingeniería S.A.S</v>
      </c>
      <c r="D20" s="479" t="str">
        <f>VLOOKUP(B20,'CONSOLIDADO '!$B$8:$J$103,9,FALSE)</f>
        <v>HABILITADO</v>
      </c>
      <c r="E20" s="531">
        <f>IF(D20="HABILITADO",VLOOKUP(B20,'CONSOLIDADO '!$B$8:$O$103,7,FALSE)," ")</f>
        <v>1040.8412000000001</v>
      </c>
      <c r="F20" s="531">
        <f>VLOOKUP(B20,'CONSOLIDADO '!$B$8:$O$103,11,FALSE)</f>
        <v>10</v>
      </c>
      <c r="G20" s="531">
        <f>VLOOKUP(B20,'CONSOLIDADO '!$B$8:$O$103,12,FALSE)</f>
        <v>20</v>
      </c>
      <c r="H20" s="531">
        <f>VLOOKUP(B20,'CONSOLIDADO '!$B$8:$O$103,13,FALSE)</f>
        <v>1</v>
      </c>
      <c r="I20" s="531"/>
      <c r="J20" s="532">
        <f t="shared" si="2"/>
        <v>16.900869052101498</v>
      </c>
      <c r="K20" s="595">
        <f t="shared" si="0"/>
        <v>47.900869052101498</v>
      </c>
      <c r="L20" s="496"/>
      <c r="M20" s="535">
        <f t="shared" si="1"/>
        <v>906.07878333333338</v>
      </c>
    </row>
    <row r="21" spans="1:13" s="490" customFormat="1" ht="27" customHeight="1" x14ac:dyDescent="0.25">
      <c r="A21" s="488" t="str">
        <f>IFERROR(RANK(K21,$K$6:$K$101,0)+COUNTIF($K$6:K21,K21)-1,"")</f>
        <v/>
      </c>
      <c r="B21" s="530">
        <v>16</v>
      </c>
      <c r="C21" s="553" t="str">
        <f>VLOOKUP(B21,'INFO. PROP'!A24:D120,2,FALSE)</f>
        <v>CONSORCIO CMP BOSA</v>
      </c>
      <c r="D21" s="479" t="str">
        <f>VLOOKUP(B21,'CONSOLIDADO '!$B$8:$J$103,9,FALSE)</f>
        <v>RECHAZADO</v>
      </c>
      <c r="E21" s="531" t="str">
        <f>IF(D21="HABILITADO",VLOOKUP(B21,'CONSOLIDADO '!$B$8:$O$103,7,FALSE)," ")</f>
        <v xml:space="preserve"> </v>
      </c>
      <c r="F21" s="531">
        <f>VLOOKUP(B21,'CONSOLIDADO '!$B$8:$O$103,11,FALSE)</f>
        <v>0</v>
      </c>
      <c r="G21" s="531">
        <f>VLOOKUP(B21,'CONSOLIDADO '!$B$8:$O$103,12,FALSE)</f>
        <v>0</v>
      </c>
      <c r="H21" s="531">
        <f>VLOOKUP(B21,'CONSOLIDADO '!$B$8:$O$103,13,FALSE)</f>
        <v>0</v>
      </c>
      <c r="I21" s="531"/>
      <c r="J21" s="532">
        <f t="shared" si="2"/>
        <v>0</v>
      </c>
      <c r="K21" s="489" t="str">
        <f t="shared" si="0"/>
        <v>RECHAZADO, NO OBTIENE PUNTAJE</v>
      </c>
      <c r="L21" s="496"/>
      <c r="M21" s="535" t="e">
        <f t="shared" si="1"/>
        <v>#VALUE!</v>
      </c>
    </row>
    <row r="22" spans="1:13" s="490" customFormat="1" ht="27" customHeight="1" x14ac:dyDescent="0.25">
      <c r="A22" s="488">
        <f>IFERROR(RANK(K22,$K$6:$K$101,0)+COUNTIF($K$6:K22,K22)-1,"")</f>
        <v>55</v>
      </c>
      <c r="B22" s="530">
        <v>17</v>
      </c>
      <c r="C22" s="553" t="str">
        <f>VLOOKUP(B22,'INFO. PROP'!A25:D121,2,FALSE)</f>
        <v>INGENIEROS CONSULTORES Y CONSTRUCTORES ARG SAS</v>
      </c>
      <c r="D22" s="479" t="str">
        <f>VLOOKUP(B22,'CONSOLIDADO '!$B$8:$J$103,9,FALSE)</f>
        <v>HABILITADO</v>
      </c>
      <c r="E22" s="531">
        <f>IF(D22="HABILITADO",VLOOKUP(B22,'CONSOLIDADO '!$B$8:$O$103,7,FALSE)," ")</f>
        <v>1126.5906333333332</v>
      </c>
      <c r="F22" s="531">
        <f>VLOOKUP(B22,'CONSOLIDADO '!$B$8:$O$103,11,FALSE)</f>
        <v>10</v>
      </c>
      <c r="G22" s="531">
        <f>VLOOKUP(B22,'CONSOLIDADO '!$B$8:$O$103,12,FALSE)</f>
        <v>20</v>
      </c>
      <c r="H22" s="531">
        <f>VLOOKUP(B22,'CONSOLIDADO '!$B$8:$O$103,13,FALSE)</f>
        <v>1</v>
      </c>
      <c r="I22" s="531"/>
      <c r="J22" s="532">
        <f t="shared" si="2"/>
        <v>6.9241484381006311</v>
      </c>
      <c r="K22" s="595">
        <f t="shared" si="0"/>
        <v>37.92414843810063</v>
      </c>
      <c r="L22" s="496"/>
      <c r="M22" s="535">
        <f t="shared" si="1"/>
        <v>991.82821666666655</v>
      </c>
    </row>
    <row r="23" spans="1:13" s="490" customFormat="1" ht="27" customHeight="1" x14ac:dyDescent="0.25">
      <c r="A23" s="488">
        <f>IFERROR(RANK(K23,$K$6:$K$101,0)+COUNTIF($K$6:K23,K23)-1,"")</f>
        <v>75</v>
      </c>
      <c r="B23" s="530">
        <v>18</v>
      </c>
      <c r="C23" s="553" t="str">
        <f>VLOOKUP(B23,'INFO. PROP'!A26:D122,2,FALSE)</f>
        <v>INGENIEROS CIVILES ESPECIALISTAS S.A.S.</v>
      </c>
      <c r="D23" s="479" t="str">
        <f>VLOOKUP(B23,'CONSOLIDADO '!$B$8:$J$103,9,FALSE)</f>
        <v>HABILITADO</v>
      </c>
      <c r="E23" s="531">
        <f>IF(D23="HABILITADO",VLOOKUP(B23,'CONSOLIDADO '!$B$8:$O$103,7,FALSE)," ")</f>
        <v>1647.9033333333336</v>
      </c>
      <c r="F23" s="531">
        <f>VLOOKUP(B23,'CONSOLIDADO '!$B$8:$O$103,11,FALSE)</f>
        <v>10</v>
      </c>
      <c r="G23" s="531">
        <f>VLOOKUP(B23,'CONSOLIDADO '!$B$8:$O$103,12,FALSE)</f>
        <v>20</v>
      </c>
      <c r="H23" s="531">
        <f>VLOOKUP(B23,'CONSOLIDADO '!$B$8:$O$103,13,FALSE)</f>
        <v>1</v>
      </c>
      <c r="I23" s="531"/>
      <c r="J23" s="532">
        <f t="shared" si="2"/>
        <v>-53.729210520117562</v>
      </c>
      <c r="K23" s="595">
        <f t="shared" si="0"/>
        <v>-22.729210520117562</v>
      </c>
      <c r="L23" s="496"/>
      <c r="M23" s="535">
        <f t="shared" si="1"/>
        <v>1513.140916666667</v>
      </c>
    </row>
    <row r="24" spans="1:13" s="490" customFormat="1" ht="27" customHeight="1" x14ac:dyDescent="0.25">
      <c r="A24" s="488">
        <f>IFERROR(RANK(K24,$K$6:$K$101,0)+COUNTIF($K$6:K24,K24)-1,"")</f>
        <v>60</v>
      </c>
      <c r="B24" s="530">
        <v>19</v>
      </c>
      <c r="C24" s="525" t="str">
        <f>VLOOKUP(B24,'INFO. PROP'!A27:D123,2,FALSE)</f>
        <v>CONSORCIO SG</v>
      </c>
      <c r="D24" s="479" t="str">
        <f>VLOOKUP(B24,'CONSOLIDADO '!$B$8:$J$103,9,FALSE)</f>
        <v>HABILITADO</v>
      </c>
      <c r="E24" s="531">
        <f>IF(D24="HABILITADO",VLOOKUP(B24,'CONSOLIDADO '!$B$8:$O$103,7,FALSE)," ")</f>
        <v>1147.5405078333331</v>
      </c>
      <c r="F24" s="531">
        <f>VLOOKUP(B24,'CONSOLIDADO '!$B$8:$O$103,11,FALSE)</f>
        <v>10</v>
      </c>
      <c r="G24" s="531">
        <f>VLOOKUP(B24,'CONSOLIDADO '!$B$8:$O$103,12,FALSE)</f>
        <v>20</v>
      </c>
      <c r="H24" s="531">
        <f>VLOOKUP(B24,'CONSOLIDADO '!$B$8:$O$103,13,FALSE)</f>
        <v>1</v>
      </c>
      <c r="I24" s="531"/>
      <c r="J24" s="532">
        <f t="shared" si="2"/>
        <v>4.486685744062842</v>
      </c>
      <c r="K24" s="595">
        <f t="shared" si="0"/>
        <v>35.486685744062839</v>
      </c>
      <c r="L24" s="496"/>
      <c r="M24" s="535">
        <f t="shared" si="1"/>
        <v>1012.7780911666664</v>
      </c>
    </row>
    <row r="25" spans="1:13" s="490" customFormat="1" ht="27" customHeight="1" x14ac:dyDescent="0.25">
      <c r="A25" s="488">
        <f>IFERROR(RANK(K25,$K$6:$K$101,0)+COUNTIF($K$6:K25,K25)-1,"")</f>
        <v>12</v>
      </c>
      <c r="B25" s="530">
        <v>20</v>
      </c>
      <c r="C25" s="525" t="str">
        <f>VLOOKUP(B25,'INFO. PROP'!A28:D124,2,FALSE)</f>
        <v>Estructurador Colombia SAS</v>
      </c>
      <c r="D25" s="479" t="str">
        <f>VLOOKUP(B25,'CONSOLIDADO '!$B$8:$J$103,9,FALSE)</f>
        <v>HABILITADO</v>
      </c>
      <c r="E25" s="531">
        <f>IF(D25="HABILITADO",VLOOKUP(B25,'CONSOLIDADO '!$B$8:$O$103,7,FALSE)," ")</f>
        <v>790.75625000000002</v>
      </c>
      <c r="F25" s="531">
        <f>VLOOKUP(B25,'CONSOLIDADO '!$B$8:$O$103,11,FALSE)</f>
        <v>10</v>
      </c>
      <c r="G25" s="531">
        <f>VLOOKUP(B25,'CONSOLIDADO '!$B$8:$O$103,12,FALSE)</f>
        <v>20</v>
      </c>
      <c r="H25" s="531">
        <f>VLOOKUP(B25,'CONSOLIDADO '!$B$8:$O$103,13,FALSE)</f>
        <v>1</v>
      </c>
      <c r="I25" s="531"/>
      <c r="J25" s="532">
        <f t="shared" si="2"/>
        <v>45.997593997413674</v>
      </c>
      <c r="K25" s="595">
        <f t="shared" si="0"/>
        <v>76.997593997413674</v>
      </c>
      <c r="L25" s="497"/>
      <c r="M25" s="535">
        <f t="shared" si="1"/>
        <v>655.99383333333333</v>
      </c>
    </row>
    <row r="26" spans="1:13" s="490" customFormat="1" ht="27" customHeight="1" x14ac:dyDescent="0.25">
      <c r="A26" s="488">
        <f>IFERROR(RANK(K26,$K$6:$K$101,0)+COUNTIF($K$6:K26,K26)-1,"")</f>
        <v>38</v>
      </c>
      <c r="B26" s="530">
        <v>21</v>
      </c>
      <c r="C26" s="525" t="str">
        <f>VLOOKUP(B26,'INFO. PROP'!A29:D125,2,FALSE)</f>
        <v xml:space="preserve">SALGADO, MELENDEZ Y ASOCIADOS INGENIEROS CONSULTORES S.A.S	</v>
      </c>
      <c r="D26" s="479" t="str">
        <f>VLOOKUP(B26,'CONSOLIDADO '!$B$8:$J$103,9,FALSE)</f>
        <v>HABILITADO</v>
      </c>
      <c r="E26" s="531">
        <f>IF(D26="HABILITADO",VLOOKUP(B26,'CONSOLIDADO '!$B$8:$O$103,7,FALSE)," ")</f>
        <v>1066.2300000000002</v>
      </c>
      <c r="F26" s="531">
        <f>VLOOKUP(B26,'CONSOLIDADO '!$B$8:$O$103,11,FALSE)</f>
        <v>10</v>
      </c>
      <c r="G26" s="531">
        <f>VLOOKUP(B26,'CONSOLIDADO '!$B$8:$O$103,12,FALSE)</f>
        <v>20</v>
      </c>
      <c r="H26" s="531">
        <f>VLOOKUP(B26,'CONSOLIDADO '!$B$8:$O$103,13,FALSE)</f>
        <v>0</v>
      </c>
      <c r="I26" s="531"/>
      <c r="J26" s="532">
        <f t="shared" si="2"/>
        <v>13.94694907294423</v>
      </c>
      <c r="K26" s="595">
        <f t="shared" si="0"/>
        <v>43.946949072944228</v>
      </c>
      <c r="L26" s="497"/>
      <c r="M26" s="535">
        <f t="shared" si="1"/>
        <v>931.46758333333355</v>
      </c>
    </row>
    <row r="27" spans="1:13" s="490" customFormat="1" ht="27" customHeight="1" x14ac:dyDescent="0.25">
      <c r="A27" s="488">
        <f>IFERROR(RANK(K27,$K$6:$K$101,0)+COUNTIF($K$6:K27,K27)-1,"")</f>
        <v>67</v>
      </c>
      <c r="B27" s="530">
        <v>22</v>
      </c>
      <c r="C27" s="525" t="str">
        <f>VLOOKUP(B27,'INFO. PROP'!A30:D126,2,FALSE)</f>
        <v>INGEOCILCON S.A.S.</v>
      </c>
      <c r="D27" s="479" t="str">
        <f>VLOOKUP(B27,'CONSOLIDADO '!$B$8:$J$103,9,FALSE)</f>
        <v>HABILITADO</v>
      </c>
      <c r="E27" s="531">
        <f>IF(D27="HABILITADO",VLOOKUP(B27,'CONSOLIDADO '!$B$8:$O$103,7,FALSE)," ")</f>
        <v>1297.125</v>
      </c>
      <c r="F27" s="531">
        <f>VLOOKUP(B27,'CONSOLIDADO '!$B$8:$O$103,11,FALSE)</f>
        <v>10</v>
      </c>
      <c r="G27" s="531">
        <f>VLOOKUP(B27,'CONSOLIDADO '!$B$8:$O$103,12,FALSE)</f>
        <v>20</v>
      </c>
      <c r="H27" s="531">
        <f>VLOOKUP(B27,'CONSOLIDADO '!$B$8:$O$103,13,FALSE)</f>
        <v>0</v>
      </c>
      <c r="I27" s="531"/>
      <c r="J27" s="532">
        <f t="shared" si="2"/>
        <v>-12.917075756410133</v>
      </c>
      <c r="K27" s="595">
        <f t="shared" si="0"/>
        <v>17.082924243589865</v>
      </c>
      <c r="L27" s="496"/>
      <c r="M27" s="535">
        <f t="shared" si="1"/>
        <v>1162.3625833333333</v>
      </c>
    </row>
    <row r="28" spans="1:13" s="490" customFormat="1" ht="27" customHeight="1" x14ac:dyDescent="0.25">
      <c r="A28" s="488">
        <f>IFERROR(RANK(K28,$K$6:$K$101,0)+COUNTIF($K$6:K28,K28)-1,"")</f>
        <v>6</v>
      </c>
      <c r="B28" s="530">
        <v>23</v>
      </c>
      <c r="C28" s="525" t="str">
        <f>VLOOKUP(B28,'INFO. PROP'!A31:D127,2,FALSE)</f>
        <v>GNG SERVICIOS DE INGENIERIA S.A.S.</v>
      </c>
      <c r="D28" s="479" t="str">
        <f>VLOOKUP(B28,'CONSOLIDADO '!$B$8:$J$103,9,FALSE)</f>
        <v>HABILITADO</v>
      </c>
      <c r="E28" s="531">
        <f>IF(D28="HABILITADO",VLOOKUP(B28,'CONSOLIDADO '!$B$8:$O$103,7,FALSE)," ")</f>
        <v>702.40233333333344</v>
      </c>
      <c r="F28" s="531">
        <f>VLOOKUP(B28,'CONSOLIDADO '!$B$8:$O$103,11,FALSE)</f>
        <v>10</v>
      </c>
      <c r="G28" s="531">
        <f>VLOOKUP(B28,'CONSOLIDADO '!$B$8:$O$103,12,FALSE)</f>
        <v>20</v>
      </c>
      <c r="H28" s="531">
        <f>VLOOKUP(B28,'CONSOLIDADO '!$B$8:$O$103,13,FALSE)</f>
        <v>1</v>
      </c>
      <c r="I28" s="531"/>
      <c r="J28" s="532">
        <f t="shared" si="2"/>
        <v>56.277339384295324</v>
      </c>
      <c r="K28" s="595">
        <f t="shared" si="0"/>
        <v>87.277339384295317</v>
      </c>
      <c r="L28" s="497"/>
      <c r="M28" s="535">
        <f t="shared" si="1"/>
        <v>567.63991666666675</v>
      </c>
    </row>
    <row r="29" spans="1:13" s="490" customFormat="1" ht="27" customHeight="1" x14ac:dyDescent="0.25">
      <c r="A29" s="488">
        <f>IFERROR(RANK(K29,$K$6:$K$101,0)+COUNTIF($K$6:K29,K29)-1,"")</f>
        <v>10</v>
      </c>
      <c r="B29" s="530">
        <v>24</v>
      </c>
      <c r="C29" s="525" t="str">
        <f>VLOOKUP(B29,'INFO. PROP'!A32:D128,2,FALSE)</f>
        <v>Soluciones para la Ingeniería S.A.S.</v>
      </c>
      <c r="D29" s="479" t="str">
        <f>VLOOKUP(B29,'CONSOLIDADO '!$B$8:$J$103,9,FALSE)</f>
        <v>HABILITADO</v>
      </c>
      <c r="E29" s="531">
        <f>IF(D29="HABILITADO",VLOOKUP(B29,'CONSOLIDADO '!$B$8:$O$103,7,FALSE)," ")</f>
        <v>755.77649999999994</v>
      </c>
      <c r="F29" s="531">
        <f>VLOOKUP(B29,'CONSOLIDADO '!$B$8:$O$103,11,FALSE)</f>
        <v>10</v>
      </c>
      <c r="G29" s="531">
        <f>VLOOKUP(B29,'CONSOLIDADO '!$B$8:$O$103,12,FALSE)</f>
        <v>20</v>
      </c>
      <c r="H29" s="531">
        <f>VLOOKUP(B29,'CONSOLIDADO '!$B$8:$O$103,13,FALSE)</f>
        <v>1</v>
      </c>
      <c r="I29" s="531"/>
      <c r="J29" s="532">
        <f t="shared" si="2"/>
        <v>50.067395736405906</v>
      </c>
      <c r="K29" s="595">
        <f t="shared" si="0"/>
        <v>81.067395736405899</v>
      </c>
      <c r="L29" s="496"/>
      <c r="M29" s="535">
        <f t="shared" si="1"/>
        <v>621.01408333333325</v>
      </c>
    </row>
    <row r="30" spans="1:13" s="491" customFormat="1" ht="27" customHeight="1" x14ac:dyDescent="0.25">
      <c r="A30" s="488">
        <f>IFERROR(RANK(K30,$K$6:$K$101,0)+COUNTIF($K$6:K30,K30)-1,"")</f>
        <v>24</v>
      </c>
      <c r="B30" s="530">
        <v>25</v>
      </c>
      <c r="C30" s="525" t="str">
        <f>VLOOKUP(B30,'INFO. PROP'!A33:D129,2,FALSE)</f>
        <v>CONSORCIO VIAL BOGOTA</v>
      </c>
      <c r="D30" s="479" t="str">
        <f>VLOOKUP(B30,'CONSOLIDADO '!$B$8:$J$103,9,FALSE)</f>
        <v>HABILITADO</v>
      </c>
      <c r="E30" s="531">
        <f>IF(D30="HABILITADO",VLOOKUP(B30,'CONSOLIDADO '!$B$8:$O$103,7,FALSE)," ")</f>
        <v>981.55250000000012</v>
      </c>
      <c r="F30" s="531">
        <f>VLOOKUP(B30,'CONSOLIDADO '!$B$8:$O$103,11,FALSE)</f>
        <v>10</v>
      </c>
      <c r="G30" s="531">
        <f>VLOOKUP(B30,'CONSOLIDADO '!$B$8:$O$103,12,FALSE)</f>
        <v>20</v>
      </c>
      <c r="H30" s="531">
        <f>VLOOKUP(B30,'CONSOLIDADO '!$B$8:$O$103,13,FALSE)</f>
        <v>1</v>
      </c>
      <c r="I30" s="531"/>
      <c r="J30" s="532">
        <f t="shared" si="2"/>
        <v>23.79895306821334</v>
      </c>
      <c r="K30" s="595">
        <f t="shared" si="0"/>
        <v>54.798953068213336</v>
      </c>
      <c r="L30" s="496"/>
      <c r="M30" s="535">
        <f t="shared" si="1"/>
        <v>846.79008333333343</v>
      </c>
    </row>
    <row r="31" spans="1:13" s="490" customFormat="1" ht="27" customHeight="1" x14ac:dyDescent="0.25">
      <c r="A31" s="488">
        <f>IFERROR(RANK(K31,$K$6:$K$101,0)+COUNTIF($K$6:K31,K31)-1,"")</f>
        <v>7</v>
      </c>
      <c r="B31" s="530">
        <v>26</v>
      </c>
      <c r="C31" s="525" t="str">
        <f>VLOOKUP(B31,'INFO. PROP'!A34:D130,2,FALSE)</f>
        <v>GEOTECNIA Y CIMIENTOS INGEOCIM S.A.S.</v>
      </c>
      <c r="D31" s="479" t="str">
        <f>VLOOKUP(B31,'CONSOLIDADO '!$B$8:$J$103,9,FALSE)</f>
        <v>HABILITADO</v>
      </c>
      <c r="E31" s="531">
        <f>IF(D31="HABILITADO",VLOOKUP(B31,'CONSOLIDADO '!$B$8:$O$103,7,FALSE)," ")</f>
        <v>471.92042666666674</v>
      </c>
      <c r="F31" s="531">
        <f>VLOOKUP(B31,'CONSOLIDADO '!$B$8:$O$103,11,FALSE)</f>
        <v>10</v>
      </c>
      <c r="G31" s="531">
        <f>VLOOKUP(B31,'CONSOLIDADO '!$B$8:$O$103,12,FALSE)</f>
        <v>20</v>
      </c>
      <c r="H31" s="531">
        <f>VLOOKUP(B31,'CONSOLIDADO '!$B$8:$O$103,13,FALSE)</f>
        <v>1</v>
      </c>
      <c r="I31" s="531"/>
      <c r="J31" s="532">
        <f t="shared" si="2"/>
        <v>54.906698107160629</v>
      </c>
      <c r="K31" s="595">
        <f t="shared" si="0"/>
        <v>85.906698107160622</v>
      </c>
      <c r="L31" s="497"/>
      <c r="M31" s="535">
        <f t="shared" si="1"/>
        <v>337.1580100000001</v>
      </c>
    </row>
    <row r="32" spans="1:13" s="490" customFormat="1" ht="27" customHeight="1" x14ac:dyDescent="0.25">
      <c r="A32" s="488">
        <f>IFERROR(RANK(K32,$K$6:$K$101,0)+COUNTIF($K$6:K32,K32)-1,"")</f>
        <v>78</v>
      </c>
      <c r="B32" s="530">
        <v>27</v>
      </c>
      <c r="C32" s="525" t="str">
        <f>VLOOKUP(B32,'INFO. PROP'!A35:D131,2,FALSE)</f>
        <v>COPEBA S.A.S.</v>
      </c>
      <c r="D32" s="479" t="str">
        <f>VLOOKUP(B32,'CONSOLIDADO '!$B$8:$J$103,9,FALSE)</f>
        <v>HABILITADO</v>
      </c>
      <c r="E32" s="531">
        <f>IF(D32="HABILITADO",VLOOKUP(B32,'CONSOLIDADO '!$B$8:$O$103,7,FALSE)," ")</f>
        <v>1849.5966666666666</v>
      </c>
      <c r="F32" s="531">
        <f>VLOOKUP(B32,'CONSOLIDADO '!$B$8:$O$103,11,FALSE)</f>
        <v>10</v>
      </c>
      <c r="G32" s="531">
        <f>VLOOKUP(B32,'CONSOLIDADO '!$B$8:$O$103,12,FALSE)</f>
        <v>20</v>
      </c>
      <c r="H32" s="531">
        <f>VLOOKUP(B32,'CONSOLIDADO '!$B$8:$O$103,13,FALSE)</f>
        <v>1</v>
      </c>
      <c r="I32" s="531"/>
      <c r="J32" s="532">
        <f t="shared" si="2"/>
        <v>-77.195698380755104</v>
      </c>
      <c r="K32" s="595">
        <f t="shared" si="0"/>
        <v>-46.195698380755104</v>
      </c>
      <c r="L32" s="496"/>
      <c r="M32" s="535">
        <f t="shared" si="1"/>
        <v>1714.8342499999999</v>
      </c>
    </row>
    <row r="33" spans="1:13" s="490" customFormat="1" ht="27" customHeight="1" x14ac:dyDescent="0.25">
      <c r="A33" s="488">
        <f>IFERROR(RANK(K33,$K$6:$K$101,0)+COUNTIF($K$6:K33,K33)-1,"")</f>
        <v>29</v>
      </c>
      <c r="B33" s="530">
        <v>28</v>
      </c>
      <c r="C33" s="525" t="str">
        <f>VLOOKUP(B33,'INFO. PROP'!A36:D132,2,FALSE)</f>
        <v>CONSORCIO SAN JUAN BOSA 4</v>
      </c>
      <c r="D33" s="479" t="str">
        <f>VLOOKUP(B33,'CONSOLIDADO '!$B$8:$J$103,9,FALSE)</f>
        <v>HABILITADO</v>
      </c>
      <c r="E33" s="531">
        <f>IF(D33="HABILITADO",VLOOKUP(B33,'CONSOLIDADO '!$B$8:$O$103,7,FALSE)," ")</f>
        <v>835.8599999999999</v>
      </c>
      <c r="F33" s="531">
        <f>VLOOKUP(B33,'CONSOLIDADO '!$B$8:$O$103,11,FALSE)</f>
        <v>10</v>
      </c>
      <c r="G33" s="531">
        <f>VLOOKUP(B33,'CONSOLIDADO '!$B$8:$O$103,12,FALSE)</f>
        <v>0</v>
      </c>
      <c r="H33" s="531">
        <f>VLOOKUP(B33,'CONSOLIDADO '!$B$8:$O$103,13,FALSE)</f>
        <v>1</v>
      </c>
      <c r="I33" s="531"/>
      <c r="J33" s="532">
        <f t="shared" si="2"/>
        <v>40.749891535701678</v>
      </c>
      <c r="K33" s="595">
        <f t="shared" si="0"/>
        <v>51.749891535701678</v>
      </c>
      <c r="L33" s="496"/>
      <c r="M33" s="535">
        <f t="shared" si="1"/>
        <v>701.0975833333332</v>
      </c>
    </row>
    <row r="34" spans="1:13" s="490" customFormat="1" ht="27" customHeight="1" x14ac:dyDescent="0.25">
      <c r="A34" s="488">
        <f>IFERROR(RANK(K34,$K$6:$K$101,0)+COUNTIF($K$6:K34,K34)-1,"")</f>
        <v>11</v>
      </c>
      <c r="B34" s="530">
        <v>29</v>
      </c>
      <c r="C34" s="525" t="str">
        <f>VLOOKUP(B34,'INFO. PROP'!A37:D133,2,FALSE)</f>
        <v>CODIPRO INGENIERÍA Y ARQUITECTURA LTDA.</v>
      </c>
      <c r="D34" s="479" t="str">
        <f>VLOOKUP(B34,'CONSOLIDADO '!$B$8:$J$103,9,FALSE)</f>
        <v>HABILITADO</v>
      </c>
      <c r="E34" s="531">
        <f>IF(D34="HABILITADO",VLOOKUP(B34,'CONSOLIDADO '!$B$8:$O$103,7,FALSE)," ")</f>
        <v>781.21482000000003</v>
      </c>
      <c r="F34" s="531">
        <f>VLOOKUP(B34,'CONSOLIDADO '!$B$8:$O$103,11,FALSE)</f>
        <v>10</v>
      </c>
      <c r="G34" s="531">
        <f>VLOOKUP(B34,'CONSOLIDADO '!$B$8:$O$103,12,FALSE)</f>
        <v>20</v>
      </c>
      <c r="H34" s="531">
        <f>VLOOKUP(B34,'CONSOLIDADO '!$B$8:$O$103,13,FALSE)</f>
        <v>1</v>
      </c>
      <c r="I34" s="531"/>
      <c r="J34" s="532">
        <f t="shared" si="2"/>
        <v>47.107714235736488</v>
      </c>
      <c r="K34" s="595">
        <f t="shared" si="0"/>
        <v>78.107714235736495</v>
      </c>
      <c r="L34" s="497"/>
      <c r="M34" s="535">
        <f t="shared" si="1"/>
        <v>646.45240333333334</v>
      </c>
    </row>
    <row r="35" spans="1:13" s="490" customFormat="1" ht="27" customHeight="1" x14ac:dyDescent="0.25">
      <c r="A35" s="488">
        <f>IFERROR(RANK(K35,$K$6:$K$101,0)+COUNTIF($K$6:K35,K35)-1,"")</f>
        <v>28</v>
      </c>
      <c r="B35" s="530">
        <v>30</v>
      </c>
      <c r="C35" s="525" t="str">
        <f>VLOOKUP(B35,'INFO. PROP'!A38:D134,2,FALSE)</f>
        <v>CONSULTORES DONOVAN SAS</v>
      </c>
      <c r="D35" s="479" t="str">
        <f>VLOOKUP(B35,'CONSOLIDADO '!$B$8:$J$103,9,FALSE)</f>
        <v>HABILITADO</v>
      </c>
      <c r="E35" s="531">
        <f>IF(D35="HABILITADO",VLOOKUP(B35,'CONSOLIDADO '!$B$8:$O$103,7,FALSE)," ")</f>
        <v>1000.1095</v>
      </c>
      <c r="F35" s="531">
        <f>VLOOKUP(B35,'CONSOLIDADO '!$B$8:$O$103,11,FALSE)</f>
        <v>10</v>
      </c>
      <c r="G35" s="531">
        <f>VLOOKUP(B35,'CONSOLIDADO '!$B$8:$O$103,12,FALSE)</f>
        <v>20</v>
      </c>
      <c r="H35" s="531">
        <f>VLOOKUP(B35,'CONSOLIDADO '!$B$8:$O$103,13,FALSE)</f>
        <v>1</v>
      </c>
      <c r="I35" s="531"/>
      <c r="J35" s="532">
        <f t="shared" si="2"/>
        <v>21.639895016898553</v>
      </c>
      <c r="K35" s="595">
        <f t="shared" si="0"/>
        <v>52.639895016898549</v>
      </c>
      <c r="L35" s="497"/>
      <c r="M35" s="535">
        <f t="shared" si="1"/>
        <v>865.34708333333333</v>
      </c>
    </row>
    <row r="36" spans="1:13" s="490" customFormat="1" ht="27" customHeight="1" x14ac:dyDescent="0.25">
      <c r="A36" s="488">
        <f>IFERROR(RANK(K36,$K$6:$K$101,0)+COUNTIF($K$6:K36,K36)-1,"")</f>
        <v>43</v>
      </c>
      <c r="B36" s="530">
        <v>31</v>
      </c>
      <c r="C36" s="525" t="str">
        <f>VLOOKUP(B36,'INFO. PROP'!A39:D135,2,FALSE)</f>
        <v>MAB INGENIERIA DE VALOR S.A.</v>
      </c>
      <c r="D36" s="479" t="str">
        <f>VLOOKUP(B36,'CONSOLIDADO '!$B$8:$J$103,9,FALSE)</f>
        <v>HABILITADO</v>
      </c>
      <c r="E36" s="531">
        <f>IF(D36="HABILITADO",VLOOKUP(B36,'CONSOLIDADO '!$B$8:$O$103,7,FALSE)," ")</f>
        <v>1087.29</v>
      </c>
      <c r="F36" s="531">
        <f>VLOOKUP(B36,'CONSOLIDADO '!$B$8:$O$103,11,FALSE)</f>
        <v>10</v>
      </c>
      <c r="G36" s="531">
        <f>VLOOKUP(B36,'CONSOLIDADO '!$B$8:$O$103,12,FALSE)</f>
        <v>20</v>
      </c>
      <c r="H36" s="531">
        <f>VLOOKUP(B36,'CONSOLIDADO '!$B$8:$O$103,13,FALSE)</f>
        <v>1</v>
      </c>
      <c r="I36" s="531"/>
      <c r="J36" s="532">
        <f t="shared" si="2"/>
        <v>11.496673567168033</v>
      </c>
      <c r="K36" s="595">
        <f t="shared" si="0"/>
        <v>42.496673567168031</v>
      </c>
      <c r="L36" s="496"/>
      <c r="M36" s="535">
        <f t="shared" si="1"/>
        <v>952.52758333333327</v>
      </c>
    </row>
    <row r="37" spans="1:13" s="490" customFormat="1" ht="27" customHeight="1" x14ac:dyDescent="0.25">
      <c r="A37" s="488">
        <f>IFERROR(RANK(K37,$K$6:$K$101,0)+COUNTIF($K$6:K37,K37)-1,"")</f>
        <v>74</v>
      </c>
      <c r="B37" s="530">
        <v>32</v>
      </c>
      <c r="C37" s="525" t="str">
        <f>VLOOKUP(B37,'INFO. PROP'!A40:D136,2,FALSE)</f>
        <v>CONSORCIO GIS BOSA</v>
      </c>
      <c r="D37" s="479" t="str">
        <f>VLOOKUP(B37,'CONSOLIDADO '!$B$8:$J$103,9,FALSE)</f>
        <v>HABILITADO</v>
      </c>
      <c r="E37" s="531">
        <f>IF(D37="HABILITADO",VLOOKUP(B37,'CONSOLIDADO '!$B$8:$O$103,7,FALSE)," ")</f>
        <v>1594.6541</v>
      </c>
      <c r="F37" s="531">
        <f>VLOOKUP(B37,'CONSOLIDADO '!$B$8:$O$103,11,FALSE)</f>
        <v>10</v>
      </c>
      <c r="G37" s="531">
        <f>VLOOKUP(B37,'CONSOLIDADO '!$B$8:$O$103,12,FALSE)</f>
        <v>20</v>
      </c>
      <c r="H37" s="531">
        <f>VLOOKUP(B37,'CONSOLIDADO '!$B$8:$O$103,13,FALSE)</f>
        <v>1</v>
      </c>
      <c r="I37" s="531"/>
      <c r="J37" s="532">
        <f t="shared" si="2"/>
        <v>-47.533802536355417</v>
      </c>
      <c r="K37" s="595">
        <f t="shared" si="0"/>
        <v>-16.533802536355417</v>
      </c>
      <c r="L37" s="496"/>
      <c r="M37" s="535">
        <f t="shared" si="1"/>
        <v>1459.8916833333333</v>
      </c>
    </row>
    <row r="38" spans="1:13" s="490" customFormat="1" ht="27" customHeight="1" x14ac:dyDescent="0.25">
      <c r="A38" s="488">
        <f>IFERROR(RANK(K38,$K$6:$K$101,0)+COUNTIF($K$6:K38,K38)-1,"")</f>
        <v>1</v>
      </c>
      <c r="B38" s="530">
        <v>33</v>
      </c>
      <c r="C38" s="525" t="str">
        <f>VLOOKUP(B38,'INFO. PROP'!A41:D137,2,FALSE)</f>
        <v>RAFAEL JAVIER GUISA RUEDA</v>
      </c>
      <c r="D38" s="479" t="str">
        <f>VLOOKUP(B38,'CONSOLIDADO '!$B$8:$J$103,9,FALSE)</f>
        <v>HABILITADO</v>
      </c>
      <c r="E38" s="531">
        <f>IF(D38="HABILITADO",VLOOKUP(B38,'CONSOLIDADO '!$B$8:$O$103,7,FALSE)," ")</f>
        <v>589.07349999999997</v>
      </c>
      <c r="F38" s="531">
        <f>VLOOKUP(B38,'CONSOLIDADO '!$B$8:$O$103,11,FALSE)</f>
        <v>10</v>
      </c>
      <c r="G38" s="531">
        <f>VLOOKUP(B38,'CONSOLIDADO '!$B$8:$O$103,12,FALSE)</f>
        <v>20</v>
      </c>
      <c r="H38" s="531">
        <f>VLOOKUP(B38,'CONSOLIDADO '!$B$8:$O$103,13,FALSE)</f>
        <v>1</v>
      </c>
      <c r="I38" s="531"/>
      <c r="J38" s="532">
        <f t="shared" si="2"/>
        <v>68.5371494848944</v>
      </c>
      <c r="K38" s="595">
        <f t="shared" ref="K38:K69" si="3">IF(D38="HABILITADO",(SUM(F38:J38)),"RECHAZADO, NO OBTIENE PUNTAJE")</f>
        <v>99.5371494848944</v>
      </c>
      <c r="L38" s="496"/>
      <c r="M38" s="535">
        <f t="shared" ref="M38:M69" si="4">+E38-$D$105</f>
        <v>454.31108333333327</v>
      </c>
    </row>
    <row r="39" spans="1:13" s="490" customFormat="1" ht="27" customHeight="1" x14ac:dyDescent="0.25">
      <c r="A39" s="488" t="str">
        <f>IFERROR(RANK(K39,$K$6:$K$101,0)+COUNTIF($K$6:K39,K39)-1,"")</f>
        <v/>
      </c>
      <c r="B39" s="530">
        <v>34</v>
      </c>
      <c r="C39" s="525" t="str">
        <f>VLOOKUP(B39,'INFO. PROP'!A42:D138,2,FALSE)</f>
        <v>CONSORCIO INTERMALLAVIAL BOSA</v>
      </c>
      <c r="D39" s="479" t="str">
        <f>VLOOKUP(B39,'CONSOLIDADO '!$B$8:$J$103,9,FALSE)</f>
        <v>RECHAZADO</v>
      </c>
      <c r="E39" s="531" t="str">
        <f>IF(D39="HABILITADO",VLOOKUP(B39,'CONSOLIDADO '!$B$8:$O$103,7,FALSE)," ")</f>
        <v xml:space="preserve"> </v>
      </c>
      <c r="F39" s="531">
        <f>VLOOKUP(B39,'CONSOLIDADO '!$B$8:$O$103,11,FALSE)</f>
        <v>0</v>
      </c>
      <c r="G39" s="531">
        <f>VLOOKUP(B39,'CONSOLIDADO '!$B$8:$O$103,12,FALSE)</f>
        <v>0</v>
      </c>
      <c r="H39" s="531">
        <f>VLOOKUP(B39,'CONSOLIDADO '!$B$8:$O$103,13,FALSE)</f>
        <v>0</v>
      </c>
      <c r="I39" s="531"/>
      <c r="J39" s="532">
        <f t="shared" si="2"/>
        <v>0</v>
      </c>
      <c r="K39" s="489" t="str">
        <f t="shared" si="3"/>
        <v>RECHAZADO, NO OBTIENE PUNTAJE</v>
      </c>
      <c r="L39" s="496"/>
      <c r="M39" s="535" t="e">
        <f t="shared" si="4"/>
        <v>#VALUE!</v>
      </c>
    </row>
    <row r="40" spans="1:13" s="490" customFormat="1" ht="27" customHeight="1" x14ac:dyDescent="0.25">
      <c r="A40" s="488">
        <f>IFERROR(RANK(K40,$K$6:$K$101,0)+COUNTIF($K$6:K40,K40)-1,"")</f>
        <v>9</v>
      </c>
      <c r="B40" s="530">
        <v>35</v>
      </c>
      <c r="C40" s="525" t="str">
        <f>VLOOKUP(B40,'INFO. PROP'!A43:D139,2,FALSE)</f>
        <v>Consorcio RP Bosa</v>
      </c>
      <c r="D40" s="479" t="str">
        <f>VLOOKUP(B40,'CONSOLIDADO '!$B$8:$J$103,9,FALSE)</f>
        <v>HABILITADO</v>
      </c>
      <c r="E40" s="531">
        <f>IF(D40="HABILITADO",VLOOKUP(B40,'CONSOLIDADO '!$B$8:$O$103,7,FALSE)," ")</f>
        <v>739.80499999999995</v>
      </c>
      <c r="F40" s="531">
        <f>VLOOKUP(B40,'CONSOLIDADO '!$B$8:$O$103,11,FALSE)</f>
        <v>10</v>
      </c>
      <c r="G40" s="531">
        <f>VLOOKUP(B40,'CONSOLIDADO '!$B$8:$O$103,12,FALSE)</f>
        <v>20</v>
      </c>
      <c r="H40" s="531">
        <f>VLOOKUP(B40,'CONSOLIDADO '!$B$8:$O$103,13,FALSE)</f>
        <v>1</v>
      </c>
      <c r="I40" s="531"/>
      <c r="J40" s="532">
        <f t="shared" si="2"/>
        <v>51.92563767565116</v>
      </c>
      <c r="K40" s="595">
        <f t="shared" si="3"/>
        <v>82.92563767565116</v>
      </c>
      <c r="L40" s="496"/>
      <c r="M40" s="535">
        <f t="shared" si="4"/>
        <v>605.04258333333325</v>
      </c>
    </row>
    <row r="41" spans="1:13" s="490" customFormat="1" ht="27" customHeight="1" x14ac:dyDescent="0.25">
      <c r="A41" s="488">
        <f>IFERROR(RANK(K41,$K$6:$K$101,0)+COUNTIF($K$6:K41,K41)-1,"")</f>
        <v>21</v>
      </c>
      <c r="B41" s="530">
        <v>36</v>
      </c>
      <c r="C41" s="525" t="str">
        <f>VLOOKUP(B41,'INFO. PROP'!A44:D140,2,FALSE)</f>
        <v>CONSORCIO OPH - CAP 2022</v>
      </c>
      <c r="D41" s="479" t="str">
        <f>VLOOKUP(B41,'CONSOLIDADO '!$B$8:$J$103,9,FALSE)</f>
        <v>HABILITADO</v>
      </c>
      <c r="E41" s="531">
        <f>IF(D41="HABILITADO",VLOOKUP(B41,'CONSOLIDADO '!$B$8:$O$103,7,FALSE)," ")</f>
        <v>766.33433333333335</v>
      </c>
      <c r="F41" s="531">
        <f>VLOOKUP(B41,'CONSOLIDADO '!$B$8:$O$103,11,FALSE)</f>
        <v>10</v>
      </c>
      <c r="G41" s="531">
        <f>VLOOKUP(B41,'CONSOLIDADO '!$B$8:$O$103,12,FALSE)</f>
        <v>0</v>
      </c>
      <c r="H41" s="531">
        <f>VLOOKUP(B41,'CONSOLIDADO '!$B$8:$O$103,13,FALSE)</f>
        <v>1</v>
      </c>
      <c r="I41" s="531"/>
      <c r="J41" s="532">
        <f t="shared" si="2"/>
        <v>48.839019648526765</v>
      </c>
      <c r="K41" s="595">
        <f t="shared" si="3"/>
        <v>59.839019648526765</v>
      </c>
      <c r="L41" s="496"/>
      <c r="M41" s="535">
        <f t="shared" si="4"/>
        <v>631.57191666666665</v>
      </c>
    </row>
    <row r="42" spans="1:13" s="491" customFormat="1" ht="27" customHeight="1" x14ac:dyDescent="0.25">
      <c r="A42" s="488">
        <f>IFERROR(RANK(K42,$K$6:$K$101,0)+COUNTIF($K$6:K42,K42)-1,"")</f>
        <v>14</v>
      </c>
      <c r="B42" s="530">
        <v>37</v>
      </c>
      <c r="C42" s="526" t="str">
        <f>VLOOKUP(B42,'INFO. PROP'!A45:D141,2,FALSE)</f>
        <v>ARQING CONSULTORIA Y CONSTRUCCIONES SAS</v>
      </c>
      <c r="D42" s="479" t="str">
        <f>VLOOKUP(B42,'CONSOLIDADO '!$B$8:$J$103,9,FALSE)</f>
        <v>HABILITADO</v>
      </c>
      <c r="E42" s="531">
        <f>IF(D42="HABILITADO",VLOOKUP(B42,'CONSOLIDADO '!$B$8:$O$103,7,FALSE)," ")</f>
        <v>834.36209999999994</v>
      </c>
      <c r="F42" s="531">
        <f>VLOOKUP(B42,'CONSOLIDADO '!$B$8:$O$103,11,FALSE)</f>
        <v>10</v>
      </c>
      <c r="G42" s="531">
        <f>VLOOKUP(B42,'CONSOLIDADO '!$B$8:$O$103,12,FALSE)</f>
        <v>20</v>
      </c>
      <c r="H42" s="531">
        <f>VLOOKUP(B42,'CONSOLIDADO '!$B$8:$O$103,13,FALSE)</f>
        <v>0</v>
      </c>
      <c r="I42" s="531"/>
      <c r="J42" s="532">
        <f t="shared" si="2"/>
        <v>40.924168253655246</v>
      </c>
      <c r="K42" s="595">
        <f t="shared" si="3"/>
        <v>70.924168253655239</v>
      </c>
      <c r="L42" s="496"/>
      <c r="M42" s="535">
        <f t="shared" si="4"/>
        <v>699.59968333333325</v>
      </c>
    </row>
    <row r="43" spans="1:13" s="490" customFormat="1" ht="27" customHeight="1" x14ac:dyDescent="0.25">
      <c r="A43" s="488">
        <f>IFERROR(RANK(K43,$K$6:$K$101,0)+COUNTIF($K$6:K43,K43)-1,"")</f>
        <v>25</v>
      </c>
      <c r="B43" s="530">
        <v>38</v>
      </c>
      <c r="C43" s="526" t="str">
        <f>VLOOKUP(B43,'INFO. PROP'!A46:D142,2,FALSE)</f>
        <v>HERNAN ALONSO VELASQUEZ CABEZA</v>
      </c>
      <c r="D43" s="479" t="str">
        <f>VLOOKUP(B43,'CONSOLIDADO '!$B$8:$J$103,9,FALSE)</f>
        <v>HABILITADO</v>
      </c>
      <c r="E43" s="531">
        <f>IF(D43="HABILITADO",VLOOKUP(B43,'CONSOLIDADO '!$B$8:$O$103,7,FALSE)," ")</f>
        <v>205.98874999999998</v>
      </c>
      <c r="F43" s="531">
        <f>VLOOKUP(B43,'CONSOLIDADO '!$B$8:$O$103,11,FALSE)</f>
        <v>10</v>
      </c>
      <c r="G43" s="531">
        <f>VLOOKUP(B43,'CONSOLIDADO '!$B$8:$O$103,12,FALSE)</f>
        <v>20</v>
      </c>
      <c r="H43" s="531">
        <f>VLOOKUP(B43,'CONSOLIDADO '!$B$8:$O$103,13,FALSE)</f>
        <v>0</v>
      </c>
      <c r="I43" s="531"/>
      <c r="J43" s="532">
        <f t="shared" si="2"/>
        <v>23.966248271152146</v>
      </c>
      <c r="K43" s="595">
        <f t="shared" si="3"/>
        <v>53.966248271152146</v>
      </c>
      <c r="L43" s="496"/>
      <c r="M43" s="536">
        <f t="shared" si="4"/>
        <v>71.226333333333315</v>
      </c>
    </row>
    <row r="44" spans="1:13" s="490" customFormat="1" ht="27" customHeight="1" x14ac:dyDescent="0.25">
      <c r="A44" s="488" t="str">
        <f>IFERROR(RANK(K44,$K$6:$K$101,0)+COUNTIF($K$6:K44,K44)-1,"")</f>
        <v/>
      </c>
      <c r="B44" s="530">
        <v>39</v>
      </c>
      <c r="C44" s="526" t="str">
        <f>VLOOKUP(B44,'INFO. PROP'!A47:D143,2,FALSE)</f>
        <v>CONSORCIO INTERSPACIOS BOSA</v>
      </c>
      <c r="D44" s="479" t="str">
        <f>VLOOKUP(B44,'CONSOLIDADO '!$B$8:$J$103,9,FALSE)</f>
        <v>RECHAZADO</v>
      </c>
      <c r="E44" s="531" t="str">
        <f>IF(D44="HABILITADO",VLOOKUP(B44,'CONSOLIDADO '!$B$8:$O$103,7,FALSE)," ")</f>
        <v xml:space="preserve"> </v>
      </c>
      <c r="F44" s="531">
        <f>VLOOKUP(B44,'CONSOLIDADO '!$B$8:$O$103,11,FALSE)</f>
        <v>0</v>
      </c>
      <c r="G44" s="531">
        <f>VLOOKUP(B44,'CONSOLIDADO '!$B$8:$O$103,12,FALSE)</f>
        <v>0</v>
      </c>
      <c r="H44" s="531">
        <f>VLOOKUP(B44,'CONSOLIDADO '!$B$8:$O$103,13,FALSE)</f>
        <v>0</v>
      </c>
      <c r="I44" s="531"/>
      <c r="J44" s="532">
        <f t="shared" si="2"/>
        <v>0</v>
      </c>
      <c r="K44" s="489" t="str">
        <f t="shared" si="3"/>
        <v>RECHAZADO, NO OBTIENE PUNTAJE</v>
      </c>
      <c r="L44" s="496"/>
      <c r="M44" s="535" t="e">
        <f t="shared" si="4"/>
        <v>#VALUE!</v>
      </c>
    </row>
    <row r="45" spans="1:13" s="491" customFormat="1" ht="27" customHeight="1" x14ac:dyDescent="0.25">
      <c r="A45" s="488">
        <f>IFERROR(RANK(K45,$K$6:$K$101,0)+COUNTIF($K$6:K45,K45)-1,"")</f>
        <v>76</v>
      </c>
      <c r="B45" s="530">
        <v>40</v>
      </c>
      <c r="C45" s="526" t="str">
        <f>VLOOKUP(B45,'INFO. PROP'!A48:D144,2,FALSE)</f>
        <v>UT INTERVENTORIA BOSA 2022</v>
      </c>
      <c r="D45" s="479" t="str">
        <f>VLOOKUP(B45,'CONSOLIDADO '!$B$8:$J$103,9,FALSE)</f>
        <v>HABILITADO</v>
      </c>
      <c r="E45" s="531">
        <f>IF(D45="HABILITADO",VLOOKUP(B45,'CONSOLIDADO '!$B$8:$O$103,7,FALSE)," ")</f>
        <v>1732.0469000000001</v>
      </c>
      <c r="F45" s="531">
        <f>VLOOKUP(B45,'CONSOLIDADO '!$B$8:$O$103,11,FALSE)</f>
        <v>10</v>
      </c>
      <c r="G45" s="531">
        <f>VLOOKUP(B45,'CONSOLIDADO '!$B$8:$O$103,12,FALSE)</f>
        <v>20</v>
      </c>
      <c r="H45" s="531">
        <f>VLOOKUP(B45,'CONSOLIDADO '!$B$8:$O$103,13,FALSE)</f>
        <v>1</v>
      </c>
      <c r="I45" s="531"/>
      <c r="J45" s="532">
        <f t="shared" si="2"/>
        <v>-63.519092778996104</v>
      </c>
      <c r="K45" s="595">
        <f t="shared" si="3"/>
        <v>-32.519092778996104</v>
      </c>
      <c r="L45" s="496"/>
      <c r="M45" s="535">
        <f t="shared" si="4"/>
        <v>1597.2844833333334</v>
      </c>
    </row>
    <row r="46" spans="1:13" s="490" customFormat="1" ht="27" customHeight="1" x14ac:dyDescent="0.25">
      <c r="A46" s="488">
        <f>IFERROR(RANK(K46,$K$6:$K$101,0)+COUNTIF($K$6:K46,K46)-1,"")</f>
        <v>20</v>
      </c>
      <c r="B46" s="530">
        <v>41</v>
      </c>
      <c r="C46" s="526" t="str">
        <f>VLOOKUP(B46,'INFO. PROP'!A49:D145,2,FALSE)</f>
        <v>PROYECTISTAS DE COLOMBIA &amp; CIA SAS</v>
      </c>
      <c r="D46" s="479" t="str">
        <f>VLOOKUP(B46,'CONSOLIDADO '!$B$8:$J$103,9,FALSE)</f>
        <v>HABILITADO</v>
      </c>
      <c r="E46" s="531">
        <f>IF(D46="HABILITADO",VLOOKUP(B46,'CONSOLIDADO '!$B$8:$O$103,7,FALSE)," ")</f>
        <v>910.01600000000008</v>
      </c>
      <c r="F46" s="531">
        <f>VLOOKUP(B46,'CONSOLIDADO '!$B$8:$O$103,11,FALSE)</f>
        <v>10</v>
      </c>
      <c r="G46" s="531">
        <f>VLOOKUP(B46,'CONSOLIDADO '!$B$8:$O$103,12,FALSE)</f>
        <v>20</v>
      </c>
      <c r="H46" s="531">
        <f>VLOOKUP(B46,'CONSOLIDADO '!$B$8:$O$103,13,FALSE)</f>
        <v>1</v>
      </c>
      <c r="I46" s="531"/>
      <c r="J46" s="532">
        <f t="shared" si="2"/>
        <v>32.122036340718644</v>
      </c>
      <c r="K46" s="595">
        <f t="shared" si="3"/>
        <v>63.122036340718644</v>
      </c>
      <c r="L46" s="496"/>
      <c r="M46" s="535">
        <f t="shared" si="4"/>
        <v>775.25358333333338</v>
      </c>
    </row>
    <row r="47" spans="1:13" s="490" customFormat="1" ht="27" customHeight="1" x14ac:dyDescent="0.25">
      <c r="A47" s="488" t="str">
        <f>IFERROR(RANK(K47,$K$6:$K$101,0)+COUNTIF($K$6:K47,K47)-1,"")</f>
        <v/>
      </c>
      <c r="B47" s="530">
        <v>42</v>
      </c>
      <c r="C47" s="526" t="str">
        <f>VLOOKUP(B47,'INFO. PROP'!A50:D146,2,FALSE)</f>
        <v>COMPAÑIA DE INTERVENTORIAS Y CONSULTORIAS DE LA COSTA SAS</v>
      </c>
      <c r="D47" s="479" t="str">
        <f>VLOOKUP(B47,'CONSOLIDADO '!$B$8:$J$103,9,FALSE)</f>
        <v>RECHAZADO</v>
      </c>
      <c r="E47" s="531" t="str">
        <f>IF(D47="HABILITADO",VLOOKUP(B47,'CONSOLIDADO '!$B$8:$O$103,7,FALSE)," ")</f>
        <v xml:space="preserve"> </v>
      </c>
      <c r="F47" s="531">
        <f>VLOOKUP(B47,'CONSOLIDADO '!$B$8:$O$103,11,FALSE)</f>
        <v>0</v>
      </c>
      <c r="G47" s="531">
        <f>VLOOKUP(B47,'CONSOLIDADO '!$B$8:$O$103,12,FALSE)</f>
        <v>0</v>
      </c>
      <c r="H47" s="531">
        <f>VLOOKUP(B47,'CONSOLIDADO '!$B$8:$O$103,13,FALSE)</f>
        <v>0</v>
      </c>
      <c r="I47" s="531"/>
      <c r="J47" s="532">
        <f t="shared" si="2"/>
        <v>0</v>
      </c>
      <c r="K47" s="489" t="str">
        <f t="shared" si="3"/>
        <v>RECHAZADO, NO OBTIENE PUNTAJE</v>
      </c>
      <c r="L47" s="496"/>
      <c r="M47" s="535" t="e">
        <f t="shared" si="4"/>
        <v>#VALUE!</v>
      </c>
    </row>
    <row r="48" spans="1:13" s="490" customFormat="1" ht="27" customHeight="1" x14ac:dyDescent="0.25">
      <c r="A48" s="488" t="str">
        <f>IFERROR(RANK(K48,$K$6:$K$101,0)+COUNTIF($K$6:K48,K48)-1,"")</f>
        <v/>
      </c>
      <c r="B48" s="530">
        <v>43</v>
      </c>
      <c r="C48" s="526" t="str">
        <f>VLOOKUP(B48,'INFO. PROP'!A51:D147,2,FALSE)</f>
        <v>CONSORCIO INTERBOSA 2022</v>
      </c>
      <c r="D48" s="479" t="str">
        <f>VLOOKUP(B48,'CONSOLIDADO '!$B$8:$J$103,9,FALSE)</f>
        <v>RECHAZADO</v>
      </c>
      <c r="E48" s="531" t="str">
        <f>IF(D48="HABILITADO",VLOOKUP(B48,'CONSOLIDADO '!$B$8:$O$103,7,FALSE)," ")</f>
        <v xml:space="preserve"> </v>
      </c>
      <c r="F48" s="531">
        <f>VLOOKUP(B48,'CONSOLIDADO '!$B$8:$O$103,11,FALSE)</f>
        <v>0</v>
      </c>
      <c r="G48" s="531">
        <f>VLOOKUP(B48,'CONSOLIDADO '!$B$8:$O$103,12,FALSE)</f>
        <v>0</v>
      </c>
      <c r="H48" s="531">
        <f>VLOOKUP(B48,'CONSOLIDADO '!$B$8:$O$103,13,FALSE)</f>
        <v>0</v>
      </c>
      <c r="I48" s="531"/>
      <c r="J48" s="532">
        <f t="shared" si="2"/>
        <v>0</v>
      </c>
      <c r="K48" s="489" t="str">
        <f t="shared" si="3"/>
        <v>RECHAZADO, NO OBTIENE PUNTAJE</v>
      </c>
      <c r="L48" s="496"/>
      <c r="M48" s="535" t="e">
        <f t="shared" si="4"/>
        <v>#VALUE!</v>
      </c>
    </row>
    <row r="49" spans="1:13" s="490" customFormat="1" ht="27" customHeight="1" x14ac:dyDescent="0.25">
      <c r="A49" s="488">
        <f>IFERROR(RANK(K49,$K$6:$K$101,0)+COUNTIF($K$6:K49,K49)-1,"")</f>
        <v>8</v>
      </c>
      <c r="B49" s="530">
        <v>44</v>
      </c>
      <c r="C49" s="526" t="str">
        <f>VLOOKUP(B49,'INFO. PROP'!A52:D148,2,FALSE)</f>
        <v>CONSORCIO ALMA-GILLI</v>
      </c>
      <c r="D49" s="479" t="str">
        <f>VLOOKUP(B49,'CONSOLIDADO '!$B$8:$J$103,9,FALSE)</f>
        <v>HABILITADO</v>
      </c>
      <c r="E49" s="531">
        <f>IF(D49="HABILITADO",VLOOKUP(B49,'CONSOLIDADO '!$B$8:$O$103,7,FALSE)," ")</f>
        <v>735.21185000000003</v>
      </c>
      <c r="F49" s="531">
        <f>VLOOKUP(B49,'CONSOLIDADO '!$B$8:$O$103,11,FALSE)</f>
        <v>10</v>
      </c>
      <c r="G49" s="531">
        <f>VLOOKUP(B49,'CONSOLIDADO '!$B$8:$O$103,12,FALSE)</f>
        <v>20</v>
      </c>
      <c r="H49" s="531">
        <f>VLOOKUP(B49,'CONSOLIDADO '!$B$8:$O$103,13,FALSE)</f>
        <v>1</v>
      </c>
      <c r="I49" s="531"/>
      <c r="J49" s="532">
        <f t="shared" si="2"/>
        <v>52.46003857495581</v>
      </c>
      <c r="K49" s="595">
        <f t="shared" si="3"/>
        <v>83.460038574955803</v>
      </c>
      <c r="L49" s="496"/>
      <c r="M49" s="535">
        <f t="shared" si="4"/>
        <v>600.44943333333333</v>
      </c>
    </row>
    <row r="50" spans="1:13" s="490" customFormat="1" ht="27" customHeight="1" x14ac:dyDescent="0.25">
      <c r="A50" s="488" t="str">
        <f>IFERROR(RANK(K50,$K$6:$K$101,0)+COUNTIF($K$6:K50,K50)-1,"")</f>
        <v/>
      </c>
      <c r="B50" s="530">
        <v>45</v>
      </c>
      <c r="C50" s="526" t="str">
        <f>VLOOKUP(B50,'INFO. PROP'!A53:D149,2,FALSE)</f>
        <v>Wilmer Junior Gomez Brito</v>
      </c>
      <c r="D50" s="479" t="str">
        <f>VLOOKUP(B50,'CONSOLIDADO '!$B$8:$J$103,9,FALSE)</f>
        <v>RECHAZADO</v>
      </c>
      <c r="E50" s="531" t="str">
        <f>IF(D50="HABILITADO",VLOOKUP(B50,'CONSOLIDADO '!$B$8:$O$103,7,FALSE)," ")</f>
        <v xml:space="preserve"> </v>
      </c>
      <c r="F50" s="531">
        <f>VLOOKUP(B50,'CONSOLIDADO '!$B$8:$O$103,11,FALSE)</f>
        <v>0</v>
      </c>
      <c r="G50" s="531">
        <f>VLOOKUP(B50,'CONSOLIDADO '!$B$8:$O$103,12,FALSE)</f>
        <v>0</v>
      </c>
      <c r="H50" s="531">
        <f>VLOOKUP(B50,'CONSOLIDADO '!$B$8:$O$103,13,FALSE)</f>
        <v>0</v>
      </c>
      <c r="I50" s="531"/>
      <c r="J50" s="532">
        <f t="shared" si="2"/>
        <v>0</v>
      </c>
      <c r="K50" s="489" t="str">
        <f t="shared" si="3"/>
        <v>RECHAZADO, NO OBTIENE PUNTAJE</v>
      </c>
      <c r="L50" s="496"/>
      <c r="M50" s="535" t="e">
        <f t="shared" si="4"/>
        <v>#VALUE!</v>
      </c>
    </row>
    <row r="51" spans="1:13" s="490" customFormat="1" ht="27" customHeight="1" x14ac:dyDescent="0.25">
      <c r="A51" s="488">
        <f>IFERROR(RANK(K51,$K$6:$K$101,0)+COUNTIF($K$6:K51,K51)-1,"")</f>
        <v>13</v>
      </c>
      <c r="B51" s="530">
        <v>46</v>
      </c>
      <c r="C51" s="526" t="str">
        <f>VLOOKUP(B51,'INFO. PROP'!A54:D150,2,FALSE)</f>
        <v>CONSTRUCCIONES INTERVENTORIAS ISAZA INGENIERIA SAS</v>
      </c>
      <c r="D51" s="479" t="str">
        <f>VLOOKUP(B51,'CONSOLIDADO '!$B$8:$J$103,9,FALSE)</f>
        <v>HABILITADO</v>
      </c>
      <c r="E51" s="531">
        <f>IF(D51="HABILITADO",VLOOKUP(B51,'CONSOLIDADO '!$B$8:$O$103,7,FALSE)," ")</f>
        <v>829.02499999999998</v>
      </c>
      <c r="F51" s="531">
        <f>VLOOKUP(B51,'CONSOLIDADO '!$B$8:$O$103,11,FALSE)</f>
        <v>10</v>
      </c>
      <c r="G51" s="531">
        <f>VLOOKUP(B51,'CONSOLIDADO '!$B$8:$O$103,12,FALSE)</f>
        <v>20</v>
      </c>
      <c r="H51" s="531">
        <f>VLOOKUP(B51,'CONSOLIDADO '!$B$8:$O$103,13,FALSE)</f>
        <v>1</v>
      </c>
      <c r="I51" s="531"/>
      <c r="J51" s="532">
        <f t="shared" si="2"/>
        <v>41.545125775111956</v>
      </c>
      <c r="K51" s="595">
        <f t="shared" si="3"/>
        <v>72.545125775111956</v>
      </c>
      <c r="L51" s="497"/>
      <c r="M51" s="535">
        <f t="shared" si="4"/>
        <v>694.26258333333328</v>
      </c>
    </row>
    <row r="52" spans="1:13" s="490" customFormat="1" ht="27" customHeight="1" x14ac:dyDescent="0.25">
      <c r="A52" s="488" t="str">
        <f>IFERROR(RANK(K52,$K$6:$K$101,0)+COUNTIF($K$6:K52,K52)-1,"")</f>
        <v/>
      </c>
      <c r="B52" s="530">
        <v>47</v>
      </c>
      <c r="C52" s="526" t="str">
        <f>VLOOKUP(B52,'INFO. PROP'!A55:D151,2,FALSE)</f>
        <v>CONSORCIO BOSA INFRA-VIAL</v>
      </c>
      <c r="D52" s="479" t="str">
        <f>VLOOKUP(B52,'CONSOLIDADO '!$B$8:$J$103,9,FALSE)</f>
        <v>RECHAZADO</v>
      </c>
      <c r="E52" s="531" t="str">
        <f>IF(D52="HABILITADO",VLOOKUP(B52,'CONSOLIDADO '!$B$8:$O$103,7,FALSE)," ")</f>
        <v xml:space="preserve"> </v>
      </c>
      <c r="F52" s="531">
        <f>VLOOKUP(B52,'CONSOLIDADO '!$B$8:$O$103,11,FALSE)</f>
        <v>0</v>
      </c>
      <c r="G52" s="531">
        <f>VLOOKUP(B52,'CONSOLIDADO '!$B$8:$O$103,12,FALSE)</f>
        <v>0</v>
      </c>
      <c r="H52" s="531">
        <f>VLOOKUP(B52,'CONSOLIDADO '!$B$8:$O$103,13,FALSE)</f>
        <v>0</v>
      </c>
      <c r="I52" s="531"/>
      <c r="J52" s="532">
        <f t="shared" si="2"/>
        <v>0</v>
      </c>
      <c r="K52" s="489" t="str">
        <f t="shared" si="3"/>
        <v>RECHAZADO, NO OBTIENE PUNTAJE</v>
      </c>
      <c r="L52" s="497"/>
      <c r="M52" s="535" t="e">
        <f t="shared" si="4"/>
        <v>#VALUE!</v>
      </c>
    </row>
    <row r="53" spans="1:13" s="490" customFormat="1" ht="27" customHeight="1" x14ac:dyDescent="0.25">
      <c r="A53" s="488">
        <f>IFERROR(RANK(K53,$K$6:$K$101,0)+COUNTIF($K$6:K53,K53)-1,"")</f>
        <v>42</v>
      </c>
      <c r="B53" s="530">
        <v>48</v>
      </c>
      <c r="C53" s="526" t="str">
        <f>VLOOKUP(B53,'INFO. PROP'!A56:D152,2,FALSE)</f>
        <v>CS BOSA JI 004</v>
      </c>
      <c r="D53" s="479" t="str">
        <f>VLOOKUP(B53,'CONSOLIDADO '!$B$8:$J$103,9,FALSE)</f>
        <v>HABILITADO</v>
      </c>
      <c r="E53" s="531">
        <f>IF(D53="HABILITADO",VLOOKUP(B53,'CONSOLIDADO '!$B$8:$O$103,7,FALSE)," ")</f>
        <v>1087.086875</v>
      </c>
      <c r="F53" s="531">
        <f>VLOOKUP(B53,'CONSOLIDADO '!$B$8:$O$103,11,FALSE)</f>
        <v>10</v>
      </c>
      <c r="G53" s="531">
        <f>VLOOKUP(B53,'CONSOLIDADO '!$B$8:$O$103,12,FALSE)</f>
        <v>20</v>
      </c>
      <c r="H53" s="531">
        <f>VLOOKUP(B53,'CONSOLIDADO '!$B$8:$O$103,13,FALSE)</f>
        <v>1</v>
      </c>
      <c r="I53" s="531"/>
      <c r="J53" s="532">
        <f t="shared" si="2"/>
        <v>11.52030662567282</v>
      </c>
      <c r="K53" s="595">
        <f t="shared" si="3"/>
        <v>42.520306625672816</v>
      </c>
      <c r="L53" s="496"/>
      <c r="M53" s="535">
        <f t="shared" si="4"/>
        <v>952.32445833333327</v>
      </c>
    </row>
    <row r="54" spans="1:13" s="490" customFormat="1" ht="27" customHeight="1" x14ac:dyDescent="0.25">
      <c r="A54" s="488">
        <f>IFERROR(RANK(K54,$K$6:$K$101,0)+COUNTIF($K$6:K54,K54)-1,"")</f>
        <v>4</v>
      </c>
      <c r="B54" s="530">
        <v>49</v>
      </c>
      <c r="C54" s="526" t="str">
        <f>VLOOKUP(B54,'INFO. PROP'!A57:D153,2,FALSE)</f>
        <v>ELSA MARIA RUEDA LANDINEZ INGENIERIA SAS</v>
      </c>
      <c r="D54" s="479" t="str">
        <f>VLOOKUP(B54,'CONSOLIDADO '!$B$8:$J$103,9,FALSE)</f>
        <v>HABILITADO</v>
      </c>
      <c r="E54" s="531">
        <f>IF(D54="HABILITADO",VLOOKUP(B54,'CONSOLIDADO '!$B$8:$O$103,7,FALSE)," ")</f>
        <v>695.37666666666667</v>
      </c>
      <c r="F54" s="531">
        <f>VLOOKUP(B54,'CONSOLIDADO '!$B$8:$O$103,11,FALSE)</f>
        <v>10</v>
      </c>
      <c r="G54" s="531">
        <f>VLOOKUP(B54,'CONSOLIDADO '!$B$8:$O$103,12,FALSE)</f>
        <v>20</v>
      </c>
      <c r="H54" s="531">
        <f>VLOOKUP(B54,'CONSOLIDADO '!$B$8:$O$103,13,FALSE)</f>
        <v>1</v>
      </c>
      <c r="I54" s="531"/>
      <c r="J54" s="532">
        <f t="shared" si="2"/>
        <v>57.094757187955452</v>
      </c>
      <c r="K54" s="595">
        <f t="shared" si="3"/>
        <v>88.094757187955452</v>
      </c>
      <c r="L54" s="497"/>
      <c r="M54" s="535">
        <f t="shared" si="4"/>
        <v>560.61424999999997</v>
      </c>
    </row>
    <row r="55" spans="1:13" s="490" customFormat="1" ht="27" customHeight="1" x14ac:dyDescent="0.25">
      <c r="A55" s="488">
        <f>IFERROR(RANK(K55,$K$6:$K$101,0)+COUNTIF($K$6:K55,K55)-1,"")</f>
        <v>48</v>
      </c>
      <c r="B55" s="530">
        <v>50</v>
      </c>
      <c r="C55" s="526" t="str">
        <f>VLOOKUP(B55,'INFO. PROP'!A58:D154,2,FALSE)</f>
        <v>CONSORCIO INTERBOGOTA B&amp;B</v>
      </c>
      <c r="D55" s="479" t="str">
        <f>VLOOKUP(B55,'CONSOLIDADO '!$B$8:$J$103,9,FALSE)</f>
        <v>HABILITADO</v>
      </c>
      <c r="E55" s="531">
        <f>IF(D55="HABILITADO",VLOOKUP(B55,'CONSOLIDADO '!$B$8:$O$103,7,FALSE)," ")</f>
        <v>1103.7242000000001</v>
      </c>
      <c r="F55" s="531">
        <f>VLOOKUP(B55,'CONSOLIDADO '!$B$8:$O$103,11,FALSE)</f>
        <v>10</v>
      </c>
      <c r="G55" s="531">
        <f>VLOOKUP(B55,'CONSOLIDADO '!$B$8:$O$103,12,FALSE)</f>
        <v>20</v>
      </c>
      <c r="H55" s="531">
        <f>VLOOKUP(B55,'CONSOLIDADO '!$B$8:$O$103,13,FALSE)</f>
        <v>1</v>
      </c>
      <c r="I55" s="531"/>
      <c r="J55" s="532">
        <f t="shared" si="2"/>
        <v>9.5845977021619451</v>
      </c>
      <c r="K55" s="595">
        <f t="shared" si="3"/>
        <v>40.584597702161943</v>
      </c>
      <c r="L55" s="496"/>
      <c r="M55" s="535">
        <f t="shared" si="4"/>
        <v>968.96178333333341</v>
      </c>
    </row>
    <row r="56" spans="1:13" s="491" customFormat="1" ht="27" customHeight="1" x14ac:dyDescent="0.25">
      <c r="A56" s="488">
        <f>IFERROR(RANK(K56,$K$6:$K$101,0)+COUNTIF($K$6:K56,K56)-1,"")</f>
        <v>18</v>
      </c>
      <c r="B56" s="530">
        <v>51</v>
      </c>
      <c r="C56" s="526" t="str">
        <f>VLOOKUP(B56,'INFO. PROP'!A59:D155,2,FALSE)</f>
        <v>INTERVIAL BOGOTA</v>
      </c>
      <c r="D56" s="479" t="str">
        <f>VLOOKUP(B56,'CONSOLIDADO '!$B$8:$J$103,9,FALSE)</f>
        <v>HABILITADO</v>
      </c>
      <c r="E56" s="531">
        <f>IF(D56="HABILITADO",VLOOKUP(B56,'CONSOLIDADO '!$B$8:$O$103,7,FALSE)," ")</f>
        <v>890.20289999999989</v>
      </c>
      <c r="F56" s="531">
        <f>VLOOKUP(B56,'CONSOLIDADO '!$B$8:$O$103,11,FALSE)</f>
        <v>10</v>
      </c>
      <c r="G56" s="531">
        <f>VLOOKUP(B56,'CONSOLIDADO '!$B$8:$O$103,12,FALSE)</f>
        <v>20</v>
      </c>
      <c r="H56" s="531">
        <f>VLOOKUP(B56,'CONSOLIDADO '!$B$8:$O$103,13,FALSE)</f>
        <v>1</v>
      </c>
      <c r="I56" s="531"/>
      <c r="J56" s="532">
        <f t="shared" si="2"/>
        <v>34.42723831714293</v>
      </c>
      <c r="K56" s="595">
        <f t="shared" si="3"/>
        <v>65.427238317142923</v>
      </c>
      <c r="L56" s="496"/>
      <c r="M56" s="535">
        <f t="shared" si="4"/>
        <v>755.44048333333319</v>
      </c>
    </row>
    <row r="57" spans="1:13" s="490" customFormat="1" ht="27" customHeight="1" x14ac:dyDescent="0.25">
      <c r="A57" s="488">
        <f>IFERROR(RANK(K57,$K$6:$K$101,0)+COUNTIF($K$6:K57,K57)-1,"")</f>
        <v>47</v>
      </c>
      <c r="B57" s="530">
        <v>52</v>
      </c>
      <c r="C57" s="526" t="str">
        <f>VLOOKUP(B57,'INFO. PROP'!A60:D156,2,FALSE)</f>
        <v>CONSORCIO INTERCAPITAL</v>
      </c>
      <c r="D57" s="479" t="str">
        <f>VLOOKUP(B57,'CONSOLIDADO '!$B$8:$J$103,9,FALSE)</f>
        <v>HABILITADO</v>
      </c>
      <c r="E57" s="531">
        <f>IF(D57="HABILITADO",VLOOKUP(B57,'CONSOLIDADO '!$B$8:$O$103,7,FALSE)," ")</f>
        <v>1097.3637166666667</v>
      </c>
      <c r="F57" s="531">
        <f>VLOOKUP(B57,'CONSOLIDADO '!$B$8:$O$103,11,FALSE)</f>
        <v>10</v>
      </c>
      <c r="G57" s="531">
        <f>VLOOKUP(B57,'CONSOLIDADO '!$B$8:$O$103,12,FALSE)</f>
        <v>20</v>
      </c>
      <c r="H57" s="531">
        <f>VLOOKUP(B57,'CONSOLIDADO '!$B$8:$O$103,13,FALSE)</f>
        <v>1</v>
      </c>
      <c r="I57" s="531"/>
      <c r="J57" s="532">
        <f t="shared" si="2"/>
        <v>10.324623177782303</v>
      </c>
      <c r="K57" s="595">
        <f t="shared" si="3"/>
        <v>41.3246231777823</v>
      </c>
      <c r="L57" s="497"/>
      <c r="M57" s="535">
        <f t="shared" si="4"/>
        <v>962.60130000000004</v>
      </c>
    </row>
    <row r="58" spans="1:13" s="490" customFormat="1" ht="27" customHeight="1" x14ac:dyDescent="0.25">
      <c r="A58" s="488">
        <f>IFERROR(RANK(K58,$K$6:$K$101,0)+COUNTIF($K$6:K58,K58)-1,"")</f>
        <v>44</v>
      </c>
      <c r="B58" s="530">
        <v>53</v>
      </c>
      <c r="C58" s="526" t="str">
        <f>VLOOKUP(B58,'INFO. PROP'!A61:D157,2,FALSE)</f>
        <v>Proyectistas Asociados SAS</v>
      </c>
      <c r="D58" s="479" t="str">
        <f>VLOOKUP(B58,'CONSOLIDADO '!$B$8:$J$103,9,FALSE)</f>
        <v>HABILITADO</v>
      </c>
      <c r="E58" s="531">
        <f>IF(D58="HABILITADO",VLOOKUP(B58,'CONSOLIDADO '!$B$8:$O$103,7,FALSE)," ")</f>
        <v>1089.72415</v>
      </c>
      <c r="F58" s="531">
        <f>VLOOKUP(B58,'CONSOLIDADO '!$B$8:$O$103,11,FALSE)</f>
        <v>10</v>
      </c>
      <c r="G58" s="531">
        <f>VLOOKUP(B58,'CONSOLIDADO '!$B$8:$O$103,12,FALSE)</f>
        <v>20</v>
      </c>
      <c r="H58" s="531">
        <f>VLOOKUP(B58,'CONSOLIDADO '!$B$8:$O$103,13,FALSE)</f>
        <v>1</v>
      </c>
      <c r="I58" s="531"/>
      <c r="J58" s="532">
        <f t="shared" si="2"/>
        <v>11.213466628783163</v>
      </c>
      <c r="K58" s="595">
        <f t="shared" si="3"/>
        <v>42.213466628783166</v>
      </c>
      <c r="L58" s="496"/>
      <c r="M58" s="535">
        <f t="shared" si="4"/>
        <v>954.96173333333331</v>
      </c>
    </row>
    <row r="59" spans="1:13" s="490" customFormat="1" ht="27" customHeight="1" x14ac:dyDescent="0.25">
      <c r="A59" s="488">
        <f>IFERROR(RANK(K59,$K$6:$K$101,0)+COUNTIF($K$6:K59,K59)-1,"")</f>
        <v>62</v>
      </c>
      <c r="B59" s="530">
        <v>54</v>
      </c>
      <c r="C59" s="526" t="str">
        <f>VLOOKUP(B59,'INFO. PROP'!A62:D158,2,FALSE)</f>
        <v>ESTUDIOS TECNICOS Y CONSTRUCCIONES SAS</v>
      </c>
      <c r="D59" s="479" t="str">
        <f>VLOOKUP(B59,'CONSOLIDADO '!$B$8:$J$103,9,FALSE)</f>
        <v>HABILITADO</v>
      </c>
      <c r="E59" s="531">
        <f>IF(D59="HABILITADO",VLOOKUP(B59,'CONSOLIDADO '!$B$8:$O$103,7,FALSE)," ")</f>
        <v>1156.7849999999999</v>
      </c>
      <c r="F59" s="531">
        <f>VLOOKUP(B59,'CONSOLIDADO '!$B$8:$O$103,11,FALSE)</f>
        <v>10</v>
      </c>
      <c r="G59" s="531">
        <f>VLOOKUP(B59,'CONSOLIDADO '!$B$8:$O$103,12,FALSE)</f>
        <v>20</v>
      </c>
      <c r="H59" s="531">
        <f>VLOOKUP(B59,'CONSOLIDADO '!$B$8:$O$103,13,FALSE)</f>
        <v>1</v>
      </c>
      <c r="I59" s="531"/>
      <c r="J59" s="532">
        <f t="shared" si="2"/>
        <v>3.4111134402013135</v>
      </c>
      <c r="K59" s="595">
        <f t="shared" si="3"/>
        <v>34.411113440201312</v>
      </c>
      <c r="L59" s="496"/>
      <c r="M59" s="535">
        <f t="shared" si="4"/>
        <v>1022.0225833333332</v>
      </c>
    </row>
    <row r="60" spans="1:13" s="490" customFormat="1" ht="27" customHeight="1" x14ac:dyDescent="0.25">
      <c r="A60" s="488">
        <f>IFERROR(RANK(K60,$K$6:$K$101,0)+COUNTIF($K$6:K60,K60)-1,"")</f>
        <v>71</v>
      </c>
      <c r="B60" s="530">
        <v>55</v>
      </c>
      <c r="C60" s="527" t="str">
        <f>VLOOKUP(B60,'INFO. PROP'!A63:D159,2,FALSE)</f>
        <v>CONSORCIO CG 2021</v>
      </c>
      <c r="D60" s="479" t="str">
        <f>VLOOKUP(B60,'CONSOLIDADO '!$B$8:$J$103,9,FALSE)</f>
        <v>HABILITADO</v>
      </c>
      <c r="E60" s="531">
        <f>IF(D60="HABILITADO",VLOOKUP(B60,'CONSOLIDADO '!$B$8:$O$103,7,FALSE)," ")</f>
        <v>1449.3028666666667</v>
      </c>
      <c r="F60" s="531">
        <f>VLOOKUP(B60,'CONSOLIDADO '!$B$8:$O$103,11,FALSE)</f>
        <v>10</v>
      </c>
      <c r="G60" s="531">
        <f>VLOOKUP(B60,'CONSOLIDADO '!$B$8:$O$103,12,FALSE)</f>
        <v>20</v>
      </c>
      <c r="H60" s="531">
        <f>VLOOKUP(B60,'CONSOLIDADO '!$B$8:$O$103,13,FALSE)</f>
        <v>1</v>
      </c>
      <c r="I60" s="531"/>
      <c r="J60" s="532">
        <f t="shared" si="2"/>
        <v>-30.622569546277891</v>
      </c>
      <c r="K60" s="595">
        <f t="shared" si="3"/>
        <v>0.37743045372210915</v>
      </c>
      <c r="L60" s="497"/>
      <c r="M60" s="535">
        <f t="shared" si="4"/>
        <v>1314.54045</v>
      </c>
    </row>
    <row r="61" spans="1:13" s="490" customFormat="1" ht="27" customHeight="1" x14ac:dyDescent="0.25">
      <c r="A61" s="488">
        <f>IFERROR(RANK(K61,$K$6:$K$101,0)+COUNTIF($K$6:K61,K61)-1,"")</f>
        <v>50</v>
      </c>
      <c r="B61" s="530">
        <v>56</v>
      </c>
      <c r="C61" s="527" t="str">
        <f>VLOOKUP(B61,'INFO. PROP'!A64:D160,2,FALSE)</f>
        <v>CONSORCIO VIAL BOSA</v>
      </c>
      <c r="D61" s="479" t="str">
        <f>VLOOKUP(B61,'CONSOLIDADO '!$B$8:$J$103,9,FALSE)</f>
        <v>HABILITADO</v>
      </c>
      <c r="E61" s="531">
        <f>IF(D61="HABILITADO",VLOOKUP(B61,'CONSOLIDADO '!$B$8:$O$103,7,FALSE)," ")</f>
        <v>1103.8595</v>
      </c>
      <c r="F61" s="531">
        <f>VLOOKUP(B61,'CONSOLIDADO '!$B$8:$O$103,11,FALSE)</f>
        <v>10</v>
      </c>
      <c r="G61" s="531">
        <f>VLOOKUP(B61,'CONSOLIDADO '!$B$8:$O$103,12,FALSE)</f>
        <v>20</v>
      </c>
      <c r="H61" s="531">
        <f>VLOOKUP(B61,'CONSOLIDADO '!$B$8:$O$103,13,FALSE)</f>
        <v>1</v>
      </c>
      <c r="I61" s="531"/>
      <c r="J61" s="532">
        <f t="shared" si="2"/>
        <v>9.5688559036846783</v>
      </c>
      <c r="K61" s="595">
        <f t="shared" si="3"/>
        <v>40.568855903684678</v>
      </c>
      <c r="L61" s="497"/>
      <c r="M61" s="535">
        <f t="shared" si="4"/>
        <v>969.09708333333333</v>
      </c>
    </row>
    <row r="62" spans="1:13" s="490" customFormat="1" ht="27" customHeight="1" x14ac:dyDescent="0.25">
      <c r="A62" s="488">
        <f>IFERROR(RANK(K62,$K$6:$K$101,0)+COUNTIF($K$6:K62,K62)-1,"")</f>
        <v>72</v>
      </c>
      <c r="B62" s="530">
        <v>57</v>
      </c>
      <c r="C62" s="527" t="str">
        <f>VLOOKUP(B62,'INFO. PROP'!A65:D161,2,FALSE)</f>
        <v>R&amp;MCONSTRUCCIONES E INTERVENTORIAS S.A.S</v>
      </c>
      <c r="D62" s="479" t="str">
        <f>VLOOKUP(B62,'CONSOLIDADO '!$B$8:$J$103,9,FALSE)</f>
        <v>HABILITADO</v>
      </c>
      <c r="E62" s="531">
        <f>IF(D62="HABILITADO",VLOOKUP(B62,'CONSOLIDADO '!$B$8:$O$103,7,FALSE)," ")</f>
        <v>1449.48</v>
      </c>
      <c r="F62" s="531">
        <f>VLOOKUP(B62,'CONSOLIDADO '!$B$8:$O$103,11,FALSE)</f>
        <v>10</v>
      </c>
      <c r="G62" s="531">
        <f>VLOOKUP(B62,'CONSOLIDADO '!$B$8:$O$103,12,FALSE)</f>
        <v>20</v>
      </c>
      <c r="H62" s="531">
        <f>VLOOKUP(B62,'CONSOLIDADO '!$B$8:$O$103,13,FALSE)</f>
        <v>1</v>
      </c>
      <c r="I62" s="531"/>
      <c r="J62" s="532">
        <f t="shared" si="2"/>
        <v>-30.643178542855441</v>
      </c>
      <c r="K62" s="595">
        <f t="shared" si="3"/>
        <v>0.35682145714455871</v>
      </c>
      <c r="L62" s="496"/>
      <c r="M62" s="535">
        <f t="shared" si="4"/>
        <v>1314.7175833333333</v>
      </c>
    </row>
    <row r="63" spans="1:13" s="490" customFormat="1" ht="27" customHeight="1" x14ac:dyDescent="0.25">
      <c r="A63" s="488">
        <f>IFERROR(RANK(K63,$K$6:$K$101,0)+COUNTIF($K$6:K63,K63)-1,"")</f>
        <v>15</v>
      </c>
      <c r="B63" s="530">
        <v>58</v>
      </c>
      <c r="C63" s="527" t="str">
        <f>VLOOKUP(B63,'INFO. PROP'!A66:D162,2,FALSE)</f>
        <v>CONSORCIO POSSO INTERVIALES</v>
      </c>
      <c r="D63" s="479" t="str">
        <f>VLOOKUP(B63,'CONSOLIDADO '!$B$8:$J$103,9,FALSE)</f>
        <v>HABILITADO</v>
      </c>
      <c r="E63" s="531">
        <f>IF(D63="HABILITADO",VLOOKUP(B63,'CONSOLIDADO '!$B$8:$O$103,7,FALSE)," ")</f>
        <v>848.37049999999999</v>
      </c>
      <c r="F63" s="531">
        <f>VLOOKUP(B63,'CONSOLIDADO '!$B$8:$O$103,11,FALSE)</f>
        <v>10</v>
      </c>
      <c r="G63" s="531">
        <f>VLOOKUP(B63,'CONSOLIDADO '!$B$8:$O$103,12,FALSE)</f>
        <v>20</v>
      </c>
      <c r="H63" s="531">
        <f>VLOOKUP(B63,'CONSOLIDADO '!$B$8:$O$103,13,FALSE)</f>
        <v>1</v>
      </c>
      <c r="I63" s="531"/>
      <c r="J63" s="532">
        <f t="shared" si="2"/>
        <v>39.294327826536737</v>
      </c>
      <c r="K63" s="595">
        <f t="shared" si="3"/>
        <v>70.294327826536744</v>
      </c>
      <c r="L63" s="496"/>
      <c r="M63" s="535">
        <f t="shared" si="4"/>
        <v>713.6080833333333</v>
      </c>
    </row>
    <row r="64" spans="1:13" s="490" customFormat="1" ht="27" customHeight="1" x14ac:dyDescent="0.25">
      <c r="A64" s="488">
        <f>IFERROR(RANK(K64,$K$6:$K$101,0)+COUNTIF($K$6:K64,K64)-1,"")</f>
        <v>3</v>
      </c>
      <c r="B64" s="530">
        <v>59</v>
      </c>
      <c r="C64" s="527" t="str">
        <f>VLOOKUP(B64,'INFO. PROP'!A67:D163,2,FALSE)</f>
        <v>CONSORCIO EPSILON CAPITAL</v>
      </c>
      <c r="D64" s="479" t="str">
        <f>VLOOKUP(B64,'CONSOLIDADO '!$B$8:$J$103,9,FALSE)</f>
        <v>HABILITADO</v>
      </c>
      <c r="E64" s="531">
        <f>IF(D64="HABILITADO",VLOOKUP(B64,'CONSOLIDADO '!$B$8:$O$103,7,FALSE)," ")</f>
        <v>669.07141666666666</v>
      </c>
      <c r="F64" s="531">
        <f>VLOOKUP(B64,'CONSOLIDADO '!$B$8:$O$103,11,FALSE)</f>
        <v>10</v>
      </c>
      <c r="G64" s="531">
        <f>VLOOKUP(B64,'CONSOLIDADO '!$B$8:$O$103,12,FALSE)</f>
        <v>20</v>
      </c>
      <c r="H64" s="531">
        <f>VLOOKUP(B64,'CONSOLIDADO '!$B$8:$O$103,13,FALSE)</f>
        <v>1</v>
      </c>
      <c r="I64" s="531"/>
      <c r="J64" s="532">
        <f t="shared" si="2"/>
        <v>60.155303709718048</v>
      </c>
      <c r="K64" s="595">
        <f t="shared" si="3"/>
        <v>91.155303709718055</v>
      </c>
      <c r="L64" s="496"/>
      <c r="M64" s="535">
        <f t="shared" si="4"/>
        <v>534.30899999999997</v>
      </c>
    </row>
    <row r="65" spans="1:13" s="490" customFormat="1" ht="27" customHeight="1" x14ac:dyDescent="0.25">
      <c r="A65" s="488">
        <f>IFERROR(RANK(K65,$K$6:$K$101,0)+COUNTIF($K$6:K65,K65)-1,"")</f>
        <v>66</v>
      </c>
      <c r="B65" s="530">
        <v>60</v>
      </c>
      <c r="C65" s="527" t="str">
        <f>VLOOKUP(B65,'INFO. PROP'!A68:D164,2,FALSE)</f>
        <v>MIRS LATINOAMERICA S.A.S</v>
      </c>
      <c r="D65" s="479" t="str">
        <f>VLOOKUP(B65,'CONSOLIDADO '!$B$8:$J$103,9,FALSE)</f>
        <v>HABILITADO</v>
      </c>
      <c r="E65" s="531">
        <f>IF(D65="HABILITADO",VLOOKUP(B65,'CONSOLIDADO '!$B$8:$O$103,7,FALSE)," ")</f>
        <v>1233.6013333333333</v>
      </c>
      <c r="F65" s="531">
        <f>VLOOKUP(B65,'CONSOLIDADO '!$B$8:$O$103,11,FALSE)</f>
        <v>10</v>
      </c>
      <c r="G65" s="531">
        <f>VLOOKUP(B65,'CONSOLIDADO '!$B$8:$O$103,12,FALSE)</f>
        <v>20</v>
      </c>
      <c r="H65" s="531">
        <f>VLOOKUP(B65,'CONSOLIDADO '!$B$8:$O$103,13,FALSE)</f>
        <v>1</v>
      </c>
      <c r="I65" s="531"/>
      <c r="J65" s="532">
        <f t="shared" si="2"/>
        <v>-5.5262645279947646</v>
      </c>
      <c r="K65" s="595">
        <f t="shared" si="3"/>
        <v>25.473735472005234</v>
      </c>
      <c r="L65" s="496"/>
      <c r="M65" s="535">
        <f t="shared" si="4"/>
        <v>1098.8389166666666</v>
      </c>
    </row>
    <row r="66" spans="1:13" s="490" customFormat="1" ht="30" customHeight="1" x14ac:dyDescent="0.25">
      <c r="A66" s="488">
        <f>IFERROR(RANK(K66,$K$6:$K$101,0)+COUNTIF($K$6:K66,K66)-1,"")</f>
        <v>54</v>
      </c>
      <c r="B66" s="530">
        <v>61</v>
      </c>
      <c r="C66" s="527" t="str">
        <f>VLOOKUP(B66,'INFO. PROP'!A69:D165,2,FALSE)</f>
        <v>TECNOLOGÍA DE NUEVAS MEDICIONES COLOMBIA S.A.S.</v>
      </c>
      <c r="D66" s="479" t="str">
        <f>VLOOKUP(B66,'CONSOLIDADO '!$B$8:$J$103,9,FALSE)</f>
        <v>HABILITADO</v>
      </c>
      <c r="E66" s="531">
        <f>IF(D66="HABILITADO",VLOOKUP(B66,'CONSOLIDADO '!$B$8:$O$103,7,FALSE)," ")</f>
        <v>1119.03296</v>
      </c>
      <c r="F66" s="531">
        <f>VLOOKUP(B66,'CONSOLIDADO '!$B$8:$O$103,11,FALSE)</f>
        <v>10</v>
      </c>
      <c r="G66" s="531">
        <f>VLOOKUP(B66,'CONSOLIDADO '!$B$8:$O$103,12,FALSE)</f>
        <v>20</v>
      </c>
      <c r="H66" s="531">
        <f>VLOOKUP(B66,'CONSOLIDADO '!$B$8:$O$103,13,FALSE)</f>
        <v>1</v>
      </c>
      <c r="I66" s="531"/>
      <c r="J66" s="532">
        <f t="shared" si="2"/>
        <v>7.803463815561436</v>
      </c>
      <c r="K66" s="595">
        <f t="shared" si="3"/>
        <v>38.803463815561436</v>
      </c>
      <c r="L66" s="496"/>
      <c r="M66" s="535">
        <f t="shared" si="4"/>
        <v>984.27054333333331</v>
      </c>
    </row>
    <row r="67" spans="1:13" s="490" customFormat="1" ht="27" customHeight="1" x14ac:dyDescent="0.25">
      <c r="A67" s="488" t="str">
        <f>IFERROR(RANK(K67,$K$6:$K$101,0)+COUNTIF($K$6:K67,K67)-1,"")</f>
        <v/>
      </c>
      <c r="B67" s="530">
        <v>62</v>
      </c>
      <c r="C67" s="527" t="str">
        <f>VLOOKUP(B67,'INFO. PROP'!A70:D166,2,FALSE)</f>
        <v>CONSORCIO VIAS BOSA</v>
      </c>
      <c r="D67" s="479" t="str">
        <f>VLOOKUP(B67,'CONSOLIDADO '!$B$8:$J$103,9,FALSE)</f>
        <v>RECHAZADO</v>
      </c>
      <c r="E67" s="531" t="str">
        <f>IF(D67="HABILITADO",VLOOKUP(B67,'CONSOLIDADO '!$B$8:$O$103,7,FALSE)," ")</f>
        <v xml:space="preserve"> </v>
      </c>
      <c r="F67" s="531">
        <f>VLOOKUP(B67,'CONSOLIDADO '!$B$8:$O$103,11,FALSE)</f>
        <v>0</v>
      </c>
      <c r="G67" s="531">
        <f>VLOOKUP(B67,'CONSOLIDADO '!$B$8:$O$103,12,FALSE)</f>
        <v>0</v>
      </c>
      <c r="H67" s="531">
        <f>VLOOKUP(B67,'CONSOLIDADO '!$B$8:$O$103,13,FALSE)</f>
        <v>0</v>
      </c>
      <c r="I67" s="531"/>
      <c r="J67" s="532">
        <f t="shared" si="2"/>
        <v>0</v>
      </c>
      <c r="K67" s="489" t="str">
        <f t="shared" si="3"/>
        <v>RECHAZADO, NO OBTIENE PUNTAJE</v>
      </c>
      <c r="L67" s="496"/>
      <c r="M67" s="535" t="e">
        <f t="shared" si="4"/>
        <v>#VALUE!</v>
      </c>
    </row>
    <row r="68" spans="1:13" s="491" customFormat="1" ht="27" customHeight="1" x14ac:dyDescent="0.25">
      <c r="A68" s="488">
        <f>IFERROR(RANK(K68,$K$6:$K$101,0)+COUNTIF($K$6:K68,K68)-1,"")</f>
        <v>57</v>
      </c>
      <c r="B68" s="530">
        <v>63</v>
      </c>
      <c r="C68" s="527" t="str">
        <f>VLOOKUP(B68,'INFO. PROP'!A71:D167,2,FALSE)</f>
        <v>CONSORCIO VYO 2022</v>
      </c>
      <c r="D68" s="479" t="str">
        <f>VLOOKUP(B68,'CONSOLIDADO '!$B$8:$J$103,9,FALSE)</f>
        <v>HABILITADO</v>
      </c>
      <c r="E68" s="531">
        <f>IF(D68="HABILITADO",VLOOKUP(B68,'CONSOLIDADO '!$B$8:$O$103,7,FALSE)," ")</f>
        <v>1127.2083333333333</v>
      </c>
      <c r="F68" s="531">
        <f>VLOOKUP(B68,'CONSOLIDADO '!$B$8:$O$103,11,FALSE)</f>
        <v>10</v>
      </c>
      <c r="G68" s="531">
        <f>VLOOKUP(B68,'CONSOLIDADO '!$B$8:$O$103,12,FALSE)</f>
        <v>20</v>
      </c>
      <c r="H68" s="531">
        <f>VLOOKUP(B68,'CONSOLIDADO '!$B$8:$O$103,13,FALSE)</f>
        <v>1</v>
      </c>
      <c r="I68" s="531"/>
      <c r="J68" s="532">
        <f t="shared" si="2"/>
        <v>6.8522806707730837</v>
      </c>
      <c r="K68" s="595">
        <f t="shared" si="3"/>
        <v>37.852280670773084</v>
      </c>
      <c r="L68" s="496"/>
      <c r="M68" s="535">
        <f t="shared" si="4"/>
        <v>992.44591666666656</v>
      </c>
    </row>
    <row r="69" spans="1:13" s="490" customFormat="1" ht="27" customHeight="1" x14ac:dyDescent="0.25">
      <c r="A69" s="488">
        <f>IFERROR(RANK(K69,$K$6:$K$101,0)+COUNTIF($K$6:K69,K69)-1,"")</f>
        <v>69</v>
      </c>
      <c r="B69" s="530">
        <v>64</v>
      </c>
      <c r="C69" s="527" t="str">
        <f>VLOOKUP(B69,'INFO. PROP'!A72:D168,2,FALSE)</f>
        <v>D&amp;B INGENIEROS CIVILES S.A.S.</v>
      </c>
      <c r="D69" s="479" t="str">
        <f>VLOOKUP(B69,'CONSOLIDADO '!$B$8:$J$103,9,FALSE)</f>
        <v>HABILITADO</v>
      </c>
      <c r="E69" s="531">
        <f>IF(D69="HABILITADO",VLOOKUP(B69,'CONSOLIDADO '!$B$8:$O$103,7,FALSE)," ")</f>
        <v>1391.1680000000001</v>
      </c>
      <c r="F69" s="531">
        <f>VLOOKUP(B69,'CONSOLIDADO '!$B$8:$O$103,11,FALSE)</f>
        <v>10</v>
      </c>
      <c r="G69" s="531">
        <f>VLOOKUP(B69,'CONSOLIDADO '!$B$8:$O$103,12,FALSE)</f>
        <v>20</v>
      </c>
      <c r="H69" s="531">
        <f>VLOOKUP(B69,'CONSOLIDADO '!$B$8:$O$103,13,FALSE)</f>
        <v>1</v>
      </c>
      <c r="I69" s="531"/>
      <c r="J69" s="532">
        <f t="shared" si="2"/>
        <v>-23.85873099808699</v>
      </c>
      <c r="K69" s="595">
        <f t="shared" si="3"/>
        <v>7.1412690019130096</v>
      </c>
      <c r="L69" s="496"/>
      <c r="M69" s="536">
        <f t="shared" si="4"/>
        <v>1256.4055833333334</v>
      </c>
    </row>
    <row r="70" spans="1:13" s="490" customFormat="1" ht="27" customHeight="1" x14ac:dyDescent="0.25">
      <c r="A70" s="488">
        <f>IFERROR(RANK(K70,$K$6:$K$101,0)+COUNTIF($K$6:K70,K70)-1,"")</f>
        <v>64</v>
      </c>
      <c r="B70" s="530">
        <v>65</v>
      </c>
      <c r="C70" s="527" t="str">
        <f>VLOOKUP(B70,'INFO. PROP'!A73:D169,2,FALSE)</f>
        <v>CONSORCIO INTERTRONCAL 2022</v>
      </c>
      <c r="D70" s="479" t="str">
        <f>VLOOKUP(B70,'CONSOLIDADO '!$B$8:$J$103,9,FALSE)</f>
        <v>HABILITADO</v>
      </c>
      <c r="E70" s="531">
        <f>IF(D70="HABILITADO",VLOOKUP(B70,'CONSOLIDADO '!$B$8:$O$103,7,FALSE)," ")</f>
        <v>1161.3449499999999</v>
      </c>
      <c r="F70" s="531">
        <f>VLOOKUP(B70,'CONSOLIDADO '!$B$8:$O$103,11,FALSE)</f>
        <v>10</v>
      </c>
      <c r="G70" s="531">
        <f>VLOOKUP(B70,'CONSOLIDADO '!$B$8:$O$103,12,FALSE)</f>
        <v>20</v>
      </c>
      <c r="H70" s="531">
        <f>VLOOKUP(B70,'CONSOLIDADO '!$B$8:$O$103,13,FALSE)</f>
        <v>1</v>
      </c>
      <c r="I70" s="531"/>
      <c r="J70" s="532">
        <f t="shared" si="2"/>
        <v>2.8805752734128713</v>
      </c>
      <c r="K70" s="595">
        <f t="shared" ref="K70:K101" si="5">IF(D70="HABILITADO",(SUM(F70:J70)),"RECHAZADO, NO OBTIENE PUNTAJE")</f>
        <v>33.880575273412873</v>
      </c>
      <c r="L70" s="496"/>
      <c r="M70" s="535">
        <f t="shared" ref="M70:M101" si="6">+E70-$D$105</f>
        <v>1026.5825333333332</v>
      </c>
    </row>
    <row r="71" spans="1:13" s="491" customFormat="1" ht="27" customHeight="1" x14ac:dyDescent="0.25">
      <c r="A71" s="488">
        <f>IFERROR(RANK(K71,$K$6:$K$101,0)+COUNTIF($K$6:K71,K71)-1,"")</f>
        <v>77</v>
      </c>
      <c r="B71" s="530">
        <v>66</v>
      </c>
      <c r="C71" s="527" t="str">
        <f>VLOOKUP(B71,'INFO. PROP'!A74:D170,2,FALSE)</f>
        <v>HMV SERVICIOS S.A.S</v>
      </c>
      <c r="D71" s="479" t="str">
        <f>VLOOKUP(B71,'CONSOLIDADO '!$B$8:$J$103,9,FALSE)</f>
        <v>HABILITADO</v>
      </c>
      <c r="E71" s="531">
        <f>IF(D71="HABILITADO",VLOOKUP(B71,'CONSOLIDADO '!$B$8:$O$103,7,FALSE)," ")</f>
        <v>1784.0833333333333</v>
      </c>
      <c r="F71" s="531">
        <f>VLOOKUP(B71,'CONSOLIDADO '!$B$8:$O$103,11,FALSE)</f>
        <v>10</v>
      </c>
      <c r="G71" s="531">
        <f>VLOOKUP(B71,'CONSOLIDADO '!$B$8:$O$103,12,FALSE)</f>
        <v>20</v>
      </c>
      <c r="H71" s="531">
        <f>VLOOKUP(B71,'CONSOLIDADO '!$B$8:$O$103,13,FALSE)</f>
        <v>1</v>
      </c>
      <c r="I71" s="531"/>
      <c r="J71" s="532">
        <f t="shared" ref="J71:J101" si="7">IF(D71="HABILITADO",(IF(E71&lt;$D$107,(69*(1-(($D$107-E71))/$D$107)),(69*(1-((ABS(($D$107-E71)))/$D$107))))),0)</f>
        <v>-69.573394678550926</v>
      </c>
      <c r="K71" s="595">
        <f t="shared" si="5"/>
        <v>-38.573394678550926</v>
      </c>
      <c r="L71" s="496"/>
      <c r="M71" s="535">
        <f t="shared" si="6"/>
        <v>1649.3209166666666</v>
      </c>
    </row>
    <row r="72" spans="1:13" s="490" customFormat="1" ht="27" customHeight="1" x14ac:dyDescent="0.25">
      <c r="A72" s="488">
        <f>IFERROR(RANK(K72,$K$6:$K$101,0)+COUNTIF($K$6:K72,K72)-1,"")</f>
        <v>41</v>
      </c>
      <c r="B72" s="530">
        <v>67</v>
      </c>
      <c r="C72" s="527" t="str">
        <f>VLOOKUP(B72,'INFO. PROP'!A75:D171,2,FALSE)</f>
        <v>CONSORCIO MALLA VIAL 2022</v>
      </c>
      <c r="D72" s="479" t="str">
        <f>VLOOKUP(B72,'CONSOLIDADO '!$B$8:$J$103,9,FALSE)</f>
        <v>HABILITADO</v>
      </c>
      <c r="E72" s="531">
        <f>IF(D72="HABILITADO",VLOOKUP(B72,'CONSOLIDADO '!$B$8:$O$103,7,FALSE)," ")</f>
        <v>1084.9076250000001</v>
      </c>
      <c r="F72" s="531">
        <f>VLOOKUP(B72,'CONSOLIDADO '!$B$8:$O$103,11,FALSE)</f>
        <v>10</v>
      </c>
      <c r="G72" s="531">
        <f>VLOOKUP(B72,'CONSOLIDADO '!$B$8:$O$103,12,FALSE)</f>
        <v>20</v>
      </c>
      <c r="H72" s="531">
        <f>VLOOKUP(B72,'CONSOLIDADO '!$B$8:$O$103,13,FALSE)</f>
        <v>1</v>
      </c>
      <c r="I72" s="531"/>
      <c r="J72" s="532">
        <f t="shared" si="7"/>
        <v>11.773856620732774</v>
      </c>
      <c r="K72" s="595">
        <f t="shared" si="5"/>
        <v>42.773856620732772</v>
      </c>
      <c r="L72" s="496"/>
      <c r="M72" s="535">
        <f t="shared" si="6"/>
        <v>950.14520833333336</v>
      </c>
    </row>
    <row r="73" spans="1:13" s="490" customFormat="1" ht="27" customHeight="1" x14ac:dyDescent="0.25">
      <c r="A73" s="488">
        <f>IFERROR(RANK(K73,$K$6:$K$101,0)+COUNTIF($K$6:K73,K73)-1,"")</f>
        <v>63</v>
      </c>
      <c r="B73" s="530">
        <v>68</v>
      </c>
      <c r="C73" s="527" t="str">
        <f>VLOOKUP(B73,'INFO. PROP'!A76:D172,2,FALSE)</f>
        <v>CONSORCIO INCOL-ALEPH</v>
      </c>
      <c r="D73" s="479" t="str">
        <f>VLOOKUP(B73,'CONSOLIDADO '!$B$8:$J$103,9,FALSE)</f>
        <v>HABILITADO</v>
      </c>
      <c r="E73" s="531">
        <f>IF(D73="HABILITADO",VLOOKUP(B73,'CONSOLIDADO '!$B$8:$O$103,7,FALSE)," ")</f>
        <v>1160.68454</v>
      </c>
      <c r="F73" s="531">
        <f>VLOOKUP(B73,'CONSOLIDADO '!$B$8:$O$103,11,FALSE)</f>
        <v>10</v>
      </c>
      <c r="G73" s="531">
        <f>VLOOKUP(B73,'CONSOLIDADO '!$B$8:$O$103,12,FALSE)</f>
        <v>20</v>
      </c>
      <c r="H73" s="531">
        <f>VLOOKUP(B73,'CONSOLIDADO '!$B$8:$O$103,13,FALSE)</f>
        <v>1</v>
      </c>
      <c r="I73" s="531"/>
      <c r="J73" s="532">
        <f t="shared" si="7"/>
        <v>2.9574122366972793</v>
      </c>
      <c r="K73" s="595">
        <f t="shared" si="5"/>
        <v>33.95741223669728</v>
      </c>
      <c r="L73" s="496"/>
      <c r="M73" s="535">
        <f t="shared" si="6"/>
        <v>1025.9221233333333</v>
      </c>
    </row>
    <row r="74" spans="1:13" s="490" customFormat="1" ht="27" customHeight="1" x14ac:dyDescent="0.25">
      <c r="A74" s="488">
        <f>IFERROR(RANK(K74,$K$6:$K$101,0)+COUNTIF($K$6:K74,K74)-1,"")</f>
        <v>16</v>
      </c>
      <c r="B74" s="530">
        <v>69</v>
      </c>
      <c r="C74" s="527" t="str">
        <f>VLOOKUP(B74,'INFO. PROP'!A77:D173,2,FALSE)</f>
        <v>CONSULTORES DEL OCCIDENTE SAS</v>
      </c>
      <c r="D74" s="479" t="str">
        <f>VLOOKUP(B74,'CONSOLIDADO '!$B$8:$J$103,9,FALSE)</f>
        <v>HABILITADO</v>
      </c>
      <c r="E74" s="531">
        <f>IF(D74="HABILITADO",VLOOKUP(B74,'CONSOLIDADO '!$B$8:$O$103,7,FALSE)," ")</f>
        <v>871.69349999999997</v>
      </c>
      <c r="F74" s="531">
        <f>VLOOKUP(B74,'CONSOLIDADO '!$B$8:$O$103,11,FALSE)</f>
        <v>10</v>
      </c>
      <c r="G74" s="531">
        <f>VLOOKUP(B74,'CONSOLIDADO '!$B$8:$O$103,12,FALSE)</f>
        <v>20</v>
      </c>
      <c r="H74" s="531">
        <f>VLOOKUP(B74,'CONSOLIDADO '!$B$8:$O$103,13,FALSE)</f>
        <v>1</v>
      </c>
      <c r="I74" s="531"/>
      <c r="J74" s="532">
        <f t="shared" si="7"/>
        <v>36.580758233886257</v>
      </c>
      <c r="K74" s="595">
        <f t="shared" si="5"/>
        <v>67.580758233886257</v>
      </c>
      <c r="L74" s="496"/>
      <c r="M74" s="535">
        <f t="shared" si="6"/>
        <v>736.93108333333328</v>
      </c>
    </row>
    <row r="75" spans="1:13" s="490" customFormat="1" ht="27" customHeight="1" x14ac:dyDescent="0.25">
      <c r="A75" s="488">
        <f>IFERROR(RANK(K75,$K$6:$K$101,0)+COUNTIF($K$6:K75,K75)-1,"")</f>
        <v>31</v>
      </c>
      <c r="B75" s="530">
        <v>70</v>
      </c>
      <c r="C75" s="527" t="str">
        <f>VLOOKUP(B75,'INFO. PROP'!A78:D174,2,FALSE)</f>
        <v>CONSORCIO BOSA</v>
      </c>
      <c r="D75" s="479" t="str">
        <f>VLOOKUP(B75,'CONSOLIDADO '!$B$8:$J$103,9,FALSE)</f>
        <v>HABILITADO</v>
      </c>
      <c r="E75" s="531">
        <f>IF(D75="HABILITADO",VLOOKUP(B75,'CONSOLIDADO '!$B$8:$O$103,7,FALSE)," ")</f>
        <v>1024.7315000000001</v>
      </c>
      <c r="F75" s="531">
        <f>VLOOKUP(B75,'CONSOLIDADO '!$B$8:$O$103,11,FALSE)</f>
        <v>10</v>
      </c>
      <c r="G75" s="531">
        <f>VLOOKUP(B75,'CONSOLIDADO '!$B$8:$O$103,12,FALSE)</f>
        <v>20</v>
      </c>
      <c r="H75" s="531">
        <f>VLOOKUP(B75,'CONSOLIDADO '!$B$8:$O$103,13,FALSE)</f>
        <v>1</v>
      </c>
      <c r="I75" s="531"/>
      <c r="J75" s="532">
        <f t="shared" si="7"/>
        <v>18.775190197182379</v>
      </c>
      <c r="K75" s="595">
        <f t="shared" si="5"/>
        <v>49.775190197182383</v>
      </c>
      <c r="L75" s="496"/>
      <c r="M75" s="535">
        <f t="shared" si="6"/>
        <v>889.9690833333334</v>
      </c>
    </row>
    <row r="76" spans="1:13" s="490" customFormat="1" ht="27" customHeight="1" x14ac:dyDescent="0.25">
      <c r="A76" s="488">
        <f>IFERROR(RANK(K76,$K$6:$K$101,0)+COUNTIF($K$6:K76,K76)-1,"")</f>
        <v>35</v>
      </c>
      <c r="B76" s="530">
        <v>71</v>
      </c>
      <c r="C76" s="527" t="str">
        <f>VLOOKUP(B76,'INFO. PROP'!A79:D175,2,FALSE)</f>
        <v>CONSORCIO KALROY BOSA 04</v>
      </c>
      <c r="D76" s="479" t="str">
        <f>VLOOKUP(B76,'CONSOLIDADO '!$B$8:$J$103,9,FALSE)</f>
        <v>HABILITADO</v>
      </c>
      <c r="E76" s="531">
        <f>IF(D76="HABILITADO",VLOOKUP(B76,'CONSOLIDADO '!$B$8:$O$103,7,FALSE)," ")</f>
        <v>134.76241666666667</v>
      </c>
      <c r="F76" s="531">
        <f>VLOOKUP(B76,'CONSOLIDADO '!$B$8:$O$103,11,FALSE)</f>
        <v>10</v>
      </c>
      <c r="G76" s="531">
        <f>VLOOKUP(B76,'CONSOLIDADO '!$B$8:$O$103,12,FALSE)</f>
        <v>20</v>
      </c>
      <c r="H76" s="531">
        <f>VLOOKUP(B76,'CONSOLIDADO '!$B$8:$O$103,13,FALSE)</f>
        <v>1</v>
      </c>
      <c r="I76" s="531"/>
      <c r="J76" s="532">
        <f t="shared" si="7"/>
        <v>15.679252073007802</v>
      </c>
      <c r="K76" s="595">
        <f t="shared" si="5"/>
        <v>46.679252073007802</v>
      </c>
      <c r="L76" s="496"/>
      <c r="M76" s="535">
        <f t="shared" si="6"/>
        <v>0</v>
      </c>
    </row>
    <row r="77" spans="1:13" s="490" customFormat="1" ht="27" customHeight="1" x14ac:dyDescent="0.25">
      <c r="A77" s="488">
        <f>IFERROR(RANK(K77,$K$6:$K$101,0)+COUNTIF($K$6:K77,K77)-1,"")</f>
        <v>23</v>
      </c>
      <c r="B77" s="530">
        <v>72</v>
      </c>
      <c r="C77" s="527" t="str">
        <f>VLOOKUP(B77,'INFO. PROP'!A80:D176,2,FALSE)</f>
        <v>UNIÓN TEMPORAL - RUTAS BOSA.</v>
      </c>
      <c r="D77" s="479" t="str">
        <f>VLOOKUP(B77,'CONSOLIDADO '!$B$8:$J$103,9,FALSE)</f>
        <v>HABILITADO</v>
      </c>
      <c r="E77" s="531">
        <f>IF(D77="HABILITADO",VLOOKUP(B77,'CONSOLIDADO '!$B$8:$O$103,7,FALSE)," ")</f>
        <v>970.74879999999996</v>
      </c>
      <c r="F77" s="531">
        <f>VLOOKUP(B77,'CONSOLIDADO '!$B$8:$O$103,11,FALSE)</f>
        <v>10</v>
      </c>
      <c r="G77" s="531">
        <f>VLOOKUP(B77,'CONSOLIDADO '!$B$8:$O$103,12,FALSE)</f>
        <v>20</v>
      </c>
      <c r="H77" s="531">
        <f>VLOOKUP(B77,'CONSOLIDADO '!$B$8:$O$103,13,FALSE)</f>
        <v>1</v>
      </c>
      <c r="I77" s="531"/>
      <c r="J77" s="532">
        <f t="shared" si="7"/>
        <v>25.055935094887371</v>
      </c>
      <c r="K77" s="595">
        <f t="shared" si="5"/>
        <v>56.055935094887374</v>
      </c>
      <c r="L77" s="497"/>
      <c r="M77" s="535">
        <f t="shared" si="6"/>
        <v>835.98638333333326</v>
      </c>
    </row>
    <row r="78" spans="1:13" s="490" customFormat="1" ht="27" customHeight="1" x14ac:dyDescent="0.25">
      <c r="A78" s="488">
        <f>IFERROR(RANK(K78,$K$6:$K$101,0)+COUNTIF($K$6:K78,K78)-1,"")</f>
        <v>32</v>
      </c>
      <c r="B78" s="530">
        <v>73</v>
      </c>
      <c r="C78" s="528" t="str">
        <f>VLOOKUP(B78,'INFO. PROP'!A81:D177,2,FALSE)</f>
        <v>CONSORCIO AV</v>
      </c>
      <c r="D78" s="479" t="str">
        <f>VLOOKUP(B78,'CONSOLIDADO '!$B$8:$J$103,9,FALSE)</f>
        <v>HABILITADO</v>
      </c>
      <c r="E78" s="531">
        <f>IF(D78="HABILITADO",VLOOKUP(B78,'CONSOLIDADO '!$B$8:$O$103,7,FALSE)," ")</f>
        <v>1023.9325</v>
      </c>
      <c r="F78" s="531">
        <f>VLOOKUP(B78,'CONSOLIDADO '!$B$8:$O$103,11,FALSE)</f>
        <v>10</v>
      </c>
      <c r="G78" s="531">
        <f>VLOOKUP(B78,'CONSOLIDADO '!$B$8:$O$103,12,FALSE)</f>
        <v>20</v>
      </c>
      <c r="H78" s="531">
        <f>VLOOKUP(B78,'CONSOLIDADO '!$B$8:$O$103,13,FALSE)</f>
        <v>0</v>
      </c>
      <c r="I78" s="531"/>
      <c r="J78" s="532">
        <f t="shared" si="7"/>
        <v>18.868151741774756</v>
      </c>
      <c r="K78" s="595">
        <f t="shared" si="5"/>
        <v>48.868151741774753</v>
      </c>
      <c r="L78" s="497"/>
      <c r="M78" s="535">
        <f t="shared" si="6"/>
        <v>889.17008333333331</v>
      </c>
    </row>
    <row r="79" spans="1:13" s="490" customFormat="1" ht="27" customHeight="1" x14ac:dyDescent="0.25">
      <c r="A79" s="488" t="str">
        <f>IFERROR(RANK(K79,$K$6:$K$101,0)+COUNTIF($K$6:K79,K79)-1,"")</f>
        <v/>
      </c>
      <c r="B79" s="530">
        <v>74</v>
      </c>
      <c r="C79" s="528" t="str">
        <f>VLOOKUP(B79,'INFO. PROP'!A82:D178,2,FALSE)</f>
        <v>CONSORCIO INGEVIAL</v>
      </c>
      <c r="D79" s="479" t="str">
        <f>VLOOKUP(B79,'CONSOLIDADO '!$B$8:$J$103,9,FALSE)</f>
        <v>RECHAZADO</v>
      </c>
      <c r="E79" s="531" t="str">
        <f>IF(D79="HABILITADO",VLOOKUP(B79,'CONSOLIDADO '!$B$8:$O$103,7,FALSE)," ")</f>
        <v xml:space="preserve"> </v>
      </c>
      <c r="F79" s="531">
        <f>VLOOKUP(B79,'CONSOLIDADO '!$B$8:$O$103,11,FALSE)</f>
        <v>0</v>
      </c>
      <c r="G79" s="531">
        <f>VLOOKUP(B79,'CONSOLIDADO '!$B$8:$O$103,12,FALSE)</f>
        <v>0</v>
      </c>
      <c r="H79" s="531">
        <f>VLOOKUP(B79,'CONSOLIDADO '!$B$8:$O$103,13,FALSE)</f>
        <v>0</v>
      </c>
      <c r="I79" s="531"/>
      <c r="J79" s="532">
        <f t="shared" si="7"/>
        <v>0</v>
      </c>
      <c r="K79" s="489" t="str">
        <f t="shared" si="5"/>
        <v>RECHAZADO, NO OBTIENE PUNTAJE</v>
      </c>
      <c r="L79" s="496"/>
      <c r="M79" s="535" t="e">
        <f t="shared" si="6"/>
        <v>#VALUE!</v>
      </c>
    </row>
    <row r="80" spans="1:13" s="490" customFormat="1" ht="27" customHeight="1" x14ac:dyDescent="0.25">
      <c r="A80" s="488" t="str">
        <f>IFERROR(RANK(K80,$K$6:$K$101,0)+COUNTIF($K$6:K80,K80)-1,"")</f>
        <v/>
      </c>
      <c r="B80" s="530">
        <v>75</v>
      </c>
      <c r="C80" s="528" t="str">
        <f>VLOOKUP(B80,'INFO. PROP'!A83:D179,2,FALSE)</f>
        <v>CONSORCIO INTERVENTORIA BOSA</v>
      </c>
      <c r="D80" s="479" t="str">
        <f>VLOOKUP(B80,'CONSOLIDADO '!$B$8:$J$103,9,FALSE)</f>
        <v>RECHAZADO</v>
      </c>
      <c r="E80" s="531" t="str">
        <f>IF(D80="HABILITADO",VLOOKUP(B80,'CONSOLIDADO '!$B$8:$O$103,7,FALSE)," ")</f>
        <v xml:space="preserve"> </v>
      </c>
      <c r="F80" s="531">
        <f>VLOOKUP(B80,'CONSOLIDADO '!$B$8:$O$103,11,FALSE)</f>
        <v>0</v>
      </c>
      <c r="G80" s="531">
        <f>VLOOKUP(B80,'CONSOLIDADO '!$B$8:$O$103,12,FALSE)</f>
        <v>0</v>
      </c>
      <c r="H80" s="531">
        <f>VLOOKUP(B80,'CONSOLIDADO '!$B$8:$O$103,13,FALSE)</f>
        <v>0</v>
      </c>
      <c r="I80" s="531"/>
      <c r="J80" s="532">
        <f t="shared" si="7"/>
        <v>0</v>
      </c>
      <c r="K80" s="489" t="str">
        <f t="shared" si="5"/>
        <v>RECHAZADO, NO OBTIENE PUNTAJE</v>
      </c>
      <c r="L80" s="497"/>
      <c r="M80" s="535" t="e">
        <f t="shared" si="6"/>
        <v>#VALUE!</v>
      </c>
    </row>
    <row r="81" spans="1:13" s="490" customFormat="1" ht="27" customHeight="1" x14ac:dyDescent="0.25">
      <c r="A81" s="488">
        <f>IFERROR(RANK(K81,$K$6:$K$101,0)+COUNTIF($K$6:K81,K81)-1,"")</f>
        <v>27</v>
      </c>
      <c r="B81" s="530">
        <v>76</v>
      </c>
      <c r="C81" s="528" t="str">
        <f>VLOOKUP(B81,'INFO. PROP'!A84:D180,2,FALSE)</f>
        <v>CONSORCIO ING VIAL</v>
      </c>
      <c r="D81" s="479" t="str">
        <f>VLOOKUP(B81,'CONSOLIDADO '!$B$8:$J$103,9,FALSE)</f>
        <v>HABILITADO</v>
      </c>
      <c r="E81" s="531">
        <f>IF(D81="HABILITADO",VLOOKUP(B81,'CONSOLIDADO '!$B$8:$O$103,7,FALSE)," ")</f>
        <v>994.87019999999995</v>
      </c>
      <c r="F81" s="531">
        <f>VLOOKUP(B81,'CONSOLIDADO '!$B$8:$O$103,11,FALSE)</f>
        <v>10</v>
      </c>
      <c r="G81" s="531">
        <f>VLOOKUP(B81,'CONSOLIDADO '!$B$8:$O$103,12,FALSE)</f>
        <v>20</v>
      </c>
      <c r="H81" s="531">
        <f>VLOOKUP(B81,'CONSOLIDADO '!$B$8:$O$103,13,FALSE)</f>
        <v>1</v>
      </c>
      <c r="I81" s="531"/>
      <c r="J81" s="532">
        <f t="shared" si="7"/>
        <v>22.249473766063492</v>
      </c>
      <c r="K81" s="595">
        <f t="shared" si="5"/>
        <v>53.249473766063488</v>
      </c>
      <c r="L81" s="496"/>
      <c r="M81" s="535">
        <f t="shared" si="6"/>
        <v>860.10778333333326</v>
      </c>
    </row>
    <row r="82" spans="1:13" s="491" customFormat="1" ht="27" customHeight="1" x14ac:dyDescent="0.25">
      <c r="A82" s="488">
        <f>IFERROR(RANK(K82,$K$6:$K$101,0)+COUNTIF($K$6:K82,K82)-1,"")</f>
        <v>58</v>
      </c>
      <c r="B82" s="530">
        <v>77</v>
      </c>
      <c r="C82" s="528" t="str">
        <f>VLOOKUP(B82,'INFO. PROP'!A85:D181,2,FALSE)</f>
        <v>CONSORCIO INTERVENTORES</v>
      </c>
      <c r="D82" s="479" t="str">
        <f>VLOOKUP(B82,'CONSOLIDADO '!$B$8:$J$103,9,FALSE)</f>
        <v>HABILITADO</v>
      </c>
      <c r="E82" s="531">
        <f>IF(D82="HABILITADO",VLOOKUP(B82,'CONSOLIDADO '!$B$8:$O$103,7,FALSE)," ")</f>
        <v>1133.3433333333332</v>
      </c>
      <c r="F82" s="531">
        <f>VLOOKUP(B82,'CONSOLIDADO '!$B$8:$O$103,11,FALSE)</f>
        <v>10</v>
      </c>
      <c r="G82" s="531">
        <f>VLOOKUP(B82,'CONSOLIDADO '!$B$8:$O$103,12,FALSE)</f>
        <v>20</v>
      </c>
      <c r="H82" s="531">
        <f>VLOOKUP(B82,'CONSOLIDADO '!$B$8:$O$103,13,FALSE)</f>
        <v>1</v>
      </c>
      <c r="I82" s="531"/>
      <c r="J82" s="532">
        <f t="shared" si="7"/>
        <v>6.1384895868254565</v>
      </c>
      <c r="K82" s="595">
        <f t="shared" si="5"/>
        <v>37.138489586825457</v>
      </c>
      <c r="L82" s="496"/>
      <c r="M82" s="535">
        <f t="shared" si="6"/>
        <v>998.58091666666655</v>
      </c>
    </row>
    <row r="83" spans="1:13" s="490" customFormat="1" ht="27" customHeight="1" x14ac:dyDescent="0.25">
      <c r="A83" s="488">
        <f>IFERROR(RANK(K83,$K$6:$K$101,0)+COUNTIF($K$6:K83,K83)-1,"")</f>
        <v>49</v>
      </c>
      <c r="B83" s="530">
        <v>78</v>
      </c>
      <c r="C83" s="528" t="str">
        <f>VLOOKUP(B83,'INFO. PROP'!A86:D182,2,FALSE)</f>
        <v>INGENIERIA Y CONSULTORIA INGECON SAS</v>
      </c>
      <c r="D83" s="479" t="str">
        <f>VLOOKUP(B83,'CONSOLIDADO '!$B$8:$J$103,9,FALSE)</f>
        <v>HABILITADO</v>
      </c>
      <c r="E83" s="531">
        <f>IF(D83="HABILITADO",VLOOKUP(B83,'CONSOLIDADO '!$B$8:$O$103,7,FALSE)," ")</f>
        <v>1103.7433333333333</v>
      </c>
      <c r="F83" s="531">
        <f>VLOOKUP(B83,'CONSOLIDADO '!$B$8:$O$103,11,FALSE)</f>
        <v>10</v>
      </c>
      <c r="G83" s="531">
        <f>VLOOKUP(B83,'CONSOLIDADO '!$B$8:$O$103,12,FALSE)</f>
        <v>20</v>
      </c>
      <c r="H83" s="531">
        <f>VLOOKUP(B83,'CONSOLIDADO '!$B$8:$O$103,13,FALSE)</f>
        <v>1</v>
      </c>
      <c r="I83" s="531"/>
      <c r="J83" s="532">
        <f t="shared" si="7"/>
        <v>9.5823715892459784</v>
      </c>
      <c r="K83" s="595">
        <f t="shared" si="5"/>
        <v>40.58237158924598</v>
      </c>
      <c r="L83" s="497"/>
      <c r="M83" s="535">
        <f t="shared" si="6"/>
        <v>968.98091666666664</v>
      </c>
    </row>
    <row r="84" spans="1:13" s="490" customFormat="1" ht="27" customHeight="1" x14ac:dyDescent="0.25">
      <c r="A84" s="488">
        <f>IFERROR(RANK(K84,$K$6:$K$101,0)+COUNTIF($K$6:K84,K84)-1,"")</f>
        <v>68</v>
      </c>
      <c r="B84" s="530">
        <v>79</v>
      </c>
      <c r="C84" s="528" t="str">
        <f>VLOOKUP(B84,'INFO. PROP'!A87:D183,2,FALSE)</f>
        <v xml:space="preserve">	INTERVENTORIA Y CONSTRUCIVILES SAS</v>
      </c>
      <c r="D84" s="479" t="str">
        <f>VLOOKUP(B84,'CONSOLIDADO '!$B$8:$J$103,9,FALSE)</f>
        <v>HABILITADO</v>
      </c>
      <c r="E84" s="531">
        <f>IF(D84="HABILITADO",VLOOKUP(B84,'CONSOLIDADO '!$B$8:$O$103,7,FALSE)," ")</f>
        <v>1188.6489999999999</v>
      </c>
      <c r="F84" s="531">
        <f>VLOOKUP(B84,'CONSOLIDADO '!$B$8:$O$103,11,FALSE)</f>
        <v>10</v>
      </c>
      <c r="G84" s="531">
        <f>VLOOKUP(B84,'CONSOLIDADO '!$B$8:$O$103,12,FALSE)</f>
        <v>0</v>
      </c>
      <c r="H84" s="531">
        <f>VLOOKUP(B84,'CONSOLIDADO '!$B$8:$O$103,13,FALSE)</f>
        <v>1</v>
      </c>
      <c r="I84" s="531"/>
      <c r="J84" s="532">
        <f t="shared" si="7"/>
        <v>-0.29617899645841805</v>
      </c>
      <c r="K84" s="595">
        <f t="shared" si="5"/>
        <v>10.703821003541583</v>
      </c>
      <c r="L84" s="496"/>
      <c r="M84" s="535">
        <f t="shared" si="6"/>
        <v>1053.8865833333332</v>
      </c>
    </row>
    <row r="85" spans="1:13" s="490" customFormat="1" ht="27" customHeight="1" x14ac:dyDescent="0.25">
      <c r="A85" s="488" t="str">
        <f>IFERROR(RANK(K85,$K$6:$K$101,0)+COUNTIF($K$6:K85,K85)-1,"")</f>
        <v/>
      </c>
      <c r="B85" s="530">
        <v>80</v>
      </c>
      <c r="C85" s="528" t="str">
        <f>VLOOKUP(B85,'INFO. PROP'!A88:D184,2,FALSE)</f>
        <v>CONSORCIO INTERVIAS BOSA -22</v>
      </c>
      <c r="D85" s="479" t="str">
        <f>VLOOKUP(B85,'CONSOLIDADO '!$B$8:$J$103,9,FALSE)</f>
        <v>RECHAZADO</v>
      </c>
      <c r="E85" s="531" t="str">
        <f>IF(D85="HABILITADO",VLOOKUP(B85,'CONSOLIDADO '!$B$8:$O$103,7,FALSE)," ")</f>
        <v xml:space="preserve"> </v>
      </c>
      <c r="F85" s="531">
        <f>VLOOKUP(B85,'CONSOLIDADO '!$B$8:$O$103,11,FALSE)</f>
        <v>0</v>
      </c>
      <c r="G85" s="531">
        <f>VLOOKUP(B85,'CONSOLIDADO '!$B$8:$O$103,12,FALSE)</f>
        <v>0</v>
      </c>
      <c r="H85" s="531">
        <f>VLOOKUP(B85,'CONSOLIDADO '!$B$8:$O$103,13,FALSE)</f>
        <v>0</v>
      </c>
      <c r="I85" s="531"/>
      <c r="J85" s="532">
        <f t="shared" si="7"/>
        <v>0</v>
      </c>
      <c r="K85" s="595" t="str">
        <f t="shared" si="5"/>
        <v>RECHAZADO, NO OBTIENE PUNTAJE</v>
      </c>
      <c r="L85" s="496"/>
      <c r="M85" s="535" t="e">
        <f t="shared" si="6"/>
        <v>#VALUE!</v>
      </c>
    </row>
    <row r="86" spans="1:13" s="490" customFormat="1" ht="27" customHeight="1" x14ac:dyDescent="0.25">
      <c r="A86" s="488">
        <f>IFERROR(RANK(K86,$K$6:$K$101,0)+COUNTIF($K$6:K86,K86)-1,"")</f>
        <v>2</v>
      </c>
      <c r="B86" s="530">
        <v>81</v>
      </c>
      <c r="C86" s="528" t="str">
        <f>VLOOKUP(B86,'INFO. PROP'!A89:D185,2,FALSE)</f>
        <v>AYM CONSULTORIA SAS</v>
      </c>
      <c r="D86" s="479" t="str">
        <f>VLOOKUP(B86,'CONSOLIDADO '!$B$8:$J$103,9,FALSE)</f>
        <v>HABILITADO</v>
      </c>
      <c r="E86" s="531">
        <f>IF(D86="HABILITADO",VLOOKUP(B86,'CONSOLIDADO '!$B$8:$O$103,7,FALSE)," ")</f>
        <v>606.94833333333338</v>
      </c>
      <c r="F86" s="531">
        <f>VLOOKUP(B86,'CONSOLIDADO '!$B$8:$O$103,11,FALSE)</f>
        <v>10</v>
      </c>
      <c r="G86" s="531">
        <f>VLOOKUP(B86,'CONSOLIDADO '!$B$8:$O$103,12,FALSE)</f>
        <v>20</v>
      </c>
      <c r="H86" s="531">
        <f>VLOOKUP(B86,'CONSOLIDADO '!$B$8:$O$103,13,FALSE)</f>
        <v>1</v>
      </c>
      <c r="I86" s="531"/>
      <c r="J86" s="532">
        <f t="shared" si="7"/>
        <v>67.383160757911881</v>
      </c>
      <c r="K86" s="595">
        <f t="shared" si="5"/>
        <v>98.383160757911881</v>
      </c>
      <c r="L86" s="497"/>
      <c r="M86" s="535">
        <f t="shared" si="6"/>
        <v>472.18591666666669</v>
      </c>
    </row>
    <row r="87" spans="1:13" s="490" customFormat="1" ht="27" customHeight="1" x14ac:dyDescent="0.25">
      <c r="A87" s="488">
        <f>IFERROR(RANK(K87,$K$6:$K$101,0)+COUNTIF($K$6:K87,K87)-1,"")</f>
        <v>34</v>
      </c>
      <c r="B87" s="530">
        <v>82</v>
      </c>
      <c r="C87" s="528" t="str">
        <f>VLOOKUP(B87,'INFO. PROP'!A90:D186,2,FALSE)</f>
        <v>CONSORCIO NLA 2022</v>
      </c>
      <c r="D87" s="479" t="str">
        <f>VLOOKUP(B87,'CONSOLIDADO '!$B$8:$J$103,9,FALSE)</f>
        <v>HABILITADO</v>
      </c>
      <c r="E87" s="531">
        <f>IF(D87="HABILITADO",VLOOKUP(B87,'CONSOLIDADO '!$B$8:$O$103,7,FALSE)," ")</f>
        <v>1046.9316666666666</v>
      </c>
      <c r="F87" s="531">
        <f>VLOOKUP(B87,'CONSOLIDADO '!$B$8:$O$103,11,FALSE)</f>
        <v>10</v>
      </c>
      <c r="G87" s="531">
        <f>VLOOKUP(B87,'CONSOLIDADO '!$B$8:$O$103,12,FALSE)</f>
        <v>20</v>
      </c>
      <c r="H87" s="531">
        <f>VLOOKUP(B87,'CONSOLIDADO '!$B$8:$O$103,13,FALSE)</f>
        <v>1</v>
      </c>
      <c r="I87" s="531"/>
      <c r="J87" s="532">
        <f t="shared" si="7"/>
        <v>16.192259304139505</v>
      </c>
      <c r="K87" s="595">
        <f t="shared" si="5"/>
        <v>47.192259304139505</v>
      </c>
      <c r="L87" s="497"/>
      <c r="M87" s="535">
        <f t="shared" si="6"/>
        <v>912.16924999999992</v>
      </c>
    </row>
    <row r="88" spans="1:13" s="490" customFormat="1" ht="27" customHeight="1" x14ac:dyDescent="0.25">
      <c r="A88" s="488">
        <f>IFERROR(RANK(K88,$K$6:$K$101,0)+COUNTIF($K$6:K88,K88)-1,"")</f>
        <v>17</v>
      </c>
      <c r="B88" s="530">
        <v>83</v>
      </c>
      <c r="C88" s="528" t="str">
        <f>VLOOKUP(B88,'INFO. PROP'!A91:D187,2,FALSE)</f>
        <v>CONSORCIO URBANO</v>
      </c>
      <c r="D88" s="479" t="str">
        <f>VLOOKUP(B88,'CONSOLIDADO '!$B$8:$J$103,9,FALSE)</f>
        <v>HABILITADO</v>
      </c>
      <c r="E88" s="531">
        <f>IF(D88="HABILITADO",VLOOKUP(B88,'CONSOLIDADO '!$B$8:$O$103,7,FALSE)," ")</f>
        <v>877.82080000000008</v>
      </c>
      <c r="F88" s="531">
        <f>VLOOKUP(B88,'CONSOLIDADO '!$B$8:$O$103,11,FALSE)</f>
        <v>10</v>
      </c>
      <c r="G88" s="531">
        <f>VLOOKUP(B88,'CONSOLIDADO '!$B$8:$O$103,12,FALSE)</f>
        <v>20</v>
      </c>
      <c r="H88" s="531">
        <f>VLOOKUP(B88,'CONSOLIDADO '!$B$8:$O$103,13,FALSE)</f>
        <v>1</v>
      </c>
      <c r="I88" s="531"/>
      <c r="J88" s="532">
        <f t="shared" si="7"/>
        <v>35.867863024648699</v>
      </c>
      <c r="K88" s="595">
        <f t="shared" si="5"/>
        <v>66.867863024648699</v>
      </c>
      <c r="L88" s="496"/>
      <c r="M88" s="535">
        <f t="shared" si="6"/>
        <v>743.05838333333338</v>
      </c>
    </row>
    <row r="89" spans="1:13" s="490" customFormat="1" ht="27" customHeight="1" x14ac:dyDescent="0.25">
      <c r="A89" s="488">
        <f>IFERROR(RANK(K89,$K$6:$K$101,0)+COUNTIF($K$6:K89,K89)-1,"")</f>
        <v>46</v>
      </c>
      <c r="B89" s="530">
        <v>84</v>
      </c>
      <c r="C89" s="528" t="str">
        <f>VLOOKUP(B89,'INFO. PROP'!A92:D188,2,FALSE)</f>
        <v>CONSORCIO INTERVIAL AB 004</v>
      </c>
      <c r="D89" s="479" t="str">
        <f>VLOOKUP(B89,'CONSOLIDADO '!$B$8:$J$103,9,FALSE)</f>
        <v>HABILITADO</v>
      </c>
      <c r="E89" s="531">
        <f>IF(D89="HABILITADO",VLOOKUP(B89,'CONSOLIDADO '!$B$8:$O$103,7,FALSE)," ")</f>
        <v>1095.0651500000001</v>
      </c>
      <c r="F89" s="531">
        <f>VLOOKUP(B89,'CONSOLIDADO '!$B$8:$O$103,11,FALSE)</f>
        <v>10</v>
      </c>
      <c r="G89" s="531">
        <f>VLOOKUP(B89,'CONSOLIDADO '!$B$8:$O$103,12,FALSE)</f>
        <v>20</v>
      </c>
      <c r="H89" s="531">
        <f>VLOOKUP(B89,'CONSOLIDADO '!$B$8:$O$103,13,FALSE)</f>
        <v>1</v>
      </c>
      <c r="I89" s="531"/>
      <c r="J89" s="532">
        <f t="shared" si="7"/>
        <v>10.592055352603143</v>
      </c>
      <c r="K89" s="595">
        <f t="shared" si="5"/>
        <v>41.59205535260314</v>
      </c>
      <c r="L89" s="496"/>
      <c r="M89" s="535">
        <f t="shared" si="6"/>
        <v>960.30273333333344</v>
      </c>
    </row>
    <row r="90" spans="1:13" s="490" customFormat="1" ht="27" customHeight="1" x14ac:dyDescent="0.25">
      <c r="A90" s="488">
        <f>IFERROR(RANK(K90,$K$6:$K$101,0)+COUNTIF($K$6:K90,K90)-1,"")</f>
        <v>73</v>
      </c>
      <c r="B90" s="530">
        <v>85</v>
      </c>
      <c r="C90" s="528" t="str">
        <f>VLOOKUP(B90,'INFO. PROP'!A93:D189,2,FALSE)</f>
        <v>CONSORCIO MALLA VIAL BOSA 22</v>
      </c>
      <c r="D90" s="479" t="str">
        <f>VLOOKUP(B90,'CONSOLIDADO '!$B$8:$J$103,9,FALSE)</f>
        <v>HABILITADO</v>
      </c>
      <c r="E90" s="531">
        <f>IF(D90="HABILITADO",VLOOKUP(B90,'CONSOLIDADO '!$B$8:$O$103,7,FALSE)," ")</f>
        <v>1538.865</v>
      </c>
      <c r="F90" s="531">
        <f>VLOOKUP(B90,'CONSOLIDADO '!$B$8:$O$103,11,FALSE)</f>
        <v>10</v>
      </c>
      <c r="G90" s="531">
        <f>VLOOKUP(B90,'CONSOLIDADO '!$B$8:$O$103,12,FALSE)</f>
        <v>20</v>
      </c>
      <c r="H90" s="531">
        <f>VLOOKUP(B90,'CONSOLIDADO '!$B$8:$O$103,13,FALSE)</f>
        <v>1</v>
      </c>
      <c r="I90" s="531"/>
      <c r="J90" s="532">
        <f t="shared" si="7"/>
        <v>-41.042887758610824</v>
      </c>
      <c r="K90" s="595">
        <f t="shared" si="5"/>
        <v>-10.042887758610824</v>
      </c>
      <c r="L90" s="496"/>
      <c r="M90" s="535">
        <f t="shared" si="6"/>
        <v>1404.1025833333333</v>
      </c>
    </row>
    <row r="91" spans="1:13" s="490" customFormat="1" ht="27" customHeight="1" x14ac:dyDescent="0.25">
      <c r="A91" s="488" t="str">
        <f>IFERROR(RANK(K91,$K$6:$K$101,0)+COUNTIF($K$6:K91,K91)-1,"")</f>
        <v/>
      </c>
      <c r="B91" s="530">
        <v>86</v>
      </c>
      <c r="C91" s="528" t="str">
        <f>VLOOKUP(B91,'INFO. PROP'!A94:D190,2,FALSE)</f>
        <v>TERRA INGENIEROS CIVILES SAS</v>
      </c>
      <c r="D91" s="479" t="str">
        <f>VLOOKUP(B91,'CONSOLIDADO '!$B$8:$J$103,9,FALSE)</f>
        <v>RECHAZADO</v>
      </c>
      <c r="E91" s="531" t="str">
        <f>IF(D91="HABILITADO",VLOOKUP(B91,'CONSOLIDADO '!$B$8:$O$103,7,FALSE)," ")</f>
        <v xml:space="preserve"> </v>
      </c>
      <c r="F91" s="531">
        <f>VLOOKUP(B91,'CONSOLIDADO '!$B$8:$O$103,11,FALSE)</f>
        <v>0</v>
      </c>
      <c r="G91" s="531">
        <f>VLOOKUP(B91,'CONSOLIDADO '!$B$8:$O$103,12,FALSE)</f>
        <v>0</v>
      </c>
      <c r="H91" s="531">
        <f>VLOOKUP(B91,'CONSOLIDADO '!$B$8:$O$103,13,FALSE)</f>
        <v>0</v>
      </c>
      <c r="I91" s="531"/>
      <c r="J91" s="532">
        <f t="shared" si="7"/>
        <v>0</v>
      </c>
      <c r="K91" s="489" t="str">
        <f t="shared" si="5"/>
        <v>RECHAZADO, NO OBTIENE PUNTAJE</v>
      </c>
      <c r="L91" s="496"/>
      <c r="M91" s="535" t="e">
        <f t="shared" si="6"/>
        <v>#VALUE!</v>
      </c>
    </row>
    <row r="92" spans="1:13" s="490" customFormat="1" ht="27" customHeight="1" x14ac:dyDescent="0.25">
      <c r="A92" s="488">
        <f>IFERROR(RANK(K92,$K$6:$K$101,0)+COUNTIF($K$6:K92,K92)-1,"")</f>
        <v>79</v>
      </c>
      <c r="B92" s="530">
        <v>87</v>
      </c>
      <c r="C92" s="528" t="str">
        <f>VLOOKUP(B92,'INFO. PROP'!A95:D191,2,FALSE)</f>
        <v>CONSORCIO INTERVENTORIA BOSA</v>
      </c>
      <c r="D92" s="479" t="str">
        <f>VLOOKUP(B92,'CONSOLIDADO '!$B$8:$J$103,9,FALSE)</f>
        <v>HABILITADO</v>
      </c>
      <c r="E92" s="531">
        <f>IF(D92="HABILITADO",VLOOKUP(B92,'CONSOLIDADO '!$B$8:$O$103,7,FALSE)," ")</f>
        <v>1877.5440000000001</v>
      </c>
      <c r="F92" s="531">
        <f>VLOOKUP(B92,'CONSOLIDADO '!$B$8:$O$103,11,FALSE)</f>
        <v>10</v>
      </c>
      <c r="G92" s="531">
        <f>VLOOKUP(B92,'CONSOLIDADO '!$B$8:$O$103,12,FALSE)</f>
        <v>20</v>
      </c>
      <c r="H92" s="531">
        <f>VLOOKUP(B92,'CONSOLIDADO '!$B$8:$O$103,13,FALSE)</f>
        <v>1</v>
      </c>
      <c r="I92" s="531"/>
      <c r="J92" s="532">
        <f t="shared" si="7"/>
        <v>-80.447296971373859</v>
      </c>
      <c r="K92" s="595">
        <f t="shared" si="5"/>
        <v>-49.447296971373859</v>
      </c>
      <c r="L92" s="496"/>
      <c r="M92" s="535">
        <f t="shared" si="6"/>
        <v>1742.7815833333334</v>
      </c>
    </row>
    <row r="93" spans="1:13" s="490" customFormat="1" ht="27" customHeight="1" x14ac:dyDescent="0.25">
      <c r="A93" s="488" t="str">
        <f>IFERROR(RANK(K93,$K$6:$K$101,0)+COUNTIF($K$6:K93,K93)-1,"")</f>
        <v/>
      </c>
      <c r="B93" s="530">
        <v>88</v>
      </c>
      <c r="C93" s="528" t="str">
        <f>VLOOKUP(B93,'INFO. PROP'!A96:D192,2,FALSE)</f>
        <v>CONSORCIO VIAS URBANAS PCC</v>
      </c>
      <c r="D93" s="479" t="str">
        <f>VLOOKUP(B93,'CONSOLIDADO '!$B$8:$J$103,9,FALSE)</f>
        <v>RECHAZADO</v>
      </c>
      <c r="E93" s="531" t="str">
        <f>IF(D93="HABILITADO",VLOOKUP(B93,'CONSOLIDADO '!$B$8:$O$103,7,FALSE)," ")</f>
        <v xml:space="preserve"> </v>
      </c>
      <c r="F93" s="531">
        <f>VLOOKUP(B93,'CONSOLIDADO '!$B$8:$O$103,11,FALSE)</f>
        <v>0</v>
      </c>
      <c r="G93" s="531">
        <f>VLOOKUP(B93,'CONSOLIDADO '!$B$8:$O$103,12,FALSE)</f>
        <v>0</v>
      </c>
      <c r="H93" s="531">
        <f>VLOOKUP(B93,'CONSOLIDADO '!$B$8:$O$103,13,FALSE)</f>
        <v>0</v>
      </c>
      <c r="I93" s="531"/>
      <c r="J93" s="532">
        <f t="shared" si="7"/>
        <v>0</v>
      </c>
      <c r="K93" s="489" t="str">
        <f t="shared" si="5"/>
        <v>RECHAZADO, NO OBTIENE PUNTAJE</v>
      </c>
      <c r="L93" s="496"/>
      <c r="M93" s="535" t="e">
        <f t="shared" si="6"/>
        <v>#VALUE!</v>
      </c>
    </row>
    <row r="94" spans="1:13" s="491" customFormat="1" ht="27" customHeight="1" x14ac:dyDescent="0.25">
      <c r="A94" s="488">
        <f>IFERROR(RANK(K94,$K$6:$K$101,0)+COUNTIF($K$6:K94,K94)-1,"")</f>
        <v>36</v>
      </c>
      <c r="B94" s="530">
        <v>89</v>
      </c>
      <c r="C94" s="528" t="str">
        <f>VLOOKUP(B94,'INFO. PROP'!A97:D193,2,FALSE)</f>
        <v>CONSORCIO CONEXION VIAL BOSA</v>
      </c>
      <c r="D94" s="479" t="str">
        <f>VLOOKUP(B94,'CONSOLIDADO '!$B$8:$J$103,9,FALSE)</f>
        <v>HABILITADO</v>
      </c>
      <c r="E94" s="531">
        <f>IF(D94="HABILITADO",VLOOKUP(B94,'CONSOLIDADO '!$B$8:$O$103,7,FALSE)," ")</f>
        <v>1058.7253333333333</v>
      </c>
      <c r="F94" s="531">
        <f>VLOOKUP(B94,'CONSOLIDADO '!$B$8:$O$103,11,FALSE)</f>
        <v>10</v>
      </c>
      <c r="G94" s="531">
        <f>VLOOKUP(B94,'CONSOLIDADO '!$B$8:$O$103,12,FALSE)</f>
        <v>20</v>
      </c>
      <c r="H94" s="531">
        <f>VLOOKUP(B94,'CONSOLIDADO '!$B$8:$O$103,13,FALSE)</f>
        <v>1</v>
      </c>
      <c r="I94" s="531"/>
      <c r="J94" s="532">
        <f>IF(D94="HABILITADO",(IF(E94&lt;$D$107,(69*(1-(($D$107-E94))/$D$107)),(69*(1-((ABS(($D$107-E94)))/$D$107))))),0)</f>
        <v>14.82009726441381</v>
      </c>
      <c r="K94" s="595">
        <f t="shared" si="5"/>
        <v>45.82009726441381</v>
      </c>
      <c r="L94" s="496"/>
      <c r="M94" s="535">
        <f t="shared" si="6"/>
        <v>923.96291666666662</v>
      </c>
    </row>
    <row r="95" spans="1:13" s="490" customFormat="1" ht="27" customHeight="1" x14ac:dyDescent="0.25">
      <c r="A95" s="488">
        <f>IFERROR(RANK(K95,$K$6:$K$101,0)+COUNTIF($K$6:K95,K95)-1,"")</f>
        <v>22</v>
      </c>
      <c r="B95" s="530">
        <v>90</v>
      </c>
      <c r="C95" s="528" t="str">
        <f>VLOOKUP(B95,'INFO. PROP'!A98:D194,2,FALSE)</f>
        <v>CONSORCIO INT. GQQI</v>
      </c>
      <c r="D95" s="479" t="str">
        <f>VLOOKUP(B95,'CONSOLIDADO '!$B$8:$J$103,9,FALSE)</f>
        <v>HABILITADO</v>
      </c>
      <c r="E95" s="531">
        <f>IF(D95="HABILITADO",VLOOKUP(B95,'CONSOLIDADO '!$B$8:$O$103,7,FALSE)," ")</f>
        <v>961.45166666666671</v>
      </c>
      <c r="F95" s="531">
        <f>VLOOKUP(B95,'CONSOLIDADO '!$B$8:$O$103,11,FALSE)</f>
        <v>10</v>
      </c>
      <c r="G95" s="531">
        <f>VLOOKUP(B95,'CONSOLIDADO '!$B$8:$O$103,12,FALSE)</f>
        <v>20</v>
      </c>
      <c r="H95" s="531">
        <f>VLOOKUP(B95,'CONSOLIDADO '!$B$8:$O$103,13,FALSE)</f>
        <v>1</v>
      </c>
      <c r="I95" s="531"/>
      <c r="J95" s="532">
        <f t="shared" si="7"/>
        <v>26.137632059778259</v>
      </c>
      <c r="K95" s="595">
        <f t="shared" si="5"/>
        <v>57.137632059778255</v>
      </c>
      <c r="L95" s="496"/>
      <c r="M95" s="536">
        <f t="shared" si="6"/>
        <v>826.68925000000002</v>
      </c>
    </row>
    <row r="96" spans="1:13" s="490" customFormat="1" ht="27" customHeight="1" x14ac:dyDescent="0.25">
      <c r="A96" s="488" t="str">
        <f>IFERROR(RANK(K96,$K$6:$K$101,0)+COUNTIF($K$6:K96,K96)-1,"")</f>
        <v/>
      </c>
      <c r="B96" s="530">
        <v>91</v>
      </c>
      <c r="C96" s="529" t="str">
        <f>VLOOKUP(B96,'INFO. PROP'!A99:D195,2,FALSE)</f>
        <v>DAM SOLUCIONES E INGENIERIA SAS</v>
      </c>
      <c r="D96" s="479" t="str">
        <f>VLOOKUP(B96,'CONSOLIDADO '!$B$8:$J$103,9,FALSE)</f>
        <v>RECHAZADO</v>
      </c>
      <c r="E96" s="531" t="str">
        <f>IF(D96="HABILITADO",VLOOKUP(B96,'CONSOLIDADO '!$B$8:$O$103,7,FALSE)," ")</f>
        <v xml:space="preserve"> </v>
      </c>
      <c r="F96" s="531">
        <f>VLOOKUP(B96,'CONSOLIDADO '!$B$8:$O$103,11,FALSE)</f>
        <v>0</v>
      </c>
      <c r="G96" s="531">
        <f>VLOOKUP(B96,'CONSOLIDADO '!$B$8:$O$103,12,FALSE)</f>
        <v>0</v>
      </c>
      <c r="H96" s="531">
        <f>VLOOKUP(B96,'CONSOLIDADO '!$B$8:$O$103,13,FALSE)</f>
        <v>0</v>
      </c>
      <c r="I96" s="531"/>
      <c r="J96" s="532">
        <f t="shared" si="7"/>
        <v>0</v>
      </c>
      <c r="K96" s="489" t="str">
        <f t="shared" si="5"/>
        <v>RECHAZADO, NO OBTIENE PUNTAJE</v>
      </c>
      <c r="L96" s="496"/>
      <c r="M96" s="535" t="e">
        <f t="shared" si="6"/>
        <v>#VALUE!</v>
      </c>
    </row>
    <row r="97" spans="1:13" s="491" customFormat="1" ht="27" customHeight="1" x14ac:dyDescent="0.25">
      <c r="A97" s="488">
        <f>IFERROR(RANK(K97,$K$6:$K$101,0)+COUNTIF($K$6:K97,K97)-1,"")</f>
        <v>30</v>
      </c>
      <c r="B97" s="530">
        <v>92</v>
      </c>
      <c r="C97" s="529" t="str">
        <f>VLOOKUP(B97,'INFO. PROP'!A100:D196,2,FALSE)</f>
        <v>DPC INGENIEROS SAS</v>
      </c>
      <c r="D97" s="479" t="str">
        <f>VLOOKUP(B97,'CONSOLIDADO '!$B$8:$J$103,9,FALSE)</f>
        <v>HABILITADO</v>
      </c>
      <c r="E97" s="531">
        <f>IF(D97="HABILITADO",VLOOKUP(B97,'CONSOLIDADO '!$B$8:$O$103,7,FALSE)," ")</f>
        <v>172.30360000000002</v>
      </c>
      <c r="F97" s="531">
        <f>VLOOKUP(B97,'CONSOLIDADO '!$B$8:$O$103,11,FALSE)</f>
        <v>10</v>
      </c>
      <c r="G97" s="531">
        <f>VLOOKUP(B97,'CONSOLIDADO '!$B$8:$O$103,12,FALSE)</f>
        <v>20</v>
      </c>
      <c r="H97" s="531">
        <f>VLOOKUP(B97,'CONSOLIDADO '!$B$8:$O$103,13,FALSE)</f>
        <v>1</v>
      </c>
      <c r="I97" s="531"/>
      <c r="J97" s="532">
        <f t="shared" si="7"/>
        <v>20.047069830819847</v>
      </c>
      <c r="K97" s="595">
        <f t="shared" si="5"/>
        <v>51.047069830819851</v>
      </c>
      <c r="L97" s="496"/>
      <c r="M97" s="535">
        <f t="shared" si="6"/>
        <v>37.54118333333335</v>
      </c>
    </row>
    <row r="98" spans="1:13" s="490" customFormat="1" ht="27" customHeight="1" x14ac:dyDescent="0.25">
      <c r="A98" s="488">
        <f>IFERROR(RANK(K98,$K$6:$K$101,0)+COUNTIF($K$6:K98,K98)-1,"")</f>
        <v>65</v>
      </c>
      <c r="B98" s="530">
        <v>93</v>
      </c>
      <c r="C98" s="529" t="str">
        <f>VLOOKUP(B98,'INFO. PROP'!A101:D197,2,FALSE)</f>
        <v>CONSORCIO INTERBOSA</v>
      </c>
      <c r="D98" s="479" t="str">
        <f>VLOOKUP(B98,'CONSOLIDADO '!$B$8:$J$103,9,FALSE)</f>
        <v>HABILITADO</v>
      </c>
      <c r="E98" s="531">
        <f>IF(D98="HABILITADO",VLOOKUP(B98,'CONSOLIDADO '!$B$8:$O$103,7,FALSE)," ")</f>
        <v>1039.7795000000001</v>
      </c>
      <c r="F98" s="531">
        <f>VLOOKUP(B98,'CONSOLIDADO '!$B$8:$O$103,11,FALSE)</f>
        <v>10</v>
      </c>
      <c r="G98" s="531">
        <f>VLOOKUP(B98,'CONSOLIDADO '!$B$8:$O$103,12,FALSE)</f>
        <v>0</v>
      </c>
      <c r="H98" s="531">
        <f>VLOOKUP(B98,'CONSOLIDADO '!$B$8:$O$103,13,FALSE)</f>
        <v>1</v>
      </c>
      <c r="I98" s="531"/>
      <c r="J98" s="532">
        <f t="shared" si="7"/>
        <v>17.024395049465351</v>
      </c>
      <c r="K98" s="595">
        <f t="shared" si="5"/>
        <v>28.024395049465351</v>
      </c>
      <c r="L98" s="496"/>
      <c r="M98" s="535">
        <f t="shared" si="6"/>
        <v>905.0170833333334</v>
      </c>
    </row>
    <row r="99" spans="1:13" s="490" customFormat="1" ht="27" customHeight="1" x14ac:dyDescent="0.25">
      <c r="A99" s="488">
        <f>IFERROR(RANK(K99,$K$6:$K$101,0)+COUNTIF($K$6:K99,K99)-1,"")</f>
        <v>70</v>
      </c>
      <c r="B99" s="530">
        <v>94</v>
      </c>
      <c r="C99" s="529" t="str">
        <f>VLOOKUP(B99,'INFO. PROP'!A102:D198,2,FALSE)</f>
        <v>CELQO S.A.S.</v>
      </c>
      <c r="D99" s="479" t="str">
        <f>VLOOKUP(B99,'CONSOLIDADO '!$B$8:$J$103,9,FALSE)</f>
        <v>HABILITADO</v>
      </c>
      <c r="E99" s="531">
        <f>IF(D99="HABILITADO",VLOOKUP(B99,'CONSOLIDADO '!$B$8:$O$103,7,FALSE)," ")</f>
        <v>1434.8038333333334</v>
      </c>
      <c r="F99" s="531">
        <f>VLOOKUP(B99,'CONSOLIDADO '!$B$8:$O$103,11,FALSE)</f>
        <v>10</v>
      </c>
      <c r="G99" s="531">
        <f>VLOOKUP(B99,'CONSOLIDADO '!$B$8:$O$103,12,FALSE)</f>
        <v>20</v>
      </c>
      <c r="H99" s="531">
        <f>VLOOKUP(B99,'CONSOLIDADO '!$B$8:$O$103,13,FALSE)</f>
        <v>1</v>
      </c>
      <c r="I99" s="531"/>
      <c r="J99" s="532">
        <f t="shared" si="7"/>
        <v>-28.935645223671067</v>
      </c>
      <c r="K99" s="595">
        <f t="shared" si="5"/>
        <v>2.0643547763289334</v>
      </c>
      <c r="L99" s="496"/>
      <c r="M99" s="535">
        <f t="shared" si="6"/>
        <v>1300.0414166666667</v>
      </c>
    </row>
    <row r="100" spans="1:13" s="490" customFormat="1" ht="27" customHeight="1" x14ac:dyDescent="0.25">
      <c r="A100" s="488" t="str">
        <f>IFERROR(RANK(K100,$K$6:$K$101,0)+COUNTIF($K$6:K100,K100)-1,"")</f>
        <v/>
      </c>
      <c r="B100" s="530">
        <v>95</v>
      </c>
      <c r="C100" s="529" t="str">
        <f>VLOOKUP(B100,'INFO. PROP'!A103:D199,2,FALSE)</f>
        <v>CIVILE AMC-INTERVENTORÍAS</v>
      </c>
      <c r="D100" s="479" t="str">
        <f>VLOOKUP(B100,'CONSOLIDADO '!$B$8:$J$103,9,FALSE)</f>
        <v>RECHAZADO</v>
      </c>
      <c r="E100" s="531" t="str">
        <f>IF(D100="HABILITADO",VLOOKUP(B100,'CONSOLIDADO '!$B$8:$O$103,7,FALSE)," ")</f>
        <v xml:space="preserve"> </v>
      </c>
      <c r="F100" s="531">
        <f>VLOOKUP(B100,'CONSOLIDADO '!$B$8:$O$103,11,FALSE)</f>
        <v>0</v>
      </c>
      <c r="G100" s="531">
        <f>VLOOKUP(B100,'CONSOLIDADO '!$B$8:$O$103,12,FALSE)</f>
        <v>0</v>
      </c>
      <c r="H100" s="531">
        <f>VLOOKUP(B100,'CONSOLIDADO '!$B$8:$O$103,13,FALSE)</f>
        <v>0</v>
      </c>
      <c r="I100" s="531"/>
      <c r="J100" s="532">
        <f t="shared" si="7"/>
        <v>0</v>
      </c>
      <c r="K100" s="489" t="str">
        <f t="shared" si="5"/>
        <v>RECHAZADO, NO OBTIENE PUNTAJE</v>
      </c>
      <c r="L100" s="496"/>
      <c r="M100" s="535" t="e">
        <f t="shared" si="6"/>
        <v>#VALUE!</v>
      </c>
    </row>
    <row r="101" spans="1:13" s="490" customFormat="1" ht="27" customHeight="1" x14ac:dyDescent="0.25">
      <c r="A101" s="488" t="str">
        <f>IFERROR(RANK(K101,$K$6:$K$101,0)+COUNTIF($K$6:K101,K101)-1,"")</f>
        <v/>
      </c>
      <c r="B101" s="530">
        <v>96</v>
      </c>
      <c r="C101" s="529" t="str">
        <f>VLOOKUP(B101,'INFO. PROP'!A104:D200,2,FALSE)</f>
        <v>INTERSA S.A.</v>
      </c>
      <c r="D101" s="479" t="str">
        <f>VLOOKUP(B101,'CONSOLIDADO '!$B$8:$J$103,9,FALSE)</f>
        <v>RECHAZADO</v>
      </c>
      <c r="E101" s="531" t="str">
        <f>IF(D101="HABILITADO",VLOOKUP(B101,'CONSOLIDADO '!$B$8:$O$103,7,FALSE)," ")</f>
        <v xml:space="preserve"> </v>
      </c>
      <c r="F101" s="531">
        <f>VLOOKUP(B101,'CONSOLIDADO '!$B$8:$O$103,11,FALSE)</f>
        <v>0</v>
      </c>
      <c r="G101" s="531">
        <f>VLOOKUP(B101,'CONSOLIDADO '!$B$8:$O$103,12,FALSE)</f>
        <v>0</v>
      </c>
      <c r="H101" s="531">
        <f>VLOOKUP(B101,'CONSOLIDADO '!$B$8:$O$103,13,FALSE)</f>
        <v>0</v>
      </c>
      <c r="I101" s="531"/>
      <c r="J101" s="532">
        <f t="shared" si="7"/>
        <v>0</v>
      </c>
      <c r="K101" s="489" t="str">
        <f t="shared" si="5"/>
        <v>RECHAZADO, NO OBTIENE PUNTAJE</v>
      </c>
      <c r="L101" s="496"/>
      <c r="M101" s="535" t="e">
        <f t="shared" si="6"/>
        <v>#VALUE!</v>
      </c>
    </row>
    <row r="104" spans="1:13" ht="15.75" x14ac:dyDescent="0.25">
      <c r="C104" s="549" t="s">
        <v>1851</v>
      </c>
      <c r="D104" s="550">
        <v>3930.89</v>
      </c>
    </row>
    <row r="105" spans="1:13" ht="15.75" x14ac:dyDescent="0.25">
      <c r="C105" s="549" t="s">
        <v>1852</v>
      </c>
      <c r="D105" s="551">
        <f>MIN(E6:E101)</f>
        <v>134.76241666666667</v>
      </c>
      <c r="E105" s="492"/>
      <c r="F105" s="492"/>
      <c r="G105" s="492"/>
    </row>
    <row r="106" spans="1:13" ht="15.75" x14ac:dyDescent="0.25">
      <c r="C106" s="549" t="s">
        <v>1853</v>
      </c>
      <c r="D106" s="551">
        <f>AVERAGE(E6:E101)</f>
        <v>1051.3409391187499</v>
      </c>
      <c r="E106" s="492"/>
      <c r="F106" s="492"/>
      <c r="G106" s="492"/>
    </row>
    <row r="107" spans="1:13" ht="15.75" x14ac:dyDescent="0.25">
      <c r="C107" s="549" t="s">
        <v>1854</v>
      </c>
      <c r="D107" s="551">
        <f>(D105+D106)/2</f>
        <v>593.05167789270831</v>
      </c>
      <c r="E107" s="492"/>
      <c r="F107" s="492"/>
      <c r="G107" s="492"/>
    </row>
    <row r="108" spans="1:13" ht="15.75" x14ac:dyDescent="0.25">
      <c r="B108" s="548">
        <f>B101-D108</f>
        <v>16</v>
      </c>
      <c r="C108" s="549" t="s">
        <v>1855</v>
      </c>
      <c r="D108" s="551">
        <f>COUNT(E6:E101)</f>
        <v>80</v>
      </c>
      <c r="E108" s="492"/>
      <c r="F108" s="492"/>
      <c r="G108" s="492"/>
    </row>
    <row r="109" spans="1:13" ht="15.75" x14ac:dyDescent="0.25">
      <c r="C109" s="549" t="s">
        <v>1856</v>
      </c>
      <c r="D109" s="552">
        <v>69</v>
      </c>
    </row>
    <row r="110" spans="1:13" x14ac:dyDescent="0.25">
      <c r="E110" s="498"/>
    </row>
    <row r="111" spans="1:13" ht="15.75" x14ac:dyDescent="0.25">
      <c r="B111" s="775" t="s">
        <v>1857</v>
      </c>
      <c r="C111" s="775"/>
      <c r="D111" s="775"/>
      <c r="E111" s="499"/>
    </row>
    <row r="112" spans="1:13" x14ac:dyDescent="0.25">
      <c r="B112" s="482" t="s">
        <v>5</v>
      </c>
      <c r="C112" s="482" t="s">
        <v>1844</v>
      </c>
      <c r="D112" s="482" t="s">
        <v>1858</v>
      </c>
    </row>
    <row r="113" spans="2:4" x14ac:dyDescent="0.25">
      <c r="B113" s="493">
        <v>1</v>
      </c>
      <c r="C113" s="494" t="str">
        <f t="shared" ref="C113:C138" si="8">VLOOKUP(B113,$A$5:$K$101,3,0)</f>
        <v>RAFAEL JAVIER GUISA RUEDA</v>
      </c>
      <c r="D113" s="495">
        <f>VLOOKUP(B113,$A$5:$L$101,11,0)</f>
        <v>99.5371494848944</v>
      </c>
    </row>
    <row r="114" spans="2:4" x14ac:dyDescent="0.25">
      <c r="B114" s="493">
        <v>2</v>
      </c>
      <c r="C114" s="494" t="str">
        <f t="shared" si="8"/>
        <v>AYM CONSULTORIA SAS</v>
      </c>
      <c r="D114" s="495">
        <f t="shared" ref="D114:D177" si="9">VLOOKUP(B114,$A$5:$L$101,11,0)</f>
        <v>98.383160757911881</v>
      </c>
    </row>
    <row r="115" spans="2:4" x14ac:dyDescent="0.25">
      <c r="B115" s="493">
        <v>3</v>
      </c>
      <c r="C115" s="494" t="str">
        <f t="shared" si="8"/>
        <v>CONSORCIO EPSILON CAPITAL</v>
      </c>
      <c r="D115" s="495">
        <f t="shared" si="9"/>
        <v>91.155303709718055</v>
      </c>
    </row>
    <row r="116" spans="2:4" x14ac:dyDescent="0.25">
      <c r="B116" s="493">
        <v>4</v>
      </c>
      <c r="C116" s="494" t="str">
        <f t="shared" si="8"/>
        <v>ELSA MARIA RUEDA LANDINEZ INGENIERIA SAS</v>
      </c>
      <c r="D116" s="495">
        <f t="shared" si="9"/>
        <v>88.094757187955452</v>
      </c>
    </row>
    <row r="117" spans="2:4" x14ac:dyDescent="0.25">
      <c r="B117" s="493">
        <v>5</v>
      </c>
      <c r="C117" s="494" t="str">
        <f t="shared" si="8"/>
        <v>PROES INGENIERIA SAS</v>
      </c>
      <c r="D117" s="495">
        <f t="shared" si="9"/>
        <v>87.746839568658132</v>
      </c>
    </row>
    <row r="118" spans="2:4" x14ac:dyDescent="0.25">
      <c r="B118" s="493">
        <v>6</v>
      </c>
      <c r="C118" s="494" t="str">
        <f t="shared" si="8"/>
        <v>GNG SERVICIOS DE INGENIERIA S.A.S.</v>
      </c>
      <c r="D118" s="495">
        <f t="shared" si="9"/>
        <v>87.277339384295317</v>
      </c>
    </row>
    <row r="119" spans="2:4" x14ac:dyDescent="0.25">
      <c r="B119" s="493">
        <v>7</v>
      </c>
      <c r="C119" s="494" t="str">
        <f t="shared" si="8"/>
        <v>GEOTECNIA Y CIMIENTOS INGEOCIM S.A.S.</v>
      </c>
      <c r="D119" s="495">
        <f t="shared" si="9"/>
        <v>85.906698107160622</v>
      </c>
    </row>
    <row r="120" spans="2:4" x14ac:dyDescent="0.25">
      <c r="B120" s="493">
        <v>8</v>
      </c>
      <c r="C120" s="494" t="str">
        <f t="shared" si="8"/>
        <v>CONSORCIO ALMA-GILLI</v>
      </c>
      <c r="D120" s="495">
        <f t="shared" si="9"/>
        <v>83.460038574955803</v>
      </c>
    </row>
    <row r="121" spans="2:4" x14ac:dyDescent="0.25">
      <c r="B121" s="493">
        <v>9</v>
      </c>
      <c r="C121" s="494" t="str">
        <f t="shared" si="8"/>
        <v>Consorcio RP Bosa</v>
      </c>
      <c r="D121" s="495">
        <f t="shared" si="9"/>
        <v>82.92563767565116</v>
      </c>
    </row>
    <row r="122" spans="2:4" x14ac:dyDescent="0.25">
      <c r="B122" s="493">
        <v>10</v>
      </c>
      <c r="C122" s="494" t="str">
        <f t="shared" si="8"/>
        <v>Soluciones para la Ingeniería S.A.S.</v>
      </c>
      <c r="D122" s="495">
        <f t="shared" si="9"/>
        <v>81.067395736405899</v>
      </c>
    </row>
    <row r="123" spans="2:4" x14ac:dyDescent="0.25">
      <c r="B123" s="493">
        <v>11</v>
      </c>
      <c r="C123" s="494" t="str">
        <f t="shared" si="8"/>
        <v>CODIPRO INGENIERÍA Y ARQUITECTURA LTDA.</v>
      </c>
      <c r="D123" s="495">
        <f t="shared" si="9"/>
        <v>78.107714235736495</v>
      </c>
    </row>
    <row r="124" spans="2:4" x14ac:dyDescent="0.25">
      <c r="B124" s="493">
        <v>12</v>
      </c>
      <c r="C124" s="494" t="str">
        <f t="shared" si="8"/>
        <v>Estructurador Colombia SAS</v>
      </c>
      <c r="D124" s="495">
        <f t="shared" si="9"/>
        <v>76.997593997413674</v>
      </c>
    </row>
    <row r="125" spans="2:4" x14ac:dyDescent="0.25">
      <c r="B125" s="493">
        <v>13</v>
      </c>
      <c r="C125" s="494" t="str">
        <f t="shared" si="8"/>
        <v>CONSTRUCCIONES INTERVENTORIAS ISAZA INGENIERIA SAS</v>
      </c>
      <c r="D125" s="495">
        <f t="shared" si="9"/>
        <v>72.545125775111956</v>
      </c>
    </row>
    <row r="126" spans="2:4" x14ac:dyDescent="0.25">
      <c r="B126" s="493">
        <v>14</v>
      </c>
      <c r="C126" s="494" t="str">
        <f t="shared" si="8"/>
        <v>ARQING CONSULTORIA Y CONSTRUCCIONES SAS</v>
      </c>
      <c r="D126" s="495">
        <f t="shared" si="9"/>
        <v>70.924168253655239</v>
      </c>
    </row>
    <row r="127" spans="2:4" x14ac:dyDescent="0.25">
      <c r="B127" s="493">
        <v>15</v>
      </c>
      <c r="C127" s="494" t="str">
        <f t="shared" si="8"/>
        <v>CONSORCIO POSSO INTERVIALES</v>
      </c>
      <c r="D127" s="495">
        <f t="shared" si="9"/>
        <v>70.294327826536744</v>
      </c>
    </row>
    <row r="128" spans="2:4" x14ac:dyDescent="0.25">
      <c r="B128" s="493">
        <v>16</v>
      </c>
      <c r="C128" s="494" t="str">
        <f t="shared" si="8"/>
        <v>CONSULTORES DEL OCCIDENTE SAS</v>
      </c>
      <c r="D128" s="495">
        <f t="shared" si="9"/>
        <v>67.580758233886257</v>
      </c>
    </row>
    <row r="129" spans="2:4" x14ac:dyDescent="0.25">
      <c r="B129" s="493">
        <v>17</v>
      </c>
      <c r="C129" s="494" t="str">
        <f t="shared" si="8"/>
        <v>CONSORCIO URBANO</v>
      </c>
      <c r="D129" s="495">
        <f t="shared" si="9"/>
        <v>66.867863024648699</v>
      </c>
    </row>
    <row r="130" spans="2:4" x14ac:dyDescent="0.25">
      <c r="B130" s="493">
        <v>18</v>
      </c>
      <c r="C130" s="494" t="str">
        <f t="shared" si="8"/>
        <v>INTERVIAL BOGOTA</v>
      </c>
      <c r="D130" s="495">
        <f t="shared" si="9"/>
        <v>65.427238317142923</v>
      </c>
    </row>
    <row r="131" spans="2:4" x14ac:dyDescent="0.25">
      <c r="B131" s="493">
        <v>19</v>
      </c>
      <c r="C131" s="494" t="str">
        <f t="shared" si="8"/>
        <v>CONSORCIO MT 2022 BOSA</v>
      </c>
      <c r="D131" s="495">
        <f t="shared" si="9"/>
        <v>64.626136292293808</v>
      </c>
    </row>
    <row r="132" spans="2:4" x14ac:dyDescent="0.25">
      <c r="B132" s="493">
        <v>20</v>
      </c>
      <c r="C132" s="494" t="str">
        <f t="shared" si="8"/>
        <v>PROYECTISTAS DE COLOMBIA &amp; CIA SAS</v>
      </c>
      <c r="D132" s="495">
        <f t="shared" si="9"/>
        <v>63.122036340718644</v>
      </c>
    </row>
    <row r="133" spans="2:4" x14ac:dyDescent="0.25">
      <c r="B133" s="493">
        <v>21</v>
      </c>
      <c r="C133" s="494" t="str">
        <f t="shared" si="8"/>
        <v>CONSORCIO OPH - CAP 2022</v>
      </c>
      <c r="D133" s="495">
        <f t="shared" si="9"/>
        <v>59.839019648526765</v>
      </c>
    </row>
    <row r="134" spans="2:4" x14ac:dyDescent="0.25">
      <c r="B134" s="493">
        <v>22</v>
      </c>
      <c r="C134" s="494" t="str">
        <f t="shared" si="8"/>
        <v>CONSORCIO INT. GQQI</v>
      </c>
      <c r="D134" s="495">
        <f t="shared" si="9"/>
        <v>57.137632059778255</v>
      </c>
    </row>
    <row r="135" spans="2:4" x14ac:dyDescent="0.25">
      <c r="B135" s="493">
        <v>23</v>
      </c>
      <c r="C135" s="494" t="str">
        <f t="shared" si="8"/>
        <v>UNIÓN TEMPORAL - RUTAS BOSA.</v>
      </c>
      <c r="D135" s="495">
        <f t="shared" si="9"/>
        <v>56.055935094887374</v>
      </c>
    </row>
    <row r="136" spans="2:4" x14ac:dyDescent="0.25">
      <c r="B136" s="493">
        <v>24</v>
      </c>
      <c r="C136" s="494" t="str">
        <f t="shared" si="8"/>
        <v>CONSORCIO VIAL BOGOTA</v>
      </c>
      <c r="D136" s="495">
        <f t="shared" si="9"/>
        <v>54.798953068213336</v>
      </c>
    </row>
    <row r="137" spans="2:4" x14ac:dyDescent="0.25">
      <c r="B137" s="493">
        <v>25</v>
      </c>
      <c r="C137" s="494" t="str">
        <f t="shared" si="8"/>
        <v>HERNAN ALONSO VELASQUEZ CABEZA</v>
      </c>
      <c r="D137" s="495">
        <f t="shared" si="9"/>
        <v>53.966248271152146</v>
      </c>
    </row>
    <row r="138" spans="2:4" x14ac:dyDescent="0.25">
      <c r="B138" s="493">
        <v>26</v>
      </c>
      <c r="C138" s="494" t="str">
        <f t="shared" si="8"/>
        <v>CONS GAB BOGOTA</v>
      </c>
      <c r="D138" s="495">
        <f t="shared" si="9"/>
        <v>53.482700785151408</v>
      </c>
    </row>
    <row r="139" spans="2:4" x14ac:dyDescent="0.25">
      <c r="B139" s="493">
        <v>27</v>
      </c>
      <c r="C139" s="494" t="str">
        <f t="shared" ref="C139:C202" si="10">VLOOKUP(B139,$A$5:$K$101,3,0)</f>
        <v>CONSORCIO ING VIAL</v>
      </c>
      <c r="D139" s="495">
        <f t="shared" si="9"/>
        <v>53.249473766063488</v>
      </c>
    </row>
    <row r="140" spans="2:4" x14ac:dyDescent="0.25">
      <c r="B140" s="493">
        <v>28</v>
      </c>
      <c r="C140" s="494" t="str">
        <f t="shared" si="10"/>
        <v>CONSULTORES DONOVAN SAS</v>
      </c>
      <c r="D140" s="495">
        <f t="shared" si="9"/>
        <v>52.639895016898549</v>
      </c>
    </row>
    <row r="141" spans="2:4" x14ac:dyDescent="0.25">
      <c r="B141" s="493">
        <v>29</v>
      </c>
      <c r="C141" s="494" t="str">
        <f t="shared" si="10"/>
        <v>CONSORCIO SAN JUAN BOSA 4</v>
      </c>
      <c r="D141" s="495">
        <f t="shared" si="9"/>
        <v>51.749891535701678</v>
      </c>
    </row>
    <row r="142" spans="2:4" x14ac:dyDescent="0.25">
      <c r="B142" s="493">
        <v>30</v>
      </c>
      <c r="C142" s="494" t="str">
        <f t="shared" si="10"/>
        <v>DPC INGENIEROS SAS</v>
      </c>
      <c r="D142" s="495">
        <f t="shared" si="9"/>
        <v>51.047069830819851</v>
      </c>
    </row>
    <row r="143" spans="2:4" x14ac:dyDescent="0.25">
      <c r="B143" s="493">
        <v>31</v>
      </c>
      <c r="C143" s="494" t="str">
        <f t="shared" si="10"/>
        <v>CONSORCIO BOSA</v>
      </c>
      <c r="D143" s="495">
        <f t="shared" si="9"/>
        <v>49.775190197182383</v>
      </c>
    </row>
    <row r="144" spans="2:4" x14ac:dyDescent="0.25">
      <c r="B144" s="493">
        <v>32</v>
      </c>
      <c r="C144" s="494" t="str">
        <f t="shared" si="10"/>
        <v>CONSORCIO AV</v>
      </c>
      <c r="D144" s="495">
        <f t="shared" si="9"/>
        <v>48.868151741774753</v>
      </c>
    </row>
    <row r="145" spans="2:4" x14ac:dyDescent="0.25">
      <c r="B145" s="493">
        <v>33</v>
      </c>
      <c r="C145" s="494" t="str">
        <f t="shared" si="10"/>
        <v>P.I.V. Ingeniería S.A.S</v>
      </c>
      <c r="D145" s="495">
        <f t="shared" si="9"/>
        <v>47.900869052101498</v>
      </c>
    </row>
    <row r="146" spans="2:4" x14ac:dyDescent="0.25">
      <c r="B146" s="493">
        <v>34</v>
      </c>
      <c r="C146" s="494" t="str">
        <f t="shared" si="10"/>
        <v>CONSORCIO NLA 2022</v>
      </c>
      <c r="D146" s="495">
        <f t="shared" si="9"/>
        <v>47.192259304139505</v>
      </c>
    </row>
    <row r="147" spans="2:4" x14ac:dyDescent="0.25">
      <c r="B147" s="493">
        <v>35</v>
      </c>
      <c r="C147" s="494" t="str">
        <f t="shared" si="10"/>
        <v>CONSORCIO KALROY BOSA 04</v>
      </c>
      <c r="D147" s="495">
        <f t="shared" si="9"/>
        <v>46.679252073007802</v>
      </c>
    </row>
    <row r="148" spans="2:4" x14ac:dyDescent="0.25">
      <c r="B148" s="493">
        <v>36</v>
      </c>
      <c r="C148" s="494" t="str">
        <f t="shared" si="10"/>
        <v>CONSORCIO CONEXION VIAL BOSA</v>
      </c>
      <c r="D148" s="495">
        <f t="shared" si="9"/>
        <v>45.82009726441381</v>
      </c>
    </row>
    <row r="149" spans="2:4" x14ac:dyDescent="0.25">
      <c r="B149" s="493">
        <v>37</v>
      </c>
      <c r="C149" s="494" t="str">
        <f t="shared" si="10"/>
        <v>CONSULTORES INTERVENTORES COLOMBIANOS S.A.S.</v>
      </c>
      <c r="D149" s="495">
        <f t="shared" si="9"/>
        <v>44.867294758217653</v>
      </c>
    </row>
    <row r="150" spans="2:4" x14ac:dyDescent="0.25">
      <c r="B150" s="493">
        <v>38</v>
      </c>
      <c r="C150" s="494" t="str">
        <f t="shared" si="10"/>
        <v xml:space="preserve">SALGADO, MELENDEZ Y ASOCIADOS INGENIEROS CONSULTORES S.A.S	</v>
      </c>
      <c r="D150" s="495">
        <f t="shared" si="9"/>
        <v>43.946949072944228</v>
      </c>
    </row>
    <row r="151" spans="2:4" x14ac:dyDescent="0.25">
      <c r="B151" s="493">
        <v>39</v>
      </c>
      <c r="C151" s="494" t="str">
        <f t="shared" si="10"/>
        <v>JASEN CONSULTORES S.A.S.</v>
      </c>
      <c r="D151" s="495">
        <f t="shared" si="9"/>
        <v>43.47166448542086</v>
      </c>
    </row>
    <row r="152" spans="2:4" x14ac:dyDescent="0.25">
      <c r="B152" s="493">
        <v>40</v>
      </c>
      <c r="C152" s="494" t="str">
        <f t="shared" si="10"/>
        <v>CONSORCIO JGL</v>
      </c>
      <c r="D152" s="495">
        <f t="shared" si="9"/>
        <v>42.872778059094543</v>
      </c>
    </row>
    <row r="153" spans="2:4" x14ac:dyDescent="0.25">
      <c r="B153" s="493">
        <v>41</v>
      </c>
      <c r="C153" s="494" t="str">
        <f t="shared" si="10"/>
        <v>CONSORCIO MALLA VIAL 2022</v>
      </c>
      <c r="D153" s="495">
        <f t="shared" si="9"/>
        <v>42.773856620732772</v>
      </c>
    </row>
    <row r="154" spans="2:4" x14ac:dyDescent="0.25">
      <c r="B154" s="493">
        <v>42</v>
      </c>
      <c r="C154" s="494" t="str">
        <f t="shared" si="10"/>
        <v>CS BOSA JI 004</v>
      </c>
      <c r="D154" s="495">
        <f t="shared" si="9"/>
        <v>42.520306625672816</v>
      </c>
    </row>
    <row r="155" spans="2:4" x14ac:dyDescent="0.25">
      <c r="B155" s="493">
        <v>43</v>
      </c>
      <c r="C155" s="494" t="str">
        <f t="shared" si="10"/>
        <v>MAB INGENIERIA DE VALOR S.A.</v>
      </c>
      <c r="D155" s="495">
        <f t="shared" si="9"/>
        <v>42.496673567168031</v>
      </c>
    </row>
    <row r="156" spans="2:4" x14ac:dyDescent="0.25">
      <c r="B156" s="493">
        <v>44</v>
      </c>
      <c r="C156" s="494" t="str">
        <f t="shared" si="10"/>
        <v>Proyectistas Asociados SAS</v>
      </c>
      <c r="D156" s="495">
        <f t="shared" si="9"/>
        <v>42.213466628783166</v>
      </c>
    </row>
    <row r="157" spans="2:4" x14ac:dyDescent="0.25">
      <c r="B157" s="493">
        <v>45</v>
      </c>
      <c r="C157" s="494" t="str">
        <f t="shared" si="10"/>
        <v>CONSORCIO INTERVIAS CD</v>
      </c>
      <c r="D157" s="495">
        <f t="shared" si="9"/>
        <v>41.741288300251966</v>
      </c>
    </row>
    <row r="158" spans="2:4" x14ac:dyDescent="0.25">
      <c r="B158" s="493">
        <v>46</v>
      </c>
      <c r="C158" s="494" t="str">
        <f t="shared" si="10"/>
        <v>CONSORCIO INTERVIAL AB 004</v>
      </c>
      <c r="D158" s="495">
        <f t="shared" si="9"/>
        <v>41.59205535260314</v>
      </c>
    </row>
    <row r="159" spans="2:4" x14ac:dyDescent="0.25">
      <c r="B159" s="493">
        <v>47</v>
      </c>
      <c r="C159" s="494" t="str">
        <f t="shared" si="10"/>
        <v>CONSORCIO INTERCAPITAL</v>
      </c>
      <c r="D159" s="495">
        <f t="shared" si="9"/>
        <v>41.3246231777823</v>
      </c>
    </row>
    <row r="160" spans="2:4" x14ac:dyDescent="0.25">
      <c r="B160" s="493">
        <v>48</v>
      </c>
      <c r="C160" s="494" t="str">
        <f t="shared" si="10"/>
        <v>CONSORCIO INTERBOGOTA B&amp;B</v>
      </c>
      <c r="D160" s="495">
        <f t="shared" si="9"/>
        <v>40.584597702161943</v>
      </c>
    </row>
    <row r="161" spans="2:4" x14ac:dyDescent="0.25">
      <c r="B161" s="493">
        <v>49</v>
      </c>
      <c r="C161" s="494" t="str">
        <f t="shared" si="10"/>
        <v>INGENIERIA Y CONSULTORIA INGECON SAS</v>
      </c>
      <c r="D161" s="495">
        <f t="shared" si="9"/>
        <v>40.58237158924598</v>
      </c>
    </row>
    <row r="162" spans="2:4" x14ac:dyDescent="0.25">
      <c r="B162" s="493">
        <v>50</v>
      </c>
      <c r="C162" s="494" t="str">
        <f t="shared" si="10"/>
        <v>CONSORCIO VIAL BOSA</v>
      </c>
      <c r="D162" s="495">
        <f t="shared" si="9"/>
        <v>40.568855903684678</v>
      </c>
    </row>
    <row r="163" spans="2:4" x14ac:dyDescent="0.25">
      <c r="B163" s="493">
        <v>51</v>
      </c>
      <c r="C163" s="494" t="str">
        <f t="shared" si="10"/>
        <v>VELNEC S.A.</v>
      </c>
      <c r="D163" s="495">
        <f t="shared" si="9"/>
        <v>40.411728787324236</v>
      </c>
    </row>
    <row r="164" spans="2:4" x14ac:dyDescent="0.25">
      <c r="B164" s="493">
        <v>52</v>
      </c>
      <c r="C164" s="494" t="str">
        <f t="shared" si="10"/>
        <v>CB INGENIEROS SAS</v>
      </c>
      <c r="D164" s="495">
        <f t="shared" si="9"/>
        <v>39.959337051673096</v>
      </c>
    </row>
    <row r="165" spans="2:4" x14ac:dyDescent="0.25">
      <c r="B165" s="493">
        <v>53</v>
      </c>
      <c r="C165" s="494" t="str">
        <f t="shared" si="10"/>
        <v>CONSORCIO GMC</v>
      </c>
      <c r="D165" s="495">
        <f t="shared" si="9"/>
        <v>38.9172294324799</v>
      </c>
    </row>
    <row r="166" spans="2:4" x14ac:dyDescent="0.25">
      <c r="B166" s="493">
        <v>54</v>
      </c>
      <c r="C166" s="494" t="str">
        <f t="shared" si="10"/>
        <v>TECNOLOGÍA DE NUEVAS MEDICIONES COLOMBIA S.A.S.</v>
      </c>
      <c r="D166" s="495">
        <f t="shared" si="9"/>
        <v>38.803463815561436</v>
      </c>
    </row>
    <row r="167" spans="2:4" x14ac:dyDescent="0.25">
      <c r="B167" s="493">
        <v>55</v>
      </c>
      <c r="C167" s="494" t="str">
        <f t="shared" si="10"/>
        <v>INGENIEROS CONSULTORES Y CONSTRUCTORES ARG SAS</v>
      </c>
      <c r="D167" s="495">
        <f t="shared" si="9"/>
        <v>37.92414843810063</v>
      </c>
    </row>
    <row r="168" spans="2:4" x14ac:dyDescent="0.25">
      <c r="B168" s="493">
        <v>56</v>
      </c>
      <c r="C168" s="494" t="str">
        <f t="shared" si="10"/>
        <v>SITELSA SAS</v>
      </c>
      <c r="D168" s="495">
        <f t="shared" si="9"/>
        <v>37.867560958036094</v>
      </c>
    </row>
    <row r="169" spans="2:4" x14ac:dyDescent="0.25">
      <c r="B169" s="493">
        <v>57</v>
      </c>
      <c r="C169" s="494" t="str">
        <f t="shared" si="10"/>
        <v>CONSORCIO VYO 2022</v>
      </c>
      <c r="D169" s="495">
        <f t="shared" si="9"/>
        <v>37.852280670773084</v>
      </c>
    </row>
    <row r="170" spans="2:4" x14ac:dyDescent="0.25">
      <c r="B170" s="493">
        <v>58</v>
      </c>
      <c r="C170" s="494" t="str">
        <f t="shared" si="10"/>
        <v>CONSORCIO INTERVENTORES</v>
      </c>
      <c r="D170" s="495">
        <f t="shared" si="9"/>
        <v>37.138489586825457</v>
      </c>
    </row>
    <row r="171" spans="2:4" x14ac:dyDescent="0.25">
      <c r="B171" s="493">
        <v>59</v>
      </c>
      <c r="C171" s="494" t="str">
        <f t="shared" si="10"/>
        <v>BOSA SIGLO XXI</v>
      </c>
      <c r="D171" s="495">
        <f t="shared" si="9"/>
        <v>36.476279168004169</v>
      </c>
    </row>
    <row r="172" spans="2:4" x14ac:dyDescent="0.25">
      <c r="B172" s="493">
        <v>60</v>
      </c>
      <c r="C172" s="494" t="str">
        <f t="shared" si="10"/>
        <v>CONSORCIO SG</v>
      </c>
      <c r="D172" s="495">
        <f t="shared" si="9"/>
        <v>35.486685744062839</v>
      </c>
    </row>
    <row r="173" spans="2:4" x14ac:dyDescent="0.25">
      <c r="B173" s="493">
        <v>61</v>
      </c>
      <c r="C173" s="494" t="str">
        <f t="shared" si="10"/>
        <v>CONSORCIO ODESSA</v>
      </c>
      <c r="D173" s="495">
        <f t="shared" si="9"/>
        <v>35.019703236764173</v>
      </c>
    </row>
    <row r="174" spans="2:4" x14ac:dyDescent="0.25">
      <c r="B174" s="493">
        <v>62</v>
      </c>
      <c r="C174" s="494" t="str">
        <f t="shared" si="10"/>
        <v>ESTUDIOS TECNICOS Y CONSTRUCCIONES SAS</v>
      </c>
      <c r="D174" s="495">
        <f t="shared" si="9"/>
        <v>34.411113440201312</v>
      </c>
    </row>
    <row r="175" spans="2:4" x14ac:dyDescent="0.25">
      <c r="B175" s="493">
        <v>63</v>
      </c>
      <c r="C175" s="494" t="str">
        <f t="shared" si="10"/>
        <v>CONSORCIO INCOL-ALEPH</v>
      </c>
      <c r="D175" s="495">
        <f t="shared" si="9"/>
        <v>33.95741223669728</v>
      </c>
    </row>
    <row r="176" spans="2:4" x14ac:dyDescent="0.25">
      <c r="B176" s="493">
        <v>64</v>
      </c>
      <c r="C176" s="494" t="str">
        <f t="shared" si="10"/>
        <v>CONSORCIO INTERTRONCAL 2022</v>
      </c>
      <c r="D176" s="495">
        <f t="shared" si="9"/>
        <v>33.880575273412873</v>
      </c>
    </row>
    <row r="177" spans="2:4" x14ac:dyDescent="0.25">
      <c r="B177" s="493">
        <v>65</v>
      </c>
      <c r="C177" s="494" t="str">
        <f t="shared" si="10"/>
        <v>CONSORCIO INTERBOSA</v>
      </c>
      <c r="D177" s="495">
        <f t="shared" si="9"/>
        <v>28.024395049465351</v>
      </c>
    </row>
    <row r="178" spans="2:4" x14ac:dyDescent="0.25">
      <c r="B178" s="493">
        <v>66</v>
      </c>
      <c r="C178" s="494" t="str">
        <f t="shared" si="10"/>
        <v>MIRS LATINOAMERICA S.A.S</v>
      </c>
      <c r="D178" s="495">
        <f t="shared" ref="D178:D208" si="11">VLOOKUP(B178,$A$5:$L$101,11,0)</f>
        <v>25.473735472005234</v>
      </c>
    </row>
    <row r="179" spans="2:4" x14ac:dyDescent="0.25">
      <c r="B179" s="493">
        <v>67</v>
      </c>
      <c r="C179" s="494" t="str">
        <f t="shared" si="10"/>
        <v>INGEOCILCON S.A.S.</v>
      </c>
      <c r="D179" s="495">
        <f t="shared" si="11"/>
        <v>17.082924243589865</v>
      </c>
    </row>
    <row r="180" spans="2:4" x14ac:dyDescent="0.25">
      <c r="B180" s="493">
        <v>68</v>
      </c>
      <c r="C180" s="494" t="str">
        <f t="shared" si="10"/>
        <v xml:space="preserve">	INTERVENTORIA Y CONSTRUCIVILES SAS</v>
      </c>
      <c r="D180" s="495">
        <f t="shared" si="11"/>
        <v>10.703821003541583</v>
      </c>
    </row>
    <row r="181" spans="2:4" x14ac:dyDescent="0.25">
      <c r="B181" s="493">
        <v>69</v>
      </c>
      <c r="C181" s="494" t="str">
        <f t="shared" si="10"/>
        <v>D&amp;B INGENIEROS CIVILES S.A.S.</v>
      </c>
      <c r="D181" s="495">
        <f t="shared" si="11"/>
        <v>7.1412690019130096</v>
      </c>
    </row>
    <row r="182" spans="2:4" x14ac:dyDescent="0.25">
      <c r="B182" s="493">
        <v>70</v>
      </c>
      <c r="C182" s="494" t="str">
        <f t="shared" si="10"/>
        <v>CELQO S.A.S.</v>
      </c>
      <c r="D182" s="495">
        <f t="shared" si="11"/>
        <v>2.0643547763289334</v>
      </c>
    </row>
    <row r="183" spans="2:4" x14ac:dyDescent="0.25">
      <c r="B183" s="493">
        <v>71</v>
      </c>
      <c r="C183" s="494" t="str">
        <f t="shared" si="10"/>
        <v>CONSORCIO CG 2021</v>
      </c>
      <c r="D183" s="495">
        <f t="shared" si="11"/>
        <v>0.37743045372210915</v>
      </c>
    </row>
    <row r="184" spans="2:4" x14ac:dyDescent="0.25">
      <c r="B184" s="493">
        <v>72</v>
      </c>
      <c r="C184" s="494" t="str">
        <f t="shared" si="10"/>
        <v>R&amp;MCONSTRUCCIONES E INTERVENTORIAS S.A.S</v>
      </c>
      <c r="D184" s="495">
        <f t="shared" si="11"/>
        <v>0.35682145714455871</v>
      </c>
    </row>
    <row r="185" spans="2:4" x14ac:dyDescent="0.25">
      <c r="B185" s="493">
        <v>73</v>
      </c>
      <c r="C185" s="494" t="str">
        <f t="shared" si="10"/>
        <v>CONSORCIO MALLA VIAL BOSA 22</v>
      </c>
      <c r="D185" s="495">
        <f t="shared" si="11"/>
        <v>-10.042887758610824</v>
      </c>
    </row>
    <row r="186" spans="2:4" x14ac:dyDescent="0.25">
      <c r="B186" s="493">
        <v>74</v>
      </c>
      <c r="C186" s="494" t="str">
        <f t="shared" si="10"/>
        <v>CONSORCIO GIS BOSA</v>
      </c>
      <c r="D186" s="495">
        <f t="shared" si="11"/>
        <v>-16.533802536355417</v>
      </c>
    </row>
    <row r="187" spans="2:4" x14ac:dyDescent="0.25">
      <c r="B187" s="493">
        <v>75</v>
      </c>
      <c r="C187" s="494" t="str">
        <f t="shared" si="10"/>
        <v>INGENIEROS CIVILES ESPECIALISTAS S.A.S.</v>
      </c>
      <c r="D187" s="495">
        <f t="shared" si="11"/>
        <v>-22.729210520117562</v>
      </c>
    </row>
    <row r="188" spans="2:4" x14ac:dyDescent="0.25">
      <c r="B188" s="493">
        <v>76</v>
      </c>
      <c r="C188" s="494" t="str">
        <f t="shared" si="10"/>
        <v>UT INTERVENTORIA BOSA 2022</v>
      </c>
      <c r="D188" s="495">
        <f t="shared" si="11"/>
        <v>-32.519092778996104</v>
      </c>
    </row>
    <row r="189" spans="2:4" x14ac:dyDescent="0.25">
      <c r="B189" s="493">
        <v>77</v>
      </c>
      <c r="C189" s="494" t="str">
        <f t="shared" si="10"/>
        <v>HMV SERVICIOS S.A.S</v>
      </c>
      <c r="D189" s="495">
        <f t="shared" si="11"/>
        <v>-38.573394678550926</v>
      </c>
    </row>
    <row r="190" spans="2:4" x14ac:dyDescent="0.25">
      <c r="B190" s="493">
        <v>78</v>
      </c>
      <c r="C190" s="494" t="str">
        <f t="shared" si="10"/>
        <v>COPEBA S.A.S.</v>
      </c>
      <c r="D190" s="495">
        <f t="shared" si="11"/>
        <v>-46.195698380755104</v>
      </c>
    </row>
    <row r="191" spans="2:4" x14ac:dyDescent="0.25">
      <c r="B191" s="493">
        <v>79</v>
      </c>
      <c r="C191" s="494" t="str">
        <f t="shared" si="10"/>
        <v>CONSORCIO INTERVENTORIA BOSA</v>
      </c>
      <c r="D191" s="495">
        <f t="shared" si="11"/>
        <v>-49.447296971373859</v>
      </c>
    </row>
    <row r="192" spans="2:4" x14ac:dyDescent="0.25">
      <c r="B192" s="493">
        <v>80</v>
      </c>
      <c r="C192" s="494" t="str">
        <f t="shared" si="10"/>
        <v>CONSORCIO GBM VIAS</v>
      </c>
      <c r="D192" s="495">
        <f t="shared" si="11"/>
        <v>-73.483077336502205</v>
      </c>
    </row>
    <row r="193" spans="2:4" x14ac:dyDescent="0.25">
      <c r="B193" s="493">
        <v>81</v>
      </c>
      <c r="C193" s="494" t="e">
        <f t="shared" si="10"/>
        <v>#N/A</v>
      </c>
      <c r="D193" s="495" t="e">
        <f t="shared" si="11"/>
        <v>#N/A</v>
      </c>
    </row>
    <row r="194" spans="2:4" x14ac:dyDescent="0.25">
      <c r="B194" s="493">
        <v>82</v>
      </c>
      <c r="C194" s="494" t="e">
        <f t="shared" si="10"/>
        <v>#N/A</v>
      </c>
      <c r="D194" s="495" t="e">
        <f t="shared" si="11"/>
        <v>#N/A</v>
      </c>
    </row>
    <row r="195" spans="2:4" x14ac:dyDescent="0.25">
      <c r="B195" s="493">
        <v>83</v>
      </c>
      <c r="C195" s="494" t="e">
        <f t="shared" si="10"/>
        <v>#N/A</v>
      </c>
      <c r="D195" s="495" t="e">
        <f t="shared" si="11"/>
        <v>#N/A</v>
      </c>
    </row>
    <row r="196" spans="2:4" x14ac:dyDescent="0.25">
      <c r="B196" s="493">
        <v>84</v>
      </c>
      <c r="C196" s="494" t="e">
        <f t="shared" si="10"/>
        <v>#N/A</v>
      </c>
      <c r="D196" s="495" t="e">
        <f t="shared" si="11"/>
        <v>#N/A</v>
      </c>
    </row>
    <row r="197" spans="2:4" x14ac:dyDescent="0.25">
      <c r="B197" s="493">
        <v>85</v>
      </c>
      <c r="C197" s="494" t="e">
        <f t="shared" si="10"/>
        <v>#N/A</v>
      </c>
      <c r="D197" s="495" t="e">
        <f t="shared" si="11"/>
        <v>#N/A</v>
      </c>
    </row>
    <row r="198" spans="2:4" x14ac:dyDescent="0.25">
      <c r="B198" s="493">
        <v>86</v>
      </c>
      <c r="C198" s="494" t="e">
        <f t="shared" si="10"/>
        <v>#N/A</v>
      </c>
      <c r="D198" s="495" t="e">
        <f t="shared" si="11"/>
        <v>#N/A</v>
      </c>
    </row>
    <row r="199" spans="2:4" x14ac:dyDescent="0.25">
      <c r="B199" s="493">
        <v>87</v>
      </c>
      <c r="C199" s="494" t="e">
        <f t="shared" si="10"/>
        <v>#N/A</v>
      </c>
      <c r="D199" s="495" t="e">
        <f t="shared" si="11"/>
        <v>#N/A</v>
      </c>
    </row>
    <row r="200" spans="2:4" x14ac:dyDescent="0.25">
      <c r="B200" s="493">
        <v>88</v>
      </c>
      <c r="C200" s="494" t="e">
        <f t="shared" si="10"/>
        <v>#N/A</v>
      </c>
      <c r="D200" s="495" t="e">
        <f t="shared" si="11"/>
        <v>#N/A</v>
      </c>
    </row>
    <row r="201" spans="2:4" x14ac:dyDescent="0.25">
      <c r="B201" s="493">
        <v>89</v>
      </c>
      <c r="C201" s="494" t="e">
        <f t="shared" si="10"/>
        <v>#N/A</v>
      </c>
      <c r="D201" s="495" t="e">
        <f t="shared" si="11"/>
        <v>#N/A</v>
      </c>
    </row>
    <row r="202" spans="2:4" x14ac:dyDescent="0.25">
      <c r="B202" s="493">
        <v>90</v>
      </c>
      <c r="C202" s="494" t="e">
        <f t="shared" si="10"/>
        <v>#N/A</v>
      </c>
      <c r="D202" s="495" t="e">
        <f t="shared" si="11"/>
        <v>#N/A</v>
      </c>
    </row>
    <row r="203" spans="2:4" x14ac:dyDescent="0.25">
      <c r="B203" s="493">
        <v>91</v>
      </c>
      <c r="C203" s="494" t="e">
        <f t="shared" ref="C203:C208" si="12">VLOOKUP(B203,$A$5:$K$101,3,0)</f>
        <v>#N/A</v>
      </c>
      <c r="D203" s="495" t="e">
        <f t="shared" si="11"/>
        <v>#N/A</v>
      </c>
    </row>
    <row r="204" spans="2:4" x14ac:dyDescent="0.25">
      <c r="B204" s="493">
        <v>92</v>
      </c>
      <c r="C204" s="494" t="e">
        <f t="shared" si="12"/>
        <v>#N/A</v>
      </c>
      <c r="D204" s="495" t="e">
        <f t="shared" si="11"/>
        <v>#N/A</v>
      </c>
    </row>
    <row r="205" spans="2:4" x14ac:dyDescent="0.25">
      <c r="B205" s="493">
        <v>93</v>
      </c>
      <c r="C205" s="494" t="e">
        <f t="shared" si="12"/>
        <v>#N/A</v>
      </c>
      <c r="D205" s="495" t="e">
        <f t="shared" si="11"/>
        <v>#N/A</v>
      </c>
    </row>
    <row r="206" spans="2:4" x14ac:dyDescent="0.25">
      <c r="B206" s="493">
        <v>94</v>
      </c>
      <c r="C206" s="494" t="e">
        <f t="shared" si="12"/>
        <v>#N/A</v>
      </c>
      <c r="D206" s="495" t="e">
        <f t="shared" si="11"/>
        <v>#N/A</v>
      </c>
    </row>
    <row r="207" spans="2:4" x14ac:dyDescent="0.25">
      <c r="B207" s="493">
        <v>95</v>
      </c>
      <c r="C207" s="494" t="e">
        <f t="shared" si="12"/>
        <v>#N/A</v>
      </c>
      <c r="D207" s="495" t="e">
        <f t="shared" si="11"/>
        <v>#N/A</v>
      </c>
    </row>
    <row r="208" spans="2:4" x14ac:dyDescent="0.25">
      <c r="B208" s="493">
        <v>96</v>
      </c>
      <c r="C208" s="494" t="e">
        <f t="shared" si="12"/>
        <v>#N/A</v>
      </c>
      <c r="D208" s="495" t="e">
        <f t="shared" si="11"/>
        <v>#N/A</v>
      </c>
    </row>
  </sheetData>
  <mergeCells count="3">
    <mergeCell ref="B2:L2"/>
    <mergeCell ref="B3:K3"/>
    <mergeCell ref="B111:D111"/>
  </mergeCells>
  <conditionalFormatting sqref="E6:F101 J6:K101">
    <cfRule type="cellIs" dxfId="54" priority="28" operator="equal">
      <formula>0</formula>
    </cfRule>
  </conditionalFormatting>
  <conditionalFormatting sqref="G6:G101">
    <cfRule type="cellIs" dxfId="53" priority="12" operator="equal">
      <formula>0</formula>
    </cfRule>
  </conditionalFormatting>
  <conditionalFormatting sqref="H6:H101">
    <cfRule type="cellIs" dxfId="52" priority="11" operator="equal">
      <formula>0</formula>
    </cfRule>
  </conditionalFormatting>
  <conditionalFormatting sqref="D108">
    <cfRule type="cellIs" dxfId="51" priority="10" operator="equal">
      <formula>0</formula>
    </cfRule>
  </conditionalFormatting>
  <conditionalFormatting sqref="D106">
    <cfRule type="cellIs" dxfId="50" priority="9" operator="equal">
      <formula>0</formula>
    </cfRule>
  </conditionalFormatting>
  <conditionalFormatting sqref="D105">
    <cfRule type="cellIs" dxfId="49" priority="7" operator="equal">
      <formula>0</formula>
    </cfRule>
  </conditionalFormatting>
  <conditionalFormatting sqref="D107">
    <cfRule type="cellIs" dxfId="48" priority="3" operator="equal">
      <formula>0</formula>
    </cfRule>
  </conditionalFormatting>
  <conditionalFormatting sqref="D6:D101">
    <cfRule type="containsText" dxfId="47" priority="1" operator="containsText" text="RECHAZADO">
      <formula>NOT(ISERROR(SEARCH("RECHAZADO",D6)))</formula>
    </cfRule>
    <cfRule type="containsText" dxfId="46" priority="2" operator="containsText" text="HABILITADO">
      <formula>NOT(ISERROR(SEARCH("HABILITADO",D6)))</formula>
    </cfRule>
  </conditionalFormatting>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D1108"/>
  <sheetViews>
    <sheetView zoomScale="70" zoomScaleNormal="70" workbookViewId="0">
      <selection activeCell="M20" sqref="M20"/>
    </sheetView>
  </sheetViews>
  <sheetFormatPr baseColWidth="10" defaultColWidth="13.7109375" defaultRowHeight="15" customHeight="1" x14ac:dyDescent="0.25"/>
  <cols>
    <col min="1" max="1" width="17.42578125" style="82" customWidth="1"/>
    <col min="2" max="2" width="36.5703125" style="118" customWidth="1"/>
    <col min="3" max="3" width="17.28515625" style="82" customWidth="1"/>
    <col min="4" max="4" width="22.85546875" style="119" customWidth="1"/>
    <col min="5" max="5" width="15.85546875" style="120" customWidth="1"/>
    <col min="6" max="6" width="17" style="82" customWidth="1"/>
    <col min="7" max="7" width="23.7109375" style="120" customWidth="1"/>
    <col min="8" max="8" width="15.85546875" style="120" customWidth="1"/>
    <col min="9" max="9" width="15.5703125" style="82" customWidth="1"/>
    <col min="10" max="10" width="16.140625" style="82" customWidth="1"/>
    <col min="11" max="11" width="27.5703125" style="85" customWidth="1"/>
    <col min="12" max="12" width="10.42578125" style="82" customWidth="1"/>
    <col min="13" max="13" width="20.5703125" style="89" customWidth="1"/>
    <col min="14" max="14" width="14.42578125" style="82" bestFit="1" customWidth="1"/>
    <col min="15" max="15" width="13.140625" style="82" bestFit="1" customWidth="1"/>
    <col min="16" max="16" width="14.42578125" style="82" bestFit="1" customWidth="1"/>
    <col min="17" max="30" width="10.85546875" style="82" customWidth="1"/>
    <col min="31" max="16384" width="13.7109375" style="82"/>
  </cols>
  <sheetData>
    <row r="1" spans="1:30" ht="57" customHeight="1" x14ac:dyDescent="0.2">
      <c r="A1" s="788" t="s">
        <v>0</v>
      </c>
      <c r="B1" s="788"/>
      <c r="C1" s="788"/>
      <c r="D1" s="788"/>
      <c r="E1" s="788"/>
      <c r="F1" s="788"/>
      <c r="G1" s="788"/>
      <c r="H1" s="788"/>
      <c r="I1" s="788"/>
      <c r="J1" s="788"/>
      <c r="K1" s="788"/>
      <c r="M1" s="83"/>
      <c r="N1" s="84"/>
      <c r="O1" s="84"/>
      <c r="P1" s="84"/>
      <c r="Q1" s="84"/>
      <c r="R1" s="84"/>
      <c r="S1" s="84"/>
      <c r="T1" s="84"/>
      <c r="U1" s="85"/>
      <c r="V1" s="85"/>
      <c r="W1" s="85"/>
      <c r="X1" s="85"/>
      <c r="Y1" s="85"/>
      <c r="Z1" s="85"/>
      <c r="AA1" s="85"/>
      <c r="AB1" s="85"/>
      <c r="AC1" s="85"/>
      <c r="AD1" s="85"/>
    </row>
    <row r="2" spans="1:30" ht="19.5" customHeight="1" x14ac:dyDescent="0.2">
      <c r="A2" s="736" t="e">
        <f>'INFO. PROP'!#REF!</f>
        <v>#REF!</v>
      </c>
      <c r="B2" s="736"/>
      <c r="C2" s="736"/>
      <c r="D2" s="736"/>
      <c r="E2" s="736"/>
      <c r="F2" s="736"/>
      <c r="G2" s="736"/>
      <c r="H2" s="736"/>
      <c r="I2" s="736"/>
      <c r="J2" s="736"/>
      <c r="K2" s="736"/>
      <c r="M2" s="86"/>
      <c r="N2" s="87"/>
      <c r="O2" s="87"/>
      <c r="P2" s="87"/>
      <c r="Q2" s="87"/>
      <c r="R2" s="87"/>
      <c r="S2" s="87"/>
      <c r="T2" s="87"/>
      <c r="U2" s="85"/>
      <c r="V2" s="85"/>
      <c r="W2" s="85"/>
      <c r="X2" s="85"/>
      <c r="Y2" s="85"/>
      <c r="Z2" s="85"/>
      <c r="AA2" s="85"/>
      <c r="AB2" s="85"/>
      <c r="AC2" s="85"/>
      <c r="AD2" s="85"/>
    </row>
    <row r="3" spans="1:30" ht="46.5" customHeight="1" x14ac:dyDescent="0.2">
      <c r="A3" s="789" t="str">
        <f>+'INFO. PROP'!B3</f>
        <v>OBJETO: REALIZAR LA INTERVENTORÍA TÉCNICA, ADMINISTRATIVA, FINANCIERA, JURÍDICA, SOCIAL, AMBIENTAL Y SST AL CONTRATO DE OBRA PÚBLICA QUE TENDRÁ POR OBJETO CONTRAC-TUAL EJECUTAR POR EL SISTEMA DE PRECIOS UNITARIOS FIJOS SIN FOR-MULA DE REAJUSTE Y A MONTO AGOTABLE LAS ACTIVIDADES NECESARIAS PARA LA EJECUCIÓN DE LAS OBRAS DE CONSTRUCCIÓN DE MALLA VIAL Y ESPACIO PUBLICO ASOCIADO DE LA LOCALIDAD DE BOSA, DE ACUERDO CON LA DESCRIPCIÓN, ESPECIFICACIONES, ESTUDIOS, DISEÑOS Y DEMÁS CONDICIONES ESTABLECIDAS EN E ANEXO TECNICO</v>
      </c>
      <c r="B3" s="790"/>
      <c r="C3" s="790"/>
      <c r="D3" s="790"/>
      <c r="E3" s="790"/>
      <c r="F3" s="790"/>
      <c r="G3" s="790"/>
      <c r="H3" s="790"/>
      <c r="I3" s="790"/>
      <c r="J3" s="790"/>
      <c r="K3" s="790"/>
      <c r="M3" s="86"/>
      <c r="N3" s="87"/>
      <c r="O3" s="87"/>
      <c r="P3" s="87"/>
      <c r="Q3" s="87"/>
      <c r="R3" s="87"/>
      <c r="S3" s="87"/>
      <c r="T3" s="87"/>
      <c r="U3" s="85"/>
      <c r="V3" s="85"/>
      <c r="W3" s="85"/>
      <c r="X3" s="85"/>
      <c r="Y3" s="85"/>
      <c r="Z3" s="85"/>
      <c r="AA3" s="85"/>
      <c r="AB3" s="85"/>
      <c r="AC3" s="85"/>
      <c r="AD3" s="85"/>
    </row>
    <row r="4" spans="1:30" ht="24" customHeight="1" x14ac:dyDescent="0.25">
      <c r="A4" s="791" t="s">
        <v>1859</v>
      </c>
      <c r="B4" s="791"/>
      <c r="C4" s="791"/>
      <c r="D4" s="791"/>
      <c r="E4" s="791"/>
      <c r="F4" s="791"/>
      <c r="G4" s="791"/>
      <c r="H4" s="791"/>
      <c r="I4" s="791"/>
      <c r="J4" s="791"/>
      <c r="K4" s="791"/>
      <c r="L4" s="88"/>
    </row>
    <row r="5" spans="1:30" ht="51" customHeight="1" x14ac:dyDescent="0.25">
      <c r="A5" s="90" t="s">
        <v>1860</v>
      </c>
      <c r="B5" s="91">
        <v>2994.15</v>
      </c>
      <c r="C5" s="92">
        <f>B5-TRUNC(B5,0)</f>
        <v>0.15000000000009095</v>
      </c>
      <c r="D5" s="93" t="s">
        <v>1861</v>
      </c>
      <c r="E5" s="94">
        <f>+IF(C5&lt;0.25,1,IF(C5&gt;0.74,4,IF(C5&gt;0.49,3,2)))</f>
        <v>1</v>
      </c>
      <c r="F5" s="792" t="str">
        <f>+VLOOKUP(E5,$C$32:$D$35,2,FALSE)</f>
        <v>Mediana con valor absoluto</v>
      </c>
      <c r="G5" s="793"/>
      <c r="H5" s="793"/>
      <c r="I5" s="793"/>
      <c r="J5" s="793"/>
      <c r="K5" s="794"/>
      <c r="L5" s="95"/>
    </row>
    <row r="6" spans="1:30" ht="14.25" customHeight="1" x14ac:dyDescent="0.25">
      <c r="A6" s="96"/>
      <c r="B6" s="96"/>
      <c r="C6" s="97"/>
      <c r="D6" s="97"/>
      <c r="E6" s="97"/>
      <c r="F6" s="97"/>
      <c r="G6" s="97"/>
      <c r="H6" s="96"/>
      <c r="I6" s="96"/>
      <c r="J6" s="96"/>
      <c r="K6" s="96"/>
      <c r="L6" s="96"/>
    </row>
    <row r="7" spans="1:30" ht="30.75" customHeight="1" x14ac:dyDescent="0.25">
      <c r="A7" s="98" t="s">
        <v>1862</v>
      </c>
      <c r="B7" s="99">
        <v>19476286</v>
      </c>
      <c r="C7" s="100"/>
      <c r="D7" s="101"/>
      <c r="E7" s="102"/>
      <c r="F7" s="100"/>
      <c r="G7" s="103" t="s">
        <v>1863</v>
      </c>
      <c r="H7" s="104">
        <v>60</v>
      </c>
      <c r="J7" s="105"/>
    </row>
    <row r="8" spans="1:30" ht="40.5" customHeight="1" x14ac:dyDescent="0.25">
      <c r="A8" s="795" t="s">
        <v>5</v>
      </c>
      <c r="B8" s="797" t="s">
        <v>6</v>
      </c>
      <c r="C8" s="795" t="s">
        <v>1864</v>
      </c>
      <c r="D8" s="796"/>
      <c r="E8" s="106" t="s">
        <v>1865</v>
      </c>
      <c r="F8" s="106" t="s">
        <v>1866</v>
      </c>
      <c r="G8" s="107" t="s">
        <v>1867</v>
      </c>
      <c r="H8" s="107" t="s">
        <v>1748</v>
      </c>
      <c r="I8" s="795" t="s">
        <v>1741</v>
      </c>
      <c r="J8" s="795"/>
      <c r="K8" s="795"/>
    </row>
    <row r="9" spans="1:30" ht="21" customHeight="1" x14ac:dyDescent="0.25">
      <c r="A9" s="796"/>
      <c r="B9" s="798"/>
      <c r="C9" s="106" t="s">
        <v>656</v>
      </c>
      <c r="D9" s="108" t="s">
        <v>1751</v>
      </c>
      <c r="E9" s="106" t="s">
        <v>1868</v>
      </c>
      <c r="F9" s="106" t="s">
        <v>1869</v>
      </c>
      <c r="G9" s="107" t="s">
        <v>1869</v>
      </c>
      <c r="H9" s="107"/>
      <c r="I9" s="795"/>
      <c r="J9" s="795"/>
      <c r="K9" s="795"/>
    </row>
    <row r="10" spans="1:30" ht="24" customHeight="1" x14ac:dyDescent="0.25">
      <c r="A10" s="109">
        <v>1</v>
      </c>
      <c r="B10" s="110" t="str">
        <f>'INFO. PROP'!B10</f>
        <v>SITELSA SAS</v>
      </c>
      <c r="C10" s="111" t="str">
        <f>'CONSOLIDADO '!J8</f>
        <v>HABILITADO</v>
      </c>
      <c r="D10" s="116"/>
      <c r="E10" s="112"/>
      <c r="F10" s="250"/>
      <c r="G10" s="113" t="str">
        <f>+IF(D10="SI",F10,"")</f>
        <v/>
      </c>
      <c r="H10" s="114" t="str">
        <f t="shared" ref="H10:H21" si="0">+IF($E$5=1,H32,IF($E$5=2,I32,IF($E$5=3,J32,K32)))</f>
        <v/>
      </c>
      <c r="I10" s="779"/>
      <c r="J10" s="780"/>
      <c r="K10" s="781"/>
      <c r="L10" s="115"/>
    </row>
    <row r="11" spans="1:30" ht="24" customHeight="1" x14ac:dyDescent="0.25">
      <c r="A11" s="109">
        <v>2</v>
      </c>
      <c r="B11" s="110" t="str">
        <f>'INFO. PROP'!B11</f>
        <v>PROES INGENIERIA SAS</v>
      </c>
      <c r="C11" s="111" t="str">
        <f>'CONSOLIDADO '!J9</f>
        <v>HABILITADO</v>
      </c>
      <c r="D11" s="116"/>
      <c r="E11" s="112"/>
      <c r="F11" s="250"/>
      <c r="G11" s="113" t="str">
        <f t="shared" ref="G11:G21" si="1">+IF(D11="SI",F11,"")</f>
        <v/>
      </c>
      <c r="H11" s="114" t="str">
        <f t="shared" si="0"/>
        <v/>
      </c>
      <c r="I11" s="779"/>
      <c r="J11" s="780"/>
      <c r="K11" s="781"/>
      <c r="L11" s="115"/>
    </row>
    <row r="12" spans="1:30" ht="24" customHeight="1" x14ac:dyDescent="0.25">
      <c r="A12" s="109">
        <v>3</v>
      </c>
      <c r="B12" s="110" t="str">
        <f>'INFO. PROP'!B12</f>
        <v>CB INGENIEROS SAS</v>
      </c>
      <c r="C12" s="111" t="str">
        <f>'CONSOLIDADO '!J10</f>
        <v>HABILITADO</v>
      </c>
      <c r="D12" s="116"/>
      <c r="E12" s="112"/>
      <c r="F12" s="250"/>
      <c r="G12" s="113" t="str">
        <f t="shared" si="1"/>
        <v/>
      </c>
      <c r="H12" s="114" t="str">
        <f t="shared" si="0"/>
        <v/>
      </c>
      <c r="I12" s="779"/>
      <c r="J12" s="780"/>
      <c r="K12" s="781"/>
      <c r="L12" s="115"/>
    </row>
    <row r="13" spans="1:30" ht="24" customHeight="1" x14ac:dyDescent="0.25">
      <c r="A13" s="109">
        <v>4</v>
      </c>
      <c r="B13" s="110" t="str">
        <f>'INFO. PROP'!B13</f>
        <v>JASEN CONSULTORES S.A.S.</v>
      </c>
      <c r="C13" s="111" t="str">
        <f>'CONSOLIDADO '!J11</f>
        <v>HABILITADO</v>
      </c>
      <c r="D13" s="116"/>
      <c r="E13" s="112"/>
      <c r="F13" s="250"/>
      <c r="G13" s="113" t="str">
        <f t="shared" si="1"/>
        <v/>
      </c>
      <c r="H13" s="114" t="str">
        <f t="shared" si="0"/>
        <v/>
      </c>
      <c r="I13" s="779"/>
      <c r="J13" s="780"/>
      <c r="K13" s="781"/>
      <c r="L13" s="117"/>
    </row>
    <row r="14" spans="1:30" ht="24" customHeight="1" x14ac:dyDescent="0.25">
      <c r="A14" s="109">
        <v>5</v>
      </c>
      <c r="B14" s="110" t="str">
        <f>'INFO. PROP'!B14</f>
        <v>BOSA SIGLO XXI</v>
      </c>
      <c r="C14" s="111" t="str">
        <f>'CONSOLIDADO '!J12</f>
        <v>HABILITADO</v>
      </c>
      <c r="D14" s="116"/>
      <c r="E14" s="112"/>
      <c r="F14" s="250"/>
      <c r="G14" s="113" t="str">
        <f t="shared" si="1"/>
        <v/>
      </c>
      <c r="H14" s="114" t="str">
        <f t="shared" si="0"/>
        <v/>
      </c>
      <c r="I14" s="779"/>
      <c r="J14" s="780"/>
      <c r="K14" s="781"/>
      <c r="L14" s="117"/>
    </row>
    <row r="15" spans="1:30" ht="24" customHeight="1" x14ac:dyDescent="0.25">
      <c r="A15" s="109">
        <v>6</v>
      </c>
      <c r="B15" s="110" t="str">
        <f>'INFO. PROP'!B15</f>
        <v>CONSORCIO ODESSA</v>
      </c>
      <c r="C15" s="111" t="str">
        <f>'CONSOLIDADO '!J13</f>
        <v>HABILITADO</v>
      </c>
      <c r="D15" s="116"/>
      <c r="E15" s="112"/>
      <c r="F15" s="250"/>
      <c r="G15" s="113" t="str">
        <f t="shared" si="1"/>
        <v/>
      </c>
      <c r="H15" s="114" t="str">
        <f t="shared" si="0"/>
        <v/>
      </c>
      <c r="I15" s="779"/>
      <c r="J15" s="780"/>
      <c r="K15" s="781"/>
      <c r="L15" s="117"/>
    </row>
    <row r="16" spans="1:30" ht="24" customHeight="1" x14ac:dyDescent="0.25">
      <c r="A16" s="109">
        <v>7</v>
      </c>
      <c r="B16" s="110" t="str">
        <f>'INFO. PROP'!B16</f>
        <v>CONSORCIO GMC</v>
      </c>
      <c r="C16" s="111" t="str">
        <f>'CONSOLIDADO '!J14</f>
        <v>HABILITADO</v>
      </c>
      <c r="D16" s="116"/>
      <c r="E16" s="112"/>
      <c r="F16" s="250"/>
      <c r="G16" s="113" t="str">
        <f t="shared" si="1"/>
        <v/>
      </c>
      <c r="H16" s="114" t="str">
        <f t="shared" si="0"/>
        <v/>
      </c>
      <c r="I16" s="779"/>
      <c r="J16" s="780"/>
      <c r="K16" s="781"/>
      <c r="L16" s="117"/>
    </row>
    <row r="17" spans="1:12" ht="24" customHeight="1" x14ac:dyDescent="0.25">
      <c r="A17" s="109">
        <v>8</v>
      </c>
      <c r="B17" s="110" t="str">
        <f>'INFO. PROP'!B17</f>
        <v>CONSULTORES INTERVENTORES COLOMBIANOS S.A.S.</v>
      </c>
      <c r="C17" s="111" t="str">
        <f>'CONSOLIDADO '!J15</f>
        <v>HABILITADO</v>
      </c>
      <c r="D17" s="116"/>
      <c r="E17" s="112"/>
      <c r="F17" s="250"/>
      <c r="G17" s="113" t="str">
        <f t="shared" si="1"/>
        <v/>
      </c>
      <c r="H17" s="114" t="str">
        <f t="shared" si="0"/>
        <v/>
      </c>
      <c r="I17" s="779"/>
      <c r="J17" s="780"/>
      <c r="K17" s="781"/>
      <c r="L17" s="117"/>
    </row>
    <row r="18" spans="1:12" ht="24" customHeight="1" x14ac:dyDescent="0.25">
      <c r="A18" s="109">
        <v>9</v>
      </c>
      <c r="B18" s="110" t="str">
        <f>'INFO. PROP'!B18</f>
        <v>CONS GAB BOGOTA</v>
      </c>
      <c r="C18" s="111" t="str">
        <f>'CONSOLIDADO '!J16</f>
        <v>HABILITADO</v>
      </c>
      <c r="D18" s="116"/>
      <c r="E18" s="112"/>
      <c r="F18" s="250"/>
      <c r="G18" s="113" t="str">
        <f t="shared" si="1"/>
        <v/>
      </c>
      <c r="H18" s="114" t="str">
        <f t="shared" si="0"/>
        <v/>
      </c>
      <c r="I18" s="779"/>
      <c r="J18" s="780"/>
      <c r="K18" s="781"/>
      <c r="L18" s="117"/>
    </row>
    <row r="19" spans="1:12" ht="24" customHeight="1" x14ac:dyDescent="0.25">
      <c r="A19" s="109">
        <v>10</v>
      </c>
      <c r="B19" s="110" t="str">
        <f>'INFO. PROP'!B19</f>
        <v>CONSORCIO MT 2022 BOSA</v>
      </c>
      <c r="C19" s="111" t="str">
        <f>'CONSOLIDADO '!J17</f>
        <v>HABILITADO</v>
      </c>
      <c r="D19" s="116"/>
      <c r="E19" s="112"/>
      <c r="F19" s="250"/>
      <c r="G19" s="113" t="str">
        <f t="shared" si="1"/>
        <v/>
      </c>
      <c r="H19" s="114" t="str">
        <f t="shared" si="0"/>
        <v/>
      </c>
      <c r="I19" s="779"/>
      <c r="J19" s="780"/>
      <c r="K19" s="781"/>
      <c r="L19" s="117"/>
    </row>
    <row r="20" spans="1:12" ht="24" customHeight="1" x14ac:dyDescent="0.25">
      <c r="A20" s="109">
        <v>11</v>
      </c>
      <c r="B20" s="110" t="str">
        <f>'INFO. PROP'!B20</f>
        <v>VELNEC S.A.</v>
      </c>
      <c r="C20" s="111" t="str">
        <f>'CONSOLIDADO '!J18</f>
        <v>HABILITADO</v>
      </c>
      <c r="D20" s="116"/>
      <c r="E20" s="112"/>
      <c r="F20" s="250"/>
      <c r="G20" s="113" t="str">
        <f t="shared" si="1"/>
        <v/>
      </c>
      <c r="H20" s="114" t="str">
        <f t="shared" si="0"/>
        <v/>
      </c>
      <c r="I20" s="779"/>
      <c r="J20" s="780"/>
      <c r="K20" s="781"/>
      <c r="L20" s="117"/>
    </row>
    <row r="21" spans="1:12" ht="24" customHeight="1" x14ac:dyDescent="0.25">
      <c r="A21" s="109">
        <v>12</v>
      </c>
      <c r="B21" s="110" t="str">
        <f>'INFO. PROP'!B21</f>
        <v>CONSORCIO INTERVIAS CD</v>
      </c>
      <c r="C21" s="111" t="str">
        <f>'CONSOLIDADO '!J19</f>
        <v>HABILITADO</v>
      </c>
      <c r="D21" s="116"/>
      <c r="E21" s="112"/>
      <c r="F21" s="250"/>
      <c r="G21" s="113" t="str">
        <f t="shared" si="1"/>
        <v/>
      </c>
      <c r="H21" s="114" t="str">
        <f t="shared" si="0"/>
        <v/>
      </c>
      <c r="I21" s="779"/>
      <c r="J21" s="780"/>
      <c r="K21" s="781"/>
      <c r="L21" s="117"/>
    </row>
    <row r="22" spans="1:12" ht="14.25" customHeight="1" thickBot="1" x14ac:dyDescent="0.3">
      <c r="I22" s="786"/>
      <c r="J22" s="786"/>
    </row>
    <row r="23" spans="1:12" ht="14.25" customHeight="1" thickBot="1" x14ac:dyDescent="0.3">
      <c r="B23" s="783" t="s">
        <v>1870</v>
      </c>
      <c r="C23" s="784"/>
      <c r="D23" s="784"/>
      <c r="E23" s="784"/>
      <c r="F23" s="785"/>
      <c r="G23" s="121"/>
    </row>
    <row r="24" spans="1:12" ht="14.25" customHeight="1" x14ac:dyDescent="0.25"/>
    <row r="25" spans="1:12" ht="14.25" customHeight="1" x14ac:dyDescent="0.25"/>
    <row r="26" spans="1:12" ht="14.25" customHeight="1" x14ac:dyDescent="0.25">
      <c r="F26" s="163"/>
      <c r="G26" s="163" t="e">
        <f>GEOMEAN(G10:G21)</f>
        <v>#NUM!</v>
      </c>
      <c r="I26" s="122"/>
    </row>
    <row r="27" spans="1:12" ht="14.25" customHeight="1" x14ac:dyDescent="0.25">
      <c r="A27" s="82" t="s">
        <v>1871</v>
      </c>
    </row>
    <row r="28" spans="1:12" ht="14.25" customHeight="1" x14ac:dyDescent="0.25"/>
    <row r="29" spans="1:12" ht="14.25" customHeight="1" x14ac:dyDescent="0.25">
      <c r="G29" s="178"/>
      <c r="H29" s="787" t="s">
        <v>1872</v>
      </c>
      <c r="I29" s="787"/>
      <c r="J29" s="787"/>
      <c r="K29" s="787"/>
    </row>
    <row r="30" spans="1:12" ht="14.25" customHeight="1" x14ac:dyDescent="0.25">
      <c r="G30" s="178"/>
      <c r="H30" s="123">
        <v>1</v>
      </c>
      <c r="I30" s="123">
        <v>2</v>
      </c>
      <c r="J30" s="123">
        <v>3</v>
      </c>
      <c r="K30" s="123">
        <v>4</v>
      </c>
    </row>
    <row r="31" spans="1:12" ht="47.25" customHeight="1" x14ac:dyDescent="0.25">
      <c r="B31" s="123" t="s">
        <v>1873</v>
      </c>
      <c r="C31" s="123" t="s">
        <v>1874</v>
      </c>
      <c r="D31" s="787" t="s">
        <v>1875</v>
      </c>
      <c r="E31" s="787"/>
      <c r="G31" s="178"/>
      <c r="H31" s="179" t="str">
        <f>+D32</f>
        <v>Mediana con valor absoluto</v>
      </c>
      <c r="I31" s="179" t="str">
        <f>+D33</f>
        <v>Media geométrica</v>
      </c>
      <c r="J31" s="180" t="str">
        <f>+D34</f>
        <v>Media aritmética baja</v>
      </c>
      <c r="K31" s="180" t="str">
        <f>+D35</f>
        <v>Menor valor</v>
      </c>
    </row>
    <row r="32" spans="1:12" ht="14.25" customHeight="1" x14ac:dyDescent="0.25">
      <c r="B32" s="124" t="s">
        <v>1876</v>
      </c>
      <c r="C32" s="124">
        <v>1</v>
      </c>
      <c r="D32" s="782" t="s">
        <v>1877</v>
      </c>
      <c r="E32" s="782"/>
      <c r="G32" s="181" t="str">
        <f t="shared" ref="G32:G43" si="2">+B10</f>
        <v>SITELSA SAS</v>
      </c>
      <c r="H32" s="182" t="str">
        <f t="shared" ref="H32:H43" si="3">+IF(H67="","",H67)</f>
        <v/>
      </c>
      <c r="I32" s="183" t="str">
        <f>+IF(E98="","",E98)</f>
        <v/>
      </c>
      <c r="J32" s="183" t="str">
        <f t="shared" ref="J32:J43" si="4">+IF(E130="","",E130)</f>
        <v/>
      </c>
      <c r="K32" s="184" t="str">
        <f t="shared" ref="K32:K43" si="5">+E165</f>
        <v/>
      </c>
    </row>
    <row r="33" spans="1:11" ht="14.25" customHeight="1" x14ac:dyDescent="0.25">
      <c r="B33" s="124" t="s">
        <v>1878</v>
      </c>
      <c r="C33" s="124">
        <v>2</v>
      </c>
      <c r="D33" s="782" t="s">
        <v>1879</v>
      </c>
      <c r="E33" s="782"/>
      <c r="G33" s="181" t="str">
        <f t="shared" si="2"/>
        <v>PROES INGENIERIA SAS</v>
      </c>
      <c r="H33" s="182" t="str">
        <f t="shared" si="3"/>
        <v/>
      </c>
      <c r="I33" s="183" t="str">
        <f t="shared" ref="I33:I35" si="6">+IF(E99="","",E99)</f>
        <v/>
      </c>
      <c r="J33" s="183" t="str">
        <f t="shared" si="4"/>
        <v/>
      </c>
      <c r="K33" s="184" t="str">
        <f t="shared" si="5"/>
        <v/>
      </c>
    </row>
    <row r="34" spans="1:11" ht="14.25" customHeight="1" x14ac:dyDescent="0.25">
      <c r="B34" s="124" t="s">
        <v>1880</v>
      </c>
      <c r="C34" s="124">
        <v>3</v>
      </c>
      <c r="D34" s="782" t="s">
        <v>1881</v>
      </c>
      <c r="E34" s="782"/>
      <c r="G34" s="181" t="str">
        <f t="shared" si="2"/>
        <v>CB INGENIEROS SAS</v>
      </c>
      <c r="H34" s="182" t="str">
        <f t="shared" si="3"/>
        <v/>
      </c>
      <c r="I34" s="183" t="str">
        <f t="shared" si="6"/>
        <v/>
      </c>
      <c r="J34" s="183" t="str">
        <f t="shared" si="4"/>
        <v/>
      </c>
      <c r="K34" s="184" t="str">
        <f t="shared" si="5"/>
        <v/>
      </c>
    </row>
    <row r="35" spans="1:11" ht="14.25" customHeight="1" x14ac:dyDescent="0.25">
      <c r="B35" s="124" t="s">
        <v>1882</v>
      </c>
      <c r="C35" s="124">
        <v>4</v>
      </c>
      <c r="D35" s="782" t="s">
        <v>1883</v>
      </c>
      <c r="E35" s="782"/>
      <c r="G35" s="181" t="str">
        <f t="shared" si="2"/>
        <v>JASEN CONSULTORES S.A.S.</v>
      </c>
      <c r="H35" s="182" t="str">
        <f t="shared" si="3"/>
        <v/>
      </c>
      <c r="I35" s="183" t="str">
        <f t="shared" si="6"/>
        <v/>
      </c>
      <c r="J35" s="183" t="str">
        <f t="shared" si="4"/>
        <v/>
      </c>
      <c r="K35" s="184" t="str">
        <f t="shared" si="5"/>
        <v/>
      </c>
    </row>
    <row r="36" spans="1:11" ht="14.25" customHeight="1" x14ac:dyDescent="0.25">
      <c r="G36" s="181" t="str">
        <f t="shared" si="2"/>
        <v>BOSA SIGLO XXI</v>
      </c>
      <c r="H36" s="182" t="str">
        <f t="shared" si="3"/>
        <v/>
      </c>
      <c r="I36" s="183" t="str">
        <f t="shared" ref="I36:I43" si="7">+IF(E102="","",E102)</f>
        <v/>
      </c>
      <c r="J36" s="183" t="str">
        <f t="shared" si="4"/>
        <v/>
      </c>
      <c r="K36" s="184" t="str">
        <f t="shared" si="5"/>
        <v/>
      </c>
    </row>
    <row r="37" spans="1:11" ht="14.25" customHeight="1" x14ac:dyDescent="0.25">
      <c r="G37" s="181" t="str">
        <f t="shared" si="2"/>
        <v>CONSORCIO ODESSA</v>
      </c>
      <c r="H37" s="182" t="str">
        <f t="shared" si="3"/>
        <v/>
      </c>
      <c r="I37" s="183" t="str">
        <f t="shared" si="7"/>
        <v/>
      </c>
      <c r="J37" s="183" t="str">
        <f t="shared" si="4"/>
        <v/>
      </c>
      <c r="K37" s="184" t="str">
        <f t="shared" si="5"/>
        <v/>
      </c>
    </row>
    <row r="38" spans="1:11" ht="14.25" customHeight="1" x14ac:dyDescent="0.25">
      <c r="G38" s="181" t="str">
        <f t="shared" si="2"/>
        <v>CONSORCIO GMC</v>
      </c>
      <c r="H38" s="182" t="str">
        <f t="shared" si="3"/>
        <v/>
      </c>
      <c r="I38" s="183" t="str">
        <f t="shared" si="7"/>
        <v/>
      </c>
      <c r="J38" s="183" t="str">
        <f t="shared" si="4"/>
        <v/>
      </c>
      <c r="K38" s="184" t="str">
        <f t="shared" si="5"/>
        <v/>
      </c>
    </row>
    <row r="39" spans="1:11" ht="14.25" customHeight="1" x14ac:dyDescent="0.25">
      <c r="G39" s="181" t="str">
        <f t="shared" si="2"/>
        <v>CONSULTORES INTERVENTORES COLOMBIANOS S.A.S.</v>
      </c>
      <c r="H39" s="182" t="str">
        <f t="shared" si="3"/>
        <v/>
      </c>
      <c r="I39" s="183" t="str">
        <f t="shared" si="7"/>
        <v/>
      </c>
      <c r="J39" s="183" t="str">
        <f t="shared" si="4"/>
        <v/>
      </c>
      <c r="K39" s="184" t="str">
        <f t="shared" si="5"/>
        <v/>
      </c>
    </row>
    <row r="40" spans="1:11" ht="14.25" customHeight="1" x14ac:dyDescent="0.25">
      <c r="G40" s="181" t="str">
        <f t="shared" si="2"/>
        <v>CONS GAB BOGOTA</v>
      </c>
      <c r="H40" s="182" t="str">
        <f t="shared" si="3"/>
        <v/>
      </c>
      <c r="I40" s="183" t="str">
        <f t="shared" si="7"/>
        <v/>
      </c>
      <c r="J40" s="183" t="str">
        <f t="shared" si="4"/>
        <v/>
      </c>
      <c r="K40" s="184" t="str">
        <f t="shared" si="5"/>
        <v/>
      </c>
    </row>
    <row r="41" spans="1:11" ht="14.25" customHeight="1" x14ac:dyDescent="0.25">
      <c r="G41" s="181" t="str">
        <f t="shared" si="2"/>
        <v>CONSORCIO MT 2022 BOSA</v>
      </c>
      <c r="H41" s="182" t="str">
        <f t="shared" si="3"/>
        <v/>
      </c>
      <c r="I41" s="183" t="str">
        <f t="shared" si="7"/>
        <v/>
      </c>
      <c r="J41" s="183" t="str">
        <f t="shared" si="4"/>
        <v/>
      </c>
      <c r="K41" s="184" t="str">
        <f t="shared" si="5"/>
        <v/>
      </c>
    </row>
    <row r="42" spans="1:11" ht="14.25" customHeight="1" x14ac:dyDescent="0.25">
      <c r="G42" s="181" t="str">
        <f t="shared" si="2"/>
        <v>VELNEC S.A.</v>
      </c>
      <c r="H42" s="182" t="str">
        <f t="shared" si="3"/>
        <v/>
      </c>
      <c r="I42" s="183" t="str">
        <f t="shared" si="7"/>
        <v/>
      </c>
      <c r="J42" s="183" t="str">
        <f t="shared" si="4"/>
        <v/>
      </c>
      <c r="K42" s="184" t="str">
        <f t="shared" si="5"/>
        <v/>
      </c>
    </row>
    <row r="43" spans="1:11" ht="14.25" customHeight="1" x14ac:dyDescent="0.25">
      <c r="G43" s="181" t="str">
        <f t="shared" si="2"/>
        <v>CONSORCIO INTERVIAS CD</v>
      </c>
      <c r="H43" s="182" t="str">
        <f t="shared" si="3"/>
        <v/>
      </c>
      <c r="I43" s="183" t="str">
        <f t="shared" si="7"/>
        <v/>
      </c>
      <c r="J43" s="183" t="str">
        <f t="shared" si="4"/>
        <v/>
      </c>
      <c r="K43" s="184" t="str">
        <f t="shared" si="5"/>
        <v/>
      </c>
    </row>
    <row r="44" spans="1:11" ht="14.25" customHeight="1" thickBot="1" x14ac:dyDescent="0.3">
      <c r="G44" s="125"/>
      <c r="H44" s="126"/>
    </row>
    <row r="45" spans="1:11" ht="14.25" customHeight="1" thickBot="1" x14ac:dyDescent="0.3">
      <c r="A45" s="783" t="s">
        <v>1870</v>
      </c>
      <c r="B45" s="784"/>
      <c r="C45" s="784"/>
      <c r="D45" s="784"/>
      <c r="E45" s="785"/>
      <c r="G45" s="125"/>
      <c r="H45" s="126"/>
    </row>
    <row r="46" spans="1:11" ht="14.25" customHeight="1" x14ac:dyDescent="0.25">
      <c r="G46" s="125"/>
      <c r="H46" s="126"/>
    </row>
    <row r="47" spans="1:11" ht="14.25" customHeight="1" x14ac:dyDescent="0.25">
      <c r="G47" s="125"/>
      <c r="H47" s="126"/>
    </row>
    <row r="48" spans="1:11" ht="14.25" customHeight="1" x14ac:dyDescent="0.25">
      <c r="G48" s="125"/>
      <c r="H48" s="126"/>
    </row>
    <row r="49" spans="1:10" ht="14.25" customHeight="1" x14ac:dyDescent="0.25">
      <c r="G49" s="125"/>
      <c r="H49" s="126"/>
    </row>
    <row r="50" spans="1:10" ht="14.25" customHeight="1" x14ac:dyDescent="0.25">
      <c r="H50" s="126"/>
    </row>
    <row r="51" spans="1:10" ht="14.25" customHeight="1" x14ac:dyDescent="0.25"/>
    <row r="52" spans="1:10" ht="14.25" customHeight="1" thickBot="1" x14ac:dyDescent="0.3"/>
    <row r="53" spans="1:10" ht="32.1" customHeight="1" thickBot="1" x14ac:dyDescent="0.3">
      <c r="A53" s="776" t="s">
        <v>1872</v>
      </c>
      <c r="B53" s="777"/>
      <c r="C53" s="777"/>
      <c r="D53" s="777"/>
      <c r="E53" s="777"/>
      <c r="F53" s="777"/>
      <c r="G53" s="777"/>
      <c r="H53" s="777"/>
      <c r="I53" s="777"/>
      <c r="J53" s="778"/>
    </row>
    <row r="54" spans="1:10" ht="14.25" customHeight="1" x14ac:dyDescent="0.25"/>
    <row r="55" spans="1:10" ht="14.25" customHeight="1" x14ac:dyDescent="0.25"/>
    <row r="56" spans="1:10" ht="14.25" customHeight="1" thickBot="1" x14ac:dyDescent="0.3"/>
    <row r="57" spans="1:10" ht="14.25" customHeight="1" thickBot="1" x14ac:dyDescent="0.3">
      <c r="A57" s="207"/>
      <c r="B57" s="208"/>
      <c r="C57" s="189"/>
      <c r="D57" s="190"/>
      <c r="E57" s="191"/>
      <c r="F57" s="189"/>
      <c r="G57" s="191"/>
      <c r="H57" s="191"/>
      <c r="I57" s="189"/>
      <c r="J57" s="192"/>
    </row>
    <row r="58" spans="1:10" ht="27.6" customHeight="1" thickBot="1" x14ac:dyDescent="0.4">
      <c r="A58" s="211">
        <v>1</v>
      </c>
      <c r="B58" s="212" t="s">
        <v>1877</v>
      </c>
      <c r="D58" s="119" t="s">
        <v>1884</v>
      </c>
      <c r="E58" s="129"/>
      <c r="G58" s="129"/>
      <c r="H58" s="129"/>
      <c r="J58" s="194"/>
    </row>
    <row r="59" spans="1:10" ht="14.25" customHeight="1" x14ac:dyDescent="0.25">
      <c r="A59" s="193"/>
      <c r="B59" s="128"/>
      <c r="E59" s="129"/>
      <c r="G59" s="129"/>
      <c r="H59" s="129"/>
      <c r="J59" s="194"/>
    </row>
    <row r="60" spans="1:10" ht="14.25" customHeight="1" x14ac:dyDescent="0.25">
      <c r="A60" s="193"/>
      <c r="B60" s="128"/>
      <c r="E60" s="129"/>
      <c r="G60" s="129"/>
      <c r="H60" s="129"/>
      <c r="J60" s="194"/>
    </row>
    <row r="61" spans="1:10" ht="14.25" customHeight="1" x14ac:dyDescent="0.25">
      <c r="A61" s="193"/>
      <c r="B61" s="128"/>
      <c r="E61" s="129"/>
      <c r="G61" s="129"/>
      <c r="H61" s="129"/>
      <c r="J61" s="194"/>
    </row>
    <row r="62" spans="1:10" ht="14.25" customHeight="1" x14ac:dyDescent="0.25">
      <c r="A62" s="193"/>
      <c r="B62" s="128"/>
      <c r="E62" s="129"/>
      <c r="G62" s="129"/>
      <c r="H62" s="129"/>
      <c r="J62" s="194"/>
    </row>
    <row r="63" spans="1:10" ht="14.25" customHeight="1" x14ac:dyDescent="0.25">
      <c r="A63" s="193"/>
      <c r="B63" s="128"/>
      <c r="D63" s="119" t="s">
        <v>1885</v>
      </c>
      <c r="E63" s="129"/>
      <c r="G63" s="129"/>
      <c r="H63" s="129"/>
      <c r="J63" s="194"/>
    </row>
    <row r="64" spans="1:10" ht="14.25" customHeight="1" x14ac:dyDescent="0.25">
      <c r="A64" s="193"/>
      <c r="B64" s="128"/>
      <c r="E64" s="129"/>
      <c r="G64" s="129"/>
      <c r="H64" s="129"/>
      <c r="J64" s="194"/>
    </row>
    <row r="65" spans="1:13" ht="14.25" customHeight="1" x14ac:dyDescent="0.25">
      <c r="A65" s="193"/>
      <c r="B65" s="128"/>
      <c r="E65" s="129"/>
      <c r="G65" s="129"/>
      <c r="H65" s="129"/>
      <c r="J65" s="194"/>
    </row>
    <row r="66" spans="1:13" s="130" customFormat="1" ht="41.25" customHeight="1" x14ac:dyDescent="0.25">
      <c r="A66" s="209"/>
      <c r="C66" s="131" t="s">
        <v>5</v>
      </c>
      <c r="D66" s="132" t="s">
        <v>6</v>
      </c>
      <c r="E66" s="133" t="str">
        <f>+C9</f>
        <v>CUMPLE</v>
      </c>
      <c r="F66" s="133" t="str">
        <f>+G8</f>
        <v>VALOR PROPUESTAS HÁBILES</v>
      </c>
      <c r="H66" s="134" t="s">
        <v>1748</v>
      </c>
      <c r="J66" s="205"/>
      <c r="K66" s="135"/>
      <c r="M66" s="136"/>
    </row>
    <row r="67" spans="1:13" ht="14.25" customHeight="1" x14ac:dyDescent="0.25">
      <c r="A67" s="193"/>
      <c r="B67" s="82" t="str">
        <f>IFERROR(RANK(F67,$F$67:$F$79,0)+COUNTIF($F$67:F67,F67)-1,"")</f>
        <v/>
      </c>
      <c r="C67" s="82">
        <v>1</v>
      </c>
      <c r="D67" s="137" t="str">
        <f t="shared" ref="D67:D78" si="8">+B10</f>
        <v>SITELSA SAS</v>
      </c>
      <c r="E67" s="131">
        <f t="shared" ref="E67:E78" si="9">+D10</f>
        <v>0</v>
      </c>
      <c r="F67" s="138" t="str">
        <f t="shared" ref="F67:F78" si="10">+G10</f>
        <v/>
      </c>
      <c r="G67" s="158" t="str">
        <f>+B67</f>
        <v/>
      </c>
      <c r="H67" s="82" t="str">
        <f t="shared" ref="H67:H78" si="11">IF(F67="","",ROUND(IF($H$82=TRUE,(1-(ABS(($F$81-F67)/$F$81)))*60,(1-(ABS(($F$83-F67)/$F$83)))*60),7))</f>
        <v/>
      </c>
      <c r="J67" s="194"/>
    </row>
    <row r="68" spans="1:13" ht="14.25" customHeight="1" x14ac:dyDescent="0.25">
      <c r="A68" s="193"/>
      <c r="B68" s="82" t="str">
        <f>IFERROR(RANK(F68,$F$67:$F$79,0)+COUNTIF($F$67:F68,F68)-1,"")</f>
        <v/>
      </c>
      <c r="C68" s="82">
        <v>2</v>
      </c>
      <c r="D68" s="137" t="str">
        <f t="shared" si="8"/>
        <v>PROES INGENIERIA SAS</v>
      </c>
      <c r="E68" s="131">
        <f t="shared" si="9"/>
        <v>0</v>
      </c>
      <c r="F68" s="138" t="str">
        <f t="shared" si="10"/>
        <v/>
      </c>
      <c r="G68" s="158" t="str">
        <f t="shared" ref="G68:G70" si="12">+B68</f>
        <v/>
      </c>
      <c r="H68" s="82" t="str">
        <f t="shared" si="11"/>
        <v/>
      </c>
      <c r="J68" s="194"/>
    </row>
    <row r="69" spans="1:13" ht="14.25" customHeight="1" x14ac:dyDescent="0.25">
      <c r="A69" s="193"/>
      <c r="B69" s="82" t="str">
        <f>IFERROR(RANK(F69,$F$67:$F$79,0)+COUNTIF($F$67:F69,F69)-1,"")</f>
        <v/>
      </c>
      <c r="C69" s="82">
        <v>3</v>
      </c>
      <c r="D69" s="137" t="str">
        <f t="shared" si="8"/>
        <v>CB INGENIEROS SAS</v>
      </c>
      <c r="E69" s="131">
        <f t="shared" si="9"/>
        <v>0</v>
      </c>
      <c r="F69" s="138" t="str">
        <f t="shared" si="10"/>
        <v/>
      </c>
      <c r="G69" s="158" t="str">
        <f t="shared" si="12"/>
        <v/>
      </c>
      <c r="H69" s="82" t="str">
        <f t="shared" si="11"/>
        <v/>
      </c>
      <c r="J69" s="194"/>
    </row>
    <row r="70" spans="1:13" ht="14.25" customHeight="1" x14ac:dyDescent="0.25">
      <c r="A70" s="193"/>
      <c r="B70" s="82" t="str">
        <f>IFERROR(RANK(F70,$F$67:$F$79,0)+COUNTIF($F$67:F70,F70)-1,"")</f>
        <v/>
      </c>
      <c r="C70" s="82">
        <v>4</v>
      </c>
      <c r="D70" s="137" t="str">
        <f t="shared" si="8"/>
        <v>JASEN CONSULTORES S.A.S.</v>
      </c>
      <c r="E70" s="131">
        <f t="shared" si="9"/>
        <v>0</v>
      </c>
      <c r="F70" s="138" t="str">
        <f t="shared" si="10"/>
        <v/>
      </c>
      <c r="G70" s="158" t="str">
        <f t="shared" si="12"/>
        <v/>
      </c>
      <c r="H70" s="82" t="str">
        <f t="shared" si="11"/>
        <v/>
      </c>
      <c r="J70" s="194"/>
    </row>
    <row r="71" spans="1:13" ht="14.25" customHeight="1" x14ac:dyDescent="0.25">
      <c r="A71" s="193"/>
      <c r="B71" s="82" t="str">
        <f>IFERROR(RANK(F71,$F$67:$F$79,0)+COUNTIF($F$67:F71,F71)-1,"")</f>
        <v/>
      </c>
      <c r="C71" s="82">
        <v>5</v>
      </c>
      <c r="D71" s="137" t="str">
        <f t="shared" si="8"/>
        <v>BOSA SIGLO XXI</v>
      </c>
      <c r="E71" s="131">
        <f t="shared" si="9"/>
        <v>0</v>
      </c>
      <c r="F71" s="138" t="str">
        <f t="shared" si="10"/>
        <v/>
      </c>
      <c r="G71" s="158" t="str">
        <f t="shared" ref="G71:G78" si="13">+B71</f>
        <v/>
      </c>
      <c r="H71" s="82" t="str">
        <f t="shared" si="11"/>
        <v/>
      </c>
      <c r="J71" s="194"/>
    </row>
    <row r="72" spans="1:13" ht="14.25" customHeight="1" x14ac:dyDescent="0.25">
      <c r="A72" s="193"/>
      <c r="B72" s="82" t="str">
        <f>IFERROR(RANK(F72,$F$67:$F$79,0)+COUNTIF($F$67:F72,F72)-1,"")</f>
        <v/>
      </c>
      <c r="C72" s="82">
        <v>6</v>
      </c>
      <c r="D72" s="137" t="str">
        <f t="shared" si="8"/>
        <v>CONSORCIO ODESSA</v>
      </c>
      <c r="E72" s="131">
        <f t="shared" si="9"/>
        <v>0</v>
      </c>
      <c r="F72" s="138" t="str">
        <f t="shared" si="10"/>
        <v/>
      </c>
      <c r="G72" s="158" t="str">
        <f t="shared" si="13"/>
        <v/>
      </c>
      <c r="H72" s="82" t="str">
        <f t="shared" si="11"/>
        <v/>
      </c>
      <c r="J72" s="194"/>
    </row>
    <row r="73" spans="1:13" ht="14.25" customHeight="1" x14ac:dyDescent="0.25">
      <c r="A73" s="193"/>
      <c r="B73" s="82" t="str">
        <f>IFERROR(RANK(F73,$F$67:$F$79,0)+COUNTIF($F$67:F73,F73)-1,"")</f>
        <v/>
      </c>
      <c r="C73" s="82">
        <v>7</v>
      </c>
      <c r="D73" s="137" t="str">
        <f t="shared" si="8"/>
        <v>CONSORCIO GMC</v>
      </c>
      <c r="E73" s="131">
        <f t="shared" si="9"/>
        <v>0</v>
      </c>
      <c r="F73" s="138" t="str">
        <f t="shared" si="10"/>
        <v/>
      </c>
      <c r="G73" s="158" t="str">
        <f t="shared" si="13"/>
        <v/>
      </c>
      <c r="H73" s="82" t="str">
        <f t="shared" si="11"/>
        <v/>
      </c>
      <c r="J73" s="194"/>
    </row>
    <row r="74" spans="1:13" ht="14.25" customHeight="1" x14ac:dyDescent="0.25">
      <c r="A74" s="193"/>
      <c r="B74" s="82" t="str">
        <f>IFERROR(RANK(F74,$F$67:$F$79,0)+COUNTIF($F$67:F74,F74)-1,"")</f>
        <v/>
      </c>
      <c r="C74" s="82">
        <v>8</v>
      </c>
      <c r="D74" s="137" t="str">
        <f t="shared" si="8"/>
        <v>CONSULTORES INTERVENTORES COLOMBIANOS S.A.S.</v>
      </c>
      <c r="E74" s="131">
        <f t="shared" si="9"/>
        <v>0</v>
      </c>
      <c r="F74" s="138" t="str">
        <f t="shared" si="10"/>
        <v/>
      </c>
      <c r="G74" s="158" t="str">
        <f t="shared" si="13"/>
        <v/>
      </c>
      <c r="H74" s="82" t="str">
        <f t="shared" si="11"/>
        <v/>
      </c>
      <c r="J74" s="194"/>
    </row>
    <row r="75" spans="1:13" ht="14.25" customHeight="1" x14ac:dyDescent="0.25">
      <c r="A75" s="193"/>
      <c r="B75" s="82" t="str">
        <f>IFERROR(RANK(F75,$F$67:$F$79,0)+COUNTIF($F$67:F75,F75)-1,"")</f>
        <v/>
      </c>
      <c r="C75" s="82">
        <v>9</v>
      </c>
      <c r="D75" s="137" t="str">
        <f t="shared" si="8"/>
        <v>CONS GAB BOGOTA</v>
      </c>
      <c r="E75" s="131">
        <f t="shared" si="9"/>
        <v>0</v>
      </c>
      <c r="F75" s="138" t="str">
        <f t="shared" si="10"/>
        <v/>
      </c>
      <c r="G75" s="158" t="str">
        <f t="shared" si="13"/>
        <v/>
      </c>
      <c r="H75" s="82" t="str">
        <f t="shared" si="11"/>
        <v/>
      </c>
      <c r="J75" s="194"/>
    </row>
    <row r="76" spans="1:13" ht="14.25" customHeight="1" x14ac:dyDescent="0.25">
      <c r="A76" s="193"/>
      <c r="B76" s="82" t="str">
        <f>IFERROR(RANK(F76,$F$67:$F$79,0)+COUNTIF($F$67:F76,F76)-1,"")</f>
        <v/>
      </c>
      <c r="C76" s="82">
        <v>10</v>
      </c>
      <c r="D76" s="137" t="str">
        <f t="shared" si="8"/>
        <v>CONSORCIO MT 2022 BOSA</v>
      </c>
      <c r="E76" s="131">
        <f t="shared" si="9"/>
        <v>0</v>
      </c>
      <c r="F76" s="138" t="str">
        <f t="shared" si="10"/>
        <v/>
      </c>
      <c r="G76" s="158" t="str">
        <f t="shared" si="13"/>
        <v/>
      </c>
      <c r="H76" s="82" t="str">
        <f t="shared" si="11"/>
        <v/>
      </c>
      <c r="J76" s="194"/>
    </row>
    <row r="77" spans="1:13" ht="14.25" customHeight="1" x14ac:dyDescent="0.25">
      <c r="A77" s="193"/>
      <c r="B77" s="82" t="str">
        <f>IFERROR(RANK(F77,$F$67:$F$79,0)+COUNTIF($F$67:F77,F77)-1,"")</f>
        <v/>
      </c>
      <c r="C77" s="82">
        <v>11</v>
      </c>
      <c r="D77" s="137" t="str">
        <f t="shared" si="8"/>
        <v>VELNEC S.A.</v>
      </c>
      <c r="E77" s="131">
        <f t="shared" si="9"/>
        <v>0</v>
      </c>
      <c r="F77" s="138" t="str">
        <f t="shared" si="10"/>
        <v/>
      </c>
      <c r="G77" s="158" t="str">
        <f t="shared" si="13"/>
        <v/>
      </c>
      <c r="H77" s="82" t="str">
        <f t="shared" si="11"/>
        <v/>
      </c>
      <c r="J77" s="194"/>
    </row>
    <row r="78" spans="1:13" ht="14.25" customHeight="1" x14ac:dyDescent="0.25">
      <c r="A78" s="193"/>
      <c r="B78" s="82" t="str">
        <f>IFERROR(RANK(F78,$F$67:$F$79,0)+COUNTIF($F$67:F78,F78)-1,"")</f>
        <v/>
      </c>
      <c r="C78" s="82">
        <v>12</v>
      </c>
      <c r="D78" s="137" t="str">
        <f t="shared" si="8"/>
        <v>CONSORCIO INTERVIAS CD</v>
      </c>
      <c r="E78" s="131">
        <f t="shared" si="9"/>
        <v>0</v>
      </c>
      <c r="F78" s="138" t="str">
        <f t="shared" si="10"/>
        <v/>
      </c>
      <c r="G78" s="158" t="str">
        <f t="shared" si="13"/>
        <v/>
      </c>
      <c r="H78" s="82" t="str">
        <f t="shared" si="11"/>
        <v/>
      </c>
      <c r="J78" s="194"/>
    </row>
    <row r="79" spans="1:13" ht="14.25" customHeight="1" x14ac:dyDescent="0.25">
      <c r="A79" s="193"/>
      <c r="B79" s="82"/>
      <c r="D79" s="137"/>
      <c r="E79" s="131"/>
      <c r="F79" s="138"/>
      <c r="G79" s="158"/>
      <c r="H79" s="82"/>
      <c r="J79" s="194"/>
    </row>
    <row r="80" spans="1:13" ht="14.25" customHeight="1" x14ac:dyDescent="0.25">
      <c r="A80" s="193"/>
      <c r="B80" s="82"/>
      <c r="C80" s="127"/>
      <c r="D80" s="128"/>
      <c r="E80" s="130"/>
      <c r="F80" s="119"/>
      <c r="G80" s="139"/>
      <c r="H80" s="82"/>
      <c r="J80" s="194"/>
    </row>
    <row r="81" spans="1:30" ht="14.25" customHeight="1" x14ac:dyDescent="0.25">
      <c r="A81" s="193"/>
      <c r="B81" s="82"/>
      <c r="C81" s="127"/>
      <c r="D81" s="128"/>
      <c r="E81" s="140" t="s">
        <v>1733</v>
      </c>
      <c r="F81" s="141" t="e">
        <f>+MEDIAN(F67:F79)</f>
        <v>#NUM!</v>
      </c>
      <c r="G81" s="139"/>
      <c r="H81" s="82"/>
      <c r="J81" s="194"/>
    </row>
    <row r="82" spans="1:30" ht="14.25" customHeight="1" x14ac:dyDescent="0.25">
      <c r="A82" s="193"/>
      <c r="B82" s="82"/>
      <c r="C82" s="127"/>
      <c r="D82" s="128"/>
      <c r="E82" s="140" t="s">
        <v>1886</v>
      </c>
      <c r="F82" s="142">
        <f>+COUNT(F67:F79)</f>
        <v>0</v>
      </c>
      <c r="G82" s="143" t="s">
        <v>1884</v>
      </c>
      <c r="H82" s="143" t="b">
        <f>ISODD(F82)</f>
        <v>0</v>
      </c>
      <c r="J82" s="194"/>
    </row>
    <row r="83" spans="1:30" ht="14.25" customHeight="1" x14ac:dyDescent="0.25">
      <c r="A83" s="193"/>
      <c r="B83" s="128"/>
      <c r="C83" s="140">
        <f>COUNT(G67:G78)</f>
        <v>0</v>
      </c>
      <c r="D83" s="142">
        <f>ROUND((C83/2)+1,0)</f>
        <v>1</v>
      </c>
      <c r="E83" s="143" t="s">
        <v>1887</v>
      </c>
      <c r="F83" s="82" t="e">
        <f>VLOOKUP(D83,$B$67:$F$78,5,FALSE)</f>
        <v>#N/A</v>
      </c>
      <c r="G83" s="138"/>
      <c r="H83" s="129"/>
      <c r="J83" s="194"/>
    </row>
    <row r="84" spans="1:30" ht="14.25" customHeight="1" x14ac:dyDescent="0.25">
      <c r="A84" s="193"/>
      <c r="B84" s="128"/>
      <c r="C84" s="140"/>
      <c r="D84" s="142"/>
      <c r="E84" s="143"/>
      <c r="F84" s="143"/>
      <c r="G84" s="82"/>
      <c r="H84" s="129"/>
      <c r="J84" s="194"/>
    </row>
    <row r="85" spans="1:30" ht="14.25" customHeight="1" x14ac:dyDescent="0.25">
      <c r="A85" s="193"/>
      <c r="B85" s="128"/>
      <c r="C85" s="140"/>
      <c r="D85" s="143"/>
      <c r="E85" s="82"/>
      <c r="G85" s="82"/>
      <c r="H85" s="129"/>
      <c r="J85" s="194"/>
    </row>
    <row r="86" spans="1:30" ht="14.25" customHeight="1" x14ac:dyDescent="0.25">
      <c r="A86" s="193"/>
      <c r="B86" s="128"/>
      <c r="C86" s="140"/>
      <c r="D86" s="142"/>
      <c r="E86" s="143"/>
      <c r="F86" s="143"/>
      <c r="G86" s="82"/>
      <c r="H86" s="129"/>
      <c r="J86" s="194"/>
    </row>
    <row r="87" spans="1:30" ht="14.25" customHeight="1" x14ac:dyDescent="0.25">
      <c r="A87" s="193"/>
      <c r="B87" s="128"/>
      <c r="C87" s="140"/>
      <c r="D87" s="142"/>
      <c r="E87" s="143"/>
      <c r="F87" s="143"/>
      <c r="G87" s="82"/>
      <c r="H87" s="129"/>
      <c r="J87" s="194"/>
    </row>
    <row r="88" spans="1:30" s="120" customFormat="1" ht="14.25" customHeight="1" thickBot="1" x14ac:dyDescent="0.3">
      <c r="A88" s="196"/>
      <c r="B88" s="197"/>
      <c r="C88" s="210"/>
      <c r="D88" s="199"/>
      <c r="E88" s="200"/>
      <c r="F88" s="198"/>
      <c r="G88" s="200"/>
      <c r="H88" s="200"/>
      <c r="I88" s="198"/>
      <c r="J88" s="201"/>
      <c r="K88" s="85"/>
      <c r="L88" s="82"/>
      <c r="M88" s="89"/>
      <c r="N88" s="82"/>
      <c r="O88" s="82"/>
      <c r="P88" s="82"/>
      <c r="Q88" s="82"/>
      <c r="R88" s="82"/>
      <c r="S88" s="82"/>
      <c r="T88" s="82"/>
      <c r="U88" s="82"/>
      <c r="V88" s="82"/>
      <c r="W88" s="82"/>
      <c r="X88" s="82"/>
      <c r="Y88" s="82"/>
      <c r="Z88" s="82"/>
      <c r="AA88" s="82"/>
      <c r="AB88" s="82"/>
      <c r="AC88" s="82"/>
      <c r="AD88" s="82"/>
    </row>
    <row r="89" spans="1:30" s="120" customFormat="1" ht="24.6" customHeight="1" thickBot="1" x14ac:dyDescent="0.35">
      <c r="A89" s="187">
        <v>2</v>
      </c>
      <c r="B89" s="188" t="s">
        <v>1879</v>
      </c>
      <c r="C89" s="204"/>
      <c r="D89" s="190"/>
      <c r="E89" s="191"/>
      <c r="F89" s="189"/>
      <c r="G89" s="191"/>
      <c r="H89" s="191"/>
      <c r="I89" s="189"/>
      <c r="J89" s="192"/>
      <c r="K89" s="85"/>
      <c r="L89" s="82"/>
      <c r="M89" s="89"/>
      <c r="N89" s="82"/>
      <c r="O89" s="82"/>
      <c r="P89" s="82"/>
      <c r="Q89" s="82"/>
      <c r="R89" s="82"/>
      <c r="S89" s="82"/>
      <c r="T89" s="82"/>
      <c r="U89" s="82"/>
      <c r="V89" s="82"/>
      <c r="W89" s="82"/>
      <c r="X89" s="82"/>
      <c r="Y89" s="82"/>
      <c r="Z89" s="82"/>
      <c r="AA89" s="82"/>
      <c r="AB89" s="82"/>
      <c r="AC89" s="82"/>
      <c r="AD89" s="82"/>
    </row>
    <row r="90" spans="1:30" s="120" customFormat="1" ht="14.25" customHeight="1" x14ac:dyDescent="0.25">
      <c r="A90" s="193"/>
      <c r="B90" s="128"/>
      <c r="C90" s="130"/>
      <c r="D90" s="119"/>
      <c r="E90" s="129"/>
      <c r="F90" s="82"/>
      <c r="G90" s="129"/>
      <c r="H90" s="129"/>
      <c r="I90" s="82"/>
      <c r="J90" s="194"/>
      <c r="K90" s="85"/>
      <c r="L90" s="82"/>
      <c r="M90" s="89"/>
      <c r="N90" s="82"/>
      <c r="O90" s="82"/>
      <c r="P90" s="82"/>
      <c r="Q90" s="82"/>
      <c r="R90" s="82"/>
      <c r="S90" s="82"/>
      <c r="T90" s="82"/>
      <c r="U90" s="82"/>
      <c r="V90" s="82"/>
      <c r="W90" s="82"/>
      <c r="X90" s="82"/>
      <c r="Y90" s="82"/>
      <c r="Z90" s="82"/>
      <c r="AA90" s="82"/>
      <c r="AB90" s="82"/>
      <c r="AC90" s="82"/>
      <c r="AD90" s="82"/>
    </row>
    <row r="91" spans="1:30" s="120" customFormat="1" ht="14.25" customHeight="1" x14ac:dyDescent="0.25">
      <c r="A91" s="193"/>
      <c r="B91" s="128"/>
      <c r="C91" s="130"/>
      <c r="D91" s="119"/>
      <c r="E91" s="129"/>
      <c r="F91" s="82"/>
      <c r="G91" s="129"/>
      <c r="H91" s="129"/>
      <c r="I91" s="82"/>
      <c r="J91" s="194"/>
      <c r="K91" s="85"/>
      <c r="L91" s="82"/>
      <c r="M91" s="89"/>
      <c r="N91" s="82"/>
      <c r="O91" s="82"/>
      <c r="P91" s="82"/>
      <c r="Q91" s="82"/>
      <c r="R91" s="82"/>
      <c r="S91" s="82"/>
      <c r="T91" s="82"/>
      <c r="U91" s="82"/>
      <c r="V91" s="82"/>
      <c r="W91" s="82"/>
      <c r="X91" s="82"/>
      <c r="Y91" s="82"/>
      <c r="Z91" s="82"/>
      <c r="AA91" s="82"/>
      <c r="AB91" s="82"/>
      <c r="AC91" s="82"/>
      <c r="AD91" s="82"/>
    </row>
    <row r="92" spans="1:30" s="120" customFormat="1" ht="14.25" customHeight="1" x14ac:dyDescent="0.25">
      <c r="A92" s="193"/>
      <c r="B92" s="128"/>
      <c r="C92" s="130"/>
      <c r="D92" s="119"/>
      <c r="E92" s="129"/>
      <c r="F92" s="82"/>
      <c r="G92" s="129"/>
      <c r="H92" s="129"/>
      <c r="I92" s="82"/>
      <c r="J92" s="194"/>
      <c r="K92" s="85"/>
      <c r="L92" s="82"/>
      <c r="M92" s="89"/>
      <c r="N92" s="82"/>
      <c r="O92" s="82"/>
      <c r="P92" s="82"/>
      <c r="Q92" s="82"/>
      <c r="R92" s="82"/>
      <c r="S92" s="82"/>
      <c r="T92" s="82"/>
      <c r="U92" s="82"/>
      <c r="V92" s="82"/>
      <c r="W92" s="82"/>
      <c r="X92" s="82"/>
      <c r="Y92" s="82"/>
      <c r="Z92" s="82"/>
      <c r="AA92" s="82"/>
      <c r="AB92" s="82"/>
      <c r="AC92" s="82"/>
      <c r="AD92" s="82"/>
    </row>
    <row r="93" spans="1:30" s="120" customFormat="1" ht="14.25" customHeight="1" x14ac:dyDescent="0.25">
      <c r="A93" s="193"/>
      <c r="B93" s="128"/>
      <c r="C93" s="130"/>
      <c r="D93" s="119"/>
      <c r="E93" s="129"/>
      <c r="F93" s="82"/>
      <c r="G93" s="129"/>
      <c r="H93" s="129"/>
      <c r="I93" s="82"/>
      <c r="J93" s="194"/>
      <c r="K93" s="85"/>
      <c r="L93" s="82"/>
      <c r="M93" s="89"/>
      <c r="N93" s="82"/>
      <c r="O93" s="82"/>
      <c r="P93" s="82"/>
      <c r="Q93" s="82"/>
      <c r="R93" s="82"/>
      <c r="S93" s="82"/>
      <c r="T93" s="82"/>
      <c r="U93" s="82"/>
      <c r="V93" s="82"/>
      <c r="W93" s="82"/>
      <c r="X93" s="82"/>
      <c r="Y93" s="82"/>
      <c r="Z93" s="82"/>
      <c r="AA93" s="82"/>
      <c r="AB93" s="82"/>
      <c r="AC93" s="82"/>
      <c r="AD93" s="82"/>
    </row>
    <row r="94" spans="1:30" s="120" customFormat="1" ht="14.25" customHeight="1" x14ac:dyDescent="0.25">
      <c r="A94" s="193"/>
      <c r="B94" s="128"/>
      <c r="C94" s="130"/>
      <c r="D94" s="119"/>
      <c r="E94" s="129"/>
      <c r="F94" s="82"/>
      <c r="G94" s="129"/>
      <c r="H94" s="129"/>
      <c r="I94" s="82"/>
      <c r="J94" s="194"/>
      <c r="K94" s="85"/>
      <c r="L94" s="82"/>
      <c r="M94" s="89"/>
      <c r="N94" s="82"/>
      <c r="O94" s="82"/>
      <c r="P94" s="82"/>
      <c r="Q94" s="82"/>
      <c r="R94" s="82"/>
      <c r="S94" s="82"/>
      <c r="T94" s="82"/>
      <c r="U94" s="82"/>
      <c r="V94" s="82"/>
      <c r="W94" s="82"/>
      <c r="X94" s="82"/>
      <c r="Y94" s="82"/>
      <c r="Z94" s="82"/>
      <c r="AA94" s="82"/>
      <c r="AB94" s="82"/>
      <c r="AC94" s="82"/>
      <c r="AD94" s="82"/>
    </row>
    <row r="95" spans="1:30" s="120" customFormat="1" ht="14.25" customHeight="1" x14ac:dyDescent="0.25">
      <c r="A95" s="193"/>
      <c r="B95" s="128"/>
      <c r="C95" s="130"/>
      <c r="D95" s="119"/>
      <c r="E95" s="129"/>
      <c r="F95" s="82"/>
      <c r="G95" s="129"/>
      <c r="H95" s="129"/>
      <c r="I95" s="82"/>
      <c r="J95" s="194"/>
      <c r="K95" s="85"/>
      <c r="L95" s="82"/>
      <c r="M95" s="89"/>
      <c r="N95" s="82"/>
      <c r="O95" s="82"/>
      <c r="P95" s="82"/>
      <c r="Q95" s="82"/>
      <c r="R95" s="82"/>
      <c r="S95" s="82"/>
      <c r="T95" s="82"/>
      <c r="U95" s="82"/>
      <c r="V95" s="82"/>
      <c r="W95" s="82"/>
      <c r="X95" s="82"/>
      <c r="Y95" s="82"/>
      <c r="Z95" s="82"/>
      <c r="AA95" s="82"/>
      <c r="AB95" s="82"/>
      <c r="AC95" s="82"/>
      <c r="AD95" s="82"/>
    </row>
    <row r="96" spans="1:30" s="120" customFormat="1" ht="14.25" customHeight="1" x14ac:dyDescent="0.25">
      <c r="A96" s="193"/>
      <c r="B96" s="128"/>
      <c r="C96" s="130"/>
      <c r="D96" s="119"/>
      <c r="E96" s="129"/>
      <c r="F96" s="82"/>
      <c r="G96" s="129"/>
      <c r="H96" s="129"/>
      <c r="I96" s="82"/>
      <c r="J96" s="194"/>
      <c r="K96" s="85"/>
      <c r="L96" s="82"/>
      <c r="M96" s="89"/>
      <c r="N96" s="82"/>
      <c r="O96" s="82"/>
      <c r="P96" s="82"/>
      <c r="Q96" s="82"/>
      <c r="R96" s="82"/>
      <c r="S96" s="82"/>
      <c r="T96" s="82"/>
      <c r="U96" s="82"/>
      <c r="V96" s="82"/>
      <c r="W96" s="82"/>
      <c r="X96" s="82"/>
      <c r="Y96" s="82"/>
      <c r="Z96" s="82"/>
      <c r="AA96" s="82"/>
      <c r="AB96" s="82"/>
      <c r="AC96" s="82"/>
      <c r="AD96" s="82"/>
    </row>
    <row r="97" spans="1:30" s="148" customFormat="1" ht="40.5" customHeight="1" x14ac:dyDescent="0.25">
      <c r="A97" s="195" t="s">
        <v>5</v>
      </c>
      <c r="B97" s="144" t="s">
        <v>6</v>
      </c>
      <c r="C97" s="145" t="str">
        <f>+C9</f>
        <v>CUMPLE</v>
      </c>
      <c r="D97" s="146" t="str">
        <f>+G8</f>
        <v>VALOR PROPUESTAS HÁBILES</v>
      </c>
      <c r="E97" s="134" t="s">
        <v>1748</v>
      </c>
      <c r="F97" s="145"/>
      <c r="G97" s="147"/>
      <c r="H97" s="147"/>
      <c r="I97" s="130"/>
      <c r="J97" s="205"/>
      <c r="K97" s="135"/>
      <c r="L97" s="130"/>
      <c r="M97" s="136"/>
      <c r="N97" s="130"/>
      <c r="O97" s="130"/>
      <c r="P97" s="130"/>
      <c r="Q97" s="130"/>
      <c r="R97" s="130"/>
      <c r="S97" s="130"/>
      <c r="T97" s="130"/>
      <c r="U97" s="130"/>
      <c r="V97" s="130"/>
      <c r="W97" s="130"/>
      <c r="X97" s="130"/>
      <c r="Y97" s="130"/>
      <c r="Z97" s="130"/>
      <c r="AA97" s="130"/>
      <c r="AB97" s="130"/>
      <c r="AC97" s="130"/>
      <c r="AD97" s="130"/>
    </row>
    <row r="98" spans="1:30" s="120" customFormat="1" ht="14.25" customHeight="1" x14ac:dyDescent="0.25">
      <c r="A98" s="193">
        <v>1</v>
      </c>
      <c r="B98" s="128" t="str">
        <f t="shared" ref="B98:B109" si="14">+B10</f>
        <v>SITELSA SAS</v>
      </c>
      <c r="C98" s="149">
        <f t="shared" ref="C98:C109" si="15">+D10</f>
        <v>0</v>
      </c>
      <c r="D98" s="150" t="str">
        <f t="shared" ref="D98:D109" si="16">+G10</f>
        <v/>
      </c>
      <c r="E98" s="176" t="str">
        <f t="shared" ref="E98:E109" si="17">IF(D98="","",ROUND(60*(1-((ABS($D$113-D98))/$D$113)),7))</f>
        <v/>
      </c>
      <c r="F98" s="151"/>
      <c r="G98" s="129"/>
      <c r="H98" s="129"/>
      <c r="I98" s="82"/>
      <c r="J98" s="194"/>
      <c r="K98" s="85"/>
      <c r="L98" s="82"/>
      <c r="M98" s="89"/>
      <c r="N98" s="82"/>
      <c r="O98" s="82"/>
      <c r="P98" s="82"/>
      <c r="Q98" s="82"/>
      <c r="R98" s="82"/>
      <c r="S98" s="82"/>
      <c r="T98" s="82"/>
      <c r="U98" s="82"/>
      <c r="V98" s="82"/>
      <c r="W98" s="82"/>
      <c r="X98" s="82"/>
      <c r="Y98" s="82"/>
      <c r="Z98" s="82"/>
      <c r="AA98" s="82"/>
      <c r="AB98" s="82"/>
      <c r="AC98" s="82"/>
      <c r="AD98" s="82"/>
    </row>
    <row r="99" spans="1:30" s="120" customFormat="1" ht="14.25" customHeight="1" x14ac:dyDescent="0.25">
      <c r="A99" s="193">
        <v>2</v>
      </c>
      <c r="B99" s="128" t="str">
        <f t="shared" si="14"/>
        <v>PROES INGENIERIA SAS</v>
      </c>
      <c r="C99" s="149">
        <f t="shared" si="15"/>
        <v>0</v>
      </c>
      <c r="D99" s="150" t="str">
        <f t="shared" si="16"/>
        <v/>
      </c>
      <c r="E99" s="176" t="str">
        <f t="shared" si="17"/>
        <v/>
      </c>
      <c r="F99" s="151"/>
      <c r="G99" s="129"/>
      <c r="H99" s="129"/>
      <c r="I99" s="82"/>
      <c r="J99" s="194"/>
      <c r="K99" s="85"/>
      <c r="L99" s="82"/>
      <c r="M99" s="89"/>
      <c r="N99" s="82"/>
      <c r="O99" s="82"/>
      <c r="P99" s="82"/>
      <c r="Q99" s="82"/>
      <c r="R99" s="82"/>
      <c r="S99" s="82"/>
      <c r="T99" s="82"/>
      <c r="U99" s="82"/>
      <c r="V99" s="82"/>
      <c r="W99" s="82"/>
      <c r="X99" s="82"/>
      <c r="Y99" s="82"/>
      <c r="Z99" s="82"/>
      <c r="AA99" s="82"/>
      <c r="AB99" s="82"/>
      <c r="AC99" s="82"/>
      <c r="AD99" s="82"/>
    </row>
    <row r="100" spans="1:30" s="120" customFormat="1" ht="14.25" customHeight="1" x14ac:dyDescent="0.25">
      <c r="A100" s="193">
        <v>3</v>
      </c>
      <c r="B100" s="128" t="str">
        <f t="shared" si="14"/>
        <v>CB INGENIEROS SAS</v>
      </c>
      <c r="C100" s="149">
        <f t="shared" si="15"/>
        <v>0</v>
      </c>
      <c r="D100" s="150" t="str">
        <f t="shared" si="16"/>
        <v/>
      </c>
      <c r="E100" s="176" t="str">
        <f t="shared" si="17"/>
        <v/>
      </c>
      <c r="F100" s="151"/>
      <c r="G100" s="129"/>
      <c r="H100" s="129"/>
      <c r="I100" s="82"/>
      <c r="J100" s="194"/>
      <c r="K100" s="85"/>
      <c r="L100" s="82"/>
      <c r="M100" s="89"/>
      <c r="N100" s="82"/>
      <c r="O100" s="82"/>
      <c r="P100" s="82"/>
      <c r="Q100" s="82"/>
      <c r="R100" s="82"/>
      <c r="S100" s="82"/>
      <c r="T100" s="82"/>
      <c r="U100" s="82"/>
      <c r="V100" s="82"/>
      <c r="W100" s="82"/>
      <c r="X100" s="82"/>
      <c r="Y100" s="82"/>
      <c r="Z100" s="82"/>
      <c r="AA100" s="82"/>
      <c r="AB100" s="82"/>
      <c r="AC100" s="82"/>
      <c r="AD100" s="82"/>
    </row>
    <row r="101" spans="1:30" s="120" customFormat="1" ht="14.25" customHeight="1" x14ac:dyDescent="0.25">
      <c r="A101" s="193">
        <v>4</v>
      </c>
      <c r="B101" s="128" t="str">
        <f t="shared" si="14"/>
        <v>JASEN CONSULTORES S.A.S.</v>
      </c>
      <c r="C101" s="149">
        <f t="shared" si="15"/>
        <v>0</v>
      </c>
      <c r="D101" s="150" t="str">
        <f t="shared" si="16"/>
        <v/>
      </c>
      <c r="E101" s="176" t="str">
        <f t="shared" si="17"/>
        <v/>
      </c>
      <c r="F101" s="151"/>
      <c r="G101" s="129"/>
      <c r="H101" s="129"/>
      <c r="I101" s="82"/>
      <c r="J101" s="194"/>
      <c r="K101" s="85"/>
      <c r="L101" s="82"/>
      <c r="M101" s="89"/>
      <c r="N101" s="82"/>
      <c r="O101" s="82"/>
      <c r="P101" s="82"/>
      <c r="Q101" s="82"/>
      <c r="R101" s="82"/>
      <c r="S101" s="82"/>
      <c r="T101" s="82"/>
      <c r="U101" s="82"/>
      <c r="V101" s="82"/>
      <c r="W101" s="82"/>
      <c r="X101" s="82"/>
      <c r="Y101" s="82"/>
      <c r="Z101" s="82"/>
      <c r="AA101" s="82"/>
      <c r="AB101" s="82"/>
      <c r="AC101" s="82"/>
      <c r="AD101" s="82"/>
    </row>
    <row r="102" spans="1:30" s="120" customFormat="1" ht="14.25" customHeight="1" x14ac:dyDescent="0.25">
      <c r="A102" s="193">
        <v>5</v>
      </c>
      <c r="B102" s="128" t="str">
        <f t="shared" si="14"/>
        <v>BOSA SIGLO XXI</v>
      </c>
      <c r="C102" s="149">
        <f t="shared" si="15"/>
        <v>0</v>
      </c>
      <c r="D102" s="150" t="str">
        <f t="shared" si="16"/>
        <v/>
      </c>
      <c r="E102" s="176" t="str">
        <f t="shared" si="17"/>
        <v/>
      </c>
      <c r="F102" s="151"/>
      <c r="G102" s="129"/>
      <c r="H102" s="129"/>
      <c r="I102" s="82"/>
      <c r="J102" s="194"/>
      <c r="K102" s="85"/>
      <c r="L102" s="82"/>
      <c r="M102" s="89"/>
      <c r="N102" s="82"/>
      <c r="O102" s="82"/>
      <c r="P102" s="82"/>
      <c r="Q102" s="82"/>
      <c r="R102" s="82"/>
      <c r="S102" s="82"/>
      <c r="T102" s="82"/>
      <c r="U102" s="82"/>
      <c r="V102" s="82"/>
      <c r="W102" s="82"/>
      <c r="X102" s="82"/>
      <c r="Y102" s="82"/>
      <c r="Z102" s="82"/>
      <c r="AA102" s="82"/>
      <c r="AB102" s="82"/>
      <c r="AC102" s="82"/>
      <c r="AD102" s="82"/>
    </row>
    <row r="103" spans="1:30" s="120" customFormat="1" ht="14.25" customHeight="1" x14ac:dyDescent="0.25">
      <c r="A103" s="193">
        <v>6</v>
      </c>
      <c r="B103" s="128" t="str">
        <f t="shared" si="14"/>
        <v>CONSORCIO ODESSA</v>
      </c>
      <c r="C103" s="149">
        <f t="shared" si="15"/>
        <v>0</v>
      </c>
      <c r="D103" s="150" t="str">
        <f t="shared" si="16"/>
        <v/>
      </c>
      <c r="E103" s="176" t="str">
        <f t="shared" si="17"/>
        <v/>
      </c>
      <c r="F103" s="151"/>
      <c r="G103" s="129"/>
      <c r="H103" s="129"/>
      <c r="I103" s="82"/>
      <c r="J103" s="194"/>
      <c r="K103" s="85"/>
      <c r="L103" s="82"/>
      <c r="M103" s="89"/>
      <c r="N103" s="82"/>
      <c r="O103" s="82"/>
      <c r="P103" s="82"/>
      <c r="Q103" s="82"/>
      <c r="R103" s="82"/>
      <c r="S103" s="82"/>
      <c r="T103" s="82"/>
      <c r="U103" s="82"/>
      <c r="V103" s="82"/>
      <c r="W103" s="82"/>
      <c r="X103" s="82"/>
      <c r="Y103" s="82"/>
      <c r="Z103" s="82"/>
      <c r="AA103" s="82"/>
      <c r="AB103" s="82"/>
      <c r="AC103" s="82"/>
      <c r="AD103" s="82"/>
    </row>
    <row r="104" spans="1:30" s="120" customFormat="1" ht="14.25" customHeight="1" x14ac:dyDescent="0.25">
      <c r="A104" s="193">
        <v>7</v>
      </c>
      <c r="B104" s="128" t="str">
        <f t="shared" si="14"/>
        <v>CONSORCIO GMC</v>
      </c>
      <c r="C104" s="149">
        <f t="shared" si="15"/>
        <v>0</v>
      </c>
      <c r="D104" s="150" t="str">
        <f t="shared" si="16"/>
        <v/>
      </c>
      <c r="E104" s="176" t="str">
        <f t="shared" si="17"/>
        <v/>
      </c>
      <c r="F104" s="151"/>
      <c r="G104" s="129"/>
      <c r="H104" s="129"/>
      <c r="I104" s="82"/>
      <c r="J104" s="194"/>
      <c r="K104" s="85"/>
      <c r="L104" s="82"/>
      <c r="M104" s="89"/>
      <c r="N104" s="82"/>
      <c r="O104" s="82"/>
      <c r="P104" s="82"/>
      <c r="Q104" s="82"/>
      <c r="R104" s="82"/>
      <c r="S104" s="82"/>
      <c r="T104" s="82"/>
      <c r="U104" s="82"/>
      <c r="V104" s="82"/>
      <c r="W104" s="82"/>
      <c r="X104" s="82"/>
      <c r="Y104" s="82"/>
      <c r="Z104" s="82"/>
      <c r="AA104" s="82"/>
      <c r="AB104" s="82"/>
      <c r="AC104" s="82"/>
      <c r="AD104" s="82"/>
    </row>
    <row r="105" spans="1:30" s="120" customFormat="1" ht="14.25" customHeight="1" x14ac:dyDescent="0.25">
      <c r="A105" s="193">
        <v>8</v>
      </c>
      <c r="B105" s="128" t="str">
        <f t="shared" si="14"/>
        <v>CONSULTORES INTERVENTORES COLOMBIANOS S.A.S.</v>
      </c>
      <c r="C105" s="149">
        <f t="shared" si="15"/>
        <v>0</v>
      </c>
      <c r="D105" s="150" t="str">
        <f t="shared" si="16"/>
        <v/>
      </c>
      <c r="E105" s="176" t="str">
        <f t="shared" si="17"/>
        <v/>
      </c>
      <c r="F105" s="151"/>
      <c r="G105" s="129"/>
      <c r="H105" s="129"/>
      <c r="I105" s="82"/>
      <c r="J105" s="194"/>
      <c r="K105" s="85"/>
      <c r="L105" s="82"/>
      <c r="M105" s="89"/>
      <c r="N105" s="82"/>
      <c r="O105" s="82"/>
      <c r="P105" s="82"/>
      <c r="Q105" s="82"/>
      <c r="R105" s="82"/>
      <c r="S105" s="82"/>
      <c r="T105" s="82"/>
      <c r="U105" s="82"/>
      <c r="V105" s="82"/>
      <c r="W105" s="82"/>
      <c r="X105" s="82"/>
      <c r="Y105" s="82"/>
      <c r="Z105" s="82"/>
      <c r="AA105" s="82"/>
      <c r="AB105" s="82"/>
      <c r="AC105" s="82"/>
      <c r="AD105" s="82"/>
    </row>
    <row r="106" spans="1:30" s="120" customFormat="1" ht="14.25" customHeight="1" x14ac:dyDescent="0.25">
      <c r="A106" s="193">
        <v>9</v>
      </c>
      <c r="B106" s="128" t="str">
        <f t="shared" si="14"/>
        <v>CONS GAB BOGOTA</v>
      </c>
      <c r="C106" s="149">
        <f t="shared" si="15"/>
        <v>0</v>
      </c>
      <c r="D106" s="150" t="str">
        <f t="shared" si="16"/>
        <v/>
      </c>
      <c r="E106" s="176" t="str">
        <f t="shared" si="17"/>
        <v/>
      </c>
      <c r="F106" s="151"/>
      <c r="G106" s="129"/>
      <c r="H106" s="129"/>
      <c r="I106" s="82"/>
      <c r="J106" s="194"/>
      <c r="K106" s="85"/>
      <c r="L106" s="82"/>
      <c r="M106" s="89"/>
      <c r="N106" s="82"/>
      <c r="O106" s="82"/>
      <c r="P106" s="82"/>
      <c r="Q106" s="82"/>
      <c r="R106" s="82"/>
      <c r="S106" s="82"/>
      <c r="T106" s="82"/>
      <c r="U106" s="82"/>
      <c r="V106" s="82"/>
      <c r="W106" s="82"/>
      <c r="X106" s="82"/>
      <c r="Y106" s="82"/>
      <c r="Z106" s="82"/>
      <c r="AA106" s="82"/>
      <c r="AB106" s="82"/>
      <c r="AC106" s="82"/>
      <c r="AD106" s="82"/>
    </row>
    <row r="107" spans="1:30" s="120" customFormat="1" ht="14.25" customHeight="1" x14ac:dyDescent="0.25">
      <c r="A107" s="193">
        <v>10</v>
      </c>
      <c r="B107" s="128" t="str">
        <f t="shared" si="14"/>
        <v>CONSORCIO MT 2022 BOSA</v>
      </c>
      <c r="C107" s="149">
        <f t="shared" si="15"/>
        <v>0</v>
      </c>
      <c r="D107" s="150" t="str">
        <f t="shared" si="16"/>
        <v/>
      </c>
      <c r="E107" s="176" t="str">
        <f t="shared" si="17"/>
        <v/>
      </c>
      <c r="F107" s="151"/>
      <c r="G107" s="129"/>
      <c r="H107" s="129"/>
      <c r="I107" s="82"/>
      <c r="J107" s="194"/>
      <c r="K107" s="85"/>
      <c r="L107" s="82"/>
      <c r="M107" s="89"/>
      <c r="N107" s="82"/>
      <c r="O107" s="82"/>
      <c r="P107" s="82"/>
      <c r="Q107" s="82"/>
      <c r="R107" s="82"/>
      <c r="S107" s="82"/>
      <c r="T107" s="82"/>
      <c r="U107" s="82"/>
      <c r="V107" s="82"/>
      <c r="W107" s="82"/>
      <c r="X107" s="82"/>
      <c r="Y107" s="82"/>
      <c r="Z107" s="82"/>
      <c r="AA107" s="82"/>
      <c r="AB107" s="82"/>
      <c r="AC107" s="82"/>
      <c r="AD107" s="82"/>
    </row>
    <row r="108" spans="1:30" s="120" customFormat="1" ht="14.25" customHeight="1" x14ac:dyDescent="0.25">
      <c r="A108" s="193">
        <v>11</v>
      </c>
      <c r="B108" s="128" t="str">
        <f t="shared" si="14"/>
        <v>VELNEC S.A.</v>
      </c>
      <c r="C108" s="149">
        <f t="shared" si="15"/>
        <v>0</v>
      </c>
      <c r="D108" s="150" t="str">
        <f t="shared" si="16"/>
        <v/>
      </c>
      <c r="E108" s="176" t="str">
        <f t="shared" si="17"/>
        <v/>
      </c>
      <c r="F108" s="151"/>
      <c r="G108" s="129"/>
      <c r="H108" s="129"/>
      <c r="I108" s="82"/>
      <c r="J108" s="194"/>
      <c r="K108" s="85"/>
      <c r="L108" s="82"/>
      <c r="M108" s="89"/>
      <c r="N108" s="82"/>
      <c r="O108" s="82"/>
      <c r="P108" s="82"/>
      <c r="Q108" s="82"/>
      <c r="R108" s="82"/>
      <c r="S108" s="82"/>
      <c r="T108" s="82"/>
      <c r="U108" s="82"/>
      <c r="V108" s="82"/>
      <c r="W108" s="82"/>
      <c r="X108" s="82"/>
      <c r="Y108" s="82"/>
      <c r="Z108" s="82"/>
      <c r="AA108" s="82"/>
      <c r="AB108" s="82"/>
      <c r="AC108" s="82"/>
      <c r="AD108" s="82"/>
    </row>
    <row r="109" spans="1:30" s="120" customFormat="1" ht="14.25" customHeight="1" x14ac:dyDescent="0.25">
      <c r="A109" s="193">
        <v>12</v>
      </c>
      <c r="B109" s="128" t="str">
        <f t="shared" si="14"/>
        <v>CONSORCIO INTERVIAS CD</v>
      </c>
      <c r="C109" s="149">
        <f t="shared" si="15"/>
        <v>0</v>
      </c>
      <c r="D109" s="150" t="str">
        <f t="shared" si="16"/>
        <v/>
      </c>
      <c r="E109" s="176" t="str">
        <f t="shared" si="17"/>
        <v/>
      </c>
      <c r="F109" s="151"/>
      <c r="G109" s="129"/>
      <c r="H109" s="129"/>
      <c r="I109" s="82"/>
      <c r="J109" s="194"/>
      <c r="K109" s="85"/>
      <c r="L109" s="82"/>
      <c r="M109" s="89"/>
      <c r="N109" s="82"/>
      <c r="O109" s="82"/>
      <c r="P109" s="82"/>
      <c r="Q109" s="82"/>
      <c r="R109" s="82"/>
      <c r="S109" s="82"/>
      <c r="T109" s="82"/>
      <c r="U109" s="82"/>
      <c r="V109" s="82"/>
      <c r="W109" s="82"/>
      <c r="X109" s="82"/>
      <c r="Y109" s="82"/>
      <c r="Z109" s="82"/>
      <c r="AA109" s="82"/>
      <c r="AB109" s="82"/>
      <c r="AC109" s="82"/>
      <c r="AD109" s="82"/>
    </row>
    <row r="110" spans="1:30" s="120" customFormat="1" ht="14.1" customHeight="1" x14ac:dyDescent="0.25">
      <c r="A110" s="193"/>
      <c r="B110" s="128"/>
      <c r="C110" s="149"/>
      <c r="D110" s="150"/>
      <c r="E110" s="145"/>
      <c r="F110" s="151"/>
      <c r="G110" s="129"/>
      <c r="H110" s="129"/>
      <c r="I110" s="82"/>
      <c r="J110" s="194"/>
      <c r="K110" s="85"/>
      <c r="L110" s="82"/>
      <c r="M110" s="89"/>
      <c r="N110" s="82"/>
      <c r="O110" s="82"/>
      <c r="P110" s="82"/>
      <c r="Q110" s="82"/>
      <c r="R110" s="82"/>
      <c r="S110" s="82"/>
      <c r="T110" s="82"/>
      <c r="U110" s="82"/>
      <c r="V110" s="82"/>
      <c r="W110" s="82"/>
      <c r="X110" s="82"/>
      <c r="Y110" s="82"/>
      <c r="Z110" s="82"/>
      <c r="AA110" s="82"/>
      <c r="AB110" s="82"/>
      <c r="AC110" s="82"/>
      <c r="AD110" s="82"/>
    </row>
    <row r="111" spans="1:30" s="120" customFormat="1" ht="14.45" customHeight="1" x14ac:dyDescent="0.25">
      <c r="A111" s="193"/>
      <c r="B111" s="128"/>
      <c r="C111" s="149"/>
      <c r="D111" s="150"/>
      <c r="E111" s="145"/>
      <c r="F111" s="151"/>
      <c r="G111" s="129"/>
      <c r="H111" s="129"/>
      <c r="I111" s="82"/>
      <c r="J111" s="194"/>
      <c r="K111" s="85"/>
      <c r="L111" s="82"/>
      <c r="M111" s="89"/>
      <c r="N111" s="82"/>
      <c r="O111" s="82"/>
      <c r="P111" s="82"/>
      <c r="Q111" s="82"/>
      <c r="R111" s="82"/>
      <c r="S111" s="82"/>
      <c r="T111" s="82"/>
      <c r="U111" s="82"/>
      <c r="V111" s="82"/>
      <c r="W111" s="82"/>
      <c r="X111" s="82"/>
      <c r="Y111" s="82"/>
      <c r="Z111" s="82"/>
      <c r="AA111" s="82"/>
      <c r="AB111" s="82"/>
      <c r="AC111" s="82"/>
      <c r="AD111" s="82"/>
    </row>
    <row r="112" spans="1:30" s="120" customFormat="1" ht="14.25" customHeight="1" x14ac:dyDescent="0.25">
      <c r="A112" s="193"/>
      <c r="B112" s="128"/>
      <c r="C112" s="82"/>
      <c r="D112" s="119"/>
      <c r="E112" s="129"/>
      <c r="F112" s="82"/>
      <c r="G112" s="129"/>
      <c r="H112" s="129"/>
      <c r="I112" s="82"/>
      <c r="J112" s="194"/>
      <c r="K112" s="85"/>
      <c r="L112" s="82"/>
      <c r="M112" s="89"/>
      <c r="N112" s="82"/>
      <c r="O112" s="82"/>
      <c r="P112" s="82"/>
      <c r="Q112" s="82"/>
      <c r="R112" s="82"/>
      <c r="S112" s="82"/>
      <c r="T112" s="82"/>
      <c r="U112" s="82"/>
      <c r="V112" s="82"/>
      <c r="W112" s="82"/>
      <c r="X112" s="82"/>
      <c r="Y112" s="82"/>
      <c r="Z112" s="82"/>
      <c r="AA112" s="82"/>
      <c r="AB112" s="82"/>
      <c r="AC112" s="82"/>
      <c r="AD112" s="82"/>
    </row>
    <row r="113" spans="1:30" s="120" customFormat="1" ht="14.25" customHeight="1" x14ac:dyDescent="0.25">
      <c r="A113" s="193"/>
      <c r="B113" s="128"/>
      <c r="C113" s="164" t="s">
        <v>1888</v>
      </c>
      <c r="D113" s="177" t="e">
        <f>+GEOMEAN(D98:D111)</f>
        <v>#NUM!</v>
      </c>
      <c r="E113" s="129"/>
      <c r="F113" s="82"/>
      <c r="G113" s="129"/>
      <c r="H113" s="129"/>
      <c r="I113" s="82"/>
      <c r="J113" s="194"/>
      <c r="K113" s="85"/>
      <c r="L113" s="82"/>
      <c r="M113" s="89"/>
      <c r="N113" s="82"/>
      <c r="O113" s="82"/>
      <c r="P113" s="82"/>
      <c r="Q113" s="82"/>
      <c r="R113" s="82"/>
      <c r="S113" s="82"/>
      <c r="T113" s="82"/>
      <c r="U113" s="82"/>
      <c r="V113" s="82"/>
      <c r="W113" s="82"/>
      <c r="X113" s="82"/>
      <c r="Y113" s="82"/>
      <c r="Z113" s="82"/>
      <c r="AA113" s="82"/>
      <c r="AB113" s="82"/>
      <c r="AC113" s="82"/>
      <c r="AD113" s="82"/>
    </row>
    <row r="114" spans="1:30" s="120" customFormat="1" ht="14.25" customHeight="1" x14ac:dyDescent="0.25">
      <c r="A114" s="193"/>
      <c r="B114" s="128"/>
      <c r="C114" s="206" t="s">
        <v>1889</v>
      </c>
      <c r="D114" s="82">
        <f>COUNT(D98:D109)</f>
        <v>0</v>
      </c>
      <c r="E114" s="129"/>
      <c r="F114" s="82"/>
      <c r="G114" s="129"/>
      <c r="H114" s="129"/>
      <c r="I114" s="82"/>
      <c r="J114" s="194"/>
      <c r="K114" s="85"/>
      <c r="L114" s="82"/>
      <c r="M114" s="89"/>
      <c r="N114" s="82"/>
      <c r="O114" s="82"/>
      <c r="P114" s="82"/>
      <c r="Q114" s="82"/>
      <c r="R114" s="82"/>
      <c r="S114" s="82"/>
      <c r="T114" s="82"/>
      <c r="U114" s="82"/>
      <c r="V114" s="82"/>
      <c r="W114" s="82"/>
      <c r="X114" s="82"/>
      <c r="Y114" s="82"/>
      <c r="Z114" s="82"/>
      <c r="AA114" s="82"/>
      <c r="AB114" s="82"/>
      <c r="AC114" s="82"/>
      <c r="AD114" s="82"/>
    </row>
    <row r="115" spans="1:30" s="120" customFormat="1" ht="14.25" customHeight="1" x14ac:dyDescent="0.25">
      <c r="A115" s="193"/>
      <c r="B115" s="128"/>
      <c r="C115" s="82"/>
      <c r="D115" s="119"/>
      <c r="E115" s="129"/>
      <c r="F115" s="82"/>
      <c r="G115" s="129"/>
      <c r="H115" s="129"/>
      <c r="I115" s="82"/>
      <c r="J115" s="194"/>
      <c r="K115" s="85"/>
      <c r="L115" s="82"/>
      <c r="M115" s="89"/>
      <c r="N115" s="82"/>
      <c r="O115" s="82"/>
      <c r="P115" s="82"/>
      <c r="Q115" s="82"/>
      <c r="R115" s="82"/>
      <c r="S115" s="82"/>
      <c r="T115" s="82"/>
      <c r="U115" s="82"/>
      <c r="V115" s="82"/>
      <c r="W115" s="82"/>
      <c r="X115" s="82"/>
      <c r="Y115" s="82"/>
      <c r="Z115" s="82"/>
      <c r="AA115" s="82"/>
      <c r="AB115" s="82"/>
      <c r="AC115" s="82"/>
      <c r="AD115" s="82"/>
    </row>
    <row r="116" spans="1:30" s="120" customFormat="1" ht="14.25" customHeight="1" thickBot="1" x14ac:dyDescent="0.3">
      <c r="A116" s="196"/>
      <c r="B116" s="197"/>
      <c r="C116" s="198"/>
      <c r="D116" s="199"/>
      <c r="E116" s="200"/>
      <c r="F116" s="198"/>
      <c r="G116" s="200"/>
      <c r="H116" s="200"/>
      <c r="I116" s="198"/>
      <c r="J116" s="201"/>
      <c r="K116" s="85"/>
      <c r="L116" s="82"/>
      <c r="M116" s="89"/>
      <c r="N116" s="82"/>
      <c r="O116" s="82"/>
      <c r="P116" s="82"/>
      <c r="Q116" s="82"/>
      <c r="R116" s="82"/>
      <c r="S116" s="82"/>
      <c r="T116" s="82"/>
      <c r="U116" s="82"/>
      <c r="V116" s="82"/>
      <c r="W116" s="82"/>
      <c r="X116" s="82"/>
      <c r="Y116" s="82"/>
      <c r="Z116" s="82"/>
      <c r="AA116" s="82"/>
      <c r="AB116" s="82"/>
      <c r="AC116" s="82"/>
      <c r="AD116" s="82"/>
    </row>
    <row r="117" spans="1:30" s="120" customFormat="1" ht="14.25" customHeight="1" thickBot="1" x14ac:dyDescent="0.35">
      <c r="A117" s="185">
        <v>3</v>
      </c>
      <c r="B117" s="186" t="s">
        <v>1881</v>
      </c>
      <c r="C117" s="189"/>
      <c r="D117" s="190"/>
      <c r="E117" s="191"/>
      <c r="F117" s="189"/>
      <c r="G117" s="191"/>
      <c r="H117" s="191"/>
      <c r="I117" s="189"/>
      <c r="J117" s="192"/>
      <c r="K117" s="85"/>
      <c r="L117" s="82"/>
      <c r="M117" s="89"/>
      <c r="N117" s="82"/>
      <c r="O117" s="82"/>
      <c r="P117" s="82"/>
      <c r="Q117" s="82"/>
      <c r="R117" s="82"/>
      <c r="S117" s="82"/>
      <c r="T117" s="82"/>
      <c r="U117" s="82"/>
      <c r="V117" s="82"/>
      <c r="W117" s="82"/>
      <c r="X117" s="82"/>
      <c r="Y117" s="82"/>
      <c r="Z117" s="82"/>
      <c r="AA117" s="82"/>
      <c r="AB117" s="82"/>
      <c r="AC117" s="82"/>
      <c r="AD117" s="82"/>
    </row>
    <row r="118" spans="1:30" s="120" customFormat="1" ht="14.25" customHeight="1" x14ac:dyDescent="0.25">
      <c r="A118" s="193"/>
      <c r="B118" s="128"/>
      <c r="C118" s="82"/>
      <c r="D118" s="119"/>
      <c r="E118" s="129"/>
      <c r="F118" s="82"/>
      <c r="G118" s="129"/>
      <c r="H118" s="129"/>
      <c r="I118" s="82"/>
      <c r="J118" s="194"/>
      <c r="K118" s="85"/>
      <c r="L118" s="82"/>
      <c r="M118" s="89"/>
      <c r="N118" s="82"/>
      <c r="O118" s="82"/>
      <c r="P118" s="82"/>
      <c r="Q118" s="82"/>
      <c r="R118" s="82"/>
      <c r="S118" s="82"/>
      <c r="T118" s="82"/>
      <c r="U118" s="82"/>
      <c r="V118" s="82"/>
      <c r="W118" s="82"/>
      <c r="X118" s="82"/>
      <c r="Y118" s="82"/>
      <c r="Z118" s="82"/>
      <c r="AA118" s="82"/>
      <c r="AB118" s="82"/>
      <c r="AC118" s="82"/>
      <c r="AD118" s="82"/>
    </row>
    <row r="119" spans="1:30" s="120" customFormat="1" ht="14.25" customHeight="1" x14ac:dyDescent="0.25">
      <c r="A119" s="193"/>
      <c r="B119" s="128"/>
      <c r="C119" s="82"/>
      <c r="D119" s="119"/>
      <c r="E119" s="129"/>
      <c r="F119" s="82"/>
      <c r="G119" s="129"/>
      <c r="H119" s="129"/>
      <c r="I119" s="82"/>
      <c r="J119" s="194"/>
      <c r="K119" s="85"/>
      <c r="L119" s="82"/>
      <c r="M119" s="89"/>
      <c r="N119" s="82"/>
      <c r="O119" s="82"/>
      <c r="P119" s="82"/>
      <c r="Q119" s="82"/>
      <c r="R119" s="82"/>
      <c r="S119" s="82"/>
      <c r="T119" s="82"/>
      <c r="U119" s="82"/>
      <c r="V119" s="82"/>
      <c r="W119" s="82"/>
      <c r="X119" s="82"/>
      <c r="Y119" s="82"/>
      <c r="Z119" s="82"/>
      <c r="AA119" s="82"/>
      <c r="AB119" s="82"/>
      <c r="AC119" s="82"/>
      <c r="AD119" s="82"/>
    </row>
    <row r="120" spans="1:30" s="120" customFormat="1" ht="14.25" customHeight="1" x14ac:dyDescent="0.25">
      <c r="A120" s="193"/>
      <c r="B120" s="128"/>
      <c r="C120" s="82"/>
      <c r="D120" s="119"/>
      <c r="E120" s="129"/>
      <c r="F120" s="82"/>
      <c r="G120" s="129"/>
      <c r="H120" s="129"/>
      <c r="I120" s="82"/>
      <c r="J120" s="194"/>
      <c r="K120" s="85"/>
      <c r="L120" s="82"/>
      <c r="M120" s="89"/>
      <c r="N120" s="82"/>
      <c r="O120" s="82"/>
      <c r="P120" s="82"/>
      <c r="Q120" s="82"/>
      <c r="R120" s="82"/>
      <c r="S120" s="82"/>
      <c r="T120" s="82"/>
      <c r="U120" s="82"/>
      <c r="V120" s="82"/>
      <c r="W120" s="82"/>
      <c r="X120" s="82"/>
      <c r="Y120" s="82"/>
      <c r="Z120" s="82"/>
      <c r="AA120" s="82"/>
      <c r="AB120" s="82"/>
      <c r="AC120" s="82"/>
      <c r="AD120" s="82"/>
    </row>
    <row r="121" spans="1:30" s="120" customFormat="1" ht="14.25" customHeight="1" x14ac:dyDescent="0.25">
      <c r="A121" s="193"/>
      <c r="B121" s="128"/>
      <c r="C121" s="82"/>
      <c r="D121" s="119"/>
      <c r="E121" s="129"/>
      <c r="F121" s="82"/>
      <c r="G121" s="129"/>
      <c r="H121" s="129"/>
      <c r="I121" s="82"/>
      <c r="J121" s="194"/>
      <c r="K121" s="85"/>
      <c r="L121" s="82"/>
      <c r="M121" s="89"/>
      <c r="N121" s="82"/>
      <c r="O121" s="82"/>
      <c r="P121" s="82"/>
      <c r="Q121" s="82"/>
      <c r="R121" s="82"/>
      <c r="S121" s="82"/>
      <c r="T121" s="82"/>
      <c r="U121" s="82"/>
      <c r="V121" s="82"/>
      <c r="W121" s="82"/>
      <c r="X121" s="82"/>
      <c r="Y121" s="82"/>
      <c r="Z121" s="82"/>
      <c r="AA121" s="82"/>
      <c r="AB121" s="82"/>
      <c r="AC121" s="82"/>
      <c r="AD121" s="82"/>
    </row>
    <row r="122" spans="1:30" s="120" customFormat="1" ht="14.25" customHeight="1" x14ac:dyDescent="0.25">
      <c r="A122" s="193"/>
      <c r="B122" s="128"/>
      <c r="C122" s="82"/>
      <c r="D122" s="119"/>
      <c r="E122" s="129"/>
      <c r="F122" s="82"/>
      <c r="G122" s="129"/>
      <c r="H122" s="129"/>
      <c r="I122" s="82"/>
      <c r="J122" s="194"/>
      <c r="K122" s="85"/>
      <c r="L122" s="82"/>
      <c r="M122" s="89"/>
      <c r="N122" s="82"/>
      <c r="O122" s="82"/>
      <c r="P122" s="82"/>
      <c r="Q122" s="82"/>
      <c r="R122" s="82"/>
      <c r="S122" s="82"/>
      <c r="T122" s="82"/>
      <c r="U122" s="82"/>
      <c r="V122" s="82"/>
      <c r="W122" s="82"/>
      <c r="X122" s="82"/>
      <c r="Y122" s="82"/>
      <c r="Z122" s="82"/>
      <c r="AA122" s="82"/>
      <c r="AB122" s="82"/>
      <c r="AC122" s="82"/>
      <c r="AD122" s="82"/>
    </row>
    <row r="123" spans="1:30" ht="14.25" customHeight="1" x14ac:dyDescent="0.25">
      <c r="A123" s="193"/>
      <c r="B123" s="128"/>
      <c r="E123" s="129"/>
      <c r="G123" s="129"/>
      <c r="H123" s="129"/>
      <c r="J123" s="194"/>
    </row>
    <row r="124" spans="1:30" ht="14.25" customHeight="1" x14ac:dyDescent="0.25">
      <c r="A124" s="193"/>
      <c r="B124" s="128"/>
      <c r="E124" s="129"/>
      <c r="G124" s="129"/>
      <c r="H124" s="129"/>
      <c r="J124" s="194"/>
    </row>
    <row r="125" spans="1:30" ht="14.25" customHeight="1" x14ac:dyDescent="0.25">
      <c r="A125" s="193"/>
      <c r="B125" s="128"/>
      <c r="E125" s="129"/>
      <c r="G125" s="129"/>
      <c r="H125" s="129"/>
      <c r="J125" s="194"/>
    </row>
    <row r="126" spans="1:30" ht="14.25" customHeight="1" x14ac:dyDescent="0.25">
      <c r="A126" s="193"/>
      <c r="B126" s="128"/>
      <c r="E126" s="129"/>
      <c r="G126" s="129"/>
      <c r="H126" s="129"/>
      <c r="J126" s="194"/>
    </row>
    <row r="127" spans="1:30" ht="14.25" customHeight="1" x14ac:dyDescent="0.25">
      <c r="A127" s="193"/>
      <c r="B127" s="128"/>
      <c r="E127" s="129"/>
      <c r="G127" s="129"/>
      <c r="H127" s="129"/>
      <c r="J127" s="194"/>
    </row>
    <row r="128" spans="1:30" ht="14.25" customHeight="1" x14ac:dyDescent="0.25">
      <c r="A128" s="193"/>
      <c r="B128" s="128"/>
      <c r="E128" s="129"/>
      <c r="G128" s="129"/>
      <c r="H128" s="129"/>
      <c r="J128" s="194"/>
    </row>
    <row r="129" spans="1:30" s="153" customFormat="1" ht="33.75" customHeight="1" x14ac:dyDescent="0.25">
      <c r="A129" s="202" t="s">
        <v>5</v>
      </c>
      <c r="B129" s="152" t="s">
        <v>6</v>
      </c>
      <c r="C129" s="153" t="str">
        <f>+C9</f>
        <v>CUMPLE</v>
      </c>
      <c r="D129" s="154" t="str">
        <f>+G8</f>
        <v>VALOR PROPUESTAS HÁBILES</v>
      </c>
      <c r="E129" s="134" t="s">
        <v>1748</v>
      </c>
      <c r="G129" s="155"/>
      <c r="H129" s="155"/>
      <c r="J129" s="203"/>
      <c r="M129" s="156"/>
    </row>
    <row r="130" spans="1:30" s="85" customFormat="1" ht="14.25" customHeight="1" x14ac:dyDescent="0.25">
      <c r="A130" s="193">
        <v>1</v>
      </c>
      <c r="B130" s="128" t="s">
        <v>1890</v>
      </c>
      <c r="C130" s="82">
        <f t="shared" ref="C130:C141" si="18">+D10</f>
        <v>0</v>
      </c>
      <c r="D130" s="157" t="str">
        <f t="shared" ref="D130:D141" si="19">+G10</f>
        <v/>
      </c>
      <c r="E130" s="158" t="str">
        <f t="shared" ref="E130:E141" si="20">IF(D130="","",ROUND(IF(D130&gt;$D$145,60*(1-((ABS($D$145-D130))/$D$145)),(60*(1-(($D$145-D130)/$D$145)))),7))</f>
        <v/>
      </c>
      <c r="F130" s="82"/>
      <c r="G130" s="129"/>
      <c r="H130" s="129"/>
      <c r="I130" s="82"/>
      <c r="J130" s="194"/>
      <c r="L130" s="82"/>
      <c r="M130" s="89"/>
      <c r="N130" s="82"/>
      <c r="O130" s="82"/>
      <c r="P130" s="82"/>
      <c r="Q130" s="82"/>
      <c r="R130" s="82"/>
      <c r="S130" s="82"/>
      <c r="T130" s="82"/>
      <c r="U130" s="82"/>
      <c r="V130" s="82"/>
      <c r="W130" s="82"/>
      <c r="X130" s="82"/>
      <c r="Y130" s="82"/>
      <c r="Z130" s="82"/>
      <c r="AA130" s="82"/>
      <c r="AB130" s="82"/>
      <c r="AC130" s="82"/>
      <c r="AD130" s="82"/>
    </row>
    <row r="131" spans="1:30" s="85" customFormat="1" ht="14.25" customHeight="1" x14ac:dyDescent="0.25">
      <c r="A131" s="193">
        <v>2</v>
      </c>
      <c r="B131" s="128" t="s">
        <v>1891</v>
      </c>
      <c r="C131" s="82">
        <f t="shared" si="18"/>
        <v>0</v>
      </c>
      <c r="D131" s="157" t="str">
        <f t="shared" si="19"/>
        <v/>
      </c>
      <c r="E131" s="158" t="str">
        <f t="shared" si="20"/>
        <v/>
      </c>
      <c r="F131" s="82"/>
      <c r="G131" s="129"/>
      <c r="H131" s="129"/>
      <c r="I131" s="82"/>
      <c r="J131" s="194"/>
      <c r="L131" s="82"/>
      <c r="M131" s="89"/>
      <c r="N131" s="82"/>
      <c r="O131" s="82"/>
      <c r="P131" s="82"/>
      <c r="Q131" s="82"/>
      <c r="R131" s="82"/>
      <c r="S131" s="82"/>
      <c r="T131" s="82"/>
      <c r="U131" s="82"/>
      <c r="V131" s="82"/>
      <c r="W131" s="82"/>
      <c r="X131" s="82"/>
      <c r="Y131" s="82"/>
      <c r="Z131" s="82"/>
      <c r="AA131" s="82"/>
      <c r="AB131" s="82"/>
      <c r="AC131" s="82"/>
      <c r="AD131" s="82"/>
    </row>
    <row r="132" spans="1:30" s="85" customFormat="1" ht="14.25" customHeight="1" x14ac:dyDescent="0.25">
      <c r="A132" s="193">
        <v>3</v>
      </c>
      <c r="B132" s="128" t="s">
        <v>1892</v>
      </c>
      <c r="C132" s="82">
        <f t="shared" si="18"/>
        <v>0</v>
      </c>
      <c r="D132" s="157" t="str">
        <f t="shared" si="19"/>
        <v/>
      </c>
      <c r="E132" s="158" t="str">
        <f t="shared" si="20"/>
        <v/>
      </c>
      <c r="F132" s="82"/>
      <c r="G132" s="129"/>
      <c r="H132" s="129"/>
      <c r="I132" s="82"/>
      <c r="J132" s="194"/>
      <c r="L132" s="82"/>
      <c r="M132" s="89"/>
      <c r="N132" s="82"/>
      <c r="O132" s="82"/>
      <c r="P132" s="82"/>
      <c r="Q132" s="82"/>
      <c r="R132" s="82"/>
      <c r="S132" s="82"/>
      <c r="T132" s="82"/>
      <c r="U132" s="82"/>
      <c r="V132" s="82"/>
      <c r="W132" s="82"/>
      <c r="X132" s="82"/>
      <c r="Y132" s="82"/>
      <c r="Z132" s="82"/>
      <c r="AA132" s="82"/>
      <c r="AB132" s="82"/>
      <c r="AC132" s="82"/>
      <c r="AD132" s="82"/>
    </row>
    <row r="133" spans="1:30" s="85" customFormat="1" ht="14.25" customHeight="1" x14ac:dyDescent="0.25">
      <c r="A133" s="193">
        <v>4</v>
      </c>
      <c r="B133" s="128" t="s">
        <v>1893</v>
      </c>
      <c r="C133" s="82">
        <f t="shared" si="18"/>
        <v>0</v>
      </c>
      <c r="D133" s="157" t="str">
        <f t="shared" si="19"/>
        <v/>
      </c>
      <c r="E133" s="158" t="str">
        <f t="shared" si="20"/>
        <v/>
      </c>
      <c r="F133" s="82"/>
      <c r="G133" s="129"/>
      <c r="H133" s="129"/>
      <c r="I133" s="82"/>
      <c r="J133" s="194"/>
      <c r="L133" s="82"/>
      <c r="M133" s="89"/>
      <c r="N133" s="82"/>
      <c r="O133" s="82"/>
      <c r="P133" s="82"/>
      <c r="Q133" s="82"/>
      <c r="R133" s="82"/>
      <c r="S133" s="82"/>
      <c r="T133" s="82"/>
      <c r="U133" s="82"/>
      <c r="V133" s="82"/>
      <c r="W133" s="82"/>
      <c r="X133" s="82"/>
      <c r="Y133" s="82"/>
      <c r="Z133" s="82"/>
      <c r="AA133" s="82"/>
      <c r="AB133" s="82"/>
      <c r="AC133" s="82"/>
      <c r="AD133" s="82"/>
    </row>
    <row r="134" spans="1:30" s="85" customFormat="1" ht="14.25" customHeight="1" x14ac:dyDescent="0.25">
      <c r="A134" s="193">
        <v>5</v>
      </c>
      <c r="B134" s="128" t="s">
        <v>1893</v>
      </c>
      <c r="C134" s="82">
        <f t="shared" si="18"/>
        <v>0</v>
      </c>
      <c r="D134" s="157" t="str">
        <f t="shared" si="19"/>
        <v/>
      </c>
      <c r="E134" s="158" t="str">
        <f t="shared" si="20"/>
        <v/>
      </c>
      <c r="F134" s="82"/>
      <c r="G134" s="129"/>
      <c r="H134" s="129"/>
      <c r="I134" s="82"/>
      <c r="J134" s="194"/>
      <c r="L134" s="82"/>
      <c r="M134" s="89"/>
      <c r="N134" s="82"/>
      <c r="O134" s="82"/>
      <c r="P134" s="82"/>
      <c r="Q134" s="82"/>
      <c r="R134" s="82"/>
      <c r="S134" s="82"/>
      <c r="T134" s="82"/>
      <c r="U134" s="82"/>
      <c r="V134" s="82"/>
      <c r="W134" s="82"/>
      <c r="X134" s="82"/>
      <c r="Y134" s="82"/>
      <c r="Z134" s="82"/>
      <c r="AA134" s="82"/>
      <c r="AB134" s="82"/>
      <c r="AC134" s="82"/>
      <c r="AD134" s="82"/>
    </row>
    <row r="135" spans="1:30" s="85" customFormat="1" ht="14.25" customHeight="1" x14ac:dyDescent="0.25">
      <c r="A135" s="193">
        <v>6</v>
      </c>
      <c r="B135" s="128" t="s">
        <v>1893</v>
      </c>
      <c r="C135" s="82">
        <f t="shared" si="18"/>
        <v>0</v>
      </c>
      <c r="D135" s="157" t="str">
        <f t="shared" si="19"/>
        <v/>
      </c>
      <c r="E135" s="158" t="str">
        <f t="shared" si="20"/>
        <v/>
      </c>
      <c r="F135" s="82"/>
      <c r="G135" s="129"/>
      <c r="H135" s="129"/>
      <c r="I135" s="82"/>
      <c r="J135" s="194"/>
      <c r="L135" s="82"/>
      <c r="M135" s="89"/>
      <c r="N135" s="82"/>
      <c r="O135" s="82"/>
      <c r="P135" s="82"/>
      <c r="Q135" s="82"/>
      <c r="R135" s="82"/>
      <c r="S135" s="82"/>
      <c r="T135" s="82"/>
      <c r="U135" s="82"/>
      <c r="V135" s="82"/>
      <c r="W135" s="82"/>
      <c r="X135" s="82"/>
      <c r="Y135" s="82"/>
      <c r="Z135" s="82"/>
      <c r="AA135" s="82"/>
      <c r="AB135" s="82"/>
      <c r="AC135" s="82"/>
      <c r="AD135" s="82"/>
    </row>
    <row r="136" spans="1:30" s="85" customFormat="1" ht="14.25" customHeight="1" x14ac:dyDescent="0.25">
      <c r="A136" s="193">
        <v>7</v>
      </c>
      <c r="B136" s="128" t="s">
        <v>1893</v>
      </c>
      <c r="C136" s="82">
        <f t="shared" si="18"/>
        <v>0</v>
      </c>
      <c r="D136" s="157" t="str">
        <f t="shared" si="19"/>
        <v/>
      </c>
      <c r="E136" s="158" t="str">
        <f t="shared" si="20"/>
        <v/>
      </c>
      <c r="F136" s="82"/>
      <c r="G136" s="129"/>
      <c r="H136" s="129"/>
      <c r="I136" s="82"/>
      <c r="J136" s="194"/>
      <c r="L136" s="82"/>
      <c r="M136" s="89"/>
      <c r="N136" s="82"/>
      <c r="O136" s="82"/>
      <c r="P136" s="82"/>
      <c r="Q136" s="82"/>
      <c r="R136" s="82"/>
      <c r="S136" s="82"/>
      <c r="T136" s="82"/>
      <c r="U136" s="82"/>
      <c r="V136" s="82"/>
      <c r="W136" s="82"/>
      <c r="X136" s="82"/>
      <c r="Y136" s="82"/>
      <c r="Z136" s="82"/>
      <c r="AA136" s="82"/>
      <c r="AB136" s="82"/>
      <c r="AC136" s="82"/>
      <c r="AD136" s="82"/>
    </row>
    <row r="137" spans="1:30" s="85" customFormat="1" ht="14.25" customHeight="1" x14ac:dyDescent="0.25">
      <c r="A137" s="193">
        <v>8</v>
      </c>
      <c r="B137" s="128" t="s">
        <v>1893</v>
      </c>
      <c r="C137" s="82">
        <f t="shared" si="18"/>
        <v>0</v>
      </c>
      <c r="D137" s="157" t="str">
        <f t="shared" si="19"/>
        <v/>
      </c>
      <c r="E137" s="158" t="str">
        <f t="shared" si="20"/>
        <v/>
      </c>
      <c r="F137" s="82"/>
      <c r="G137" s="129"/>
      <c r="H137" s="129"/>
      <c r="I137" s="82"/>
      <c r="J137" s="194"/>
      <c r="L137" s="82"/>
      <c r="M137" s="89"/>
      <c r="N137" s="82"/>
      <c r="O137" s="82"/>
      <c r="P137" s="82"/>
      <c r="Q137" s="82"/>
      <c r="R137" s="82"/>
      <c r="S137" s="82"/>
      <c r="T137" s="82"/>
      <c r="U137" s="82"/>
      <c r="V137" s="82"/>
      <c r="W137" s="82"/>
      <c r="X137" s="82"/>
      <c r="Y137" s="82"/>
      <c r="Z137" s="82"/>
      <c r="AA137" s="82"/>
      <c r="AB137" s="82"/>
      <c r="AC137" s="82"/>
      <c r="AD137" s="82"/>
    </row>
    <row r="138" spans="1:30" s="85" customFormat="1" ht="14.25" customHeight="1" x14ac:dyDescent="0.25">
      <c r="A138" s="193">
        <v>9</v>
      </c>
      <c r="B138" s="128" t="s">
        <v>1893</v>
      </c>
      <c r="C138" s="82">
        <f t="shared" si="18"/>
        <v>0</v>
      </c>
      <c r="D138" s="157" t="str">
        <f t="shared" si="19"/>
        <v/>
      </c>
      <c r="E138" s="158" t="str">
        <f t="shared" si="20"/>
        <v/>
      </c>
      <c r="F138" s="82"/>
      <c r="G138" s="129"/>
      <c r="H138" s="129"/>
      <c r="I138" s="82"/>
      <c r="J138" s="194"/>
      <c r="L138" s="82"/>
      <c r="M138" s="89"/>
      <c r="N138" s="82"/>
      <c r="O138" s="82"/>
      <c r="P138" s="82"/>
      <c r="Q138" s="82"/>
      <c r="R138" s="82"/>
      <c r="S138" s="82"/>
      <c r="T138" s="82"/>
      <c r="U138" s="82"/>
      <c r="V138" s="82"/>
      <c r="W138" s="82"/>
      <c r="X138" s="82"/>
      <c r="Y138" s="82"/>
      <c r="Z138" s="82"/>
      <c r="AA138" s="82"/>
      <c r="AB138" s="82"/>
      <c r="AC138" s="82"/>
      <c r="AD138" s="82"/>
    </row>
    <row r="139" spans="1:30" s="85" customFormat="1" ht="14.25" customHeight="1" x14ac:dyDescent="0.25">
      <c r="A139" s="193">
        <v>10</v>
      </c>
      <c r="B139" s="128" t="s">
        <v>1893</v>
      </c>
      <c r="C139" s="82">
        <f t="shared" si="18"/>
        <v>0</v>
      </c>
      <c r="D139" s="157" t="str">
        <f t="shared" si="19"/>
        <v/>
      </c>
      <c r="E139" s="158" t="str">
        <f t="shared" si="20"/>
        <v/>
      </c>
      <c r="F139" s="82"/>
      <c r="G139" s="129"/>
      <c r="H139" s="129"/>
      <c r="I139" s="82"/>
      <c r="J139" s="194"/>
      <c r="L139" s="82"/>
      <c r="M139" s="89"/>
      <c r="N139" s="82"/>
      <c r="O139" s="82"/>
      <c r="P139" s="82"/>
      <c r="Q139" s="82"/>
      <c r="R139" s="82"/>
      <c r="S139" s="82"/>
      <c r="T139" s="82"/>
      <c r="U139" s="82"/>
      <c r="V139" s="82"/>
      <c r="W139" s="82"/>
      <c r="X139" s="82"/>
      <c r="Y139" s="82"/>
      <c r="Z139" s="82"/>
      <c r="AA139" s="82"/>
      <c r="AB139" s="82"/>
      <c r="AC139" s="82"/>
      <c r="AD139" s="82"/>
    </row>
    <row r="140" spans="1:30" s="85" customFormat="1" ht="14.25" customHeight="1" x14ac:dyDescent="0.25">
      <c r="A140" s="193">
        <v>11</v>
      </c>
      <c r="B140" s="128" t="s">
        <v>1893</v>
      </c>
      <c r="C140" s="82">
        <f t="shared" si="18"/>
        <v>0</v>
      </c>
      <c r="D140" s="157" t="str">
        <f t="shared" si="19"/>
        <v/>
      </c>
      <c r="E140" s="158" t="str">
        <f t="shared" si="20"/>
        <v/>
      </c>
      <c r="F140" s="82"/>
      <c r="G140" s="129"/>
      <c r="H140" s="129"/>
      <c r="I140" s="82"/>
      <c r="J140" s="194"/>
      <c r="L140" s="82"/>
      <c r="M140" s="89"/>
      <c r="N140" s="82"/>
      <c r="O140" s="82"/>
      <c r="P140" s="82"/>
      <c r="Q140" s="82"/>
      <c r="R140" s="82"/>
      <c r="S140" s="82"/>
      <c r="T140" s="82"/>
      <c r="U140" s="82"/>
      <c r="V140" s="82"/>
      <c r="W140" s="82"/>
      <c r="X140" s="82"/>
      <c r="Y140" s="82"/>
      <c r="Z140" s="82"/>
      <c r="AA140" s="82"/>
      <c r="AB140" s="82"/>
      <c r="AC140" s="82"/>
      <c r="AD140" s="82"/>
    </row>
    <row r="141" spans="1:30" s="85" customFormat="1" ht="14.25" customHeight="1" x14ac:dyDescent="0.25">
      <c r="A141" s="193">
        <v>12</v>
      </c>
      <c r="B141" s="128" t="s">
        <v>1893</v>
      </c>
      <c r="C141" s="82">
        <f t="shared" si="18"/>
        <v>0</v>
      </c>
      <c r="D141" s="157" t="str">
        <f t="shared" si="19"/>
        <v/>
      </c>
      <c r="E141" s="158" t="str">
        <f t="shared" si="20"/>
        <v/>
      </c>
      <c r="F141" s="82"/>
      <c r="G141" s="129"/>
      <c r="H141" s="129"/>
      <c r="I141" s="82"/>
      <c r="J141" s="194"/>
      <c r="L141" s="82"/>
      <c r="M141" s="89"/>
      <c r="N141" s="82"/>
      <c r="O141" s="82"/>
      <c r="P141" s="82"/>
      <c r="Q141" s="82"/>
      <c r="R141" s="82"/>
      <c r="S141" s="82"/>
      <c r="T141" s="82"/>
      <c r="U141" s="82"/>
      <c r="V141" s="82"/>
      <c r="W141" s="82"/>
      <c r="X141" s="82"/>
      <c r="Y141" s="82"/>
      <c r="Z141" s="82"/>
      <c r="AA141" s="82"/>
      <c r="AB141" s="82"/>
      <c r="AC141" s="82"/>
      <c r="AD141" s="82"/>
    </row>
    <row r="142" spans="1:30" s="85" customFormat="1" ht="14.25" customHeight="1" x14ac:dyDescent="0.25">
      <c r="A142" s="193"/>
      <c r="B142" s="128"/>
      <c r="C142" s="82"/>
      <c r="D142" s="157"/>
      <c r="E142" s="158"/>
      <c r="F142" s="82"/>
      <c r="G142" s="129"/>
      <c r="H142" s="129"/>
      <c r="I142" s="82"/>
      <c r="J142" s="194"/>
      <c r="L142" s="82"/>
      <c r="M142" s="89"/>
      <c r="N142" s="82"/>
      <c r="O142" s="82"/>
      <c r="P142" s="82"/>
      <c r="Q142" s="82"/>
      <c r="R142" s="82"/>
      <c r="S142" s="82"/>
      <c r="T142" s="82"/>
      <c r="U142" s="82"/>
      <c r="V142" s="82"/>
      <c r="W142" s="82"/>
      <c r="X142" s="82"/>
      <c r="Y142" s="82"/>
      <c r="Z142" s="82"/>
      <c r="AA142" s="82"/>
      <c r="AB142" s="82"/>
      <c r="AC142" s="82"/>
      <c r="AD142" s="82"/>
    </row>
    <row r="143" spans="1:30" s="85" customFormat="1" ht="14.25" customHeight="1" x14ac:dyDescent="0.25">
      <c r="A143" s="193"/>
      <c r="B143" s="128"/>
      <c r="C143" s="82" t="s">
        <v>1894</v>
      </c>
      <c r="D143" s="157">
        <f>+MIN(D130:D142)</f>
        <v>0</v>
      </c>
      <c r="E143" s="129"/>
      <c r="F143" s="82"/>
      <c r="G143" s="129"/>
      <c r="H143" s="129"/>
      <c r="I143" s="82"/>
      <c r="J143" s="194"/>
      <c r="L143" s="82"/>
      <c r="M143" s="89"/>
      <c r="N143" s="82"/>
      <c r="O143" s="82"/>
      <c r="P143" s="82"/>
      <c r="Q143" s="82"/>
      <c r="R143" s="82"/>
      <c r="S143" s="82"/>
      <c r="T143" s="82"/>
      <c r="U143" s="82"/>
      <c r="V143" s="82"/>
      <c r="W143" s="82"/>
      <c r="X143" s="82"/>
      <c r="Y143" s="82"/>
      <c r="Z143" s="82"/>
      <c r="AA143" s="82"/>
      <c r="AB143" s="82"/>
      <c r="AC143" s="82"/>
      <c r="AD143" s="82"/>
    </row>
    <row r="144" spans="1:30" s="85" customFormat="1" ht="14.25" customHeight="1" x14ac:dyDescent="0.25">
      <c r="A144" s="193"/>
      <c r="B144" s="128"/>
      <c r="C144" s="159" t="s">
        <v>1895</v>
      </c>
      <c r="D144" s="157" t="e">
        <f>AVERAGE(D130:D142)</f>
        <v>#DIV/0!</v>
      </c>
      <c r="E144" s="129"/>
      <c r="F144" s="82"/>
      <c r="G144" s="129"/>
      <c r="H144" s="129"/>
      <c r="I144" s="82"/>
      <c r="J144" s="194"/>
      <c r="L144" s="82"/>
      <c r="M144" s="89"/>
      <c r="N144" s="82"/>
      <c r="O144" s="82"/>
      <c r="P144" s="82"/>
      <c r="Q144" s="82"/>
      <c r="R144" s="82"/>
      <c r="S144" s="82"/>
      <c r="T144" s="82"/>
      <c r="U144" s="82"/>
      <c r="V144" s="82"/>
      <c r="W144" s="82"/>
      <c r="X144" s="82"/>
      <c r="Y144" s="82"/>
      <c r="Z144" s="82"/>
      <c r="AA144" s="82"/>
      <c r="AB144" s="82"/>
      <c r="AC144" s="82"/>
      <c r="AD144" s="82"/>
    </row>
    <row r="145" spans="1:30" s="85" customFormat="1" ht="14.25" customHeight="1" x14ac:dyDescent="0.25">
      <c r="A145" s="193"/>
      <c r="B145" s="128"/>
      <c r="C145" s="159" t="s">
        <v>1896</v>
      </c>
      <c r="D145" s="157" t="e">
        <f>AVERAGE(D143:D144)</f>
        <v>#DIV/0!</v>
      </c>
      <c r="E145" s="129"/>
      <c r="F145" s="82"/>
      <c r="G145" s="129"/>
      <c r="H145" s="129"/>
      <c r="I145" s="82"/>
      <c r="J145" s="194"/>
      <c r="L145" s="82"/>
      <c r="M145" s="89"/>
      <c r="N145" s="82"/>
      <c r="O145" s="82"/>
      <c r="P145" s="82"/>
      <c r="Q145" s="82"/>
      <c r="R145" s="82"/>
      <c r="S145" s="82"/>
      <c r="T145" s="82"/>
      <c r="U145" s="82"/>
      <c r="V145" s="82"/>
      <c r="W145" s="82"/>
      <c r="X145" s="82"/>
      <c r="Y145" s="82"/>
      <c r="Z145" s="82"/>
      <c r="AA145" s="82"/>
      <c r="AB145" s="82"/>
      <c r="AC145" s="82"/>
      <c r="AD145" s="82"/>
    </row>
    <row r="146" spans="1:30" s="85" customFormat="1" ht="14.25" customHeight="1" x14ac:dyDescent="0.25">
      <c r="A146" s="193"/>
      <c r="B146" s="128"/>
      <c r="C146" s="159"/>
      <c r="D146" s="119"/>
      <c r="E146" s="129"/>
      <c r="F146" s="82"/>
      <c r="G146" s="129"/>
      <c r="H146" s="129"/>
      <c r="I146" s="82"/>
      <c r="J146" s="194"/>
      <c r="L146" s="82"/>
      <c r="M146" s="89"/>
      <c r="N146" s="82"/>
      <c r="O146" s="82"/>
      <c r="P146" s="82"/>
      <c r="Q146" s="82"/>
      <c r="R146" s="82"/>
      <c r="S146" s="82"/>
      <c r="T146" s="82"/>
      <c r="U146" s="82"/>
      <c r="V146" s="82"/>
      <c r="W146" s="82"/>
      <c r="X146" s="82"/>
      <c r="Y146" s="82"/>
      <c r="Z146" s="82"/>
      <c r="AA146" s="82"/>
      <c r="AB146" s="82"/>
      <c r="AC146" s="82"/>
      <c r="AD146" s="82"/>
    </row>
    <row r="147" spans="1:30" s="85" customFormat="1" ht="14.25" customHeight="1" x14ac:dyDescent="0.25">
      <c r="A147" s="193"/>
      <c r="B147" s="128"/>
      <c r="C147" s="159"/>
      <c r="D147" s="119"/>
      <c r="E147" s="129"/>
      <c r="F147" s="82"/>
      <c r="G147" s="129"/>
      <c r="H147" s="129"/>
      <c r="I147" s="82"/>
      <c r="J147" s="194"/>
      <c r="L147" s="82"/>
      <c r="M147" s="89"/>
      <c r="N147" s="82"/>
      <c r="O147" s="82"/>
      <c r="P147" s="82"/>
      <c r="Q147" s="82"/>
      <c r="R147" s="82"/>
      <c r="S147" s="82"/>
      <c r="T147" s="82"/>
      <c r="U147" s="82"/>
      <c r="V147" s="82"/>
      <c r="W147" s="82"/>
      <c r="X147" s="82"/>
      <c r="Y147" s="82"/>
      <c r="Z147" s="82"/>
      <c r="AA147" s="82"/>
      <c r="AB147" s="82"/>
      <c r="AC147" s="82"/>
      <c r="AD147" s="82"/>
    </row>
    <row r="148" spans="1:30" s="85" customFormat="1" ht="14.25" customHeight="1" x14ac:dyDescent="0.25">
      <c r="A148" s="193"/>
      <c r="B148" s="128"/>
      <c r="C148" s="159"/>
      <c r="D148" s="119"/>
      <c r="E148" s="129"/>
      <c r="F148" s="82"/>
      <c r="G148" s="129"/>
      <c r="H148" s="129"/>
      <c r="I148" s="82"/>
      <c r="J148" s="194"/>
      <c r="L148" s="82"/>
      <c r="M148" s="89"/>
      <c r="N148" s="82"/>
      <c r="O148" s="82"/>
      <c r="P148" s="82"/>
      <c r="Q148" s="82"/>
      <c r="R148" s="82"/>
      <c r="S148" s="82"/>
      <c r="T148" s="82"/>
      <c r="U148" s="82"/>
      <c r="V148" s="82"/>
      <c r="W148" s="82"/>
      <c r="X148" s="82"/>
      <c r="Y148" s="82"/>
      <c r="Z148" s="82"/>
      <c r="AA148" s="82"/>
      <c r="AB148" s="82"/>
      <c r="AC148" s="82"/>
      <c r="AD148" s="82"/>
    </row>
    <row r="149" spans="1:30" s="85" customFormat="1" ht="14.25" customHeight="1" x14ac:dyDescent="0.25">
      <c r="A149" s="193"/>
      <c r="B149" s="128"/>
      <c r="C149" s="159"/>
      <c r="D149" s="119"/>
      <c r="E149" s="129"/>
      <c r="F149" s="82"/>
      <c r="G149" s="129"/>
      <c r="H149" s="129"/>
      <c r="I149" s="82"/>
      <c r="J149" s="194"/>
      <c r="L149" s="82"/>
      <c r="M149" s="89"/>
      <c r="N149" s="82"/>
      <c r="O149" s="82"/>
      <c r="P149" s="82"/>
      <c r="Q149" s="82"/>
      <c r="R149" s="82"/>
      <c r="S149" s="82"/>
      <c r="T149" s="82"/>
      <c r="U149" s="82"/>
      <c r="V149" s="82"/>
      <c r="W149" s="82"/>
      <c r="X149" s="82"/>
      <c r="Y149" s="82"/>
      <c r="Z149" s="82"/>
      <c r="AA149" s="82"/>
      <c r="AB149" s="82"/>
      <c r="AC149" s="82"/>
      <c r="AD149" s="82"/>
    </row>
    <row r="150" spans="1:30" s="85" customFormat="1" ht="14.25" customHeight="1" thickBot="1" x14ac:dyDescent="0.3">
      <c r="A150" s="196"/>
      <c r="B150" s="197"/>
      <c r="C150" s="198"/>
      <c r="D150" s="199"/>
      <c r="E150" s="200"/>
      <c r="F150" s="198"/>
      <c r="G150" s="200"/>
      <c r="H150" s="200"/>
      <c r="I150" s="198"/>
      <c r="J150" s="201"/>
      <c r="L150" s="82"/>
      <c r="M150" s="89"/>
      <c r="N150" s="82"/>
      <c r="O150" s="82"/>
      <c r="P150" s="82"/>
      <c r="Q150" s="82"/>
      <c r="R150" s="82"/>
      <c r="S150" s="82"/>
      <c r="T150" s="82"/>
      <c r="U150" s="82"/>
      <c r="V150" s="82"/>
      <c r="W150" s="82"/>
      <c r="X150" s="82"/>
      <c r="Y150" s="82"/>
      <c r="Z150" s="82"/>
      <c r="AA150" s="82"/>
      <c r="AB150" s="82"/>
      <c r="AC150" s="82"/>
      <c r="AD150" s="82"/>
    </row>
    <row r="151" spans="1:30" s="85" customFormat="1" ht="14.25" customHeight="1" thickBot="1" x14ac:dyDescent="0.35">
      <c r="A151" s="187">
        <v>4</v>
      </c>
      <c r="B151" s="188" t="s">
        <v>1883</v>
      </c>
      <c r="C151" s="189"/>
      <c r="D151" s="190"/>
      <c r="E151" s="191"/>
      <c r="F151" s="189"/>
      <c r="G151" s="191"/>
      <c r="H151" s="191"/>
      <c r="I151" s="189"/>
      <c r="J151" s="192"/>
      <c r="L151" s="82"/>
      <c r="M151" s="89"/>
      <c r="N151" s="82"/>
      <c r="O151" s="82"/>
      <c r="P151" s="82"/>
      <c r="Q151" s="82"/>
      <c r="R151" s="82"/>
      <c r="S151" s="82"/>
      <c r="T151" s="82"/>
      <c r="U151" s="82"/>
      <c r="V151" s="82"/>
      <c r="W151" s="82"/>
      <c r="X151" s="82"/>
      <c r="Y151" s="82"/>
      <c r="Z151" s="82"/>
      <c r="AA151" s="82"/>
      <c r="AB151" s="82"/>
      <c r="AC151" s="82"/>
      <c r="AD151" s="82"/>
    </row>
    <row r="152" spans="1:30" s="85" customFormat="1" ht="14.25" customHeight="1" x14ac:dyDescent="0.25">
      <c r="A152" s="193"/>
      <c r="B152" s="128"/>
      <c r="C152" s="82"/>
      <c r="D152" s="119"/>
      <c r="E152" s="129"/>
      <c r="F152" s="82"/>
      <c r="G152" s="129"/>
      <c r="H152" s="129"/>
      <c r="I152" s="82"/>
      <c r="J152" s="194"/>
      <c r="L152" s="82"/>
      <c r="M152" s="89"/>
      <c r="N152" s="82"/>
      <c r="O152" s="82"/>
      <c r="P152" s="82"/>
      <c r="Q152" s="82"/>
      <c r="R152" s="82"/>
      <c r="S152" s="82"/>
      <c r="T152" s="82"/>
      <c r="U152" s="82"/>
      <c r="V152" s="82"/>
      <c r="W152" s="82"/>
      <c r="X152" s="82"/>
      <c r="Y152" s="82"/>
      <c r="Z152" s="82"/>
      <c r="AA152" s="82"/>
      <c r="AB152" s="82"/>
      <c r="AC152" s="82"/>
      <c r="AD152" s="82"/>
    </row>
    <row r="153" spans="1:30" s="85" customFormat="1" ht="14.25" customHeight="1" x14ac:dyDescent="0.25">
      <c r="A153" s="193"/>
      <c r="B153" s="128"/>
      <c r="C153" s="82"/>
      <c r="D153" s="119"/>
      <c r="E153" s="129"/>
      <c r="F153" s="82"/>
      <c r="G153" s="129"/>
      <c r="H153" s="129"/>
      <c r="I153" s="82"/>
      <c r="J153" s="194"/>
      <c r="L153" s="82"/>
      <c r="M153" s="89"/>
      <c r="N153" s="82"/>
      <c r="O153" s="82"/>
      <c r="P153" s="82"/>
      <c r="Q153" s="82"/>
      <c r="R153" s="82"/>
      <c r="S153" s="82"/>
      <c r="T153" s="82"/>
      <c r="U153" s="82"/>
      <c r="V153" s="82"/>
      <c r="W153" s="82"/>
      <c r="X153" s="82"/>
      <c r="Y153" s="82"/>
      <c r="Z153" s="82"/>
      <c r="AA153" s="82"/>
      <c r="AB153" s="82"/>
      <c r="AC153" s="82"/>
      <c r="AD153" s="82"/>
    </row>
    <row r="154" spans="1:30" s="85" customFormat="1" ht="14.25" customHeight="1" x14ac:dyDescent="0.25">
      <c r="A154" s="193"/>
      <c r="B154" s="128"/>
      <c r="C154" s="82"/>
      <c r="D154" s="119"/>
      <c r="E154" s="129"/>
      <c r="F154" s="82"/>
      <c r="G154" s="129"/>
      <c r="H154" s="129"/>
      <c r="I154" s="82"/>
      <c r="J154" s="194"/>
      <c r="L154" s="82"/>
      <c r="M154" s="89"/>
      <c r="N154" s="82"/>
      <c r="O154" s="82"/>
      <c r="P154" s="82"/>
      <c r="Q154" s="82"/>
      <c r="R154" s="82"/>
      <c r="S154" s="82"/>
      <c r="T154" s="82"/>
      <c r="U154" s="82"/>
      <c r="V154" s="82"/>
      <c r="W154" s="82"/>
      <c r="X154" s="82"/>
      <c r="Y154" s="82"/>
      <c r="Z154" s="82"/>
      <c r="AA154" s="82"/>
      <c r="AB154" s="82"/>
      <c r="AC154" s="82"/>
      <c r="AD154" s="82"/>
    </row>
    <row r="155" spans="1:30" s="85" customFormat="1" ht="14.25" customHeight="1" x14ac:dyDescent="0.25">
      <c r="A155" s="193"/>
      <c r="B155" s="128"/>
      <c r="C155" s="82"/>
      <c r="D155" s="119"/>
      <c r="E155" s="129"/>
      <c r="F155" s="82"/>
      <c r="G155" s="129"/>
      <c r="H155" s="129"/>
      <c r="I155" s="82"/>
      <c r="J155" s="194"/>
      <c r="L155" s="82"/>
      <c r="M155" s="89"/>
      <c r="N155" s="82"/>
      <c r="O155" s="82"/>
      <c r="P155" s="82"/>
      <c r="Q155" s="82"/>
      <c r="R155" s="82"/>
      <c r="S155" s="82"/>
      <c r="T155" s="82"/>
      <c r="U155" s="82"/>
      <c r="V155" s="82"/>
      <c r="W155" s="82"/>
      <c r="X155" s="82"/>
      <c r="Y155" s="82"/>
      <c r="Z155" s="82"/>
      <c r="AA155" s="82"/>
      <c r="AB155" s="82"/>
      <c r="AC155" s="82"/>
      <c r="AD155" s="82"/>
    </row>
    <row r="156" spans="1:30" s="85" customFormat="1" ht="14.25" customHeight="1" x14ac:dyDescent="0.25">
      <c r="A156" s="193"/>
      <c r="B156" s="128"/>
      <c r="C156" s="82"/>
      <c r="D156" s="119"/>
      <c r="E156" s="129"/>
      <c r="F156" s="82"/>
      <c r="G156" s="129"/>
      <c r="H156" s="129"/>
      <c r="I156" s="82"/>
      <c r="J156" s="194"/>
      <c r="L156" s="82"/>
      <c r="M156" s="89"/>
      <c r="N156" s="82"/>
      <c r="O156" s="82"/>
      <c r="P156" s="82"/>
      <c r="Q156" s="82"/>
      <c r="R156" s="82"/>
      <c r="S156" s="82"/>
      <c r="T156" s="82"/>
      <c r="U156" s="82"/>
      <c r="V156" s="82"/>
      <c r="W156" s="82"/>
      <c r="X156" s="82"/>
      <c r="Y156" s="82"/>
      <c r="Z156" s="82"/>
      <c r="AA156" s="82"/>
      <c r="AB156" s="82"/>
      <c r="AC156" s="82"/>
      <c r="AD156" s="82"/>
    </row>
    <row r="157" spans="1:30" s="85" customFormat="1" ht="14.25" customHeight="1" x14ac:dyDescent="0.25">
      <c r="A157" s="193"/>
      <c r="B157" s="128"/>
      <c r="C157" s="82"/>
      <c r="D157" s="119"/>
      <c r="E157" s="129"/>
      <c r="F157" s="82"/>
      <c r="G157" s="129"/>
      <c r="H157" s="129"/>
      <c r="I157" s="82"/>
      <c r="J157" s="194"/>
      <c r="L157" s="82"/>
      <c r="M157" s="89"/>
      <c r="N157" s="82"/>
      <c r="O157" s="82"/>
      <c r="P157" s="82"/>
      <c r="Q157" s="82"/>
      <c r="R157" s="82"/>
      <c r="S157" s="82"/>
      <c r="T157" s="82"/>
      <c r="U157" s="82"/>
      <c r="V157" s="82"/>
      <c r="W157" s="82"/>
      <c r="X157" s="82"/>
      <c r="Y157" s="82"/>
      <c r="Z157" s="82"/>
      <c r="AA157" s="82"/>
      <c r="AB157" s="82"/>
      <c r="AC157" s="82"/>
      <c r="AD157" s="82"/>
    </row>
    <row r="158" spans="1:30" s="85" customFormat="1" ht="14.25" customHeight="1" x14ac:dyDescent="0.25">
      <c r="A158" s="193"/>
      <c r="B158" s="128"/>
      <c r="C158" s="82"/>
      <c r="D158" s="119"/>
      <c r="E158" s="129"/>
      <c r="F158" s="82"/>
      <c r="G158" s="129"/>
      <c r="H158" s="129"/>
      <c r="I158" s="82"/>
      <c r="J158" s="194"/>
      <c r="L158" s="82"/>
      <c r="M158" s="89"/>
      <c r="N158" s="82"/>
      <c r="O158" s="82"/>
      <c r="P158" s="82"/>
      <c r="Q158" s="82"/>
      <c r="R158" s="82"/>
      <c r="S158" s="82"/>
      <c r="T158" s="82"/>
      <c r="U158" s="82"/>
      <c r="V158" s="82"/>
      <c r="W158" s="82"/>
      <c r="X158" s="82"/>
      <c r="Y158" s="82"/>
      <c r="Z158" s="82"/>
      <c r="AA158" s="82"/>
      <c r="AB158" s="82"/>
      <c r="AC158" s="82"/>
      <c r="AD158" s="82"/>
    </row>
    <row r="159" spans="1:30" s="85" customFormat="1" ht="14.25" customHeight="1" x14ac:dyDescent="0.25">
      <c r="A159" s="193"/>
      <c r="B159" s="128"/>
      <c r="C159" s="82"/>
      <c r="D159" s="119"/>
      <c r="E159" s="129"/>
      <c r="F159" s="82"/>
      <c r="G159" s="129"/>
      <c r="H159" s="129"/>
      <c r="I159" s="82"/>
      <c r="J159" s="194"/>
      <c r="L159" s="82"/>
      <c r="M159" s="89"/>
      <c r="N159" s="82"/>
      <c r="O159" s="82"/>
      <c r="P159" s="82"/>
      <c r="Q159" s="82"/>
      <c r="R159" s="82"/>
      <c r="S159" s="82"/>
      <c r="T159" s="82"/>
      <c r="U159" s="82"/>
      <c r="V159" s="82"/>
      <c r="W159" s="82"/>
      <c r="X159" s="82"/>
      <c r="Y159" s="82"/>
      <c r="Z159" s="82"/>
      <c r="AA159" s="82"/>
      <c r="AB159" s="82"/>
      <c r="AC159" s="82"/>
      <c r="AD159" s="82"/>
    </row>
    <row r="160" spans="1:30" s="85" customFormat="1" ht="14.25" customHeight="1" x14ac:dyDescent="0.25">
      <c r="A160" s="193"/>
      <c r="B160" s="128"/>
      <c r="C160" s="82"/>
      <c r="D160" s="119"/>
      <c r="E160" s="129"/>
      <c r="F160" s="82"/>
      <c r="G160" s="129"/>
      <c r="H160" s="129"/>
      <c r="I160" s="82"/>
      <c r="J160" s="194"/>
      <c r="L160" s="82"/>
      <c r="M160" s="89"/>
      <c r="N160" s="82"/>
      <c r="O160" s="82"/>
      <c r="P160" s="82"/>
      <c r="Q160" s="82"/>
      <c r="R160" s="82"/>
      <c r="S160" s="82"/>
      <c r="T160" s="82"/>
      <c r="U160" s="82"/>
      <c r="V160" s="82"/>
      <c r="W160" s="82"/>
      <c r="X160" s="82"/>
      <c r="Y160" s="82"/>
      <c r="Z160" s="82"/>
      <c r="AA160" s="82"/>
      <c r="AB160" s="82"/>
      <c r="AC160" s="82"/>
      <c r="AD160" s="82"/>
    </row>
    <row r="161" spans="1:30" s="85" customFormat="1" ht="14.25" customHeight="1" x14ac:dyDescent="0.25">
      <c r="A161" s="193"/>
      <c r="B161" s="128"/>
      <c r="C161" s="82"/>
      <c r="D161" s="119"/>
      <c r="E161" s="129"/>
      <c r="F161" s="82"/>
      <c r="G161" s="129"/>
      <c r="H161" s="129"/>
      <c r="I161" s="82"/>
      <c r="J161" s="194"/>
      <c r="L161" s="82"/>
      <c r="M161" s="89"/>
      <c r="N161" s="82"/>
      <c r="O161" s="82"/>
      <c r="P161" s="82"/>
      <c r="Q161" s="82"/>
      <c r="R161" s="82"/>
      <c r="S161" s="82"/>
      <c r="T161" s="82"/>
      <c r="U161" s="82"/>
      <c r="V161" s="82"/>
      <c r="W161" s="82"/>
      <c r="X161" s="82"/>
      <c r="Y161" s="82"/>
      <c r="Z161" s="82"/>
      <c r="AA161" s="82"/>
      <c r="AB161" s="82"/>
      <c r="AC161" s="82"/>
      <c r="AD161" s="82"/>
    </row>
    <row r="162" spans="1:30" s="85" customFormat="1" ht="14.25" customHeight="1" x14ac:dyDescent="0.25">
      <c r="A162" s="193"/>
      <c r="B162" s="128"/>
      <c r="C162" s="82"/>
      <c r="D162" s="119"/>
      <c r="E162" s="129"/>
      <c r="F162" s="82"/>
      <c r="G162" s="129"/>
      <c r="H162" s="129"/>
      <c r="I162" s="82"/>
      <c r="J162" s="194"/>
      <c r="L162" s="82"/>
      <c r="M162" s="89"/>
      <c r="N162" s="82"/>
      <c r="O162" s="82"/>
      <c r="P162" s="82"/>
      <c r="Q162" s="82"/>
      <c r="R162" s="82"/>
      <c r="S162" s="82"/>
      <c r="T162" s="82"/>
      <c r="U162" s="82"/>
      <c r="V162" s="82"/>
      <c r="W162" s="82"/>
      <c r="X162" s="82"/>
      <c r="Y162" s="82"/>
      <c r="Z162" s="82"/>
      <c r="AA162" s="82"/>
      <c r="AB162" s="82"/>
      <c r="AC162" s="82"/>
      <c r="AD162" s="82"/>
    </row>
    <row r="163" spans="1:30" s="85" customFormat="1" ht="14.25" customHeight="1" x14ac:dyDescent="0.25">
      <c r="A163" s="193"/>
      <c r="B163" s="128"/>
      <c r="C163" s="82"/>
      <c r="D163" s="119"/>
      <c r="E163" s="129"/>
      <c r="F163" s="82"/>
      <c r="G163" s="129"/>
      <c r="H163" s="129"/>
      <c r="I163" s="82"/>
      <c r="J163" s="194"/>
      <c r="L163" s="82"/>
      <c r="M163" s="89"/>
      <c r="N163" s="82"/>
      <c r="O163" s="82"/>
      <c r="P163" s="82"/>
      <c r="Q163" s="82"/>
      <c r="R163" s="82"/>
      <c r="S163" s="82"/>
      <c r="T163" s="82"/>
      <c r="U163" s="82"/>
      <c r="V163" s="82"/>
      <c r="W163" s="82"/>
      <c r="X163" s="82"/>
      <c r="Y163" s="82"/>
      <c r="Z163" s="82"/>
      <c r="AA163" s="82"/>
      <c r="AB163" s="82"/>
      <c r="AC163" s="82"/>
      <c r="AD163" s="82"/>
    </row>
    <row r="164" spans="1:30" s="85" customFormat="1" ht="36" customHeight="1" x14ac:dyDescent="0.25">
      <c r="A164" s="195" t="s">
        <v>5</v>
      </c>
      <c r="B164" s="144" t="s">
        <v>6</v>
      </c>
      <c r="C164" s="130" t="str">
        <f>+C9</f>
        <v>CUMPLE</v>
      </c>
      <c r="D164" s="160" t="str">
        <f>+G8</f>
        <v>VALOR PROPUESTAS HÁBILES</v>
      </c>
      <c r="E164" s="134" t="s">
        <v>1748</v>
      </c>
      <c r="F164" s="82"/>
      <c r="G164" s="129"/>
      <c r="H164" s="129"/>
      <c r="I164" s="82"/>
      <c r="J164" s="194"/>
      <c r="L164" s="82"/>
      <c r="M164" s="89"/>
      <c r="N164" s="82"/>
      <c r="O164" s="82"/>
      <c r="P164" s="82"/>
      <c r="Q164" s="82"/>
      <c r="R164" s="82"/>
      <c r="S164" s="82"/>
      <c r="T164" s="82"/>
      <c r="U164" s="82"/>
      <c r="V164" s="82"/>
      <c r="W164" s="82"/>
      <c r="X164" s="82"/>
      <c r="Y164" s="82"/>
      <c r="Z164" s="82"/>
      <c r="AA164" s="82"/>
      <c r="AB164" s="82"/>
      <c r="AC164" s="82"/>
      <c r="AD164" s="82"/>
    </row>
    <row r="165" spans="1:30" s="85" customFormat="1" ht="14.25" customHeight="1" x14ac:dyDescent="0.25">
      <c r="A165" s="193">
        <v>1</v>
      </c>
      <c r="B165" s="128" t="str">
        <f t="shared" ref="B165:B176" si="21">+B10</f>
        <v>SITELSA SAS</v>
      </c>
      <c r="C165" s="161">
        <f t="shared" ref="C165:C176" si="22">+D10</f>
        <v>0</v>
      </c>
      <c r="D165" s="157" t="str">
        <f t="shared" ref="D165:D176" si="23">+G10</f>
        <v/>
      </c>
      <c r="E165" s="158" t="str">
        <f t="shared" ref="E165:E176" si="24">IF(D165="","",ROUND(60*$D$177/D165,7))</f>
        <v/>
      </c>
      <c r="F165" s="82"/>
      <c r="G165" s="129"/>
      <c r="H165" s="129"/>
      <c r="I165" s="82"/>
      <c r="J165" s="194"/>
      <c r="L165" s="82"/>
      <c r="M165" s="89"/>
      <c r="N165" s="82"/>
      <c r="O165" s="82"/>
      <c r="P165" s="82"/>
      <c r="Q165" s="82"/>
      <c r="R165" s="82"/>
      <c r="S165" s="82"/>
      <c r="T165" s="82"/>
      <c r="U165" s="82"/>
      <c r="V165" s="82"/>
      <c r="W165" s="82"/>
      <c r="X165" s="82"/>
      <c r="Y165" s="82"/>
      <c r="Z165" s="82"/>
      <c r="AA165" s="82"/>
      <c r="AB165" s="82"/>
      <c r="AC165" s="82"/>
      <c r="AD165" s="82"/>
    </row>
    <row r="166" spans="1:30" s="85" customFormat="1" ht="14.25" customHeight="1" x14ac:dyDescent="0.25">
      <c r="A166" s="193">
        <v>2</v>
      </c>
      <c r="B166" s="128" t="str">
        <f t="shared" si="21"/>
        <v>PROES INGENIERIA SAS</v>
      </c>
      <c r="C166" s="161">
        <f t="shared" si="22"/>
        <v>0</v>
      </c>
      <c r="D166" s="157" t="str">
        <f t="shared" si="23"/>
        <v/>
      </c>
      <c r="E166" s="158" t="str">
        <f t="shared" si="24"/>
        <v/>
      </c>
      <c r="F166" s="82"/>
      <c r="G166" s="129"/>
      <c r="H166" s="129"/>
      <c r="I166" s="82"/>
      <c r="J166" s="194"/>
      <c r="L166" s="82"/>
      <c r="M166" s="89"/>
      <c r="N166" s="82"/>
      <c r="O166" s="82"/>
      <c r="P166" s="82"/>
      <c r="Q166" s="82"/>
      <c r="R166" s="82"/>
      <c r="S166" s="82"/>
      <c r="T166" s="82"/>
      <c r="U166" s="82"/>
      <c r="V166" s="82"/>
      <c r="W166" s="82"/>
      <c r="X166" s="82"/>
      <c r="Y166" s="82"/>
      <c r="Z166" s="82"/>
      <c r="AA166" s="82"/>
      <c r="AB166" s="82"/>
      <c r="AC166" s="82"/>
      <c r="AD166" s="82"/>
    </row>
    <row r="167" spans="1:30" s="85" customFormat="1" ht="14.25" customHeight="1" x14ac:dyDescent="0.25">
      <c r="A167" s="193">
        <v>3</v>
      </c>
      <c r="B167" s="128" t="str">
        <f t="shared" si="21"/>
        <v>CB INGENIEROS SAS</v>
      </c>
      <c r="C167" s="161">
        <f t="shared" si="22"/>
        <v>0</v>
      </c>
      <c r="D167" s="157" t="str">
        <f t="shared" si="23"/>
        <v/>
      </c>
      <c r="E167" s="158" t="str">
        <f t="shared" si="24"/>
        <v/>
      </c>
      <c r="F167" s="82"/>
      <c r="G167" s="129"/>
      <c r="H167" s="129"/>
      <c r="I167" s="82"/>
      <c r="J167" s="194"/>
      <c r="L167" s="82"/>
      <c r="M167" s="89"/>
      <c r="N167" s="82"/>
      <c r="O167" s="82"/>
      <c r="P167" s="82"/>
      <c r="Q167" s="82"/>
      <c r="R167" s="82"/>
      <c r="S167" s="82"/>
      <c r="T167" s="82"/>
      <c r="U167" s="82"/>
      <c r="V167" s="82"/>
      <c r="W167" s="82"/>
      <c r="X167" s="82"/>
      <c r="Y167" s="82"/>
      <c r="Z167" s="82"/>
      <c r="AA167" s="82"/>
      <c r="AB167" s="82"/>
      <c r="AC167" s="82"/>
      <c r="AD167" s="82"/>
    </row>
    <row r="168" spans="1:30" s="85" customFormat="1" ht="14.25" customHeight="1" x14ac:dyDescent="0.25">
      <c r="A168" s="193">
        <v>4</v>
      </c>
      <c r="B168" s="128" t="str">
        <f t="shared" si="21"/>
        <v>JASEN CONSULTORES S.A.S.</v>
      </c>
      <c r="C168" s="161">
        <f t="shared" si="22"/>
        <v>0</v>
      </c>
      <c r="D168" s="157" t="str">
        <f t="shared" si="23"/>
        <v/>
      </c>
      <c r="E168" s="158" t="str">
        <f t="shared" si="24"/>
        <v/>
      </c>
      <c r="F168" s="82"/>
      <c r="G168" s="129"/>
      <c r="H168" s="129"/>
      <c r="I168" s="82"/>
      <c r="J168" s="194"/>
      <c r="L168" s="82"/>
      <c r="M168" s="89"/>
      <c r="N168" s="82"/>
      <c r="O168" s="82"/>
      <c r="P168" s="82"/>
      <c r="Q168" s="82"/>
      <c r="R168" s="82"/>
      <c r="S168" s="82"/>
      <c r="T168" s="82"/>
      <c r="U168" s="82"/>
      <c r="V168" s="82"/>
      <c r="W168" s="82"/>
      <c r="X168" s="82"/>
      <c r="Y168" s="82"/>
      <c r="Z168" s="82"/>
      <c r="AA168" s="82"/>
      <c r="AB168" s="82"/>
      <c r="AC168" s="82"/>
      <c r="AD168" s="82"/>
    </row>
    <row r="169" spans="1:30" s="85" customFormat="1" ht="14.25" customHeight="1" x14ac:dyDescent="0.25">
      <c r="A169" s="193">
        <v>5</v>
      </c>
      <c r="B169" s="128" t="str">
        <f t="shared" si="21"/>
        <v>BOSA SIGLO XXI</v>
      </c>
      <c r="C169" s="161">
        <f t="shared" si="22"/>
        <v>0</v>
      </c>
      <c r="D169" s="157" t="str">
        <f t="shared" si="23"/>
        <v/>
      </c>
      <c r="E169" s="158" t="str">
        <f t="shared" si="24"/>
        <v/>
      </c>
      <c r="F169" s="82"/>
      <c r="G169" s="129"/>
      <c r="H169" s="129"/>
      <c r="I169" s="82"/>
      <c r="J169" s="194"/>
      <c r="L169" s="82"/>
      <c r="M169" s="89"/>
      <c r="N169" s="82"/>
      <c r="O169" s="82"/>
      <c r="P169" s="82"/>
      <c r="Q169" s="82"/>
      <c r="R169" s="82"/>
      <c r="S169" s="82"/>
      <c r="T169" s="82"/>
      <c r="U169" s="82"/>
      <c r="V169" s="82"/>
      <c r="W169" s="82"/>
      <c r="X169" s="82"/>
      <c r="Y169" s="82"/>
      <c r="Z169" s="82"/>
      <c r="AA169" s="82"/>
      <c r="AB169" s="82"/>
      <c r="AC169" s="82"/>
      <c r="AD169" s="82"/>
    </row>
    <row r="170" spans="1:30" s="85" customFormat="1" ht="14.25" customHeight="1" x14ac:dyDescent="0.25">
      <c r="A170" s="193">
        <v>6</v>
      </c>
      <c r="B170" s="128" t="str">
        <f t="shared" si="21"/>
        <v>CONSORCIO ODESSA</v>
      </c>
      <c r="C170" s="161">
        <f t="shared" si="22"/>
        <v>0</v>
      </c>
      <c r="D170" s="157" t="str">
        <f t="shared" si="23"/>
        <v/>
      </c>
      <c r="E170" s="158" t="str">
        <f t="shared" si="24"/>
        <v/>
      </c>
      <c r="F170" s="82"/>
      <c r="G170" s="129"/>
      <c r="H170" s="129"/>
      <c r="I170" s="82"/>
      <c r="J170" s="194"/>
      <c r="L170" s="82"/>
      <c r="M170" s="89"/>
      <c r="N170" s="82"/>
      <c r="O170" s="82"/>
      <c r="P170" s="82"/>
      <c r="Q170" s="82"/>
      <c r="R170" s="82"/>
      <c r="S170" s="82"/>
      <c r="T170" s="82"/>
      <c r="U170" s="82"/>
      <c r="V170" s="82"/>
      <c r="W170" s="82"/>
      <c r="X170" s="82"/>
      <c r="Y170" s="82"/>
      <c r="Z170" s="82"/>
      <c r="AA170" s="82"/>
      <c r="AB170" s="82"/>
      <c r="AC170" s="82"/>
      <c r="AD170" s="82"/>
    </row>
    <row r="171" spans="1:30" s="85" customFormat="1" ht="14.25" customHeight="1" x14ac:dyDescent="0.25">
      <c r="A171" s="193">
        <v>7</v>
      </c>
      <c r="B171" s="128" t="str">
        <f t="shared" si="21"/>
        <v>CONSORCIO GMC</v>
      </c>
      <c r="C171" s="161">
        <f t="shared" si="22"/>
        <v>0</v>
      </c>
      <c r="D171" s="157" t="str">
        <f t="shared" si="23"/>
        <v/>
      </c>
      <c r="E171" s="158" t="str">
        <f t="shared" si="24"/>
        <v/>
      </c>
      <c r="F171" s="82"/>
      <c r="G171" s="129"/>
      <c r="H171" s="129"/>
      <c r="I171" s="82"/>
      <c r="J171" s="194"/>
      <c r="L171" s="82"/>
      <c r="M171" s="89"/>
      <c r="N171" s="82"/>
      <c r="O171" s="82"/>
      <c r="P171" s="82"/>
      <c r="Q171" s="82"/>
      <c r="R171" s="82"/>
      <c r="S171" s="82"/>
      <c r="T171" s="82"/>
      <c r="U171" s="82"/>
      <c r="V171" s="82"/>
      <c r="W171" s="82"/>
      <c r="X171" s="82"/>
      <c r="Y171" s="82"/>
      <c r="Z171" s="82"/>
      <c r="AA171" s="82"/>
      <c r="AB171" s="82"/>
      <c r="AC171" s="82"/>
      <c r="AD171" s="82"/>
    </row>
    <row r="172" spans="1:30" s="85" customFormat="1" ht="14.25" customHeight="1" x14ac:dyDescent="0.25">
      <c r="A172" s="193">
        <v>8</v>
      </c>
      <c r="B172" s="128" t="str">
        <f t="shared" si="21"/>
        <v>CONSULTORES INTERVENTORES COLOMBIANOS S.A.S.</v>
      </c>
      <c r="C172" s="161">
        <f t="shared" si="22"/>
        <v>0</v>
      </c>
      <c r="D172" s="157" t="str">
        <f t="shared" si="23"/>
        <v/>
      </c>
      <c r="E172" s="158" t="str">
        <f t="shared" si="24"/>
        <v/>
      </c>
      <c r="F172" s="82"/>
      <c r="G172" s="129"/>
      <c r="H172" s="129"/>
      <c r="I172" s="82"/>
      <c r="J172" s="194"/>
      <c r="L172" s="82"/>
      <c r="M172" s="89"/>
      <c r="N172" s="82"/>
      <c r="O172" s="82"/>
      <c r="P172" s="82"/>
      <c r="Q172" s="82"/>
      <c r="R172" s="82"/>
      <c r="S172" s="82"/>
      <c r="T172" s="82"/>
      <c r="U172" s="82"/>
      <c r="V172" s="82"/>
      <c r="W172" s="82"/>
      <c r="X172" s="82"/>
      <c r="Y172" s="82"/>
      <c r="Z172" s="82"/>
      <c r="AA172" s="82"/>
      <c r="AB172" s="82"/>
      <c r="AC172" s="82"/>
      <c r="AD172" s="82"/>
    </row>
    <row r="173" spans="1:30" s="85" customFormat="1" ht="14.25" customHeight="1" x14ac:dyDescent="0.25">
      <c r="A173" s="193">
        <v>9</v>
      </c>
      <c r="B173" s="128" t="str">
        <f t="shared" si="21"/>
        <v>CONS GAB BOGOTA</v>
      </c>
      <c r="C173" s="161">
        <f t="shared" si="22"/>
        <v>0</v>
      </c>
      <c r="D173" s="157" t="str">
        <f t="shared" si="23"/>
        <v/>
      </c>
      <c r="E173" s="158" t="str">
        <f t="shared" si="24"/>
        <v/>
      </c>
      <c r="F173" s="82"/>
      <c r="G173" s="129"/>
      <c r="H173" s="129"/>
      <c r="I173" s="82"/>
      <c r="J173" s="194"/>
      <c r="L173" s="82"/>
      <c r="M173" s="89"/>
      <c r="N173" s="82"/>
      <c r="O173" s="82"/>
      <c r="P173" s="82"/>
      <c r="Q173" s="82"/>
      <c r="R173" s="82"/>
      <c r="S173" s="82"/>
      <c r="T173" s="82"/>
      <c r="U173" s="82"/>
      <c r="V173" s="82"/>
      <c r="W173" s="82"/>
      <c r="X173" s="82"/>
      <c r="Y173" s="82"/>
      <c r="Z173" s="82"/>
      <c r="AA173" s="82"/>
      <c r="AB173" s="82"/>
      <c r="AC173" s="82"/>
      <c r="AD173" s="82"/>
    </row>
    <row r="174" spans="1:30" s="85" customFormat="1" ht="14.25" customHeight="1" x14ac:dyDescent="0.25">
      <c r="A174" s="193">
        <v>10</v>
      </c>
      <c r="B174" s="128" t="str">
        <f t="shared" si="21"/>
        <v>CONSORCIO MT 2022 BOSA</v>
      </c>
      <c r="C174" s="161">
        <f t="shared" si="22"/>
        <v>0</v>
      </c>
      <c r="D174" s="157" t="str">
        <f t="shared" si="23"/>
        <v/>
      </c>
      <c r="E174" s="158" t="str">
        <f t="shared" si="24"/>
        <v/>
      </c>
      <c r="F174" s="82"/>
      <c r="G174" s="129"/>
      <c r="H174" s="129"/>
      <c r="I174" s="82"/>
      <c r="J174" s="194"/>
      <c r="L174" s="82"/>
      <c r="M174" s="89"/>
      <c r="N174" s="82"/>
      <c r="O174" s="82"/>
      <c r="P174" s="82"/>
      <c r="Q174" s="82"/>
      <c r="R174" s="82"/>
      <c r="S174" s="82"/>
      <c r="T174" s="82"/>
      <c r="U174" s="82"/>
      <c r="V174" s="82"/>
      <c r="W174" s="82"/>
      <c r="X174" s="82"/>
      <c r="Y174" s="82"/>
      <c r="Z174" s="82"/>
      <c r="AA174" s="82"/>
      <c r="AB174" s="82"/>
      <c r="AC174" s="82"/>
      <c r="AD174" s="82"/>
    </row>
    <row r="175" spans="1:30" s="85" customFormat="1" ht="14.25" customHeight="1" x14ac:dyDescent="0.25">
      <c r="A175" s="193">
        <v>11</v>
      </c>
      <c r="B175" s="128" t="str">
        <f t="shared" si="21"/>
        <v>VELNEC S.A.</v>
      </c>
      <c r="C175" s="161">
        <f t="shared" si="22"/>
        <v>0</v>
      </c>
      <c r="D175" s="157" t="str">
        <f t="shared" si="23"/>
        <v/>
      </c>
      <c r="E175" s="158" t="str">
        <f t="shared" si="24"/>
        <v/>
      </c>
      <c r="F175" s="82"/>
      <c r="G175" s="129"/>
      <c r="H175" s="129"/>
      <c r="I175" s="82"/>
      <c r="J175" s="194"/>
      <c r="L175" s="82"/>
      <c r="M175" s="89"/>
      <c r="N175" s="82"/>
      <c r="O175" s="82"/>
      <c r="P175" s="82"/>
      <c r="Q175" s="82"/>
      <c r="R175" s="82"/>
      <c r="S175" s="82"/>
      <c r="T175" s="82"/>
      <c r="U175" s="82"/>
      <c r="V175" s="82"/>
      <c r="W175" s="82"/>
      <c r="X175" s="82"/>
      <c r="Y175" s="82"/>
      <c r="Z175" s="82"/>
      <c r="AA175" s="82"/>
      <c r="AB175" s="82"/>
      <c r="AC175" s="82"/>
      <c r="AD175" s="82"/>
    </row>
    <row r="176" spans="1:30" s="85" customFormat="1" ht="14.25" customHeight="1" x14ac:dyDescent="0.25">
      <c r="A176" s="193">
        <v>12</v>
      </c>
      <c r="B176" s="128" t="str">
        <f t="shared" si="21"/>
        <v>CONSORCIO INTERVIAS CD</v>
      </c>
      <c r="C176" s="161">
        <f t="shared" si="22"/>
        <v>0</v>
      </c>
      <c r="D176" s="157" t="str">
        <f t="shared" si="23"/>
        <v/>
      </c>
      <c r="E176" s="158" t="str">
        <f t="shared" si="24"/>
        <v/>
      </c>
      <c r="F176" s="82"/>
      <c r="G176" s="129"/>
      <c r="H176" s="129"/>
      <c r="I176" s="82"/>
      <c r="J176" s="194"/>
      <c r="L176" s="82"/>
      <c r="M176" s="89"/>
      <c r="N176" s="82"/>
      <c r="O176" s="82"/>
      <c r="P176" s="82"/>
      <c r="Q176" s="82"/>
      <c r="R176" s="82"/>
      <c r="S176" s="82"/>
      <c r="T176" s="82"/>
      <c r="U176" s="82"/>
      <c r="V176" s="82"/>
      <c r="W176" s="82"/>
      <c r="X176" s="82"/>
      <c r="Y176" s="82"/>
      <c r="Z176" s="82"/>
      <c r="AA176" s="82"/>
      <c r="AB176" s="82"/>
      <c r="AC176" s="82"/>
      <c r="AD176" s="82"/>
    </row>
    <row r="177" spans="1:30" s="85" customFormat="1" ht="14.25" customHeight="1" x14ac:dyDescent="0.25">
      <c r="A177" s="193"/>
      <c r="B177" s="128"/>
      <c r="C177" s="174" t="s">
        <v>1894</v>
      </c>
      <c r="D177" s="175">
        <f>+MIN(D165:D176)</f>
        <v>0</v>
      </c>
      <c r="E177" s="158"/>
      <c r="F177" s="82"/>
      <c r="G177" s="129"/>
      <c r="H177" s="129"/>
      <c r="I177" s="82"/>
      <c r="J177" s="194"/>
      <c r="L177" s="82"/>
      <c r="M177" s="89"/>
      <c r="N177" s="82"/>
      <c r="O177" s="82"/>
      <c r="P177" s="82"/>
      <c r="Q177" s="82"/>
      <c r="R177" s="82"/>
      <c r="S177" s="82"/>
      <c r="T177" s="82"/>
      <c r="U177" s="82"/>
      <c r="V177" s="82"/>
      <c r="W177" s="82"/>
      <c r="X177" s="82"/>
      <c r="Y177" s="82"/>
      <c r="Z177" s="82"/>
      <c r="AA177" s="82"/>
      <c r="AB177" s="82"/>
      <c r="AC177" s="82"/>
      <c r="AD177" s="82"/>
    </row>
    <row r="178" spans="1:30" s="85" customFormat="1" ht="14.25" customHeight="1" x14ac:dyDescent="0.25">
      <c r="A178" s="193"/>
      <c r="B178" s="128"/>
      <c r="C178" s="82"/>
      <c r="D178" s="119"/>
      <c r="E178" s="129"/>
      <c r="F178" s="82"/>
      <c r="G178" s="129"/>
      <c r="H178" s="129"/>
      <c r="I178" s="82"/>
      <c r="J178" s="194"/>
      <c r="L178" s="82"/>
      <c r="M178" s="89"/>
      <c r="N178" s="82"/>
      <c r="O178" s="82"/>
      <c r="P178" s="82"/>
      <c r="Q178" s="82"/>
      <c r="R178" s="82"/>
      <c r="S178" s="82"/>
      <c r="T178" s="82"/>
      <c r="U178" s="82"/>
      <c r="V178" s="82"/>
      <c r="W178" s="82"/>
      <c r="X178" s="82"/>
      <c r="Y178" s="82"/>
      <c r="Z178" s="82"/>
      <c r="AA178" s="82"/>
      <c r="AB178" s="82"/>
      <c r="AC178" s="82"/>
      <c r="AD178" s="82"/>
    </row>
    <row r="179" spans="1:30" s="85" customFormat="1" ht="14.25" customHeight="1" x14ac:dyDescent="0.25">
      <c r="A179" s="193"/>
      <c r="B179" s="128"/>
      <c r="C179" s="82"/>
      <c r="D179" s="119"/>
      <c r="E179" s="129"/>
      <c r="F179" s="82"/>
      <c r="G179" s="129"/>
      <c r="H179" s="129"/>
      <c r="I179" s="82"/>
      <c r="J179" s="194"/>
      <c r="L179" s="82"/>
      <c r="M179" s="89"/>
      <c r="N179" s="82"/>
      <c r="O179" s="82"/>
      <c r="P179" s="82"/>
      <c r="Q179" s="82"/>
      <c r="R179" s="82"/>
      <c r="S179" s="82"/>
      <c r="T179" s="82"/>
      <c r="U179" s="82"/>
      <c r="V179" s="82"/>
      <c r="W179" s="82"/>
      <c r="X179" s="82"/>
      <c r="Y179" s="82"/>
      <c r="Z179" s="82"/>
      <c r="AA179" s="82"/>
      <c r="AB179" s="82"/>
      <c r="AC179" s="82"/>
      <c r="AD179" s="82"/>
    </row>
    <row r="180" spans="1:30" s="85" customFormat="1" ht="14.25" customHeight="1" thickBot="1" x14ac:dyDescent="0.3">
      <c r="A180" s="196"/>
      <c r="B180" s="197"/>
      <c r="C180" s="198"/>
      <c r="D180" s="199"/>
      <c r="E180" s="200"/>
      <c r="F180" s="198"/>
      <c r="G180" s="200"/>
      <c r="H180" s="200"/>
      <c r="I180" s="198"/>
      <c r="J180" s="201"/>
      <c r="L180" s="82"/>
      <c r="M180" s="89"/>
      <c r="N180" s="82"/>
      <c r="O180" s="82"/>
      <c r="P180" s="82"/>
      <c r="Q180" s="82"/>
      <c r="R180" s="82"/>
      <c r="S180" s="82"/>
      <c r="T180" s="82"/>
      <c r="U180" s="82"/>
      <c r="V180" s="82"/>
      <c r="W180" s="82"/>
      <c r="X180" s="82"/>
      <c r="Y180" s="82"/>
      <c r="Z180" s="82"/>
      <c r="AA180" s="82"/>
      <c r="AB180" s="82"/>
      <c r="AC180" s="82"/>
      <c r="AD180" s="82"/>
    </row>
    <row r="181" spans="1:30" s="85" customFormat="1" ht="14.25" customHeight="1" x14ac:dyDescent="0.25">
      <c r="A181" s="82"/>
      <c r="B181" s="118"/>
      <c r="C181" s="82"/>
      <c r="D181" s="119"/>
      <c r="E181" s="120"/>
      <c r="F181" s="82"/>
      <c r="G181" s="120"/>
      <c r="H181" s="120"/>
      <c r="I181" s="82"/>
      <c r="J181" s="82"/>
      <c r="L181" s="82"/>
      <c r="M181" s="89"/>
      <c r="N181" s="82"/>
      <c r="O181" s="82"/>
      <c r="P181" s="82"/>
      <c r="Q181" s="82"/>
      <c r="R181" s="82"/>
      <c r="S181" s="82"/>
      <c r="T181" s="82"/>
      <c r="U181" s="82"/>
      <c r="V181" s="82"/>
      <c r="W181" s="82"/>
      <c r="X181" s="82"/>
      <c r="Y181" s="82"/>
      <c r="Z181" s="82"/>
      <c r="AA181" s="82"/>
      <c r="AB181" s="82"/>
      <c r="AC181" s="82"/>
      <c r="AD181" s="82"/>
    </row>
    <row r="182" spans="1:30" s="85" customFormat="1" ht="14.25" customHeight="1" x14ac:dyDescent="0.25">
      <c r="A182" s="82"/>
      <c r="B182" s="118"/>
      <c r="C182" s="82"/>
      <c r="D182" s="119"/>
      <c r="E182" s="120"/>
      <c r="F182" s="82"/>
      <c r="G182" s="120"/>
      <c r="H182" s="120"/>
      <c r="I182" s="82"/>
      <c r="J182" s="82"/>
      <c r="L182" s="82"/>
      <c r="M182" s="89"/>
      <c r="N182" s="82"/>
      <c r="O182" s="82"/>
      <c r="P182" s="82"/>
      <c r="Q182" s="82"/>
      <c r="R182" s="82"/>
      <c r="S182" s="82"/>
      <c r="T182" s="82"/>
      <c r="U182" s="82"/>
      <c r="V182" s="82"/>
      <c r="W182" s="82"/>
      <c r="X182" s="82"/>
      <c r="Y182" s="82"/>
      <c r="Z182" s="82"/>
      <c r="AA182" s="82"/>
      <c r="AB182" s="82"/>
      <c r="AC182" s="82"/>
      <c r="AD182" s="82"/>
    </row>
    <row r="183" spans="1:30" s="85" customFormat="1" ht="14.25" customHeight="1" x14ac:dyDescent="0.25">
      <c r="A183" s="82"/>
      <c r="B183" s="118"/>
      <c r="C183" s="82"/>
      <c r="D183" s="119"/>
      <c r="E183" s="120"/>
      <c r="F183" s="82"/>
      <c r="G183" s="120"/>
      <c r="H183" s="120"/>
      <c r="I183" s="82"/>
      <c r="J183" s="82"/>
      <c r="L183" s="82"/>
      <c r="M183" s="89"/>
      <c r="N183" s="82"/>
      <c r="O183" s="82"/>
      <c r="P183" s="82"/>
      <c r="Q183" s="82"/>
      <c r="R183" s="82"/>
      <c r="S183" s="82"/>
      <c r="T183" s="82"/>
      <c r="U183" s="82"/>
      <c r="V183" s="82"/>
      <c r="W183" s="82"/>
      <c r="X183" s="82"/>
      <c r="Y183" s="82"/>
      <c r="Z183" s="82"/>
      <c r="AA183" s="82"/>
      <c r="AB183" s="82"/>
      <c r="AC183" s="82"/>
      <c r="AD183" s="82"/>
    </row>
    <row r="184" spans="1:30" s="85" customFormat="1" ht="14.25" customHeight="1" x14ac:dyDescent="0.25">
      <c r="A184" s="82"/>
      <c r="B184" s="118"/>
      <c r="C184" s="82"/>
      <c r="D184" s="119"/>
      <c r="E184" s="120"/>
      <c r="F184" s="82"/>
      <c r="G184" s="120"/>
      <c r="H184" s="120"/>
      <c r="I184" s="82"/>
      <c r="J184" s="82"/>
      <c r="L184" s="82"/>
      <c r="M184" s="89"/>
      <c r="N184" s="82"/>
      <c r="O184" s="82"/>
      <c r="P184" s="82"/>
      <c r="Q184" s="82"/>
      <c r="R184" s="82"/>
      <c r="S184" s="82"/>
      <c r="T184" s="82"/>
      <c r="U184" s="82"/>
      <c r="V184" s="82"/>
      <c r="W184" s="82"/>
      <c r="X184" s="82"/>
      <c r="Y184" s="82"/>
      <c r="Z184" s="82"/>
      <c r="AA184" s="82"/>
      <c r="AB184" s="82"/>
      <c r="AC184" s="82"/>
      <c r="AD184" s="82"/>
    </row>
    <row r="185" spans="1:30" s="85" customFormat="1" ht="14.25" customHeight="1" x14ac:dyDescent="0.25">
      <c r="A185" s="82"/>
      <c r="B185" s="118"/>
      <c r="C185" s="82"/>
      <c r="D185" s="119"/>
      <c r="E185" s="120"/>
      <c r="F185" s="82"/>
      <c r="G185" s="120"/>
      <c r="H185" s="120"/>
      <c r="I185" s="82"/>
      <c r="J185" s="82"/>
      <c r="L185" s="82"/>
      <c r="M185" s="89"/>
      <c r="N185" s="82"/>
      <c r="O185" s="82"/>
      <c r="P185" s="82"/>
      <c r="Q185" s="82"/>
      <c r="R185" s="82"/>
      <c r="S185" s="82"/>
      <c r="T185" s="82"/>
      <c r="U185" s="82"/>
      <c r="V185" s="82"/>
      <c r="W185" s="82"/>
      <c r="X185" s="82"/>
      <c r="Y185" s="82"/>
      <c r="Z185" s="82"/>
      <c r="AA185" s="82"/>
      <c r="AB185" s="82"/>
      <c r="AC185" s="82"/>
      <c r="AD185" s="82"/>
    </row>
    <row r="186" spans="1:30" s="85" customFormat="1" ht="14.25" customHeight="1" x14ac:dyDescent="0.25">
      <c r="A186" s="82"/>
      <c r="B186" s="118"/>
      <c r="C186" s="82"/>
      <c r="D186" s="119"/>
      <c r="E186" s="120"/>
      <c r="F186" s="82"/>
      <c r="G186" s="120"/>
      <c r="H186" s="120"/>
      <c r="I186" s="82"/>
      <c r="J186" s="82"/>
      <c r="L186" s="82"/>
      <c r="M186" s="89"/>
      <c r="N186" s="82"/>
      <c r="O186" s="82"/>
      <c r="P186" s="82"/>
      <c r="Q186" s="82"/>
      <c r="R186" s="82"/>
      <c r="S186" s="82"/>
      <c r="T186" s="82"/>
      <c r="U186" s="82"/>
      <c r="V186" s="82"/>
      <c r="W186" s="82"/>
      <c r="X186" s="82"/>
      <c r="Y186" s="82"/>
      <c r="Z186" s="82"/>
      <c r="AA186" s="82"/>
      <c r="AB186" s="82"/>
      <c r="AC186" s="82"/>
      <c r="AD186" s="82"/>
    </row>
    <row r="187" spans="1:30" s="85" customFormat="1" ht="14.25" customHeight="1" x14ac:dyDescent="0.25">
      <c r="A187" s="82"/>
      <c r="B187" s="162"/>
      <c r="C187" s="82"/>
      <c r="D187" s="119"/>
      <c r="E187" s="120"/>
      <c r="F187" s="82"/>
      <c r="G187" s="120"/>
      <c r="H187" s="120"/>
      <c r="I187" s="82"/>
      <c r="J187" s="82"/>
      <c r="L187" s="82"/>
      <c r="M187" s="89"/>
      <c r="N187" s="82"/>
      <c r="O187" s="82"/>
      <c r="P187" s="82"/>
      <c r="Q187" s="82"/>
      <c r="R187" s="82"/>
      <c r="S187" s="82"/>
      <c r="T187" s="82"/>
      <c r="U187" s="82"/>
      <c r="V187" s="82"/>
      <c r="W187" s="82"/>
      <c r="X187" s="82"/>
      <c r="Y187" s="82"/>
      <c r="Z187" s="82"/>
      <c r="AA187" s="82"/>
      <c r="AB187" s="82"/>
      <c r="AC187" s="82"/>
      <c r="AD187" s="82"/>
    </row>
    <row r="188" spans="1:30" s="85" customFormat="1" ht="14.25" customHeight="1" x14ac:dyDescent="0.25">
      <c r="A188" s="82"/>
      <c r="B188" s="118"/>
      <c r="C188" s="82"/>
      <c r="D188" s="119"/>
      <c r="E188" s="120"/>
      <c r="F188" s="82"/>
      <c r="G188" s="120"/>
      <c r="H188" s="120"/>
      <c r="I188" s="82"/>
      <c r="J188" s="82"/>
      <c r="L188" s="82"/>
      <c r="M188" s="89"/>
      <c r="N188" s="82"/>
      <c r="O188" s="82"/>
      <c r="P188" s="82"/>
      <c r="Q188" s="82"/>
      <c r="R188" s="82"/>
      <c r="S188" s="82"/>
      <c r="T188" s="82"/>
      <c r="U188" s="82"/>
      <c r="V188" s="82"/>
      <c r="W188" s="82"/>
      <c r="X188" s="82"/>
      <c r="Y188" s="82"/>
      <c r="Z188" s="82"/>
      <c r="AA188" s="82"/>
      <c r="AB188" s="82"/>
      <c r="AC188" s="82"/>
      <c r="AD188" s="82"/>
    </row>
    <row r="189" spans="1:30" ht="14.25" customHeight="1" x14ac:dyDescent="0.25"/>
    <row r="190" spans="1:30" ht="14.25" customHeight="1" x14ac:dyDescent="0.25"/>
    <row r="191" spans="1:30" ht="14.25" customHeight="1" x14ac:dyDescent="0.25"/>
    <row r="192" spans="1:30" ht="14.25" customHeight="1" x14ac:dyDescent="0.25"/>
    <row r="193" spans="2:2" ht="14.25" customHeight="1" x14ac:dyDescent="0.25"/>
    <row r="194" spans="2:2" ht="14.25" customHeight="1" x14ac:dyDescent="0.25"/>
    <row r="195" spans="2:2" ht="14.25" customHeight="1" x14ac:dyDescent="0.25"/>
    <row r="196" spans="2:2" ht="14.25" customHeight="1" x14ac:dyDescent="0.25">
      <c r="B196" s="162"/>
    </row>
    <row r="197" spans="2:2" ht="14.25" customHeight="1" x14ac:dyDescent="0.25"/>
    <row r="198" spans="2:2" ht="14.25" customHeight="1" x14ac:dyDescent="0.25"/>
    <row r="199" spans="2:2" ht="14.25" customHeight="1" x14ac:dyDescent="0.25"/>
    <row r="200" spans="2:2" ht="14.25" customHeight="1" x14ac:dyDescent="0.25"/>
    <row r="201" spans="2:2" ht="14.25" customHeight="1" x14ac:dyDescent="0.25"/>
    <row r="202" spans="2:2" ht="14.25" customHeight="1" x14ac:dyDescent="0.25"/>
    <row r="203" spans="2:2" ht="14.25" customHeight="1" x14ac:dyDescent="0.25"/>
    <row r="204" spans="2:2" ht="14.25" customHeight="1" x14ac:dyDescent="0.25"/>
    <row r="205" spans="2:2" ht="14.25" customHeight="1" x14ac:dyDescent="0.25"/>
    <row r="206" spans="2:2" ht="14.25" customHeight="1" x14ac:dyDescent="0.25"/>
    <row r="207" spans="2:2" ht="14.25" customHeight="1" x14ac:dyDescent="0.25"/>
    <row r="208" spans="2:2"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row r="1018" ht="14.25" customHeight="1" x14ac:dyDescent="0.25"/>
    <row r="1019" ht="14.25" customHeight="1" x14ac:dyDescent="0.25"/>
    <row r="1020" ht="14.25" customHeight="1" x14ac:dyDescent="0.25"/>
    <row r="1021" ht="14.25" customHeight="1" x14ac:dyDescent="0.25"/>
    <row r="1022" ht="14.25" customHeight="1" x14ac:dyDescent="0.25"/>
    <row r="1023" ht="14.25" customHeight="1" x14ac:dyDescent="0.25"/>
    <row r="1024" ht="14.25" customHeight="1" x14ac:dyDescent="0.25"/>
    <row r="1025" ht="14.25" customHeight="1" x14ac:dyDescent="0.25"/>
    <row r="1026" ht="14.25" customHeight="1" x14ac:dyDescent="0.25"/>
    <row r="1027" ht="14.25" customHeight="1" x14ac:dyDescent="0.25"/>
    <row r="1028" ht="14.25" customHeight="1" x14ac:dyDescent="0.25"/>
    <row r="1029" ht="14.25" customHeight="1" x14ac:dyDescent="0.25"/>
    <row r="1030" ht="14.25" customHeight="1" x14ac:dyDescent="0.25"/>
    <row r="1031" ht="14.25" customHeight="1" x14ac:dyDescent="0.25"/>
    <row r="1032" ht="14.25" customHeight="1" x14ac:dyDescent="0.25"/>
    <row r="1033" ht="14.25" customHeight="1" x14ac:dyDescent="0.25"/>
    <row r="1034" ht="14.25" customHeight="1" x14ac:dyDescent="0.25"/>
    <row r="1035" ht="14.25" customHeight="1" x14ac:dyDescent="0.25"/>
    <row r="1036" ht="14.25" customHeight="1" x14ac:dyDescent="0.25"/>
    <row r="1037" ht="14.25" customHeight="1" x14ac:dyDescent="0.25"/>
    <row r="1038" ht="14.25" customHeight="1" x14ac:dyDescent="0.25"/>
    <row r="1039" ht="14.25" customHeight="1" x14ac:dyDescent="0.25"/>
    <row r="1040" ht="14.25" customHeight="1" x14ac:dyDescent="0.25"/>
    <row r="1041" ht="14.25" customHeight="1" x14ac:dyDescent="0.25"/>
    <row r="1042" ht="14.25" customHeight="1" x14ac:dyDescent="0.25"/>
    <row r="1043" ht="14.25" customHeight="1" x14ac:dyDescent="0.25"/>
    <row r="1044" ht="14.25" customHeight="1" x14ac:dyDescent="0.25"/>
    <row r="1045" ht="14.25" customHeight="1" x14ac:dyDescent="0.25"/>
    <row r="1046" ht="14.25" customHeight="1" x14ac:dyDescent="0.25"/>
    <row r="1047" ht="14.25" customHeight="1" x14ac:dyDescent="0.25"/>
    <row r="1048" ht="14.25" customHeight="1" x14ac:dyDescent="0.25"/>
    <row r="1049" ht="14.25" customHeight="1" x14ac:dyDescent="0.25"/>
    <row r="1050" ht="14.25" customHeight="1" x14ac:dyDescent="0.25"/>
    <row r="1051" ht="14.25" customHeight="1" x14ac:dyDescent="0.25"/>
    <row r="1052" ht="14.25" customHeight="1" x14ac:dyDescent="0.25"/>
    <row r="1053" ht="14.25" customHeight="1" x14ac:dyDescent="0.25"/>
    <row r="1054" ht="14.25" customHeight="1" x14ac:dyDescent="0.25"/>
    <row r="1055" ht="14.25" customHeight="1" x14ac:dyDescent="0.25"/>
    <row r="1056" ht="14.25" customHeight="1" x14ac:dyDescent="0.25"/>
    <row r="1057" ht="14.25" customHeight="1" x14ac:dyDescent="0.25"/>
    <row r="1058" ht="14.25" customHeight="1" x14ac:dyDescent="0.25"/>
    <row r="1059" ht="14.25" customHeight="1" x14ac:dyDescent="0.25"/>
    <row r="1060" ht="14.25" customHeight="1" x14ac:dyDescent="0.25"/>
    <row r="1061" ht="14.25" customHeight="1" x14ac:dyDescent="0.25"/>
    <row r="1062" ht="14.25" customHeight="1" x14ac:dyDescent="0.25"/>
    <row r="1063" ht="14.25" customHeight="1" x14ac:dyDescent="0.25"/>
    <row r="1064" ht="14.25" customHeight="1" x14ac:dyDescent="0.25"/>
    <row r="1065" ht="14.25" customHeight="1" x14ac:dyDescent="0.25"/>
    <row r="1066" ht="14.25" customHeight="1" x14ac:dyDescent="0.25"/>
    <row r="1067" ht="14.25" customHeight="1" x14ac:dyDescent="0.25"/>
    <row r="1068" ht="14.25" customHeight="1" x14ac:dyDescent="0.25"/>
    <row r="1069" ht="14.25" customHeight="1" x14ac:dyDescent="0.25"/>
    <row r="1070" ht="14.25" customHeight="1" x14ac:dyDescent="0.25"/>
    <row r="1071" ht="14.25" customHeight="1" x14ac:dyDescent="0.25"/>
    <row r="1072" ht="14.25" customHeight="1" x14ac:dyDescent="0.25"/>
    <row r="1073" ht="14.25" customHeight="1" x14ac:dyDescent="0.25"/>
    <row r="1074" ht="14.25" customHeight="1" x14ac:dyDescent="0.25"/>
    <row r="1075" ht="14.25" customHeight="1" x14ac:dyDescent="0.25"/>
    <row r="1076" ht="14.25" customHeight="1" x14ac:dyDescent="0.25"/>
    <row r="1077" ht="14.25" customHeight="1" x14ac:dyDescent="0.25"/>
    <row r="1078" ht="14.25" customHeight="1" x14ac:dyDescent="0.25"/>
    <row r="1079" ht="14.25" customHeight="1" x14ac:dyDescent="0.25"/>
    <row r="1080" ht="14.25" customHeight="1" x14ac:dyDescent="0.25"/>
    <row r="1081" ht="14.25" customHeight="1" x14ac:dyDescent="0.25"/>
    <row r="1082" ht="14.25" customHeight="1" x14ac:dyDescent="0.25"/>
    <row r="1083" ht="14.25" customHeight="1" x14ac:dyDescent="0.25"/>
    <row r="1084" ht="14.25" customHeight="1" x14ac:dyDescent="0.25"/>
    <row r="1085" ht="14.25" customHeight="1" x14ac:dyDescent="0.25"/>
    <row r="1086" ht="14.25" customHeight="1" x14ac:dyDescent="0.25"/>
    <row r="1087" ht="14.25" customHeight="1" x14ac:dyDescent="0.25"/>
    <row r="1088" ht="14.25" customHeight="1" x14ac:dyDescent="0.25"/>
    <row r="1089" ht="14.25" customHeight="1" x14ac:dyDescent="0.25"/>
    <row r="1090" ht="14.25" customHeight="1" x14ac:dyDescent="0.25"/>
    <row r="1091" ht="14.25" customHeight="1" x14ac:dyDescent="0.25"/>
    <row r="1092" ht="14.25" customHeight="1" x14ac:dyDescent="0.25"/>
    <row r="1093" ht="14.25" customHeight="1" x14ac:dyDescent="0.25"/>
    <row r="1094" ht="14.25" customHeight="1" x14ac:dyDescent="0.25"/>
    <row r="1095" ht="14.25" customHeight="1" x14ac:dyDescent="0.25"/>
    <row r="1096" ht="14.25" customHeight="1" x14ac:dyDescent="0.25"/>
    <row r="1097" ht="14.25" customHeight="1" x14ac:dyDescent="0.25"/>
    <row r="1098" ht="14.25" customHeight="1" x14ac:dyDescent="0.25"/>
    <row r="1099" ht="14.25" customHeight="1" x14ac:dyDescent="0.25"/>
    <row r="1100" ht="14.25" customHeight="1" x14ac:dyDescent="0.25"/>
    <row r="1101" ht="14.25" customHeight="1" x14ac:dyDescent="0.25"/>
    <row r="1102" ht="14.25" customHeight="1" x14ac:dyDescent="0.25"/>
    <row r="1103" ht="14.25" customHeight="1" x14ac:dyDescent="0.25"/>
    <row r="1104" ht="14.25" customHeight="1" x14ac:dyDescent="0.25"/>
    <row r="1105" ht="14.25" customHeight="1" x14ac:dyDescent="0.25"/>
    <row r="1106" ht="14.25" customHeight="1" x14ac:dyDescent="0.25"/>
    <row r="1107" ht="14.25" customHeight="1" x14ac:dyDescent="0.25"/>
    <row r="1108" ht="14.25" customHeight="1" x14ac:dyDescent="0.25"/>
  </sheetData>
  <mergeCells count="31">
    <mergeCell ref="I18:K18"/>
    <mergeCell ref="I19:K19"/>
    <mergeCell ref="I20:K20"/>
    <mergeCell ref="I21:K21"/>
    <mergeCell ref="A1:K1"/>
    <mergeCell ref="A2:K2"/>
    <mergeCell ref="A3:K3"/>
    <mergeCell ref="A4:K4"/>
    <mergeCell ref="F5:K5"/>
    <mergeCell ref="I17:K17"/>
    <mergeCell ref="A8:A9"/>
    <mergeCell ref="B8:B9"/>
    <mergeCell ref="C8:D8"/>
    <mergeCell ref="I8:K9"/>
    <mergeCell ref="I10:K10"/>
    <mergeCell ref="A53:J53"/>
    <mergeCell ref="I11:K11"/>
    <mergeCell ref="D34:E34"/>
    <mergeCell ref="D35:E35"/>
    <mergeCell ref="A45:E45"/>
    <mergeCell ref="I22:J22"/>
    <mergeCell ref="B23:F23"/>
    <mergeCell ref="H29:K29"/>
    <mergeCell ref="D31:E31"/>
    <mergeCell ref="D32:E32"/>
    <mergeCell ref="D33:E33"/>
    <mergeCell ref="I12:K12"/>
    <mergeCell ref="I13:K13"/>
    <mergeCell ref="I14:K14"/>
    <mergeCell ref="I15:K15"/>
    <mergeCell ref="I16:K16"/>
  </mergeCells>
  <conditionalFormatting sqref="E10:E21">
    <cfRule type="cellIs" dxfId="45" priority="1" operator="greaterThan">
      <formula>$B$7</formula>
    </cfRule>
  </conditionalFormatting>
  <pageMargins left="0.7" right="0.7" top="0.75" bottom="0.75" header="0" footer="0"/>
  <pageSetup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6907AE79-E7A6-4489-9AD3-AADC4236F3A5}">
          <x14:formula1>
            <xm:f>Salarios!$O$2:$O$3</xm:f>
          </x14:formula1>
          <xm:sqref>D10:D21</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M19"/>
  <sheetViews>
    <sheetView zoomScaleNormal="100" workbookViewId="0">
      <selection activeCell="G27" sqref="G27"/>
    </sheetView>
  </sheetViews>
  <sheetFormatPr baseColWidth="10" defaultColWidth="11.42578125" defaultRowHeight="15" x14ac:dyDescent="0.25"/>
  <cols>
    <col min="1" max="1" width="2.85546875" customWidth="1"/>
    <col min="2" max="2" width="3.140625" bestFit="1" customWidth="1"/>
    <col min="3" max="3" width="41.85546875" customWidth="1"/>
    <col min="4" max="4" width="17.7109375" bestFit="1" customWidth="1"/>
    <col min="13" max="13" width="9.140625" customWidth="1"/>
  </cols>
  <sheetData>
    <row r="1" spans="2:13" ht="15.75" thickBot="1" x14ac:dyDescent="0.3"/>
    <row r="2" spans="2:13" x14ac:dyDescent="0.25">
      <c r="B2" s="805" t="e">
        <f>+'INFO. PROP'!#REF!</f>
        <v>#REF!</v>
      </c>
      <c r="C2" s="806"/>
      <c r="D2" s="806"/>
      <c r="E2" s="806"/>
      <c r="F2" s="806"/>
      <c r="G2" s="806"/>
      <c r="H2" s="806"/>
      <c r="I2" s="806"/>
      <c r="J2" s="806"/>
      <c r="K2" s="806"/>
      <c r="L2" s="806"/>
      <c r="M2" s="807"/>
    </row>
    <row r="3" spans="2:13" ht="27.75" customHeight="1" thickBot="1" x14ac:dyDescent="0.3">
      <c r="B3" s="802" t="str">
        <f>+'INFO. PROP'!B3</f>
        <v>OBJETO: REALIZAR LA INTERVENTORÍA TÉCNICA, ADMINISTRATIVA, FINANCIERA, JURÍDICA, SOCIAL, AMBIENTAL Y SST AL CONTRATO DE OBRA PÚBLICA QUE TENDRÁ POR OBJETO CONTRAC-TUAL EJECUTAR POR EL SISTEMA DE PRECIOS UNITARIOS FIJOS SIN FOR-MULA DE REAJUSTE Y A MONTO AGOTABLE LAS ACTIVIDADES NECESARIAS PARA LA EJECUCIÓN DE LAS OBRAS DE CONSTRUCCIÓN DE MALLA VIAL Y ESPACIO PUBLICO ASOCIADO DE LA LOCALIDAD DE BOSA, DE ACUERDO CON LA DESCRIPCIÓN, ESPECIFICACIONES, ESTUDIOS, DISEÑOS Y DEMÁS CONDICIONES ESTABLECIDAS EN E ANEXO TECNICO</v>
      </c>
      <c r="C3" s="803"/>
      <c r="D3" s="803"/>
      <c r="E3" s="803"/>
      <c r="F3" s="803"/>
      <c r="G3" s="803"/>
      <c r="H3" s="803"/>
      <c r="I3" s="803"/>
      <c r="J3" s="803"/>
      <c r="K3" s="803"/>
      <c r="L3" s="803"/>
      <c r="M3" s="804"/>
    </row>
    <row r="4" spans="2:13" ht="21.75" thickBot="1" x14ac:dyDescent="0.4">
      <c r="B4" s="799" t="s">
        <v>1857</v>
      </c>
      <c r="C4" s="800"/>
      <c r="D4" s="800"/>
      <c r="E4" s="800"/>
      <c r="F4" s="800"/>
      <c r="G4" s="800"/>
      <c r="H4" s="800"/>
      <c r="I4" s="800"/>
      <c r="J4" s="800"/>
      <c r="K4" s="800"/>
      <c r="L4" s="800"/>
      <c r="M4" s="801"/>
    </row>
    <row r="5" spans="2:13" x14ac:dyDescent="0.25">
      <c r="B5" s="170" t="s">
        <v>1897</v>
      </c>
      <c r="C5" s="169" t="s">
        <v>1898</v>
      </c>
      <c r="D5" s="169" t="s">
        <v>1899</v>
      </c>
      <c r="E5" s="165"/>
      <c r="M5" s="171"/>
    </row>
    <row r="6" spans="2:13" x14ac:dyDescent="0.25">
      <c r="B6" s="172">
        <v>1</v>
      </c>
      <c r="C6" s="166" t="str">
        <f>VLOOKUP(B6,'CONSOLIDADO '!$A$8:$P$19,3,FALSE)</f>
        <v>PROES INGENIERIA SAS</v>
      </c>
      <c r="D6" s="166">
        <f>VLOOKUP(B6,'CONSOLIDADO '!$A$8:$P$19,14,FALSE)</f>
        <v>0</v>
      </c>
      <c r="M6" s="171"/>
    </row>
    <row r="7" spans="2:13" x14ac:dyDescent="0.25">
      <c r="B7" s="173">
        <v>2</v>
      </c>
      <c r="C7" s="167" t="str">
        <f>VLOOKUP(B7,'CONSOLIDADO '!$A$8:$P$19,3,FALSE)</f>
        <v>CONSORCIO MT 2022 BOSA</v>
      </c>
      <c r="D7" s="167">
        <f>VLOOKUP(B7,'CONSOLIDADO '!$A$8:$P$19,14,FALSE)</f>
        <v>1</v>
      </c>
      <c r="M7" s="171"/>
    </row>
    <row r="8" spans="2:13" x14ac:dyDescent="0.25">
      <c r="B8" s="173">
        <v>3</v>
      </c>
      <c r="C8" s="167" t="str">
        <f>VLOOKUP(B8,'CONSOLIDADO '!$A$8:$P$19,3,FALSE)</f>
        <v>CONS GAB BOGOTA</v>
      </c>
      <c r="D8" s="167">
        <f>VLOOKUP(B8,'CONSOLIDADO '!$A$8:$P$19,14,FALSE)</f>
        <v>1</v>
      </c>
      <c r="M8" s="171"/>
    </row>
    <row r="9" spans="2:13" x14ac:dyDescent="0.25">
      <c r="B9" s="173">
        <v>4</v>
      </c>
      <c r="C9" s="167" t="str">
        <f>VLOOKUP(B9,'CONSOLIDADO '!$A$8:$P$19,3,FALSE)</f>
        <v>CONSULTORES INTERVENTORES COLOMBIANOS S.A.S.</v>
      </c>
      <c r="D9" s="167">
        <f>VLOOKUP(B9,'CONSOLIDADO '!$A$8:$P$19,14,FALSE)</f>
        <v>1</v>
      </c>
      <c r="M9" s="171"/>
    </row>
    <row r="10" spans="2:13" x14ac:dyDescent="0.25">
      <c r="B10" s="173">
        <v>5</v>
      </c>
      <c r="C10" s="167" t="str">
        <f>VLOOKUP(B10,'CONSOLIDADO '!$A$8:$P$19,3,FALSE)</f>
        <v>JASEN CONSULTORES S.A.S.</v>
      </c>
      <c r="D10" s="167">
        <f>VLOOKUP(B10,'CONSOLIDADO '!$A$8:$P$19,14,FALSE)</f>
        <v>1</v>
      </c>
      <c r="M10" s="171"/>
    </row>
    <row r="11" spans="2:13" x14ac:dyDescent="0.25">
      <c r="B11" s="173">
        <v>6</v>
      </c>
      <c r="C11" s="167" t="str">
        <f>VLOOKUP(B11,'CONSOLIDADO '!$A$8:$P$19,3,FALSE)</f>
        <v>CONSORCIO INTERVIAS CD</v>
      </c>
      <c r="D11" s="167">
        <f>VLOOKUP(B11,'CONSOLIDADO '!$A$8:$P$19,14,FALSE)</f>
        <v>1</v>
      </c>
      <c r="M11" s="171"/>
    </row>
    <row r="12" spans="2:13" x14ac:dyDescent="0.25">
      <c r="B12" s="173">
        <v>7</v>
      </c>
      <c r="C12" s="167" t="str">
        <f>VLOOKUP(B12,'CONSOLIDADO '!$A$8:$P$19,3,FALSE)</f>
        <v>VELNEC S.A.</v>
      </c>
      <c r="D12" s="167">
        <f>VLOOKUP(B12,'CONSOLIDADO '!$A$8:$P$19,14,FALSE)</f>
        <v>1</v>
      </c>
      <c r="M12" s="171"/>
    </row>
    <row r="13" spans="2:13" x14ac:dyDescent="0.25">
      <c r="B13" s="173">
        <v>8</v>
      </c>
      <c r="C13" s="167" t="str">
        <f>VLOOKUP(B13,'CONSOLIDADO '!$A$8:$P$19,3,FALSE)</f>
        <v>CB INGENIEROS SAS</v>
      </c>
      <c r="D13" s="167">
        <f>VLOOKUP(B13,'CONSOLIDADO '!$A$8:$P$19,14,FALSE)</f>
        <v>0</v>
      </c>
      <c r="M13" s="171"/>
    </row>
    <row r="14" spans="2:13" x14ac:dyDescent="0.25">
      <c r="B14" s="173">
        <v>9</v>
      </c>
      <c r="C14" s="167" t="str">
        <f>VLOOKUP(B14,'CONSOLIDADO '!$A$8:$P$19,3,FALSE)</f>
        <v>CONSORCIO GMC</v>
      </c>
      <c r="D14" s="167">
        <f>VLOOKUP(B14,'CONSOLIDADO '!$A$8:$P$19,14,FALSE)</f>
        <v>1</v>
      </c>
      <c r="M14" s="171"/>
    </row>
    <row r="15" spans="2:13" x14ac:dyDescent="0.25">
      <c r="B15" s="173">
        <v>10</v>
      </c>
      <c r="C15" s="167" t="str">
        <f>VLOOKUP(B15,'CONSOLIDADO '!$A$8:$P$19,3,FALSE)</f>
        <v>SITELSA SAS</v>
      </c>
      <c r="D15" s="167">
        <f>VLOOKUP(B15,'CONSOLIDADO '!$A$8:$P$19,14,FALSE)</f>
        <v>1</v>
      </c>
      <c r="M15" s="171"/>
    </row>
    <row r="16" spans="2:13" x14ac:dyDescent="0.25">
      <c r="B16" s="173">
        <v>11</v>
      </c>
      <c r="C16" s="167" t="str">
        <f>VLOOKUP(B16,'CONSOLIDADO '!$A$8:$P$19,3,FALSE)</f>
        <v>BOSA SIGLO XXI</v>
      </c>
      <c r="D16" s="167">
        <f>VLOOKUP(B16,'CONSOLIDADO '!$A$8:$P$19,14,FALSE)</f>
        <v>1</v>
      </c>
      <c r="M16" s="171"/>
    </row>
    <row r="17" spans="2:13" x14ac:dyDescent="0.25">
      <c r="B17" s="173">
        <v>12</v>
      </c>
      <c r="C17" s="167" t="str">
        <f>VLOOKUP(B17,'CONSOLIDADO '!$A$8:$P$19,3,FALSE)</f>
        <v>CONSORCIO ODESSA</v>
      </c>
      <c r="D17" s="167">
        <f>VLOOKUP(B17,'CONSOLIDADO '!$A$8:$P$19,14,FALSE)</f>
        <v>1</v>
      </c>
      <c r="M17" s="171"/>
    </row>
    <row r="19" spans="2:13" x14ac:dyDescent="0.25">
      <c r="B19" s="231"/>
      <c r="C19" s="168" t="s">
        <v>1900</v>
      </c>
    </row>
  </sheetData>
  <mergeCells count="3">
    <mergeCell ref="B4:M4"/>
    <mergeCell ref="B3:M3"/>
    <mergeCell ref="B2:M2"/>
  </mergeCell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C89285-F2CF-47CA-A209-12278395AD54}">
  <dimension ref="A1:Z1000"/>
  <sheetViews>
    <sheetView workbookViewId="0">
      <selection activeCell="B41" sqref="B41"/>
    </sheetView>
  </sheetViews>
  <sheetFormatPr baseColWidth="10" defaultColWidth="14.42578125" defaultRowHeight="15" customHeight="1" x14ac:dyDescent="0.2"/>
  <cols>
    <col min="1" max="2" width="11.42578125" style="82" customWidth="1"/>
    <col min="3" max="3" width="12.85546875" style="82" bestFit="1" customWidth="1"/>
    <col min="4" max="4" width="11.42578125" style="82" customWidth="1"/>
    <col min="5" max="5" width="16.5703125" style="82" customWidth="1"/>
    <col min="6" max="6" width="12" style="82" customWidth="1"/>
    <col min="7" max="7" width="4" style="82" customWidth="1"/>
    <col min="8" max="8" width="16.85546875" style="82" customWidth="1"/>
    <col min="9" max="9" width="18.140625" style="82" customWidth="1"/>
    <col min="10" max="10" width="11" style="82" customWidth="1"/>
    <col min="11" max="11" width="13" style="82" customWidth="1"/>
    <col min="12" max="12" width="12.85546875" style="82" customWidth="1"/>
    <col min="13" max="13" width="13" style="82" customWidth="1"/>
    <col min="14" max="26" width="11.42578125" style="82" customWidth="1"/>
    <col min="27" max="16384" width="14.42578125" style="82"/>
  </cols>
  <sheetData>
    <row r="1" spans="1:26" ht="12" customHeight="1" x14ac:dyDescent="0.2">
      <c r="A1" s="85"/>
      <c r="B1" s="236" t="s">
        <v>1901</v>
      </c>
      <c r="C1" s="236" t="s">
        <v>650</v>
      </c>
      <c r="D1" s="85"/>
      <c r="E1" s="85"/>
      <c r="F1" s="85"/>
      <c r="G1" s="85"/>
      <c r="H1" s="85"/>
      <c r="I1" s="85"/>
      <c r="J1" s="85"/>
      <c r="K1" s="85"/>
      <c r="L1" s="85"/>
      <c r="M1" s="85"/>
      <c r="N1" s="85"/>
      <c r="O1" s="85"/>
      <c r="P1" s="85"/>
      <c r="Q1" s="85"/>
      <c r="R1" s="85"/>
      <c r="S1" s="85"/>
      <c r="T1" s="85"/>
      <c r="U1" s="85"/>
      <c r="V1" s="85"/>
      <c r="W1" s="85"/>
      <c r="X1" s="85"/>
      <c r="Y1" s="85"/>
      <c r="Z1" s="85"/>
    </row>
    <row r="2" spans="1:26" ht="12" customHeight="1" x14ac:dyDescent="0.2">
      <c r="A2" s="85"/>
      <c r="B2" s="237">
        <v>1984</v>
      </c>
      <c r="C2" s="238">
        <v>11298</v>
      </c>
      <c r="D2" s="85"/>
      <c r="E2" s="85"/>
      <c r="F2" s="85"/>
      <c r="G2" s="85"/>
      <c r="H2" s="239" t="s">
        <v>1902</v>
      </c>
      <c r="I2" s="85"/>
      <c r="J2" s="85"/>
      <c r="K2" s="85" t="s">
        <v>656</v>
      </c>
      <c r="L2" s="85"/>
      <c r="M2" s="85" t="s">
        <v>1903</v>
      </c>
      <c r="N2" s="85"/>
      <c r="O2" s="85" t="s">
        <v>634</v>
      </c>
      <c r="P2" s="85"/>
      <c r="Q2" s="85"/>
      <c r="R2" s="85"/>
      <c r="S2" s="85"/>
      <c r="T2" s="85"/>
      <c r="U2" s="85"/>
      <c r="V2" s="85"/>
      <c r="W2" s="85"/>
      <c r="X2" s="85"/>
      <c r="Y2" s="85"/>
      <c r="Z2" s="85"/>
    </row>
    <row r="3" spans="1:26" ht="12" customHeight="1" x14ac:dyDescent="0.2">
      <c r="A3" s="85"/>
      <c r="B3" s="237">
        <v>1985</v>
      </c>
      <c r="C3" s="238">
        <v>13557.6</v>
      </c>
      <c r="D3" s="85"/>
      <c r="E3" s="85"/>
      <c r="F3" s="85"/>
      <c r="G3" s="85"/>
      <c r="H3" s="239" t="s">
        <v>1904</v>
      </c>
      <c r="I3" s="85"/>
      <c r="J3" s="85"/>
      <c r="K3" s="85" t="s">
        <v>657</v>
      </c>
      <c r="L3" s="85"/>
      <c r="M3" s="85" t="s">
        <v>1905</v>
      </c>
      <c r="N3" s="85"/>
      <c r="O3" s="85" t="s">
        <v>658</v>
      </c>
      <c r="P3" s="85"/>
      <c r="Q3" s="85"/>
      <c r="R3" s="85"/>
      <c r="S3" s="85"/>
      <c r="T3" s="85"/>
      <c r="U3" s="85"/>
      <c r="V3" s="85"/>
      <c r="W3" s="85"/>
      <c r="X3" s="85"/>
      <c r="Y3" s="85"/>
      <c r="Z3" s="85"/>
    </row>
    <row r="4" spans="1:26" ht="12" customHeight="1" x14ac:dyDescent="0.2">
      <c r="A4" s="85"/>
      <c r="B4" s="237">
        <v>1986</v>
      </c>
      <c r="C4" s="238">
        <v>16811.400000000001</v>
      </c>
      <c r="D4" s="85"/>
      <c r="E4" s="85"/>
      <c r="F4" s="85"/>
      <c r="G4" s="85"/>
      <c r="H4" s="85"/>
      <c r="I4" s="85"/>
      <c r="J4" s="85"/>
      <c r="K4" s="85"/>
      <c r="L4" s="85"/>
      <c r="M4" s="85"/>
      <c r="N4" s="85"/>
      <c r="O4" s="85" t="s">
        <v>637</v>
      </c>
      <c r="P4" s="85"/>
      <c r="Q4" s="85"/>
      <c r="R4" s="85"/>
      <c r="S4" s="85"/>
      <c r="T4" s="85"/>
      <c r="U4" s="85"/>
      <c r="V4" s="85"/>
      <c r="W4" s="85"/>
      <c r="X4" s="85"/>
      <c r="Y4" s="85"/>
      <c r="Z4" s="85"/>
    </row>
    <row r="5" spans="1:26" ht="12" customHeight="1" x14ac:dyDescent="0.2">
      <c r="A5" s="85"/>
      <c r="B5" s="237">
        <v>1987</v>
      </c>
      <c r="C5" s="238">
        <v>20509.8</v>
      </c>
      <c r="D5" s="85"/>
      <c r="E5" s="85"/>
      <c r="F5" s="85"/>
      <c r="G5" s="85"/>
      <c r="H5" s="85"/>
      <c r="I5" s="85"/>
      <c r="J5" s="85"/>
      <c r="K5" s="85"/>
      <c r="L5" s="85"/>
      <c r="M5" s="85"/>
      <c r="N5" s="85"/>
      <c r="O5" s="85"/>
      <c r="P5" s="85"/>
      <c r="Q5" s="85"/>
      <c r="R5" s="85"/>
      <c r="S5" s="85"/>
      <c r="T5" s="85"/>
      <c r="U5" s="85"/>
      <c r="V5" s="85"/>
      <c r="W5" s="85"/>
      <c r="X5" s="85"/>
      <c r="Y5" s="85"/>
      <c r="Z5" s="85"/>
    </row>
    <row r="6" spans="1:26" ht="12" customHeight="1" x14ac:dyDescent="0.2">
      <c r="A6" s="85"/>
      <c r="B6" s="237">
        <v>1988</v>
      </c>
      <c r="C6" s="238">
        <v>25637.4</v>
      </c>
      <c r="D6" s="85"/>
      <c r="E6" s="85"/>
      <c r="F6" s="85"/>
      <c r="G6" s="85"/>
      <c r="H6" s="85"/>
      <c r="I6" s="85"/>
      <c r="J6" s="85"/>
      <c r="K6" s="85"/>
      <c r="L6" s="85"/>
      <c r="M6" s="85"/>
      <c r="N6" s="85"/>
      <c r="O6" s="85"/>
      <c r="P6" s="85"/>
      <c r="Q6" s="85"/>
      <c r="R6" s="85"/>
      <c r="S6" s="85"/>
      <c r="T6" s="85"/>
      <c r="U6" s="85"/>
      <c r="V6" s="85"/>
      <c r="W6" s="85"/>
      <c r="X6" s="85"/>
      <c r="Y6" s="85"/>
      <c r="Z6" s="85"/>
    </row>
    <row r="7" spans="1:26" ht="12" customHeight="1" x14ac:dyDescent="0.2">
      <c r="A7" s="85"/>
      <c r="B7" s="237">
        <v>1989</v>
      </c>
      <c r="C7" s="238">
        <v>32559.599999999999</v>
      </c>
      <c r="D7" s="85"/>
      <c r="E7" s="85"/>
      <c r="F7" s="85"/>
      <c r="G7" s="85"/>
      <c r="H7" s="85"/>
      <c r="I7" s="85"/>
      <c r="J7" s="85"/>
      <c r="K7" s="85"/>
      <c r="L7" s="85"/>
      <c r="M7" s="85"/>
      <c r="N7" s="85"/>
      <c r="O7" s="85"/>
      <c r="P7" s="85"/>
      <c r="Q7" s="85"/>
      <c r="R7" s="85"/>
      <c r="S7" s="85"/>
      <c r="T7" s="85"/>
      <c r="U7" s="85"/>
      <c r="V7" s="85"/>
      <c r="W7" s="85"/>
      <c r="X7" s="85"/>
      <c r="Y7" s="85"/>
      <c r="Z7" s="85"/>
    </row>
    <row r="8" spans="1:26" ht="12" customHeight="1" x14ac:dyDescent="0.2">
      <c r="A8" s="85"/>
      <c r="B8" s="237">
        <v>1990</v>
      </c>
      <c r="C8" s="238">
        <v>41025</v>
      </c>
      <c r="D8" s="85"/>
      <c r="E8" s="85"/>
      <c r="F8" s="85"/>
      <c r="G8" s="85"/>
      <c r="H8" s="85"/>
      <c r="I8" s="85"/>
      <c r="J8" s="85"/>
      <c r="K8" s="85"/>
      <c r="L8" s="85"/>
      <c r="M8" s="85"/>
      <c r="N8" s="85"/>
      <c r="O8" s="85"/>
      <c r="P8" s="85"/>
      <c r="Q8" s="85"/>
      <c r="R8" s="85"/>
      <c r="S8" s="85"/>
      <c r="T8" s="85"/>
      <c r="U8" s="85"/>
      <c r="V8" s="85"/>
      <c r="W8" s="85"/>
      <c r="X8" s="85"/>
      <c r="Y8" s="85"/>
      <c r="Z8" s="85"/>
    </row>
    <row r="9" spans="1:26" ht="12" customHeight="1" x14ac:dyDescent="0.2">
      <c r="A9" s="85"/>
      <c r="B9" s="237">
        <v>1991</v>
      </c>
      <c r="C9" s="238">
        <v>51716.1</v>
      </c>
      <c r="D9" s="85"/>
      <c r="E9" s="85"/>
      <c r="F9" s="85"/>
      <c r="G9" s="85"/>
      <c r="H9" s="85"/>
      <c r="I9" s="85"/>
      <c r="J9" s="85"/>
      <c r="K9" s="85"/>
      <c r="L9" s="85"/>
      <c r="M9" s="85"/>
      <c r="N9" s="85"/>
      <c r="O9" s="85"/>
      <c r="P9" s="85"/>
      <c r="Q9" s="85"/>
      <c r="R9" s="85"/>
      <c r="S9" s="85"/>
      <c r="T9" s="85"/>
      <c r="U9" s="85"/>
      <c r="V9" s="85"/>
      <c r="W9" s="85"/>
      <c r="X9" s="85"/>
      <c r="Y9" s="85"/>
      <c r="Z9" s="85"/>
    </row>
    <row r="10" spans="1:26" ht="12" customHeight="1" x14ac:dyDescent="0.2">
      <c r="A10" s="85"/>
      <c r="B10" s="237">
        <v>1992</v>
      </c>
      <c r="C10" s="238">
        <v>65190</v>
      </c>
      <c r="D10" s="85"/>
      <c r="E10" s="85"/>
      <c r="F10" s="85"/>
      <c r="G10" s="85"/>
      <c r="H10" s="85"/>
      <c r="I10" s="85"/>
      <c r="J10" s="85"/>
      <c r="K10" s="85"/>
      <c r="L10" s="85"/>
      <c r="M10" s="85"/>
      <c r="N10" s="85"/>
      <c r="O10" s="85"/>
      <c r="P10" s="85"/>
      <c r="Q10" s="85"/>
      <c r="R10" s="85"/>
      <c r="S10" s="85"/>
      <c r="T10" s="85"/>
      <c r="U10" s="85"/>
      <c r="V10" s="85"/>
      <c r="W10" s="85"/>
      <c r="X10" s="85"/>
      <c r="Y10" s="85"/>
      <c r="Z10" s="85"/>
    </row>
    <row r="11" spans="1:26" ht="12" customHeight="1" x14ac:dyDescent="0.2">
      <c r="A11" s="85"/>
      <c r="B11" s="237">
        <v>1993</v>
      </c>
      <c r="C11" s="238">
        <v>81510</v>
      </c>
      <c r="D11" s="85"/>
      <c r="E11" s="85"/>
      <c r="F11" s="85"/>
      <c r="G11" s="85"/>
      <c r="H11" s="85"/>
      <c r="I11" s="85"/>
      <c r="J11" s="85"/>
      <c r="K11" s="85"/>
      <c r="L11" s="85"/>
      <c r="M11" s="85"/>
      <c r="N11" s="85"/>
      <c r="O11" s="85"/>
      <c r="P11" s="85"/>
      <c r="Q11" s="85"/>
      <c r="R11" s="85"/>
      <c r="S11" s="85"/>
      <c r="T11" s="85"/>
      <c r="U11" s="85"/>
      <c r="V11" s="85"/>
      <c r="W11" s="85"/>
      <c r="X11" s="85"/>
      <c r="Y11" s="85"/>
      <c r="Z11" s="85"/>
    </row>
    <row r="12" spans="1:26" ht="12" customHeight="1" x14ac:dyDescent="0.2">
      <c r="A12" s="85"/>
      <c r="B12" s="237">
        <v>1994</v>
      </c>
      <c r="C12" s="238">
        <v>98700</v>
      </c>
      <c r="D12" s="85"/>
      <c r="E12" s="85"/>
      <c r="F12" s="85"/>
      <c r="G12" s="85"/>
      <c r="H12" s="85"/>
      <c r="I12" s="85"/>
      <c r="J12" s="85"/>
      <c r="K12" s="85"/>
      <c r="L12" s="85"/>
      <c r="M12" s="85"/>
      <c r="N12" s="85"/>
      <c r="O12" s="85"/>
      <c r="P12" s="85"/>
      <c r="Q12" s="85"/>
      <c r="R12" s="85"/>
      <c r="S12" s="85"/>
      <c r="T12" s="85"/>
      <c r="U12" s="85"/>
      <c r="V12" s="85"/>
      <c r="W12" s="85"/>
      <c r="X12" s="85"/>
      <c r="Y12" s="85"/>
      <c r="Z12" s="85"/>
    </row>
    <row r="13" spans="1:26" ht="12" customHeight="1" x14ac:dyDescent="0.2">
      <c r="A13" s="85"/>
      <c r="B13" s="237">
        <v>1995</v>
      </c>
      <c r="C13" s="238">
        <v>118933.5</v>
      </c>
      <c r="D13" s="85"/>
      <c r="E13" s="85"/>
      <c r="F13" s="85"/>
      <c r="G13" s="85"/>
      <c r="H13" s="85"/>
      <c r="I13" s="85"/>
      <c r="J13" s="85"/>
      <c r="K13" s="85"/>
      <c r="L13" s="85"/>
      <c r="M13" s="85"/>
      <c r="N13" s="85"/>
      <c r="O13" s="85"/>
      <c r="P13" s="85"/>
      <c r="Q13" s="85"/>
      <c r="R13" s="85"/>
      <c r="S13" s="85"/>
      <c r="T13" s="85"/>
      <c r="U13" s="85"/>
      <c r="V13" s="85"/>
      <c r="W13" s="85"/>
      <c r="X13" s="85"/>
      <c r="Y13" s="85"/>
      <c r="Z13" s="85"/>
    </row>
    <row r="14" spans="1:26" ht="12" customHeight="1" x14ac:dyDescent="0.2">
      <c r="A14" s="85"/>
      <c r="B14" s="237">
        <v>1996</v>
      </c>
      <c r="C14" s="238">
        <v>142125</v>
      </c>
      <c r="D14" s="85"/>
      <c r="E14" s="85"/>
      <c r="F14" s="85"/>
      <c r="G14" s="85"/>
      <c r="H14" s="85"/>
      <c r="I14" s="85"/>
      <c r="J14" s="85"/>
      <c r="K14" s="85"/>
      <c r="L14" s="85"/>
      <c r="M14" s="85"/>
      <c r="N14" s="85"/>
      <c r="O14" s="85"/>
      <c r="P14" s="85"/>
      <c r="Q14" s="85"/>
      <c r="R14" s="85"/>
      <c r="S14" s="85"/>
      <c r="T14" s="85"/>
      <c r="U14" s="85"/>
      <c r="V14" s="85"/>
      <c r="W14" s="85"/>
      <c r="X14" s="85"/>
      <c r="Y14" s="85"/>
      <c r="Z14" s="85"/>
    </row>
    <row r="15" spans="1:26" ht="12" customHeight="1" x14ac:dyDescent="0.2">
      <c r="A15" s="85"/>
      <c r="B15" s="237">
        <v>1997</v>
      </c>
      <c r="C15" s="238">
        <v>172005</v>
      </c>
      <c r="D15" s="85"/>
      <c r="E15" s="85"/>
      <c r="F15" s="85"/>
      <c r="G15" s="85"/>
      <c r="H15" s="85"/>
      <c r="I15" s="85"/>
      <c r="J15" s="85"/>
      <c r="K15" s="85"/>
      <c r="L15" s="85"/>
      <c r="M15" s="85"/>
      <c r="N15" s="85"/>
      <c r="O15" s="85"/>
      <c r="P15" s="85"/>
      <c r="Q15" s="85"/>
      <c r="R15" s="85"/>
      <c r="S15" s="85"/>
      <c r="T15" s="85"/>
      <c r="U15" s="85"/>
      <c r="V15" s="85"/>
      <c r="W15" s="85"/>
      <c r="X15" s="85"/>
      <c r="Y15" s="85"/>
      <c r="Z15" s="85"/>
    </row>
    <row r="16" spans="1:26" ht="12" customHeight="1" x14ac:dyDescent="0.2">
      <c r="A16" s="85"/>
      <c r="B16" s="237">
        <v>1998</v>
      </c>
      <c r="C16" s="238">
        <v>203826</v>
      </c>
      <c r="D16" s="85"/>
      <c r="E16" s="85"/>
      <c r="F16" s="85"/>
      <c r="G16" s="85"/>
      <c r="H16" s="85"/>
      <c r="I16" s="85"/>
      <c r="J16" s="85"/>
      <c r="K16" s="85"/>
      <c r="L16" s="85"/>
      <c r="M16" s="85"/>
      <c r="N16" s="85"/>
      <c r="O16" s="85"/>
      <c r="P16" s="85"/>
      <c r="Q16" s="85"/>
      <c r="R16" s="85"/>
      <c r="S16" s="85"/>
      <c r="T16" s="85"/>
      <c r="U16" s="85"/>
      <c r="V16" s="85"/>
      <c r="W16" s="85"/>
      <c r="X16" s="85"/>
      <c r="Y16" s="85"/>
      <c r="Z16" s="85"/>
    </row>
    <row r="17" spans="1:26" ht="12" customHeight="1" x14ac:dyDescent="0.2">
      <c r="A17" s="85"/>
      <c r="B17" s="237">
        <v>1999</v>
      </c>
      <c r="C17" s="238">
        <v>236460</v>
      </c>
      <c r="D17" s="85"/>
      <c r="E17" s="85"/>
      <c r="F17" s="85"/>
      <c r="G17" s="85"/>
      <c r="H17" s="85"/>
      <c r="I17" s="85"/>
      <c r="J17" s="85"/>
      <c r="K17" s="85"/>
      <c r="L17" s="85"/>
      <c r="M17" s="85"/>
      <c r="N17" s="85"/>
      <c r="O17" s="85"/>
      <c r="P17" s="85"/>
      <c r="Q17" s="85"/>
      <c r="R17" s="85"/>
      <c r="S17" s="85"/>
      <c r="T17" s="85"/>
      <c r="U17" s="85"/>
      <c r="V17" s="85"/>
      <c r="W17" s="85"/>
      <c r="X17" s="85"/>
      <c r="Y17" s="85"/>
      <c r="Z17" s="85"/>
    </row>
    <row r="18" spans="1:26" ht="12" customHeight="1" x14ac:dyDescent="0.2">
      <c r="A18" s="85"/>
      <c r="B18" s="237">
        <v>2000</v>
      </c>
      <c r="C18" s="238">
        <v>260100</v>
      </c>
      <c r="D18" s="85"/>
      <c r="E18" s="85"/>
      <c r="F18" s="85"/>
      <c r="G18" s="85"/>
      <c r="H18" s="85"/>
      <c r="I18" s="85"/>
      <c r="J18" s="85"/>
      <c r="K18" s="85"/>
      <c r="L18" s="85"/>
      <c r="M18" s="85"/>
      <c r="N18" s="85"/>
      <c r="O18" s="85"/>
      <c r="P18" s="85"/>
      <c r="Q18" s="85"/>
      <c r="R18" s="85"/>
      <c r="S18" s="85"/>
      <c r="T18" s="85"/>
      <c r="U18" s="85"/>
      <c r="V18" s="85"/>
      <c r="W18" s="85"/>
      <c r="X18" s="85"/>
      <c r="Y18" s="85"/>
      <c r="Z18" s="85"/>
    </row>
    <row r="19" spans="1:26" ht="12" customHeight="1" x14ac:dyDescent="0.2">
      <c r="A19" s="85"/>
      <c r="B19" s="237">
        <v>2001</v>
      </c>
      <c r="C19" s="238">
        <v>286000</v>
      </c>
      <c r="D19" s="85"/>
      <c r="E19" s="85"/>
      <c r="F19" s="85"/>
      <c r="G19" s="85"/>
      <c r="H19" s="85"/>
      <c r="I19" s="85"/>
      <c r="J19" s="85"/>
      <c r="K19" s="85"/>
      <c r="L19" s="85"/>
      <c r="M19" s="85"/>
      <c r="N19" s="85"/>
      <c r="O19" s="85"/>
      <c r="P19" s="85"/>
      <c r="Q19" s="85"/>
      <c r="R19" s="85"/>
      <c r="S19" s="85"/>
      <c r="T19" s="85"/>
      <c r="U19" s="85"/>
      <c r="V19" s="85"/>
      <c r="W19" s="85"/>
      <c r="X19" s="85"/>
      <c r="Y19" s="85"/>
      <c r="Z19" s="85"/>
    </row>
    <row r="20" spans="1:26" ht="12" customHeight="1" x14ac:dyDescent="0.2">
      <c r="A20" s="85"/>
      <c r="B20" s="237">
        <v>2002</v>
      </c>
      <c r="C20" s="238">
        <v>309000</v>
      </c>
      <c r="D20" s="85"/>
      <c r="E20" s="85"/>
      <c r="F20" s="85"/>
      <c r="G20" s="85"/>
      <c r="H20" s="85"/>
      <c r="I20" s="85"/>
      <c r="J20" s="85"/>
      <c r="K20" s="85"/>
      <c r="L20" s="85"/>
      <c r="M20" s="85"/>
      <c r="N20" s="85"/>
      <c r="O20" s="85"/>
      <c r="P20" s="85"/>
      <c r="Q20" s="85"/>
      <c r="R20" s="85"/>
      <c r="S20" s="85"/>
      <c r="T20" s="85"/>
      <c r="U20" s="85"/>
      <c r="V20" s="85"/>
      <c r="W20" s="85"/>
      <c r="X20" s="85"/>
      <c r="Y20" s="85"/>
      <c r="Z20" s="85"/>
    </row>
    <row r="21" spans="1:26" ht="12" customHeight="1" x14ac:dyDescent="0.2">
      <c r="A21" s="85"/>
      <c r="B21" s="237">
        <v>2003</v>
      </c>
      <c r="C21" s="238">
        <v>332000</v>
      </c>
      <c r="D21" s="85"/>
      <c r="E21" s="85"/>
      <c r="F21" s="85"/>
      <c r="G21" s="85"/>
      <c r="H21" s="85"/>
      <c r="I21" s="85"/>
      <c r="J21" s="85"/>
      <c r="K21" s="85"/>
      <c r="L21" s="85"/>
      <c r="M21" s="85"/>
      <c r="N21" s="85"/>
      <c r="O21" s="85"/>
      <c r="P21" s="85"/>
      <c r="Q21" s="85"/>
      <c r="R21" s="85"/>
      <c r="S21" s="85"/>
      <c r="T21" s="85"/>
      <c r="U21" s="85"/>
      <c r="V21" s="85"/>
      <c r="W21" s="85"/>
      <c r="X21" s="85"/>
      <c r="Y21" s="85"/>
      <c r="Z21" s="85"/>
    </row>
    <row r="22" spans="1:26" ht="12" customHeight="1" x14ac:dyDescent="0.2">
      <c r="A22" s="85"/>
      <c r="B22" s="237">
        <v>2004</v>
      </c>
      <c r="C22" s="238">
        <v>358000</v>
      </c>
      <c r="D22" s="85"/>
      <c r="E22" s="85"/>
      <c r="F22" s="85"/>
      <c r="G22" s="85"/>
      <c r="H22" s="85"/>
      <c r="I22" s="85"/>
      <c r="J22" s="240"/>
      <c r="K22" s="241"/>
      <c r="L22" s="242"/>
      <c r="M22" s="85"/>
      <c r="N22" s="85"/>
      <c r="O22" s="85"/>
      <c r="P22" s="85"/>
      <c r="Q22" s="85"/>
      <c r="R22" s="85"/>
      <c r="S22" s="85"/>
      <c r="T22" s="85"/>
      <c r="U22" s="85"/>
      <c r="V22" s="85"/>
      <c r="W22" s="85"/>
      <c r="X22" s="85"/>
      <c r="Y22" s="85"/>
      <c r="Z22" s="85"/>
    </row>
    <row r="23" spans="1:26" ht="12" customHeight="1" x14ac:dyDescent="0.2">
      <c r="A23" s="85"/>
      <c r="B23" s="237">
        <v>2005</v>
      </c>
      <c r="C23" s="238">
        <v>381500</v>
      </c>
      <c r="D23" s="85"/>
      <c r="E23" s="85"/>
      <c r="F23" s="85"/>
      <c r="G23" s="85"/>
      <c r="H23" s="85"/>
      <c r="I23" s="85"/>
      <c r="J23" s="240"/>
      <c r="K23" s="241"/>
      <c r="L23" s="242"/>
      <c r="M23" s="85"/>
      <c r="N23" s="85"/>
      <c r="O23" s="85"/>
      <c r="P23" s="85"/>
      <c r="Q23" s="85"/>
      <c r="R23" s="85"/>
      <c r="S23" s="85"/>
      <c r="T23" s="85"/>
      <c r="U23" s="85"/>
      <c r="V23" s="85"/>
      <c r="W23" s="85"/>
      <c r="X23" s="85"/>
      <c r="Y23" s="85"/>
      <c r="Z23" s="85"/>
    </row>
    <row r="24" spans="1:26" ht="12" customHeight="1" x14ac:dyDescent="0.2">
      <c r="A24" s="85"/>
      <c r="B24" s="237">
        <v>2006</v>
      </c>
      <c r="C24" s="238">
        <v>408000</v>
      </c>
      <c r="D24" s="85"/>
      <c r="E24" s="85"/>
      <c r="F24" s="85"/>
      <c r="G24" s="85"/>
      <c r="H24" s="85"/>
      <c r="I24" s="85"/>
      <c r="J24" s="240"/>
      <c r="K24" s="241"/>
      <c r="L24" s="242"/>
      <c r="M24" s="85"/>
      <c r="N24" s="85"/>
      <c r="O24" s="85"/>
      <c r="P24" s="85"/>
      <c r="Q24" s="85"/>
      <c r="R24" s="85"/>
      <c r="S24" s="85"/>
      <c r="T24" s="85"/>
      <c r="U24" s="85"/>
      <c r="V24" s="85"/>
      <c r="W24" s="85"/>
      <c r="X24" s="85"/>
      <c r="Y24" s="85"/>
      <c r="Z24" s="85"/>
    </row>
    <row r="25" spans="1:26" ht="12" customHeight="1" x14ac:dyDescent="0.2">
      <c r="A25" s="85"/>
      <c r="B25" s="237">
        <v>2007</v>
      </c>
      <c r="C25" s="238">
        <v>433700</v>
      </c>
      <c r="D25" s="85"/>
      <c r="E25" s="85"/>
      <c r="F25" s="85"/>
      <c r="G25" s="85"/>
      <c r="H25" s="85"/>
      <c r="I25" s="85"/>
      <c r="J25" s="85"/>
      <c r="K25" s="85"/>
      <c r="L25" s="85"/>
      <c r="M25" s="85"/>
      <c r="N25" s="85"/>
      <c r="O25" s="85"/>
      <c r="P25" s="85"/>
      <c r="Q25" s="85"/>
      <c r="R25" s="85"/>
      <c r="S25" s="85"/>
      <c r="T25" s="85"/>
      <c r="U25" s="85"/>
      <c r="V25" s="85"/>
      <c r="W25" s="85"/>
      <c r="X25" s="85"/>
      <c r="Y25" s="85"/>
      <c r="Z25" s="85"/>
    </row>
    <row r="26" spans="1:26" ht="12" customHeight="1" x14ac:dyDescent="0.2">
      <c r="A26" s="85"/>
      <c r="B26" s="237">
        <v>2008</v>
      </c>
      <c r="C26" s="238">
        <v>461500</v>
      </c>
      <c r="D26" s="85"/>
      <c r="E26" s="85"/>
      <c r="F26" s="85"/>
      <c r="G26" s="85"/>
      <c r="H26" s="85"/>
      <c r="I26" s="85"/>
      <c r="J26" s="85"/>
      <c r="K26" s="85"/>
      <c r="L26" s="85"/>
      <c r="M26" s="85"/>
      <c r="N26" s="85"/>
      <c r="O26" s="85"/>
      <c r="P26" s="85"/>
      <c r="Q26" s="85"/>
      <c r="R26" s="85"/>
      <c r="S26" s="85"/>
      <c r="T26" s="85"/>
      <c r="U26" s="85"/>
      <c r="V26" s="85"/>
      <c r="W26" s="85"/>
      <c r="X26" s="85"/>
      <c r="Y26" s="85"/>
      <c r="Z26" s="85"/>
    </row>
    <row r="27" spans="1:26" ht="12" customHeight="1" x14ac:dyDescent="0.2">
      <c r="A27" s="85"/>
      <c r="B27" s="237">
        <v>2009</v>
      </c>
      <c r="C27" s="238">
        <v>496900</v>
      </c>
      <c r="D27" s="85"/>
      <c r="E27" s="85"/>
      <c r="F27" s="85"/>
      <c r="G27" s="85"/>
      <c r="H27" s="85"/>
      <c r="I27" s="85"/>
      <c r="J27" s="85"/>
      <c r="K27" s="85"/>
      <c r="L27" s="85"/>
      <c r="M27" s="85"/>
      <c r="N27" s="85"/>
      <c r="O27" s="85"/>
      <c r="P27" s="85"/>
      <c r="Q27" s="85"/>
      <c r="R27" s="85"/>
      <c r="S27" s="85"/>
      <c r="T27" s="85"/>
      <c r="U27" s="85"/>
      <c r="V27" s="85"/>
      <c r="W27" s="85"/>
      <c r="X27" s="85"/>
      <c r="Y27" s="85"/>
      <c r="Z27" s="85"/>
    </row>
    <row r="28" spans="1:26" ht="12" customHeight="1" x14ac:dyDescent="0.2">
      <c r="A28" s="85"/>
      <c r="B28" s="237">
        <v>2010</v>
      </c>
      <c r="C28" s="238">
        <v>515000</v>
      </c>
      <c r="D28" s="85"/>
      <c r="E28" s="85"/>
      <c r="F28" s="85"/>
      <c r="G28" s="85"/>
      <c r="H28" s="85"/>
      <c r="I28" s="85"/>
      <c r="J28" s="85"/>
      <c r="K28" s="85"/>
      <c r="L28" s="85"/>
      <c r="M28" s="85"/>
      <c r="N28" s="85"/>
      <c r="O28" s="85"/>
      <c r="P28" s="85"/>
      <c r="Q28" s="85"/>
      <c r="R28" s="85"/>
      <c r="S28" s="85"/>
      <c r="T28" s="85"/>
      <c r="U28" s="85"/>
      <c r="V28" s="85"/>
      <c r="W28" s="85"/>
      <c r="X28" s="85"/>
      <c r="Y28" s="85"/>
      <c r="Z28" s="85"/>
    </row>
    <row r="29" spans="1:26" ht="12" customHeight="1" x14ac:dyDescent="0.2">
      <c r="A29" s="85"/>
      <c r="B29" s="243">
        <v>2011</v>
      </c>
      <c r="C29" s="238">
        <v>536500</v>
      </c>
      <c r="D29" s="242"/>
      <c r="E29" s="85"/>
      <c r="F29" s="85"/>
      <c r="G29" s="85"/>
      <c r="H29" s="85"/>
      <c r="I29" s="85"/>
      <c r="J29" s="85"/>
      <c r="K29" s="85"/>
      <c r="L29" s="85"/>
      <c r="M29" s="85"/>
      <c r="N29" s="85"/>
      <c r="O29" s="85"/>
      <c r="P29" s="85"/>
      <c r="Q29" s="85"/>
      <c r="R29" s="85"/>
      <c r="S29" s="85"/>
      <c r="T29" s="85"/>
      <c r="U29" s="85"/>
      <c r="V29" s="85"/>
      <c r="W29" s="85"/>
      <c r="X29" s="85"/>
      <c r="Y29" s="85"/>
      <c r="Z29" s="85"/>
    </row>
    <row r="30" spans="1:26" ht="12" customHeight="1" x14ac:dyDescent="0.2">
      <c r="A30" s="85"/>
      <c r="B30" s="244">
        <v>2012</v>
      </c>
      <c r="C30" s="238">
        <v>566700</v>
      </c>
      <c r="D30" s="242"/>
      <c r="E30" s="245"/>
      <c r="F30" s="85"/>
      <c r="G30" s="85"/>
      <c r="H30" s="85"/>
      <c r="I30" s="85"/>
      <c r="J30" s="85"/>
      <c r="K30" s="85"/>
      <c r="L30" s="85"/>
      <c r="M30" s="85"/>
      <c r="N30" s="85"/>
      <c r="O30" s="85"/>
      <c r="P30" s="85"/>
      <c r="Q30" s="85"/>
      <c r="R30" s="85"/>
      <c r="S30" s="85"/>
      <c r="T30" s="85"/>
      <c r="U30" s="85"/>
      <c r="V30" s="85"/>
      <c r="W30" s="85"/>
      <c r="X30" s="85"/>
      <c r="Y30" s="85"/>
      <c r="Z30" s="85"/>
    </row>
    <row r="31" spans="1:26" ht="12" customHeight="1" x14ac:dyDescent="0.25">
      <c r="A31" s="85"/>
      <c r="B31" s="243">
        <v>2013</v>
      </c>
      <c r="C31" s="238">
        <v>589500</v>
      </c>
      <c r="D31" s="85"/>
      <c r="E31" s="246"/>
      <c r="F31" s="85"/>
      <c r="G31" s="242"/>
      <c r="H31" s="85"/>
      <c r="I31" s="85"/>
      <c r="J31" s="85"/>
      <c r="K31" s="85"/>
      <c r="L31" s="85"/>
      <c r="M31" s="85"/>
      <c r="N31" s="85"/>
      <c r="O31" s="85"/>
      <c r="P31" s="85"/>
      <c r="Q31" s="85"/>
      <c r="R31" s="85"/>
      <c r="S31" s="85"/>
      <c r="T31" s="85"/>
      <c r="U31" s="85"/>
      <c r="V31" s="85"/>
      <c r="W31" s="85"/>
      <c r="X31" s="85"/>
      <c r="Y31" s="85"/>
      <c r="Z31" s="85"/>
    </row>
    <row r="32" spans="1:26" ht="12" customHeight="1" x14ac:dyDescent="0.2">
      <c r="A32" s="85"/>
      <c r="B32" s="237">
        <v>2014</v>
      </c>
      <c r="C32" s="238">
        <v>616000</v>
      </c>
      <c r="D32" s="85"/>
      <c r="E32" s="247"/>
      <c r="F32" s="85"/>
      <c r="G32" s="85"/>
      <c r="H32" s="85"/>
      <c r="I32" s="85"/>
      <c r="J32" s="85"/>
      <c r="K32" s="85"/>
      <c r="L32" s="85"/>
      <c r="M32" s="85"/>
      <c r="N32" s="85"/>
      <c r="O32" s="85"/>
      <c r="P32" s="85"/>
      <c r="Q32" s="85"/>
      <c r="R32" s="85"/>
      <c r="S32" s="85"/>
      <c r="T32" s="85"/>
      <c r="U32" s="85"/>
      <c r="V32" s="85"/>
      <c r="W32" s="85"/>
      <c r="X32" s="85"/>
      <c r="Y32" s="85"/>
      <c r="Z32" s="85"/>
    </row>
    <row r="33" spans="1:26" ht="12" customHeight="1" x14ac:dyDescent="0.2">
      <c r="A33" s="85"/>
      <c r="B33" s="244">
        <v>2015</v>
      </c>
      <c r="C33" s="238">
        <v>644350</v>
      </c>
      <c r="D33" s="85"/>
      <c r="E33" s="247"/>
      <c r="F33" s="85"/>
      <c r="G33" s="85"/>
      <c r="H33" s="85"/>
      <c r="I33" s="85"/>
      <c r="J33" s="85"/>
      <c r="K33" s="85"/>
      <c r="L33" s="85"/>
      <c r="M33" s="85"/>
      <c r="N33" s="85"/>
      <c r="O33" s="85"/>
      <c r="P33" s="85"/>
      <c r="Q33" s="85"/>
      <c r="R33" s="85"/>
      <c r="S33" s="85"/>
      <c r="T33" s="85"/>
      <c r="U33" s="85"/>
      <c r="V33" s="85"/>
      <c r="W33" s="85"/>
      <c r="X33" s="85"/>
      <c r="Y33" s="85"/>
      <c r="Z33" s="85"/>
    </row>
    <row r="34" spans="1:26" ht="12" customHeight="1" x14ac:dyDescent="0.2">
      <c r="A34" s="85"/>
      <c r="B34" s="244">
        <v>2016</v>
      </c>
      <c r="C34" s="238">
        <v>689455</v>
      </c>
      <c r="D34" s="85"/>
      <c r="E34" s="85"/>
      <c r="F34" s="85"/>
      <c r="G34" s="85"/>
      <c r="H34" s="85"/>
      <c r="I34" s="85"/>
      <c r="J34" s="85"/>
      <c r="K34" s="85"/>
      <c r="L34" s="85"/>
      <c r="M34" s="85"/>
      <c r="N34" s="85"/>
      <c r="O34" s="85"/>
      <c r="P34" s="85"/>
      <c r="Q34" s="85"/>
      <c r="R34" s="85"/>
      <c r="S34" s="85"/>
      <c r="T34" s="85"/>
      <c r="U34" s="85"/>
      <c r="V34" s="85"/>
      <c r="W34" s="85"/>
      <c r="X34" s="85"/>
      <c r="Y34" s="85"/>
      <c r="Z34" s="85"/>
    </row>
    <row r="35" spans="1:26" ht="12" customHeight="1" x14ac:dyDescent="0.2">
      <c r="A35" s="85"/>
      <c r="B35" s="244">
        <v>2017</v>
      </c>
      <c r="C35" s="238">
        <v>737717</v>
      </c>
      <c r="D35" s="85"/>
      <c r="E35" s="85"/>
      <c r="F35" s="85"/>
      <c r="G35" s="85"/>
      <c r="H35" s="85"/>
      <c r="I35" s="85"/>
      <c r="J35" s="85"/>
      <c r="K35" s="85"/>
      <c r="L35" s="85"/>
      <c r="M35" s="85"/>
      <c r="N35" s="85"/>
      <c r="O35" s="85"/>
      <c r="P35" s="85"/>
      <c r="Q35" s="85"/>
      <c r="R35" s="85"/>
      <c r="S35" s="85"/>
      <c r="T35" s="85"/>
      <c r="U35" s="85"/>
      <c r="V35" s="85"/>
      <c r="W35" s="85"/>
      <c r="X35" s="85"/>
      <c r="Y35" s="85"/>
      <c r="Z35" s="85"/>
    </row>
    <row r="36" spans="1:26" ht="12" customHeight="1" x14ac:dyDescent="0.2">
      <c r="A36" s="85"/>
      <c r="B36" s="244">
        <v>2018</v>
      </c>
      <c r="C36" s="238">
        <v>781242</v>
      </c>
      <c r="D36" s="85"/>
      <c r="E36" s="85"/>
      <c r="F36" s="85"/>
      <c r="G36" s="85"/>
      <c r="H36" s="85"/>
      <c r="I36" s="240"/>
      <c r="J36" s="85"/>
      <c r="K36" s="85"/>
      <c r="L36" s="85"/>
      <c r="M36" s="85"/>
      <c r="N36" s="85"/>
      <c r="O36" s="85"/>
      <c r="P36" s="85"/>
      <c r="Q36" s="85"/>
      <c r="R36" s="85"/>
      <c r="S36" s="85"/>
      <c r="T36" s="85"/>
      <c r="U36" s="85"/>
      <c r="V36" s="85"/>
      <c r="W36" s="85"/>
      <c r="X36" s="85"/>
      <c r="Y36" s="85"/>
      <c r="Z36" s="85"/>
    </row>
    <row r="37" spans="1:26" ht="12" customHeight="1" x14ac:dyDescent="0.2">
      <c r="A37" s="85"/>
      <c r="B37" s="244">
        <v>2019</v>
      </c>
      <c r="C37" s="238">
        <v>828116</v>
      </c>
      <c r="D37" s="85"/>
      <c r="E37" s="85"/>
      <c r="F37" s="85"/>
      <c r="G37" s="85"/>
      <c r="H37" s="85"/>
      <c r="I37" s="240"/>
      <c r="J37" s="85"/>
      <c r="K37" s="85"/>
      <c r="L37" s="85"/>
      <c r="M37" s="85"/>
      <c r="N37" s="85"/>
      <c r="O37" s="85"/>
      <c r="P37" s="85"/>
      <c r="Q37" s="85"/>
      <c r="R37" s="85"/>
      <c r="S37" s="85"/>
      <c r="T37" s="85"/>
      <c r="U37" s="85"/>
      <c r="V37" s="85"/>
      <c r="W37" s="85"/>
      <c r="X37" s="85"/>
      <c r="Y37" s="85"/>
      <c r="Z37" s="85"/>
    </row>
    <row r="38" spans="1:26" ht="12" customHeight="1" x14ac:dyDescent="0.2">
      <c r="A38" s="85"/>
      <c r="B38" s="244">
        <v>2020</v>
      </c>
      <c r="C38" s="238">
        <v>877803</v>
      </c>
      <c r="D38" s="85"/>
      <c r="E38" s="85"/>
      <c r="F38" s="85"/>
      <c r="G38" s="85"/>
      <c r="H38" s="85"/>
      <c r="I38" s="241"/>
      <c r="J38" s="85"/>
      <c r="K38" s="85"/>
      <c r="L38" s="85"/>
      <c r="M38" s="85"/>
      <c r="N38" s="85"/>
      <c r="O38" s="85"/>
      <c r="P38" s="85"/>
      <c r="Q38" s="85"/>
      <c r="R38" s="85"/>
      <c r="S38" s="85"/>
      <c r="T38" s="85"/>
      <c r="U38" s="85"/>
      <c r="V38" s="85"/>
      <c r="W38" s="85"/>
      <c r="X38" s="85"/>
      <c r="Y38" s="85"/>
      <c r="Z38" s="85"/>
    </row>
    <row r="39" spans="1:26" ht="12" customHeight="1" x14ac:dyDescent="0.2">
      <c r="A39" s="85"/>
      <c r="B39" s="244">
        <v>2021</v>
      </c>
      <c r="C39" s="238">
        <v>908526</v>
      </c>
      <c r="D39" s="85"/>
      <c r="E39" s="85"/>
      <c r="F39" s="85"/>
      <c r="G39" s="85"/>
      <c r="H39" s="85"/>
      <c r="I39" s="85"/>
      <c r="J39" s="85"/>
      <c r="K39" s="85"/>
      <c r="L39" s="85"/>
      <c r="M39" s="85"/>
      <c r="N39" s="85"/>
      <c r="O39" s="85"/>
      <c r="P39" s="85"/>
      <c r="Q39" s="85"/>
      <c r="R39" s="85"/>
      <c r="S39" s="85"/>
      <c r="T39" s="85"/>
      <c r="U39" s="85"/>
      <c r="V39" s="85"/>
      <c r="W39" s="85"/>
      <c r="X39" s="85"/>
      <c r="Y39" s="85"/>
      <c r="Z39" s="85"/>
    </row>
    <row r="40" spans="1:26" ht="12" customHeight="1" x14ac:dyDescent="0.2">
      <c r="A40" s="85"/>
      <c r="B40" s="244">
        <v>2022</v>
      </c>
      <c r="C40" s="238">
        <v>1000000</v>
      </c>
      <c r="D40" s="85"/>
      <c r="E40" s="85"/>
      <c r="F40" s="85"/>
      <c r="G40" s="85"/>
      <c r="H40" s="85"/>
      <c r="I40" s="85"/>
      <c r="J40" s="85"/>
      <c r="K40" s="85"/>
      <c r="L40" s="85"/>
      <c r="M40" s="85"/>
      <c r="N40" s="85"/>
      <c r="O40" s="85"/>
      <c r="P40" s="85"/>
      <c r="Q40" s="85"/>
      <c r="R40" s="85"/>
      <c r="S40" s="85"/>
      <c r="T40" s="85"/>
      <c r="U40" s="85"/>
      <c r="V40" s="85"/>
      <c r="W40" s="85"/>
      <c r="X40" s="85"/>
      <c r="Y40" s="85"/>
      <c r="Z40" s="85"/>
    </row>
    <row r="41" spans="1:26" ht="12" customHeight="1" x14ac:dyDescent="0.2">
      <c r="A41" s="85"/>
      <c r="B41" s="85"/>
      <c r="C41" s="85"/>
      <c r="D41" s="85"/>
      <c r="E41" s="85"/>
      <c r="F41" s="85"/>
      <c r="G41" s="85"/>
      <c r="H41" s="85"/>
      <c r="I41" s="85"/>
      <c r="J41" s="85"/>
      <c r="K41" s="85"/>
      <c r="L41" s="85"/>
      <c r="M41" s="85"/>
      <c r="N41" s="85"/>
      <c r="O41" s="85"/>
      <c r="P41" s="85"/>
      <c r="Q41" s="85"/>
      <c r="R41" s="85"/>
      <c r="S41" s="85"/>
      <c r="T41" s="85"/>
      <c r="U41" s="85"/>
      <c r="V41" s="85"/>
      <c r="W41" s="85"/>
      <c r="X41" s="85"/>
      <c r="Y41" s="85"/>
      <c r="Z41" s="85"/>
    </row>
    <row r="42" spans="1:26" ht="12" customHeight="1" x14ac:dyDescent="0.2">
      <c r="A42" s="85"/>
      <c r="B42" s="85"/>
      <c r="C42" s="85"/>
      <c r="D42" s="85"/>
      <c r="E42" s="85"/>
      <c r="F42" s="85"/>
      <c r="G42" s="85"/>
      <c r="H42" s="85"/>
      <c r="I42" s="85"/>
      <c r="J42" s="85"/>
      <c r="K42" s="85"/>
      <c r="L42" s="85"/>
      <c r="M42" s="85"/>
      <c r="N42" s="85"/>
      <c r="O42" s="85"/>
      <c r="P42" s="85"/>
      <c r="Q42" s="85"/>
      <c r="R42" s="85"/>
      <c r="S42" s="85"/>
      <c r="T42" s="85"/>
      <c r="U42" s="85"/>
      <c r="V42" s="85"/>
      <c r="W42" s="85"/>
      <c r="X42" s="85"/>
      <c r="Y42" s="85"/>
      <c r="Z42" s="85"/>
    </row>
    <row r="43" spans="1:26" ht="12" customHeight="1" x14ac:dyDescent="0.2">
      <c r="A43" s="85"/>
      <c r="B43" s="85"/>
      <c r="C43" s="85"/>
      <c r="D43" s="85"/>
      <c r="E43" s="85"/>
      <c r="F43" s="85"/>
      <c r="G43" s="85"/>
      <c r="H43" s="85"/>
      <c r="I43" s="85"/>
      <c r="J43" s="85"/>
      <c r="K43" s="85"/>
      <c r="L43" s="85"/>
      <c r="M43" s="85"/>
      <c r="N43" s="85"/>
      <c r="O43" s="85"/>
      <c r="P43" s="85"/>
      <c r="Q43" s="85"/>
      <c r="R43" s="85"/>
      <c r="S43" s="85"/>
      <c r="T43" s="85"/>
      <c r="U43" s="85"/>
      <c r="V43" s="85"/>
      <c r="W43" s="85"/>
      <c r="X43" s="85"/>
      <c r="Y43" s="85"/>
      <c r="Z43" s="85"/>
    </row>
    <row r="44" spans="1:26" ht="12" customHeight="1" x14ac:dyDescent="0.2">
      <c r="A44" s="85"/>
      <c r="B44" s="85"/>
      <c r="C44" s="85"/>
      <c r="D44" s="85"/>
      <c r="E44" s="85"/>
      <c r="F44" s="85"/>
      <c r="G44" s="85"/>
      <c r="H44" s="85"/>
      <c r="I44" s="85"/>
      <c r="J44" s="85"/>
      <c r="K44" s="85"/>
      <c r="L44" s="85"/>
      <c r="M44" s="85"/>
      <c r="N44" s="85"/>
      <c r="O44" s="85"/>
      <c r="P44" s="85"/>
      <c r="Q44" s="85"/>
      <c r="R44" s="85"/>
      <c r="S44" s="85"/>
      <c r="T44" s="85"/>
      <c r="U44" s="85"/>
      <c r="V44" s="85"/>
      <c r="W44" s="85"/>
      <c r="X44" s="85"/>
      <c r="Y44" s="85"/>
      <c r="Z44" s="85"/>
    </row>
    <row r="45" spans="1:26" ht="12" customHeight="1" x14ac:dyDescent="0.2">
      <c r="A45" s="85"/>
      <c r="B45" s="85"/>
      <c r="C45" s="85"/>
      <c r="D45" s="85"/>
      <c r="E45" s="85"/>
      <c r="F45" s="85"/>
      <c r="G45" s="85"/>
      <c r="H45" s="85"/>
      <c r="I45" s="85"/>
      <c r="J45" s="85"/>
      <c r="K45" s="85"/>
      <c r="L45" s="85"/>
      <c r="M45" s="85"/>
      <c r="N45" s="85"/>
      <c r="O45" s="85"/>
      <c r="P45" s="85"/>
      <c r="Q45" s="85"/>
      <c r="R45" s="85"/>
      <c r="S45" s="85"/>
      <c r="T45" s="85"/>
      <c r="U45" s="85"/>
      <c r="V45" s="85"/>
      <c r="W45" s="85"/>
      <c r="X45" s="85"/>
      <c r="Y45" s="85"/>
      <c r="Z45" s="85"/>
    </row>
    <row r="46" spans="1:26" ht="12" customHeight="1" x14ac:dyDescent="0.2">
      <c r="A46" s="85"/>
      <c r="B46" s="85"/>
      <c r="C46" s="85"/>
      <c r="D46" s="85"/>
      <c r="E46" s="85"/>
      <c r="F46" s="85"/>
      <c r="G46" s="85"/>
      <c r="H46" s="85"/>
      <c r="I46" s="85"/>
      <c r="J46" s="85"/>
      <c r="K46" s="85"/>
      <c r="L46" s="85"/>
      <c r="M46" s="85"/>
      <c r="N46" s="85"/>
      <c r="O46" s="85"/>
      <c r="P46" s="85"/>
      <c r="Q46" s="85"/>
      <c r="R46" s="85"/>
      <c r="S46" s="85"/>
      <c r="T46" s="85"/>
      <c r="U46" s="85"/>
      <c r="V46" s="85"/>
      <c r="W46" s="85"/>
      <c r="X46" s="85"/>
      <c r="Y46" s="85"/>
      <c r="Z46" s="85"/>
    </row>
    <row r="47" spans="1:26" ht="12" customHeight="1" x14ac:dyDescent="0.2">
      <c r="A47" s="85"/>
      <c r="B47" s="85"/>
      <c r="C47" s="85"/>
      <c r="D47" s="85"/>
      <c r="E47" s="85"/>
      <c r="F47" s="85"/>
      <c r="G47" s="85"/>
      <c r="H47" s="85"/>
      <c r="I47" s="85"/>
      <c r="J47" s="85"/>
      <c r="K47" s="85"/>
      <c r="L47" s="85"/>
      <c r="M47" s="85"/>
      <c r="N47" s="85"/>
      <c r="O47" s="85"/>
      <c r="P47" s="85"/>
      <c r="Q47" s="85"/>
      <c r="R47" s="85"/>
      <c r="S47" s="85"/>
      <c r="T47" s="85"/>
      <c r="U47" s="85"/>
      <c r="V47" s="85"/>
      <c r="W47" s="85"/>
      <c r="X47" s="85"/>
      <c r="Y47" s="85"/>
      <c r="Z47" s="85"/>
    </row>
    <row r="48" spans="1:26" ht="12" customHeight="1" x14ac:dyDescent="0.2">
      <c r="A48" s="85"/>
      <c r="B48" s="85"/>
      <c r="C48" s="85"/>
      <c r="D48" s="85"/>
      <c r="E48" s="85"/>
      <c r="F48" s="85"/>
      <c r="G48" s="85"/>
      <c r="H48" s="85"/>
      <c r="I48" s="85"/>
      <c r="J48" s="85"/>
      <c r="K48" s="85"/>
      <c r="L48" s="85"/>
      <c r="M48" s="85"/>
      <c r="N48" s="85"/>
      <c r="O48" s="85"/>
      <c r="P48" s="85"/>
      <c r="Q48" s="85"/>
      <c r="R48" s="85"/>
      <c r="S48" s="85"/>
      <c r="T48" s="85"/>
      <c r="U48" s="85"/>
      <c r="V48" s="85"/>
      <c r="W48" s="85"/>
      <c r="X48" s="85"/>
      <c r="Y48" s="85"/>
      <c r="Z48" s="85"/>
    </row>
    <row r="49" spans="1:26" ht="12" customHeight="1" x14ac:dyDescent="0.2">
      <c r="A49" s="85"/>
      <c r="B49" s="85"/>
      <c r="C49" s="85"/>
      <c r="D49" s="85"/>
      <c r="E49" s="85"/>
      <c r="F49" s="85"/>
      <c r="G49" s="85"/>
      <c r="H49" s="85"/>
      <c r="I49" s="85"/>
      <c r="J49" s="85"/>
      <c r="K49" s="85"/>
      <c r="L49" s="85"/>
      <c r="M49" s="85"/>
      <c r="N49" s="85"/>
      <c r="O49" s="85"/>
      <c r="P49" s="85"/>
      <c r="Q49" s="85"/>
      <c r="R49" s="85"/>
      <c r="S49" s="85"/>
      <c r="T49" s="85"/>
      <c r="U49" s="85"/>
      <c r="V49" s="85"/>
      <c r="W49" s="85"/>
      <c r="X49" s="85"/>
      <c r="Y49" s="85"/>
      <c r="Z49" s="85"/>
    </row>
    <row r="50" spans="1:26" ht="12" customHeight="1" x14ac:dyDescent="0.2">
      <c r="A50" s="85"/>
      <c r="B50" s="85"/>
      <c r="C50" s="85"/>
      <c r="D50" s="85"/>
      <c r="E50" s="85"/>
      <c r="F50" s="85"/>
      <c r="G50" s="85"/>
      <c r="H50" s="85"/>
      <c r="I50" s="85"/>
      <c r="J50" s="85"/>
      <c r="K50" s="85"/>
      <c r="L50" s="85"/>
      <c r="M50" s="85"/>
      <c r="N50" s="85"/>
      <c r="O50" s="85"/>
      <c r="P50" s="85"/>
      <c r="Q50" s="85"/>
      <c r="R50" s="85"/>
      <c r="S50" s="85"/>
      <c r="T50" s="85"/>
      <c r="U50" s="85"/>
      <c r="V50" s="85"/>
      <c r="W50" s="85"/>
      <c r="X50" s="85"/>
      <c r="Y50" s="85"/>
      <c r="Z50" s="85"/>
    </row>
    <row r="51" spans="1:26" ht="12" customHeight="1" x14ac:dyDescent="0.2">
      <c r="A51" s="85"/>
      <c r="B51" s="85"/>
      <c r="C51" s="85"/>
      <c r="D51" s="85"/>
      <c r="E51" s="85"/>
      <c r="F51" s="85"/>
      <c r="G51" s="85"/>
      <c r="H51" s="85"/>
      <c r="I51" s="85"/>
      <c r="J51" s="85"/>
      <c r="K51" s="85"/>
      <c r="L51" s="85"/>
      <c r="M51" s="85"/>
      <c r="N51" s="85"/>
      <c r="O51" s="85"/>
      <c r="P51" s="85"/>
      <c r="Q51" s="85"/>
      <c r="R51" s="85"/>
      <c r="S51" s="85"/>
      <c r="T51" s="85"/>
      <c r="U51" s="85"/>
      <c r="V51" s="85"/>
      <c r="W51" s="85"/>
      <c r="X51" s="85"/>
      <c r="Y51" s="85"/>
      <c r="Z51" s="85"/>
    </row>
    <row r="52" spans="1:26" ht="12" customHeight="1" x14ac:dyDescent="0.2">
      <c r="A52" s="85"/>
      <c r="B52" s="85"/>
      <c r="C52" s="85"/>
      <c r="D52" s="85"/>
      <c r="E52" s="85"/>
      <c r="F52" s="85"/>
      <c r="G52" s="85"/>
      <c r="H52" s="85"/>
      <c r="I52" s="85"/>
      <c r="J52" s="85"/>
      <c r="K52" s="85"/>
      <c r="L52" s="85"/>
      <c r="M52" s="85"/>
      <c r="N52" s="85"/>
      <c r="O52" s="85"/>
      <c r="P52" s="85"/>
      <c r="Q52" s="85"/>
      <c r="R52" s="85"/>
      <c r="S52" s="85"/>
      <c r="T52" s="85"/>
      <c r="U52" s="85"/>
      <c r="V52" s="85"/>
      <c r="W52" s="85"/>
      <c r="X52" s="85"/>
      <c r="Y52" s="85"/>
      <c r="Z52" s="85"/>
    </row>
    <row r="53" spans="1:26" ht="12" customHeight="1" x14ac:dyDescent="0.2">
      <c r="A53" s="85"/>
      <c r="B53" s="85"/>
      <c r="C53" s="85"/>
      <c r="D53" s="85"/>
      <c r="E53" s="85"/>
      <c r="F53" s="85"/>
      <c r="G53" s="85"/>
      <c r="H53" s="85"/>
      <c r="I53" s="85"/>
      <c r="J53" s="85"/>
      <c r="K53" s="85"/>
      <c r="L53" s="85"/>
      <c r="M53" s="85"/>
      <c r="N53" s="85"/>
      <c r="O53" s="85"/>
      <c r="P53" s="85"/>
      <c r="Q53" s="85"/>
      <c r="R53" s="85"/>
      <c r="S53" s="85"/>
      <c r="T53" s="85"/>
      <c r="U53" s="85"/>
      <c r="V53" s="85"/>
      <c r="W53" s="85"/>
      <c r="X53" s="85"/>
      <c r="Y53" s="85"/>
      <c r="Z53" s="85"/>
    </row>
    <row r="54" spans="1:26" ht="12" customHeight="1" x14ac:dyDescent="0.2">
      <c r="A54" s="85"/>
      <c r="B54" s="85"/>
      <c r="C54" s="85"/>
      <c r="D54" s="85"/>
      <c r="E54" s="85"/>
      <c r="F54" s="85"/>
      <c r="G54" s="85"/>
      <c r="H54" s="85"/>
      <c r="I54" s="85"/>
      <c r="J54" s="85"/>
      <c r="K54" s="85"/>
      <c r="L54" s="85"/>
      <c r="M54" s="85"/>
      <c r="N54" s="85"/>
      <c r="O54" s="85"/>
      <c r="P54" s="85"/>
      <c r="Q54" s="85"/>
      <c r="R54" s="85"/>
      <c r="S54" s="85"/>
      <c r="T54" s="85"/>
      <c r="U54" s="85"/>
      <c r="V54" s="85"/>
      <c r="W54" s="85"/>
      <c r="X54" s="85"/>
      <c r="Y54" s="85"/>
      <c r="Z54" s="85"/>
    </row>
    <row r="55" spans="1:26" ht="12" customHeight="1" x14ac:dyDescent="0.2">
      <c r="A55" s="85"/>
      <c r="B55" s="85"/>
      <c r="C55" s="85"/>
      <c r="D55" s="85"/>
      <c r="E55" s="85"/>
      <c r="F55" s="85"/>
      <c r="G55" s="85"/>
      <c r="H55" s="85"/>
      <c r="I55" s="85"/>
      <c r="J55" s="85"/>
      <c r="K55" s="85"/>
      <c r="L55" s="85"/>
      <c r="M55" s="85"/>
      <c r="N55" s="85"/>
      <c r="O55" s="85"/>
      <c r="P55" s="85"/>
      <c r="Q55" s="85"/>
      <c r="R55" s="85"/>
      <c r="S55" s="85"/>
      <c r="T55" s="85"/>
      <c r="U55" s="85"/>
      <c r="V55" s="85"/>
      <c r="W55" s="85"/>
      <c r="X55" s="85"/>
      <c r="Y55" s="85"/>
      <c r="Z55" s="85"/>
    </row>
    <row r="56" spans="1:26" ht="12" customHeight="1" x14ac:dyDescent="0.2">
      <c r="A56" s="85"/>
      <c r="B56" s="85"/>
      <c r="C56" s="85"/>
      <c r="D56" s="85"/>
      <c r="E56" s="85"/>
      <c r="F56" s="85"/>
      <c r="G56" s="85"/>
      <c r="H56" s="85"/>
      <c r="I56" s="85"/>
      <c r="J56" s="85"/>
      <c r="K56" s="85"/>
      <c r="L56" s="85"/>
      <c r="M56" s="85"/>
      <c r="N56" s="85"/>
      <c r="O56" s="85"/>
      <c r="P56" s="85"/>
      <c r="Q56" s="85"/>
      <c r="R56" s="85"/>
      <c r="S56" s="85"/>
      <c r="T56" s="85"/>
      <c r="U56" s="85"/>
      <c r="V56" s="85"/>
      <c r="W56" s="85"/>
      <c r="X56" s="85"/>
      <c r="Y56" s="85"/>
      <c r="Z56" s="85"/>
    </row>
    <row r="57" spans="1:26" ht="12" customHeight="1" x14ac:dyDescent="0.2">
      <c r="A57" s="85"/>
      <c r="B57" s="85"/>
      <c r="C57" s="85"/>
      <c r="D57" s="85"/>
      <c r="E57" s="85"/>
      <c r="F57" s="85"/>
      <c r="G57" s="85"/>
      <c r="H57" s="85"/>
      <c r="I57" s="85"/>
      <c r="J57" s="85"/>
      <c r="K57" s="85"/>
      <c r="L57" s="85"/>
      <c r="M57" s="85"/>
      <c r="N57" s="85"/>
      <c r="O57" s="85"/>
      <c r="P57" s="85"/>
      <c r="Q57" s="85"/>
      <c r="R57" s="85"/>
      <c r="S57" s="85"/>
      <c r="T57" s="85"/>
      <c r="U57" s="85"/>
      <c r="V57" s="85"/>
      <c r="W57" s="85"/>
      <c r="X57" s="85"/>
      <c r="Y57" s="85"/>
      <c r="Z57" s="85"/>
    </row>
    <row r="58" spans="1:26" ht="12" customHeight="1" x14ac:dyDescent="0.2">
      <c r="A58" s="85"/>
      <c r="B58" s="85"/>
      <c r="C58" s="85"/>
      <c r="D58" s="85"/>
      <c r="E58" s="85"/>
      <c r="F58" s="85"/>
      <c r="G58" s="85"/>
      <c r="H58" s="85"/>
      <c r="I58" s="85"/>
      <c r="J58" s="85"/>
      <c r="K58" s="85"/>
      <c r="L58" s="85"/>
      <c r="M58" s="85"/>
      <c r="N58" s="85"/>
      <c r="O58" s="85"/>
      <c r="P58" s="85"/>
      <c r="Q58" s="85"/>
      <c r="R58" s="85"/>
      <c r="S58" s="85"/>
      <c r="T58" s="85"/>
      <c r="U58" s="85"/>
      <c r="V58" s="85"/>
      <c r="W58" s="85"/>
      <c r="X58" s="85"/>
      <c r="Y58" s="85"/>
      <c r="Z58" s="85"/>
    </row>
    <row r="59" spans="1:26" ht="12" customHeight="1" x14ac:dyDescent="0.2">
      <c r="A59" s="85"/>
      <c r="B59" s="85"/>
      <c r="C59" s="85"/>
      <c r="D59" s="85"/>
      <c r="E59" s="85"/>
      <c r="F59" s="85"/>
      <c r="G59" s="85"/>
      <c r="H59" s="85"/>
      <c r="I59" s="85"/>
      <c r="J59" s="85"/>
      <c r="K59" s="85"/>
      <c r="L59" s="85"/>
      <c r="M59" s="85"/>
      <c r="N59" s="85"/>
      <c r="O59" s="85"/>
      <c r="P59" s="85"/>
      <c r="Q59" s="85"/>
      <c r="R59" s="85"/>
      <c r="S59" s="85"/>
      <c r="T59" s="85"/>
      <c r="U59" s="85"/>
      <c r="V59" s="85"/>
      <c r="W59" s="85"/>
      <c r="X59" s="85"/>
      <c r="Y59" s="85"/>
      <c r="Z59" s="85"/>
    </row>
    <row r="60" spans="1:26" ht="12" customHeight="1" x14ac:dyDescent="0.2">
      <c r="A60" s="85"/>
      <c r="B60" s="85"/>
      <c r="C60" s="85"/>
      <c r="D60" s="85"/>
      <c r="E60" s="85"/>
      <c r="F60" s="85"/>
      <c r="G60" s="85"/>
      <c r="H60" s="85"/>
      <c r="I60" s="85"/>
      <c r="J60" s="85"/>
      <c r="K60" s="85"/>
      <c r="L60" s="85"/>
      <c r="M60" s="85"/>
      <c r="N60" s="85"/>
      <c r="O60" s="85"/>
      <c r="P60" s="85"/>
      <c r="Q60" s="85"/>
      <c r="R60" s="85"/>
      <c r="S60" s="85"/>
      <c r="T60" s="85"/>
      <c r="U60" s="85"/>
      <c r="V60" s="85"/>
      <c r="W60" s="85"/>
      <c r="X60" s="85"/>
      <c r="Y60" s="85"/>
      <c r="Z60" s="85"/>
    </row>
    <row r="61" spans="1:26" ht="12" customHeight="1" x14ac:dyDescent="0.2">
      <c r="A61" s="85"/>
      <c r="B61" s="85"/>
      <c r="C61" s="85"/>
      <c r="D61" s="85"/>
      <c r="E61" s="85"/>
      <c r="F61" s="85"/>
      <c r="G61" s="85"/>
      <c r="H61" s="85"/>
      <c r="I61" s="85"/>
      <c r="J61" s="85"/>
      <c r="K61" s="85"/>
      <c r="L61" s="85"/>
      <c r="M61" s="85"/>
      <c r="N61" s="85"/>
      <c r="O61" s="85"/>
      <c r="P61" s="85"/>
      <c r="Q61" s="85"/>
      <c r="R61" s="85"/>
      <c r="S61" s="85"/>
      <c r="T61" s="85"/>
      <c r="U61" s="85"/>
      <c r="V61" s="85"/>
      <c r="W61" s="85"/>
      <c r="X61" s="85"/>
      <c r="Y61" s="85"/>
      <c r="Z61" s="85"/>
    </row>
    <row r="62" spans="1:26" ht="12" customHeight="1" x14ac:dyDescent="0.2">
      <c r="A62" s="85"/>
      <c r="B62" s="85"/>
      <c r="C62" s="85"/>
      <c r="D62" s="85"/>
      <c r="E62" s="85"/>
      <c r="F62" s="85"/>
      <c r="G62" s="85"/>
      <c r="H62" s="85"/>
      <c r="I62" s="85"/>
      <c r="J62" s="85"/>
      <c r="K62" s="85"/>
      <c r="L62" s="85"/>
      <c r="M62" s="85"/>
      <c r="N62" s="85"/>
      <c r="O62" s="85"/>
      <c r="P62" s="85"/>
      <c r="Q62" s="85"/>
      <c r="R62" s="85"/>
      <c r="S62" s="85"/>
      <c r="T62" s="85"/>
      <c r="U62" s="85"/>
      <c r="V62" s="85"/>
      <c r="W62" s="85"/>
      <c r="X62" s="85"/>
      <c r="Y62" s="85"/>
      <c r="Z62" s="85"/>
    </row>
    <row r="63" spans="1:26" ht="12" customHeight="1" x14ac:dyDescent="0.2">
      <c r="A63" s="85"/>
      <c r="B63" s="85"/>
      <c r="C63" s="85"/>
      <c r="D63" s="85"/>
      <c r="E63" s="85"/>
      <c r="F63" s="85"/>
      <c r="G63" s="85"/>
      <c r="H63" s="85"/>
      <c r="I63" s="85"/>
      <c r="J63" s="85"/>
      <c r="K63" s="85"/>
      <c r="L63" s="85"/>
      <c r="M63" s="85"/>
      <c r="N63" s="85"/>
      <c r="O63" s="85"/>
      <c r="P63" s="85"/>
      <c r="Q63" s="85"/>
      <c r="R63" s="85"/>
      <c r="S63" s="85"/>
      <c r="T63" s="85"/>
      <c r="U63" s="85"/>
      <c r="V63" s="85"/>
      <c r="W63" s="85"/>
      <c r="X63" s="85"/>
      <c r="Y63" s="85"/>
      <c r="Z63" s="85"/>
    </row>
    <row r="64" spans="1:26" ht="12" customHeight="1" x14ac:dyDescent="0.2">
      <c r="A64" s="85"/>
      <c r="B64" s="85"/>
      <c r="C64" s="85"/>
      <c r="D64" s="85"/>
      <c r="E64" s="85"/>
      <c r="F64" s="85"/>
      <c r="G64" s="85"/>
      <c r="H64" s="85"/>
      <c r="I64" s="85"/>
      <c r="J64" s="85"/>
      <c r="K64" s="85"/>
      <c r="L64" s="85"/>
      <c r="M64" s="85"/>
      <c r="N64" s="85"/>
      <c r="O64" s="85"/>
      <c r="P64" s="85"/>
      <c r="Q64" s="85"/>
      <c r="R64" s="85"/>
      <c r="S64" s="85"/>
      <c r="T64" s="85"/>
      <c r="U64" s="85"/>
      <c r="V64" s="85"/>
      <c r="W64" s="85"/>
      <c r="X64" s="85"/>
      <c r="Y64" s="85"/>
      <c r="Z64" s="85"/>
    </row>
    <row r="65" spans="1:26" ht="12" customHeight="1" x14ac:dyDescent="0.2">
      <c r="A65" s="85"/>
      <c r="B65" s="85"/>
      <c r="C65" s="85"/>
      <c r="D65" s="85"/>
      <c r="E65" s="85"/>
      <c r="F65" s="85"/>
      <c r="G65" s="85"/>
      <c r="H65" s="85"/>
      <c r="I65" s="85"/>
      <c r="J65" s="85"/>
      <c r="K65" s="85"/>
      <c r="L65" s="85"/>
      <c r="M65" s="85"/>
      <c r="N65" s="85"/>
      <c r="O65" s="85"/>
      <c r="P65" s="85"/>
      <c r="Q65" s="85"/>
      <c r="R65" s="85"/>
      <c r="S65" s="85"/>
      <c r="T65" s="85"/>
      <c r="U65" s="85"/>
      <c r="V65" s="85"/>
      <c r="W65" s="85"/>
      <c r="X65" s="85"/>
      <c r="Y65" s="85"/>
      <c r="Z65" s="85"/>
    </row>
    <row r="66" spans="1:26" ht="12" customHeight="1" x14ac:dyDescent="0.2">
      <c r="A66" s="85"/>
      <c r="B66" s="85"/>
      <c r="C66" s="85"/>
      <c r="D66" s="85"/>
      <c r="E66" s="85"/>
      <c r="F66" s="85"/>
      <c r="G66" s="85"/>
      <c r="H66" s="85"/>
      <c r="I66" s="85"/>
      <c r="J66" s="85"/>
      <c r="K66" s="85"/>
      <c r="L66" s="85"/>
      <c r="M66" s="85"/>
      <c r="N66" s="85"/>
      <c r="O66" s="85"/>
      <c r="P66" s="85"/>
      <c r="Q66" s="85"/>
      <c r="R66" s="85"/>
      <c r="S66" s="85"/>
      <c r="T66" s="85"/>
      <c r="U66" s="85"/>
      <c r="V66" s="85"/>
      <c r="W66" s="85"/>
      <c r="X66" s="85"/>
      <c r="Y66" s="85"/>
      <c r="Z66" s="85"/>
    </row>
    <row r="67" spans="1:26" ht="12" customHeight="1" x14ac:dyDescent="0.2">
      <c r="A67" s="85"/>
      <c r="B67" s="85"/>
      <c r="C67" s="85"/>
      <c r="D67" s="85"/>
      <c r="E67" s="85"/>
      <c r="F67" s="85"/>
      <c r="G67" s="85"/>
      <c r="H67" s="85"/>
      <c r="I67" s="85"/>
      <c r="J67" s="85"/>
      <c r="K67" s="85"/>
      <c r="L67" s="85"/>
      <c r="M67" s="85"/>
      <c r="N67" s="85"/>
      <c r="O67" s="85"/>
      <c r="P67" s="85"/>
      <c r="Q67" s="85"/>
      <c r="R67" s="85"/>
      <c r="S67" s="85"/>
      <c r="T67" s="85"/>
      <c r="U67" s="85"/>
      <c r="V67" s="85"/>
      <c r="W67" s="85"/>
      <c r="X67" s="85"/>
      <c r="Y67" s="85"/>
      <c r="Z67" s="85"/>
    </row>
    <row r="68" spans="1:26" ht="12" customHeight="1" x14ac:dyDescent="0.2">
      <c r="A68" s="85"/>
      <c r="B68" s="85"/>
      <c r="C68" s="85"/>
      <c r="D68" s="85"/>
      <c r="E68" s="85"/>
      <c r="F68" s="85"/>
      <c r="G68" s="85"/>
      <c r="H68" s="85"/>
      <c r="I68" s="85"/>
      <c r="J68" s="85"/>
      <c r="K68" s="85"/>
      <c r="L68" s="85"/>
      <c r="M68" s="85"/>
      <c r="N68" s="85"/>
      <c r="O68" s="85"/>
      <c r="P68" s="85"/>
      <c r="Q68" s="85"/>
      <c r="R68" s="85"/>
      <c r="S68" s="85"/>
      <c r="T68" s="85"/>
      <c r="U68" s="85"/>
      <c r="V68" s="85"/>
      <c r="W68" s="85"/>
      <c r="X68" s="85"/>
      <c r="Y68" s="85"/>
      <c r="Z68" s="85"/>
    </row>
    <row r="69" spans="1:26" ht="12" customHeight="1" x14ac:dyDescent="0.2">
      <c r="A69" s="85"/>
      <c r="B69" s="85"/>
      <c r="C69" s="85"/>
      <c r="D69" s="85"/>
      <c r="E69" s="85"/>
      <c r="F69" s="85"/>
      <c r="G69" s="85"/>
      <c r="H69" s="85"/>
      <c r="I69" s="85"/>
      <c r="J69" s="85"/>
      <c r="K69" s="85"/>
      <c r="L69" s="85"/>
      <c r="M69" s="85"/>
      <c r="N69" s="85"/>
      <c r="O69" s="85"/>
      <c r="P69" s="85"/>
      <c r="Q69" s="85"/>
      <c r="R69" s="85"/>
      <c r="S69" s="85"/>
      <c r="T69" s="85"/>
      <c r="U69" s="85"/>
      <c r="V69" s="85"/>
      <c r="W69" s="85"/>
      <c r="X69" s="85"/>
      <c r="Y69" s="85"/>
      <c r="Z69" s="85"/>
    </row>
    <row r="70" spans="1:26" ht="12" customHeight="1" x14ac:dyDescent="0.2">
      <c r="A70" s="85"/>
      <c r="B70" s="85"/>
      <c r="C70" s="85"/>
      <c r="D70" s="85"/>
      <c r="E70" s="85"/>
      <c r="F70" s="85"/>
      <c r="G70" s="85"/>
      <c r="H70" s="85"/>
      <c r="I70" s="85"/>
      <c r="J70" s="85"/>
      <c r="K70" s="85"/>
      <c r="L70" s="85"/>
      <c r="M70" s="85"/>
      <c r="N70" s="85"/>
      <c r="O70" s="85"/>
      <c r="P70" s="85"/>
      <c r="Q70" s="85"/>
      <c r="R70" s="85"/>
      <c r="S70" s="85"/>
      <c r="T70" s="85"/>
      <c r="U70" s="85"/>
      <c r="V70" s="85"/>
      <c r="W70" s="85"/>
      <c r="X70" s="85"/>
      <c r="Y70" s="85"/>
      <c r="Z70" s="85"/>
    </row>
    <row r="71" spans="1:26" ht="12" customHeight="1" x14ac:dyDescent="0.2">
      <c r="A71" s="85"/>
      <c r="B71" s="85"/>
      <c r="C71" s="85"/>
      <c r="D71" s="85"/>
      <c r="E71" s="85"/>
      <c r="F71" s="85"/>
      <c r="G71" s="85"/>
      <c r="H71" s="85"/>
      <c r="I71" s="85"/>
      <c r="J71" s="85"/>
      <c r="K71" s="85"/>
      <c r="L71" s="85"/>
      <c r="M71" s="85"/>
      <c r="N71" s="85"/>
      <c r="O71" s="85"/>
      <c r="P71" s="85"/>
      <c r="Q71" s="85"/>
      <c r="R71" s="85"/>
      <c r="S71" s="85"/>
      <c r="T71" s="85"/>
      <c r="U71" s="85"/>
      <c r="V71" s="85"/>
      <c r="W71" s="85"/>
      <c r="X71" s="85"/>
      <c r="Y71" s="85"/>
      <c r="Z71" s="85"/>
    </row>
    <row r="72" spans="1:26" ht="12" customHeight="1" x14ac:dyDescent="0.2">
      <c r="A72" s="85"/>
      <c r="B72" s="85"/>
      <c r="C72" s="85"/>
      <c r="D72" s="85"/>
      <c r="E72" s="85"/>
      <c r="F72" s="85"/>
      <c r="G72" s="85"/>
      <c r="H72" s="85"/>
      <c r="I72" s="85"/>
      <c r="J72" s="85"/>
      <c r="K72" s="85"/>
      <c r="L72" s="85"/>
      <c r="M72" s="85"/>
      <c r="N72" s="85"/>
      <c r="O72" s="85"/>
      <c r="P72" s="85"/>
      <c r="Q72" s="85"/>
      <c r="R72" s="85"/>
      <c r="S72" s="85"/>
      <c r="T72" s="85"/>
      <c r="U72" s="85"/>
      <c r="V72" s="85"/>
      <c r="W72" s="85"/>
      <c r="X72" s="85"/>
      <c r="Y72" s="85"/>
      <c r="Z72" s="85"/>
    </row>
    <row r="73" spans="1:26" ht="12" customHeight="1" x14ac:dyDescent="0.2">
      <c r="A73" s="85"/>
      <c r="B73" s="85"/>
      <c r="C73" s="85"/>
      <c r="D73" s="85"/>
      <c r="E73" s="85"/>
      <c r="F73" s="85"/>
      <c r="G73" s="85"/>
      <c r="H73" s="85"/>
      <c r="I73" s="85"/>
      <c r="J73" s="85"/>
      <c r="K73" s="85"/>
      <c r="L73" s="85"/>
      <c r="M73" s="85"/>
      <c r="N73" s="85"/>
      <c r="O73" s="85"/>
      <c r="P73" s="85"/>
      <c r="Q73" s="85"/>
      <c r="R73" s="85"/>
      <c r="S73" s="85"/>
      <c r="T73" s="85"/>
      <c r="U73" s="85"/>
      <c r="V73" s="85"/>
      <c r="W73" s="85"/>
      <c r="X73" s="85"/>
      <c r="Y73" s="85"/>
      <c r="Z73" s="85"/>
    </row>
    <row r="74" spans="1:26" ht="12" customHeight="1" x14ac:dyDescent="0.2">
      <c r="A74" s="85"/>
      <c r="B74" s="85"/>
      <c r="C74" s="85"/>
      <c r="D74" s="85"/>
      <c r="E74" s="85"/>
      <c r="F74" s="85"/>
      <c r="G74" s="85"/>
      <c r="H74" s="85"/>
      <c r="I74" s="85"/>
      <c r="J74" s="85"/>
      <c r="K74" s="85"/>
      <c r="L74" s="85"/>
      <c r="M74" s="85"/>
      <c r="N74" s="85"/>
      <c r="O74" s="85"/>
      <c r="P74" s="85"/>
      <c r="Q74" s="85"/>
      <c r="R74" s="85"/>
      <c r="S74" s="85"/>
      <c r="T74" s="85"/>
      <c r="U74" s="85"/>
      <c r="V74" s="85"/>
      <c r="W74" s="85"/>
      <c r="X74" s="85"/>
      <c r="Y74" s="85"/>
      <c r="Z74" s="85"/>
    </row>
    <row r="75" spans="1:26" ht="12" customHeight="1" x14ac:dyDescent="0.2">
      <c r="A75" s="85"/>
      <c r="B75" s="85"/>
      <c r="C75" s="85"/>
      <c r="D75" s="85"/>
      <c r="E75" s="85"/>
      <c r="F75" s="85"/>
      <c r="G75" s="85"/>
      <c r="H75" s="85"/>
      <c r="I75" s="85"/>
      <c r="J75" s="85"/>
      <c r="K75" s="85"/>
      <c r="L75" s="85"/>
      <c r="M75" s="85"/>
      <c r="N75" s="85"/>
      <c r="O75" s="85"/>
      <c r="P75" s="85"/>
      <c r="Q75" s="85"/>
      <c r="R75" s="85"/>
      <c r="S75" s="85"/>
      <c r="T75" s="85"/>
      <c r="U75" s="85"/>
      <c r="V75" s="85"/>
      <c r="W75" s="85"/>
      <c r="X75" s="85"/>
      <c r="Y75" s="85"/>
      <c r="Z75" s="85"/>
    </row>
    <row r="76" spans="1:26" ht="12" customHeight="1" x14ac:dyDescent="0.2">
      <c r="A76" s="85"/>
      <c r="B76" s="85"/>
      <c r="C76" s="85"/>
      <c r="D76" s="85"/>
      <c r="E76" s="85"/>
      <c r="F76" s="85"/>
      <c r="G76" s="85"/>
      <c r="H76" s="85"/>
      <c r="I76" s="85"/>
      <c r="J76" s="85"/>
      <c r="K76" s="85"/>
      <c r="L76" s="85"/>
      <c r="M76" s="85"/>
      <c r="N76" s="85"/>
      <c r="O76" s="85"/>
      <c r="P76" s="85"/>
      <c r="Q76" s="85"/>
      <c r="R76" s="85"/>
      <c r="S76" s="85"/>
      <c r="T76" s="85"/>
      <c r="U76" s="85"/>
      <c r="V76" s="85"/>
      <c r="W76" s="85"/>
      <c r="X76" s="85"/>
      <c r="Y76" s="85"/>
      <c r="Z76" s="85"/>
    </row>
    <row r="77" spans="1:26" ht="12" customHeight="1" x14ac:dyDescent="0.2">
      <c r="A77" s="85"/>
      <c r="B77" s="85"/>
      <c r="C77" s="85"/>
      <c r="D77" s="85"/>
      <c r="E77" s="85"/>
      <c r="F77" s="85"/>
      <c r="G77" s="85"/>
      <c r="H77" s="85"/>
      <c r="I77" s="85"/>
      <c r="J77" s="85"/>
      <c r="K77" s="85"/>
      <c r="L77" s="85"/>
      <c r="M77" s="85"/>
      <c r="N77" s="85"/>
      <c r="O77" s="85"/>
      <c r="P77" s="85"/>
      <c r="Q77" s="85"/>
      <c r="R77" s="85"/>
      <c r="S77" s="85"/>
      <c r="T77" s="85"/>
      <c r="U77" s="85"/>
      <c r="V77" s="85"/>
      <c r="W77" s="85"/>
      <c r="X77" s="85"/>
      <c r="Y77" s="85"/>
      <c r="Z77" s="85"/>
    </row>
    <row r="78" spans="1:26" ht="12" customHeight="1" x14ac:dyDescent="0.2">
      <c r="A78" s="85"/>
      <c r="B78" s="85"/>
      <c r="C78" s="85"/>
      <c r="D78" s="85"/>
      <c r="E78" s="85"/>
      <c r="F78" s="85"/>
      <c r="G78" s="85"/>
      <c r="H78" s="85"/>
      <c r="I78" s="85"/>
      <c r="J78" s="85"/>
      <c r="K78" s="85"/>
      <c r="L78" s="85"/>
      <c r="M78" s="85"/>
      <c r="N78" s="85"/>
      <c r="O78" s="85"/>
      <c r="P78" s="85"/>
      <c r="Q78" s="85"/>
      <c r="R78" s="85"/>
      <c r="S78" s="85"/>
      <c r="T78" s="85"/>
      <c r="U78" s="85"/>
      <c r="V78" s="85"/>
      <c r="W78" s="85"/>
      <c r="X78" s="85"/>
      <c r="Y78" s="85"/>
      <c r="Z78" s="85"/>
    </row>
    <row r="79" spans="1:26" ht="12" customHeight="1" x14ac:dyDescent="0.2">
      <c r="A79" s="85"/>
      <c r="B79" s="85"/>
      <c r="C79" s="85"/>
      <c r="D79" s="85"/>
      <c r="E79" s="85"/>
      <c r="F79" s="85"/>
      <c r="G79" s="85"/>
      <c r="H79" s="85"/>
      <c r="I79" s="85"/>
      <c r="J79" s="85"/>
      <c r="K79" s="85"/>
      <c r="L79" s="85"/>
      <c r="M79" s="85"/>
      <c r="N79" s="85"/>
      <c r="O79" s="85"/>
      <c r="P79" s="85"/>
      <c r="Q79" s="85"/>
      <c r="R79" s="85"/>
      <c r="S79" s="85"/>
      <c r="T79" s="85"/>
      <c r="U79" s="85"/>
      <c r="V79" s="85"/>
      <c r="W79" s="85"/>
      <c r="X79" s="85"/>
      <c r="Y79" s="85"/>
      <c r="Z79" s="85"/>
    </row>
    <row r="80" spans="1:26" ht="12" customHeight="1" x14ac:dyDescent="0.2">
      <c r="A80" s="85"/>
      <c r="B80" s="85"/>
      <c r="C80" s="85"/>
      <c r="D80" s="85"/>
      <c r="E80" s="85"/>
      <c r="F80" s="85"/>
      <c r="G80" s="85"/>
      <c r="H80" s="85"/>
      <c r="I80" s="85"/>
      <c r="J80" s="85"/>
      <c r="K80" s="85"/>
      <c r="L80" s="85"/>
      <c r="M80" s="85"/>
      <c r="N80" s="85"/>
      <c r="O80" s="85"/>
      <c r="P80" s="85"/>
      <c r="Q80" s="85"/>
      <c r="R80" s="85"/>
      <c r="S80" s="85"/>
      <c r="T80" s="85"/>
      <c r="U80" s="85"/>
      <c r="V80" s="85"/>
      <c r="W80" s="85"/>
      <c r="X80" s="85"/>
      <c r="Y80" s="85"/>
      <c r="Z80" s="85"/>
    </row>
    <row r="81" spans="1:26" ht="12" customHeight="1" x14ac:dyDescent="0.2">
      <c r="A81" s="85"/>
      <c r="B81" s="85"/>
      <c r="C81" s="85"/>
      <c r="D81" s="85"/>
      <c r="E81" s="85"/>
      <c r="F81" s="85"/>
      <c r="G81" s="85"/>
      <c r="H81" s="85"/>
      <c r="I81" s="85"/>
      <c r="J81" s="85"/>
      <c r="K81" s="85"/>
      <c r="L81" s="85"/>
      <c r="M81" s="85"/>
      <c r="N81" s="85"/>
      <c r="O81" s="85"/>
      <c r="P81" s="85"/>
      <c r="Q81" s="85"/>
      <c r="R81" s="85"/>
      <c r="S81" s="85"/>
      <c r="T81" s="85"/>
      <c r="U81" s="85"/>
      <c r="V81" s="85"/>
      <c r="W81" s="85"/>
      <c r="X81" s="85"/>
      <c r="Y81" s="85"/>
      <c r="Z81" s="85"/>
    </row>
    <row r="82" spans="1:26" ht="12" customHeight="1" x14ac:dyDescent="0.2">
      <c r="A82" s="85"/>
      <c r="B82" s="85"/>
      <c r="C82" s="85"/>
      <c r="D82" s="85"/>
      <c r="E82" s="85"/>
      <c r="F82" s="85"/>
      <c r="G82" s="85"/>
      <c r="H82" s="85"/>
      <c r="I82" s="85"/>
      <c r="J82" s="85"/>
      <c r="K82" s="85"/>
      <c r="L82" s="85"/>
      <c r="M82" s="85"/>
      <c r="N82" s="85"/>
      <c r="O82" s="85"/>
      <c r="P82" s="85"/>
      <c r="Q82" s="85"/>
      <c r="R82" s="85"/>
      <c r="S82" s="85"/>
      <c r="T82" s="85"/>
      <c r="U82" s="85"/>
      <c r="V82" s="85"/>
      <c r="W82" s="85"/>
      <c r="X82" s="85"/>
      <c r="Y82" s="85"/>
      <c r="Z82" s="85"/>
    </row>
    <row r="83" spans="1:26" ht="12" customHeight="1" x14ac:dyDescent="0.2">
      <c r="A83" s="85"/>
      <c r="B83" s="85"/>
      <c r="C83" s="85"/>
      <c r="D83" s="85"/>
      <c r="E83" s="85"/>
      <c r="F83" s="85"/>
      <c r="G83" s="85"/>
      <c r="H83" s="85"/>
      <c r="I83" s="85"/>
      <c r="J83" s="85"/>
      <c r="K83" s="85"/>
      <c r="L83" s="85"/>
      <c r="M83" s="85"/>
      <c r="N83" s="85"/>
      <c r="O83" s="85"/>
      <c r="P83" s="85"/>
      <c r="Q83" s="85"/>
      <c r="R83" s="85"/>
      <c r="S83" s="85"/>
      <c r="T83" s="85"/>
      <c r="U83" s="85"/>
      <c r="V83" s="85"/>
      <c r="W83" s="85"/>
      <c r="X83" s="85"/>
      <c r="Y83" s="85"/>
      <c r="Z83" s="85"/>
    </row>
    <row r="84" spans="1:26" ht="12" customHeight="1" x14ac:dyDescent="0.2">
      <c r="A84" s="85"/>
      <c r="B84" s="85"/>
      <c r="C84" s="85"/>
      <c r="D84" s="85"/>
      <c r="E84" s="85"/>
      <c r="F84" s="85"/>
      <c r="G84" s="85"/>
      <c r="H84" s="85"/>
      <c r="I84" s="85"/>
      <c r="J84" s="85"/>
      <c r="K84" s="85"/>
      <c r="L84" s="85"/>
      <c r="M84" s="85"/>
      <c r="N84" s="85"/>
      <c r="O84" s="85"/>
      <c r="P84" s="85"/>
      <c r="Q84" s="85"/>
      <c r="R84" s="85"/>
      <c r="S84" s="85"/>
      <c r="T84" s="85"/>
      <c r="U84" s="85"/>
      <c r="V84" s="85"/>
      <c r="W84" s="85"/>
      <c r="X84" s="85"/>
      <c r="Y84" s="85"/>
      <c r="Z84" s="85"/>
    </row>
    <row r="85" spans="1:26" ht="12" customHeight="1" x14ac:dyDescent="0.2">
      <c r="A85" s="85"/>
      <c r="B85" s="85"/>
      <c r="C85" s="85"/>
      <c r="D85" s="85"/>
      <c r="E85" s="85"/>
      <c r="F85" s="85"/>
      <c r="G85" s="85"/>
      <c r="H85" s="85"/>
      <c r="I85" s="85"/>
      <c r="J85" s="85"/>
      <c r="K85" s="85"/>
      <c r="L85" s="85"/>
      <c r="M85" s="85"/>
      <c r="N85" s="85"/>
      <c r="O85" s="85"/>
      <c r="P85" s="85"/>
      <c r="Q85" s="85"/>
      <c r="R85" s="85"/>
      <c r="S85" s="85"/>
      <c r="T85" s="85"/>
      <c r="U85" s="85"/>
      <c r="V85" s="85"/>
      <c r="W85" s="85"/>
      <c r="X85" s="85"/>
      <c r="Y85" s="85"/>
      <c r="Z85" s="85"/>
    </row>
    <row r="86" spans="1:26" ht="12" customHeight="1" x14ac:dyDescent="0.2">
      <c r="A86" s="85"/>
      <c r="B86" s="85"/>
      <c r="C86" s="85"/>
      <c r="D86" s="85"/>
      <c r="E86" s="85"/>
      <c r="F86" s="85"/>
      <c r="G86" s="85"/>
      <c r="H86" s="85"/>
      <c r="I86" s="85"/>
      <c r="J86" s="85"/>
      <c r="K86" s="85"/>
      <c r="L86" s="85"/>
      <c r="M86" s="85"/>
      <c r="N86" s="85"/>
      <c r="O86" s="85"/>
      <c r="P86" s="85"/>
      <c r="Q86" s="85"/>
      <c r="R86" s="85"/>
      <c r="S86" s="85"/>
      <c r="T86" s="85"/>
      <c r="U86" s="85"/>
      <c r="V86" s="85"/>
      <c r="W86" s="85"/>
      <c r="X86" s="85"/>
      <c r="Y86" s="85"/>
      <c r="Z86" s="85"/>
    </row>
    <row r="87" spans="1:26" ht="12" customHeight="1" x14ac:dyDescent="0.2">
      <c r="A87" s="85"/>
      <c r="B87" s="85"/>
      <c r="C87" s="85"/>
      <c r="D87" s="85"/>
      <c r="E87" s="85"/>
      <c r="F87" s="85"/>
      <c r="G87" s="85"/>
      <c r="H87" s="85"/>
      <c r="I87" s="85"/>
      <c r="J87" s="85"/>
      <c r="K87" s="85"/>
      <c r="L87" s="85"/>
      <c r="M87" s="85"/>
      <c r="N87" s="85"/>
      <c r="O87" s="85"/>
      <c r="P87" s="85"/>
      <c r="Q87" s="85"/>
      <c r="R87" s="85"/>
      <c r="S87" s="85"/>
      <c r="T87" s="85"/>
      <c r="U87" s="85"/>
      <c r="V87" s="85"/>
      <c r="W87" s="85"/>
      <c r="X87" s="85"/>
      <c r="Y87" s="85"/>
      <c r="Z87" s="85"/>
    </row>
    <row r="88" spans="1:26" ht="12" customHeight="1" x14ac:dyDescent="0.2">
      <c r="A88" s="85"/>
      <c r="B88" s="85"/>
      <c r="C88" s="85"/>
      <c r="D88" s="85"/>
      <c r="E88" s="85"/>
      <c r="F88" s="85"/>
      <c r="G88" s="85"/>
      <c r="H88" s="85"/>
      <c r="I88" s="85"/>
      <c r="J88" s="85"/>
      <c r="K88" s="85"/>
      <c r="L88" s="85"/>
      <c r="M88" s="85"/>
      <c r="N88" s="85"/>
      <c r="O88" s="85"/>
      <c r="P88" s="85"/>
      <c r="Q88" s="85"/>
      <c r="R88" s="85"/>
      <c r="S88" s="85"/>
      <c r="T88" s="85"/>
      <c r="U88" s="85"/>
      <c r="V88" s="85"/>
      <c r="W88" s="85"/>
      <c r="X88" s="85"/>
      <c r="Y88" s="85"/>
      <c r="Z88" s="85"/>
    </row>
    <row r="89" spans="1:26" ht="12" customHeight="1" x14ac:dyDescent="0.2">
      <c r="A89" s="85"/>
      <c r="B89" s="85"/>
      <c r="C89" s="85"/>
      <c r="D89" s="85"/>
      <c r="E89" s="85"/>
      <c r="F89" s="85"/>
      <c r="G89" s="85"/>
      <c r="H89" s="85"/>
      <c r="I89" s="85"/>
      <c r="J89" s="85"/>
      <c r="K89" s="85"/>
      <c r="L89" s="85"/>
      <c r="M89" s="85"/>
      <c r="N89" s="85"/>
      <c r="O89" s="85"/>
      <c r="P89" s="85"/>
      <c r="Q89" s="85"/>
      <c r="R89" s="85"/>
      <c r="S89" s="85"/>
      <c r="T89" s="85"/>
      <c r="U89" s="85"/>
      <c r="V89" s="85"/>
      <c r="W89" s="85"/>
      <c r="X89" s="85"/>
      <c r="Y89" s="85"/>
      <c r="Z89" s="85"/>
    </row>
    <row r="90" spans="1:26" ht="12" customHeight="1" x14ac:dyDescent="0.2">
      <c r="A90" s="85"/>
      <c r="B90" s="85"/>
      <c r="C90" s="85"/>
      <c r="D90" s="85"/>
      <c r="E90" s="85"/>
      <c r="F90" s="85"/>
      <c r="G90" s="85"/>
      <c r="H90" s="85"/>
      <c r="I90" s="85"/>
      <c r="J90" s="85"/>
      <c r="K90" s="85"/>
      <c r="L90" s="85"/>
      <c r="M90" s="85"/>
      <c r="N90" s="85"/>
      <c r="O90" s="85"/>
      <c r="P90" s="85"/>
      <c r="Q90" s="85"/>
      <c r="R90" s="85"/>
      <c r="S90" s="85"/>
      <c r="T90" s="85"/>
      <c r="U90" s="85"/>
      <c r="V90" s="85"/>
      <c r="W90" s="85"/>
      <c r="X90" s="85"/>
      <c r="Y90" s="85"/>
      <c r="Z90" s="85"/>
    </row>
    <row r="91" spans="1:26" ht="12" customHeight="1" x14ac:dyDescent="0.2">
      <c r="A91" s="85"/>
      <c r="B91" s="85"/>
      <c r="C91" s="85"/>
      <c r="D91" s="85"/>
      <c r="E91" s="85"/>
      <c r="F91" s="85"/>
      <c r="G91" s="85"/>
      <c r="H91" s="85"/>
      <c r="I91" s="85"/>
      <c r="J91" s="85"/>
      <c r="K91" s="85"/>
      <c r="L91" s="85"/>
      <c r="M91" s="85"/>
      <c r="N91" s="85"/>
      <c r="O91" s="85"/>
      <c r="P91" s="85"/>
      <c r="Q91" s="85"/>
      <c r="R91" s="85"/>
      <c r="S91" s="85"/>
      <c r="T91" s="85"/>
      <c r="U91" s="85"/>
      <c r="V91" s="85"/>
      <c r="W91" s="85"/>
      <c r="X91" s="85"/>
      <c r="Y91" s="85"/>
      <c r="Z91" s="85"/>
    </row>
    <row r="92" spans="1:26" ht="12" customHeight="1" x14ac:dyDescent="0.2">
      <c r="A92" s="85"/>
      <c r="B92" s="85"/>
      <c r="C92" s="85"/>
      <c r="D92" s="85"/>
      <c r="E92" s="85"/>
      <c r="F92" s="85"/>
      <c r="G92" s="85"/>
      <c r="H92" s="85"/>
      <c r="I92" s="85"/>
      <c r="J92" s="85"/>
      <c r="K92" s="85"/>
      <c r="L92" s="85"/>
      <c r="M92" s="85"/>
      <c r="N92" s="85"/>
      <c r="O92" s="85"/>
      <c r="P92" s="85"/>
      <c r="Q92" s="85"/>
      <c r="R92" s="85"/>
      <c r="S92" s="85"/>
      <c r="T92" s="85"/>
      <c r="U92" s="85"/>
      <c r="V92" s="85"/>
      <c r="W92" s="85"/>
      <c r="X92" s="85"/>
      <c r="Y92" s="85"/>
      <c r="Z92" s="85"/>
    </row>
    <row r="93" spans="1:26" ht="12" customHeight="1" x14ac:dyDescent="0.2">
      <c r="A93" s="85"/>
      <c r="B93" s="85"/>
      <c r="C93" s="85"/>
      <c r="D93" s="85"/>
      <c r="E93" s="85"/>
      <c r="F93" s="85"/>
      <c r="G93" s="85"/>
      <c r="H93" s="85"/>
      <c r="I93" s="85"/>
      <c r="J93" s="85"/>
      <c r="K93" s="85"/>
      <c r="L93" s="85"/>
      <c r="M93" s="85"/>
      <c r="N93" s="85"/>
      <c r="O93" s="85"/>
      <c r="P93" s="85"/>
      <c r="Q93" s="85"/>
      <c r="R93" s="85"/>
      <c r="S93" s="85"/>
      <c r="T93" s="85"/>
      <c r="U93" s="85"/>
      <c r="V93" s="85"/>
      <c r="W93" s="85"/>
      <c r="X93" s="85"/>
      <c r="Y93" s="85"/>
      <c r="Z93" s="85"/>
    </row>
    <row r="94" spans="1:26" ht="12" customHeight="1" x14ac:dyDescent="0.2">
      <c r="A94" s="85"/>
      <c r="B94" s="85"/>
      <c r="C94" s="85"/>
      <c r="D94" s="85"/>
      <c r="E94" s="85"/>
      <c r="F94" s="85"/>
      <c r="G94" s="85"/>
      <c r="H94" s="85"/>
      <c r="I94" s="85"/>
      <c r="J94" s="85"/>
      <c r="K94" s="85"/>
      <c r="L94" s="85"/>
      <c r="M94" s="85"/>
      <c r="N94" s="85"/>
      <c r="O94" s="85"/>
      <c r="P94" s="85"/>
      <c r="Q94" s="85"/>
      <c r="R94" s="85"/>
      <c r="S94" s="85"/>
      <c r="T94" s="85"/>
      <c r="U94" s="85"/>
      <c r="V94" s="85"/>
      <c r="W94" s="85"/>
      <c r="X94" s="85"/>
      <c r="Y94" s="85"/>
      <c r="Z94" s="85"/>
    </row>
    <row r="95" spans="1:26" ht="12" customHeight="1" x14ac:dyDescent="0.2">
      <c r="A95" s="85"/>
      <c r="B95" s="85"/>
      <c r="C95" s="85"/>
      <c r="D95" s="85"/>
      <c r="E95" s="85"/>
      <c r="F95" s="85"/>
      <c r="G95" s="85"/>
      <c r="H95" s="85"/>
      <c r="I95" s="85"/>
      <c r="J95" s="85"/>
      <c r="K95" s="85"/>
      <c r="L95" s="85"/>
      <c r="M95" s="85"/>
      <c r="N95" s="85"/>
      <c r="O95" s="85"/>
      <c r="P95" s="85"/>
      <c r="Q95" s="85"/>
      <c r="R95" s="85"/>
      <c r="S95" s="85"/>
      <c r="T95" s="85"/>
      <c r="U95" s="85"/>
      <c r="V95" s="85"/>
      <c r="W95" s="85"/>
      <c r="X95" s="85"/>
      <c r="Y95" s="85"/>
      <c r="Z95" s="85"/>
    </row>
    <row r="96" spans="1:26" ht="12" customHeight="1" x14ac:dyDescent="0.2">
      <c r="A96" s="85"/>
      <c r="B96" s="85"/>
      <c r="C96" s="85"/>
      <c r="D96" s="85"/>
      <c r="E96" s="85"/>
      <c r="F96" s="85"/>
      <c r="G96" s="85"/>
      <c r="H96" s="85"/>
      <c r="I96" s="85"/>
      <c r="J96" s="85"/>
      <c r="K96" s="85"/>
      <c r="L96" s="85"/>
      <c r="M96" s="85"/>
      <c r="N96" s="85"/>
      <c r="O96" s="85"/>
      <c r="P96" s="85"/>
      <c r="Q96" s="85"/>
      <c r="R96" s="85"/>
      <c r="S96" s="85"/>
      <c r="T96" s="85"/>
      <c r="U96" s="85"/>
      <c r="V96" s="85"/>
      <c r="W96" s="85"/>
      <c r="X96" s="85"/>
      <c r="Y96" s="85"/>
      <c r="Z96" s="85"/>
    </row>
    <row r="97" spans="1:26" ht="12" customHeight="1" x14ac:dyDescent="0.2">
      <c r="A97" s="85"/>
      <c r="B97" s="85"/>
      <c r="C97" s="85"/>
      <c r="D97" s="85"/>
      <c r="E97" s="85"/>
      <c r="F97" s="85"/>
      <c r="G97" s="85"/>
      <c r="H97" s="85"/>
      <c r="I97" s="85"/>
      <c r="J97" s="85"/>
      <c r="K97" s="85"/>
      <c r="L97" s="85"/>
      <c r="M97" s="85"/>
      <c r="N97" s="85"/>
      <c r="O97" s="85"/>
      <c r="P97" s="85"/>
      <c r="Q97" s="85"/>
      <c r="R97" s="85"/>
      <c r="S97" s="85"/>
      <c r="T97" s="85"/>
      <c r="U97" s="85"/>
      <c r="V97" s="85"/>
      <c r="W97" s="85"/>
      <c r="X97" s="85"/>
      <c r="Y97" s="85"/>
      <c r="Z97" s="85"/>
    </row>
    <row r="98" spans="1:26" ht="12" customHeight="1" x14ac:dyDescent="0.2">
      <c r="A98" s="85"/>
      <c r="B98" s="85"/>
      <c r="C98" s="85"/>
      <c r="D98" s="85"/>
      <c r="E98" s="85"/>
      <c r="F98" s="85"/>
      <c r="G98" s="85"/>
      <c r="H98" s="85"/>
      <c r="I98" s="85"/>
      <c r="J98" s="85"/>
      <c r="K98" s="85"/>
      <c r="L98" s="85"/>
      <c r="M98" s="85"/>
      <c r="N98" s="85"/>
      <c r="O98" s="85"/>
      <c r="P98" s="85"/>
      <c r="Q98" s="85"/>
      <c r="R98" s="85"/>
      <c r="S98" s="85"/>
      <c r="T98" s="85"/>
      <c r="U98" s="85"/>
      <c r="V98" s="85"/>
      <c r="W98" s="85"/>
      <c r="X98" s="85"/>
      <c r="Y98" s="85"/>
      <c r="Z98" s="85"/>
    </row>
    <row r="99" spans="1:26" ht="12" customHeight="1" x14ac:dyDescent="0.2">
      <c r="A99" s="85"/>
      <c r="B99" s="85"/>
      <c r="C99" s="85"/>
      <c r="D99" s="85"/>
      <c r="E99" s="85"/>
      <c r="F99" s="85"/>
      <c r="G99" s="85"/>
      <c r="H99" s="85"/>
      <c r="I99" s="85"/>
      <c r="J99" s="85"/>
      <c r="K99" s="85"/>
      <c r="L99" s="85"/>
      <c r="M99" s="85"/>
      <c r="N99" s="85"/>
      <c r="O99" s="85"/>
      <c r="P99" s="85"/>
      <c r="Q99" s="85"/>
      <c r="R99" s="85"/>
      <c r="S99" s="85"/>
      <c r="T99" s="85"/>
      <c r="U99" s="85"/>
      <c r="V99" s="85"/>
      <c r="W99" s="85"/>
      <c r="X99" s="85"/>
      <c r="Y99" s="85"/>
      <c r="Z99" s="85"/>
    </row>
    <row r="100" spans="1:26" ht="12" customHeight="1" x14ac:dyDescent="0.2">
      <c r="A100" s="85"/>
      <c r="B100" s="85"/>
      <c r="C100" s="85"/>
      <c r="D100" s="85"/>
      <c r="E100" s="85"/>
      <c r="F100" s="85"/>
      <c r="G100" s="85"/>
      <c r="H100" s="85"/>
      <c r="I100" s="85"/>
      <c r="J100" s="85"/>
      <c r="K100" s="85"/>
      <c r="L100" s="85"/>
      <c r="M100" s="85"/>
      <c r="N100" s="85"/>
      <c r="O100" s="85"/>
      <c r="P100" s="85"/>
      <c r="Q100" s="85"/>
      <c r="R100" s="85"/>
      <c r="S100" s="85"/>
      <c r="T100" s="85"/>
      <c r="U100" s="85"/>
      <c r="V100" s="85"/>
      <c r="W100" s="85"/>
      <c r="X100" s="85"/>
      <c r="Y100" s="85"/>
      <c r="Z100" s="85"/>
    </row>
    <row r="101" spans="1:26" ht="12" customHeight="1" x14ac:dyDescent="0.2">
      <c r="A101" s="85"/>
      <c r="B101" s="85"/>
      <c r="C101" s="85"/>
      <c r="D101" s="85"/>
      <c r="E101" s="85"/>
      <c r="F101" s="85"/>
      <c r="G101" s="85"/>
      <c r="H101" s="85"/>
      <c r="I101" s="85"/>
      <c r="J101" s="85"/>
      <c r="K101" s="85"/>
      <c r="L101" s="85"/>
      <c r="M101" s="85"/>
      <c r="N101" s="85"/>
      <c r="O101" s="85"/>
      <c r="P101" s="85"/>
      <c r="Q101" s="85"/>
      <c r="R101" s="85"/>
      <c r="S101" s="85"/>
      <c r="T101" s="85"/>
      <c r="U101" s="85"/>
      <c r="V101" s="85"/>
      <c r="W101" s="85"/>
      <c r="X101" s="85"/>
      <c r="Y101" s="85"/>
      <c r="Z101" s="85"/>
    </row>
    <row r="102" spans="1:26" ht="12" customHeight="1" x14ac:dyDescent="0.2">
      <c r="A102" s="85"/>
      <c r="B102" s="85"/>
      <c r="C102" s="85"/>
      <c r="D102" s="85"/>
      <c r="E102" s="85"/>
      <c r="F102" s="85"/>
      <c r="G102" s="85"/>
      <c r="H102" s="85"/>
      <c r="I102" s="85"/>
      <c r="J102" s="85"/>
      <c r="K102" s="85"/>
      <c r="L102" s="85"/>
      <c r="M102" s="85"/>
      <c r="N102" s="85"/>
      <c r="O102" s="85"/>
      <c r="P102" s="85"/>
      <c r="Q102" s="85"/>
      <c r="R102" s="85"/>
      <c r="S102" s="85"/>
      <c r="T102" s="85"/>
      <c r="U102" s="85"/>
      <c r="V102" s="85"/>
      <c r="W102" s="85"/>
      <c r="X102" s="85"/>
      <c r="Y102" s="85"/>
      <c r="Z102" s="85"/>
    </row>
    <row r="103" spans="1:26" ht="12" customHeight="1" x14ac:dyDescent="0.2">
      <c r="A103" s="85"/>
      <c r="B103" s="85"/>
      <c r="C103" s="85"/>
      <c r="D103" s="85"/>
      <c r="E103" s="85"/>
      <c r="F103" s="85"/>
      <c r="G103" s="85"/>
      <c r="H103" s="85"/>
      <c r="I103" s="85"/>
      <c r="J103" s="85"/>
      <c r="K103" s="85"/>
      <c r="L103" s="85"/>
      <c r="M103" s="85"/>
      <c r="N103" s="85"/>
      <c r="O103" s="85"/>
      <c r="P103" s="85"/>
      <c r="Q103" s="85"/>
      <c r="R103" s="85"/>
      <c r="S103" s="85"/>
      <c r="T103" s="85"/>
      <c r="U103" s="85"/>
      <c r="V103" s="85"/>
      <c r="W103" s="85"/>
      <c r="X103" s="85"/>
      <c r="Y103" s="85"/>
      <c r="Z103" s="85"/>
    </row>
    <row r="104" spans="1:26" ht="12" customHeight="1" x14ac:dyDescent="0.2">
      <c r="A104" s="85"/>
      <c r="B104" s="85"/>
      <c r="C104" s="85"/>
      <c r="D104" s="85"/>
      <c r="E104" s="85"/>
      <c r="F104" s="85"/>
      <c r="G104" s="85"/>
      <c r="H104" s="85"/>
      <c r="I104" s="85"/>
      <c r="J104" s="85"/>
      <c r="K104" s="85"/>
      <c r="L104" s="85"/>
      <c r="M104" s="85"/>
      <c r="N104" s="85"/>
      <c r="O104" s="85"/>
      <c r="P104" s="85"/>
      <c r="Q104" s="85"/>
      <c r="R104" s="85"/>
      <c r="S104" s="85"/>
      <c r="T104" s="85"/>
      <c r="U104" s="85"/>
      <c r="V104" s="85"/>
      <c r="W104" s="85"/>
      <c r="X104" s="85"/>
      <c r="Y104" s="85"/>
      <c r="Z104" s="85"/>
    </row>
    <row r="105" spans="1:26" ht="12" customHeight="1" x14ac:dyDescent="0.2">
      <c r="A105" s="85"/>
      <c r="B105" s="85"/>
      <c r="C105" s="85"/>
      <c r="D105" s="85"/>
      <c r="E105" s="85"/>
      <c r="F105" s="85"/>
      <c r="G105" s="85"/>
      <c r="H105" s="85"/>
      <c r="I105" s="85"/>
      <c r="J105" s="85"/>
      <c r="K105" s="85"/>
      <c r="L105" s="85"/>
      <c r="M105" s="85"/>
      <c r="N105" s="85"/>
      <c r="O105" s="85"/>
      <c r="P105" s="85"/>
      <c r="Q105" s="85"/>
      <c r="R105" s="85"/>
      <c r="S105" s="85"/>
      <c r="T105" s="85"/>
      <c r="U105" s="85"/>
      <c r="V105" s="85"/>
      <c r="W105" s="85"/>
      <c r="X105" s="85"/>
      <c r="Y105" s="85"/>
      <c r="Z105" s="85"/>
    </row>
    <row r="106" spans="1:26" ht="12" customHeight="1" x14ac:dyDescent="0.2">
      <c r="A106" s="85"/>
      <c r="B106" s="85"/>
      <c r="C106" s="85"/>
      <c r="D106" s="85"/>
      <c r="E106" s="85"/>
      <c r="F106" s="85"/>
      <c r="G106" s="85"/>
      <c r="H106" s="85"/>
      <c r="I106" s="85"/>
      <c r="J106" s="85"/>
      <c r="K106" s="85"/>
      <c r="L106" s="85"/>
      <c r="M106" s="85"/>
      <c r="N106" s="85"/>
      <c r="O106" s="85"/>
      <c r="P106" s="85"/>
      <c r="Q106" s="85"/>
      <c r="R106" s="85"/>
      <c r="S106" s="85"/>
      <c r="T106" s="85"/>
      <c r="U106" s="85"/>
      <c r="V106" s="85"/>
      <c r="W106" s="85"/>
      <c r="X106" s="85"/>
      <c r="Y106" s="85"/>
      <c r="Z106" s="85"/>
    </row>
    <row r="107" spans="1:26" ht="12" customHeight="1" x14ac:dyDescent="0.2">
      <c r="A107" s="85"/>
      <c r="B107" s="85"/>
      <c r="C107" s="85"/>
      <c r="D107" s="85"/>
      <c r="E107" s="85"/>
      <c r="F107" s="85"/>
      <c r="G107" s="85"/>
      <c r="H107" s="85"/>
      <c r="I107" s="85"/>
      <c r="J107" s="85"/>
      <c r="K107" s="85"/>
      <c r="L107" s="85"/>
      <c r="M107" s="85"/>
      <c r="N107" s="85"/>
      <c r="O107" s="85"/>
      <c r="P107" s="85"/>
      <c r="Q107" s="85"/>
      <c r="R107" s="85"/>
      <c r="S107" s="85"/>
      <c r="T107" s="85"/>
      <c r="U107" s="85"/>
      <c r="V107" s="85"/>
      <c r="W107" s="85"/>
      <c r="X107" s="85"/>
      <c r="Y107" s="85"/>
      <c r="Z107" s="85"/>
    </row>
    <row r="108" spans="1:26" ht="12" customHeight="1" x14ac:dyDescent="0.2">
      <c r="A108" s="85"/>
      <c r="B108" s="85"/>
      <c r="C108" s="85"/>
      <c r="D108" s="85"/>
      <c r="E108" s="85"/>
      <c r="F108" s="85"/>
      <c r="G108" s="85"/>
      <c r="H108" s="85"/>
      <c r="I108" s="85"/>
      <c r="J108" s="85"/>
      <c r="K108" s="85"/>
      <c r="L108" s="85"/>
      <c r="M108" s="85"/>
      <c r="N108" s="85"/>
      <c r="O108" s="85"/>
      <c r="P108" s="85"/>
      <c r="Q108" s="85"/>
      <c r="R108" s="85"/>
      <c r="S108" s="85"/>
      <c r="T108" s="85"/>
      <c r="U108" s="85"/>
      <c r="V108" s="85"/>
      <c r="W108" s="85"/>
      <c r="X108" s="85"/>
      <c r="Y108" s="85"/>
      <c r="Z108" s="85"/>
    </row>
    <row r="109" spans="1:26" ht="12" customHeight="1" x14ac:dyDescent="0.2">
      <c r="A109" s="85"/>
      <c r="B109" s="85"/>
      <c r="C109" s="85"/>
      <c r="D109" s="85"/>
      <c r="E109" s="85"/>
      <c r="F109" s="85"/>
      <c r="G109" s="85"/>
      <c r="H109" s="85"/>
      <c r="I109" s="85"/>
      <c r="J109" s="85"/>
      <c r="K109" s="85"/>
      <c r="L109" s="85"/>
      <c r="M109" s="85"/>
      <c r="N109" s="85"/>
      <c r="O109" s="85"/>
      <c r="P109" s="85"/>
      <c r="Q109" s="85"/>
      <c r="R109" s="85"/>
      <c r="S109" s="85"/>
      <c r="T109" s="85"/>
      <c r="U109" s="85"/>
      <c r="V109" s="85"/>
      <c r="W109" s="85"/>
      <c r="X109" s="85"/>
      <c r="Y109" s="85"/>
      <c r="Z109" s="85"/>
    </row>
    <row r="110" spans="1:26" ht="12" customHeight="1" x14ac:dyDescent="0.2">
      <c r="A110" s="85"/>
      <c r="B110" s="85"/>
      <c r="C110" s="85"/>
      <c r="D110" s="85"/>
      <c r="E110" s="85"/>
      <c r="F110" s="85"/>
      <c r="G110" s="85"/>
      <c r="H110" s="85"/>
      <c r="I110" s="85"/>
      <c r="J110" s="85"/>
      <c r="K110" s="85"/>
      <c r="L110" s="85"/>
      <c r="M110" s="85"/>
      <c r="N110" s="85"/>
      <c r="O110" s="85"/>
      <c r="P110" s="85"/>
      <c r="Q110" s="85"/>
      <c r="R110" s="85"/>
      <c r="S110" s="85"/>
      <c r="T110" s="85"/>
      <c r="U110" s="85"/>
      <c r="V110" s="85"/>
      <c r="W110" s="85"/>
      <c r="X110" s="85"/>
      <c r="Y110" s="85"/>
      <c r="Z110" s="85"/>
    </row>
    <row r="111" spans="1:26" ht="12" customHeight="1" x14ac:dyDescent="0.2">
      <c r="A111" s="85"/>
      <c r="B111" s="85"/>
      <c r="C111" s="85"/>
      <c r="D111" s="85"/>
      <c r="E111" s="85"/>
      <c r="F111" s="85"/>
      <c r="G111" s="85"/>
      <c r="H111" s="85"/>
      <c r="I111" s="85"/>
      <c r="J111" s="85"/>
      <c r="K111" s="85"/>
      <c r="L111" s="85"/>
      <c r="M111" s="85"/>
      <c r="N111" s="85"/>
      <c r="O111" s="85"/>
      <c r="P111" s="85"/>
      <c r="Q111" s="85"/>
      <c r="R111" s="85"/>
      <c r="S111" s="85"/>
      <c r="T111" s="85"/>
      <c r="U111" s="85"/>
      <c r="V111" s="85"/>
      <c r="W111" s="85"/>
      <c r="X111" s="85"/>
      <c r="Y111" s="85"/>
      <c r="Z111" s="85"/>
    </row>
    <row r="112" spans="1:26" ht="12" customHeight="1" x14ac:dyDescent="0.2">
      <c r="A112" s="85"/>
      <c r="B112" s="85"/>
      <c r="C112" s="85"/>
      <c r="D112" s="85"/>
      <c r="E112" s="85"/>
      <c r="F112" s="85"/>
      <c r="G112" s="85"/>
      <c r="H112" s="85"/>
      <c r="I112" s="85"/>
      <c r="J112" s="85"/>
      <c r="K112" s="85"/>
      <c r="L112" s="85"/>
      <c r="M112" s="85"/>
      <c r="N112" s="85"/>
      <c r="O112" s="85"/>
      <c r="P112" s="85"/>
      <c r="Q112" s="85"/>
      <c r="R112" s="85"/>
      <c r="S112" s="85"/>
      <c r="T112" s="85"/>
      <c r="U112" s="85"/>
      <c r="V112" s="85"/>
      <c r="W112" s="85"/>
      <c r="X112" s="85"/>
      <c r="Y112" s="85"/>
      <c r="Z112" s="85"/>
    </row>
    <row r="113" spans="1:26" ht="12" customHeight="1" x14ac:dyDescent="0.2">
      <c r="A113" s="85"/>
      <c r="B113" s="85"/>
      <c r="C113" s="85"/>
      <c r="D113" s="85"/>
      <c r="E113" s="85"/>
      <c r="F113" s="85"/>
      <c r="G113" s="85"/>
      <c r="H113" s="85"/>
      <c r="I113" s="85"/>
      <c r="J113" s="85"/>
      <c r="K113" s="85"/>
      <c r="L113" s="85"/>
      <c r="M113" s="85"/>
      <c r="N113" s="85"/>
      <c r="O113" s="85"/>
      <c r="P113" s="85"/>
      <c r="Q113" s="85"/>
      <c r="R113" s="85"/>
      <c r="S113" s="85"/>
      <c r="T113" s="85"/>
      <c r="U113" s="85"/>
      <c r="V113" s="85"/>
      <c r="W113" s="85"/>
      <c r="X113" s="85"/>
      <c r="Y113" s="85"/>
      <c r="Z113" s="85"/>
    </row>
    <row r="114" spans="1:26" ht="12" customHeight="1" x14ac:dyDescent="0.2">
      <c r="A114" s="85"/>
      <c r="B114" s="85"/>
      <c r="C114" s="85"/>
      <c r="D114" s="85"/>
      <c r="E114" s="85"/>
      <c r="F114" s="85"/>
      <c r="G114" s="85"/>
      <c r="H114" s="85"/>
      <c r="I114" s="85"/>
      <c r="J114" s="85"/>
      <c r="K114" s="85"/>
      <c r="L114" s="85"/>
      <c r="M114" s="85"/>
      <c r="N114" s="85"/>
      <c r="O114" s="85"/>
      <c r="P114" s="85"/>
      <c r="Q114" s="85"/>
      <c r="R114" s="85"/>
      <c r="S114" s="85"/>
      <c r="T114" s="85"/>
      <c r="U114" s="85"/>
      <c r="V114" s="85"/>
      <c r="W114" s="85"/>
      <c r="X114" s="85"/>
      <c r="Y114" s="85"/>
      <c r="Z114" s="85"/>
    </row>
    <row r="115" spans="1:26" ht="12" customHeight="1" x14ac:dyDescent="0.2">
      <c r="A115" s="85"/>
      <c r="B115" s="85"/>
      <c r="C115" s="85"/>
      <c r="D115" s="85"/>
      <c r="E115" s="85"/>
      <c r="F115" s="85"/>
      <c r="G115" s="85"/>
      <c r="H115" s="85"/>
      <c r="I115" s="85"/>
      <c r="J115" s="85"/>
      <c r="K115" s="85"/>
      <c r="L115" s="85"/>
      <c r="M115" s="85"/>
      <c r="N115" s="85"/>
      <c r="O115" s="85"/>
      <c r="P115" s="85"/>
      <c r="Q115" s="85"/>
      <c r="R115" s="85"/>
      <c r="S115" s="85"/>
      <c r="T115" s="85"/>
      <c r="U115" s="85"/>
      <c r="V115" s="85"/>
      <c r="W115" s="85"/>
      <c r="X115" s="85"/>
      <c r="Y115" s="85"/>
      <c r="Z115" s="85"/>
    </row>
    <row r="116" spans="1:26" ht="12" customHeight="1" x14ac:dyDescent="0.2">
      <c r="A116" s="85"/>
      <c r="B116" s="85"/>
      <c r="C116" s="85"/>
      <c r="D116" s="85"/>
      <c r="E116" s="85"/>
      <c r="F116" s="85"/>
      <c r="G116" s="85"/>
      <c r="H116" s="85"/>
      <c r="I116" s="85"/>
      <c r="J116" s="85"/>
      <c r="K116" s="85"/>
      <c r="L116" s="85"/>
      <c r="M116" s="85"/>
      <c r="N116" s="85"/>
      <c r="O116" s="85"/>
      <c r="P116" s="85"/>
      <c r="Q116" s="85"/>
      <c r="R116" s="85"/>
      <c r="S116" s="85"/>
      <c r="T116" s="85"/>
      <c r="U116" s="85"/>
      <c r="V116" s="85"/>
      <c r="W116" s="85"/>
      <c r="X116" s="85"/>
      <c r="Y116" s="85"/>
      <c r="Z116" s="85"/>
    </row>
    <row r="117" spans="1:26" ht="12" customHeight="1" x14ac:dyDescent="0.2">
      <c r="A117" s="85"/>
      <c r="B117" s="85"/>
      <c r="C117" s="85"/>
      <c r="D117" s="85"/>
      <c r="E117" s="85"/>
      <c r="F117" s="85"/>
      <c r="G117" s="85"/>
      <c r="H117" s="85"/>
      <c r="I117" s="85"/>
      <c r="J117" s="85"/>
      <c r="K117" s="85"/>
      <c r="L117" s="85"/>
      <c r="M117" s="85"/>
      <c r="N117" s="85"/>
      <c r="O117" s="85"/>
      <c r="P117" s="85"/>
      <c r="Q117" s="85"/>
      <c r="R117" s="85"/>
      <c r="S117" s="85"/>
      <c r="T117" s="85"/>
      <c r="U117" s="85"/>
      <c r="V117" s="85"/>
      <c r="W117" s="85"/>
      <c r="X117" s="85"/>
      <c r="Y117" s="85"/>
      <c r="Z117" s="85"/>
    </row>
    <row r="118" spans="1:26" ht="12" customHeight="1" x14ac:dyDescent="0.2">
      <c r="A118" s="85"/>
      <c r="B118" s="85"/>
      <c r="C118" s="85"/>
      <c r="D118" s="85"/>
      <c r="E118" s="85"/>
      <c r="F118" s="85"/>
      <c r="G118" s="85"/>
      <c r="H118" s="85"/>
      <c r="I118" s="85"/>
      <c r="J118" s="85"/>
      <c r="K118" s="85"/>
      <c r="L118" s="85"/>
      <c r="M118" s="85"/>
      <c r="N118" s="85"/>
      <c r="O118" s="85"/>
      <c r="P118" s="85"/>
      <c r="Q118" s="85"/>
      <c r="R118" s="85"/>
      <c r="S118" s="85"/>
      <c r="T118" s="85"/>
      <c r="U118" s="85"/>
      <c r="V118" s="85"/>
      <c r="W118" s="85"/>
      <c r="X118" s="85"/>
      <c r="Y118" s="85"/>
      <c r="Z118" s="85"/>
    </row>
    <row r="119" spans="1:26" ht="12" customHeight="1" x14ac:dyDescent="0.2">
      <c r="A119" s="85"/>
      <c r="B119" s="85"/>
      <c r="C119" s="85"/>
      <c r="D119" s="85"/>
      <c r="E119" s="85"/>
      <c r="F119" s="85"/>
      <c r="G119" s="85"/>
      <c r="H119" s="85"/>
      <c r="I119" s="85"/>
      <c r="J119" s="85"/>
      <c r="K119" s="85"/>
      <c r="L119" s="85"/>
      <c r="M119" s="85"/>
      <c r="N119" s="85"/>
      <c r="O119" s="85"/>
      <c r="P119" s="85"/>
      <c r="Q119" s="85"/>
      <c r="R119" s="85"/>
      <c r="S119" s="85"/>
      <c r="T119" s="85"/>
      <c r="U119" s="85"/>
      <c r="V119" s="85"/>
      <c r="W119" s="85"/>
      <c r="X119" s="85"/>
      <c r="Y119" s="85"/>
      <c r="Z119" s="85"/>
    </row>
    <row r="120" spans="1:26" ht="12" customHeight="1" x14ac:dyDescent="0.2">
      <c r="A120" s="85"/>
      <c r="B120" s="85"/>
      <c r="C120" s="85"/>
      <c r="D120" s="85"/>
      <c r="E120" s="85"/>
      <c r="F120" s="85"/>
      <c r="G120" s="85"/>
      <c r="H120" s="85"/>
      <c r="I120" s="85"/>
      <c r="J120" s="85"/>
      <c r="K120" s="85"/>
      <c r="L120" s="85"/>
      <c r="M120" s="85"/>
      <c r="N120" s="85"/>
      <c r="O120" s="85"/>
      <c r="P120" s="85"/>
      <c r="Q120" s="85"/>
      <c r="R120" s="85"/>
      <c r="S120" s="85"/>
      <c r="T120" s="85"/>
      <c r="U120" s="85"/>
      <c r="V120" s="85"/>
      <c r="W120" s="85"/>
      <c r="X120" s="85"/>
      <c r="Y120" s="85"/>
      <c r="Z120" s="85"/>
    </row>
    <row r="121" spans="1:26" ht="12" customHeight="1" x14ac:dyDescent="0.2">
      <c r="A121" s="85"/>
      <c r="B121" s="85"/>
      <c r="C121" s="85"/>
      <c r="D121" s="85"/>
      <c r="E121" s="85"/>
      <c r="F121" s="85"/>
      <c r="G121" s="85"/>
      <c r="H121" s="85"/>
      <c r="I121" s="85"/>
      <c r="J121" s="85"/>
      <c r="K121" s="85"/>
      <c r="L121" s="85"/>
      <c r="M121" s="85"/>
      <c r="N121" s="85"/>
      <c r="O121" s="85"/>
      <c r="P121" s="85"/>
      <c r="Q121" s="85"/>
      <c r="R121" s="85"/>
      <c r="S121" s="85"/>
      <c r="T121" s="85"/>
      <c r="U121" s="85"/>
      <c r="V121" s="85"/>
      <c r="W121" s="85"/>
      <c r="X121" s="85"/>
      <c r="Y121" s="85"/>
      <c r="Z121" s="85"/>
    </row>
    <row r="122" spans="1:26" ht="12" customHeight="1" x14ac:dyDescent="0.2">
      <c r="A122" s="85"/>
      <c r="B122" s="85"/>
      <c r="C122" s="85"/>
      <c r="D122" s="85"/>
      <c r="E122" s="85"/>
      <c r="F122" s="85"/>
      <c r="G122" s="85"/>
      <c r="H122" s="85"/>
      <c r="I122" s="85"/>
      <c r="J122" s="85"/>
      <c r="K122" s="85"/>
      <c r="L122" s="85"/>
      <c r="M122" s="85"/>
      <c r="N122" s="85"/>
      <c r="O122" s="85"/>
      <c r="P122" s="85"/>
      <c r="Q122" s="85"/>
      <c r="R122" s="85"/>
      <c r="S122" s="85"/>
      <c r="T122" s="85"/>
      <c r="U122" s="85"/>
      <c r="V122" s="85"/>
      <c r="W122" s="85"/>
      <c r="X122" s="85"/>
      <c r="Y122" s="85"/>
      <c r="Z122" s="85"/>
    </row>
    <row r="123" spans="1:26" ht="12" customHeight="1" x14ac:dyDescent="0.2">
      <c r="A123" s="85"/>
      <c r="B123" s="85"/>
      <c r="C123" s="85"/>
      <c r="D123" s="85"/>
      <c r="E123" s="85"/>
      <c r="F123" s="85"/>
      <c r="G123" s="85"/>
      <c r="H123" s="85"/>
      <c r="I123" s="85"/>
      <c r="J123" s="85"/>
      <c r="K123" s="85"/>
      <c r="L123" s="85"/>
      <c r="M123" s="85"/>
      <c r="N123" s="85"/>
      <c r="O123" s="85"/>
      <c r="P123" s="85"/>
      <c r="Q123" s="85"/>
      <c r="R123" s="85"/>
      <c r="S123" s="85"/>
      <c r="T123" s="85"/>
      <c r="U123" s="85"/>
      <c r="V123" s="85"/>
      <c r="W123" s="85"/>
      <c r="X123" s="85"/>
      <c r="Y123" s="85"/>
      <c r="Z123" s="85"/>
    </row>
    <row r="124" spans="1:26" ht="12" customHeight="1" x14ac:dyDescent="0.2">
      <c r="A124" s="85"/>
      <c r="B124" s="85"/>
      <c r="C124" s="85"/>
      <c r="D124" s="85"/>
      <c r="E124" s="85"/>
      <c r="F124" s="85"/>
      <c r="G124" s="85"/>
      <c r="H124" s="85"/>
      <c r="I124" s="85"/>
      <c r="J124" s="85"/>
      <c r="K124" s="85"/>
      <c r="L124" s="85"/>
      <c r="M124" s="85"/>
      <c r="N124" s="85"/>
      <c r="O124" s="85"/>
      <c r="P124" s="85"/>
      <c r="Q124" s="85"/>
      <c r="R124" s="85"/>
      <c r="S124" s="85"/>
      <c r="T124" s="85"/>
      <c r="U124" s="85"/>
      <c r="V124" s="85"/>
      <c r="W124" s="85"/>
      <c r="X124" s="85"/>
      <c r="Y124" s="85"/>
      <c r="Z124" s="85"/>
    </row>
    <row r="125" spans="1:26" ht="12" customHeight="1" x14ac:dyDescent="0.2">
      <c r="A125" s="85"/>
      <c r="B125" s="85"/>
      <c r="C125" s="85"/>
      <c r="D125" s="85"/>
      <c r="E125" s="85"/>
      <c r="F125" s="85"/>
      <c r="G125" s="85"/>
      <c r="H125" s="85"/>
      <c r="I125" s="85"/>
      <c r="J125" s="85"/>
      <c r="K125" s="85"/>
      <c r="L125" s="85"/>
      <c r="M125" s="85"/>
      <c r="N125" s="85"/>
      <c r="O125" s="85"/>
      <c r="P125" s="85"/>
      <c r="Q125" s="85"/>
      <c r="R125" s="85"/>
      <c r="S125" s="85"/>
      <c r="T125" s="85"/>
      <c r="U125" s="85"/>
      <c r="V125" s="85"/>
      <c r="W125" s="85"/>
      <c r="X125" s="85"/>
      <c r="Y125" s="85"/>
      <c r="Z125" s="85"/>
    </row>
    <row r="126" spans="1:26" ht="12" customHeight="1" x14ac:dyDescent="0.2">
      <c r="A126" s="85"/>
      <c r="B126" s="85"/>
      <c r="C126" s="85"/>
      <c r="D126" s="85"/>
      <c r="E126" s="85"/>
      <c r="F126" s="85"/>
      <c r="G126" s="85"/>
      <c r="H126" s="85"/>
      <c r="I126" s="85"/>
      <c r="J126" s="85"/>
      <c r="K126" s="85"/>
      <c r="L126" s="85"/>
      <c r="M126" s="85"/>
      <c r="N126" s="85"/>
      <c r="O126" s="85"/>
      <c r="P126" s="85"/>
      <c r="Q126" s="85"/>
      <c r="R126" s="85"/>
      <c r="S126" s="85"/>
      <c r="T126" s="85"/>
      <c r="U126" s="85"/>
      <c r="V126" s="85"/>
      <c r="W126" s="85"/>
      <c r="X126" s="85"/>
      <c r="Y126" s="85"/>
      <c r="Z126" s="85"/>
    </row>
    <row r="127" spans="1:26" ht="12" customHeight="1" x14ac:dyDescent="0.2">
      <c r="A127" s="85"/>
      <c r="B127" s="85"/>
      <c r="C127" s="85"/>
      <c r="D127" s="85"/>
      <c r="E127" s="85"/>
      <c r="F127" s="85"/>
      <c r="G127" s="85"/>
      <c r="H127" s="85"/>
      <c r="I127" s="85"/>
      <c r="J127" s="85"/>
      <c r="K127" s="85"/>
      <c r="L127" s="85"/>
      <c r="M127" s="85"/>
      <c r="N127" s="85"/>
      <c r="O127" s="85"/>
      <c r="P127" s="85"/>
      <c r="Q127" s="85"/>
      <c r="R127" s="85"/>
      <c r="S127" s="85"/>
      <c r="T127" s="85"/>
      <c r="U127" s="85"/>
      <c r="V127" s="85"/>
      <c r="W127" s="85"/>
      <c r="X127" s="85"/>
      <c r="Y127" s="85"/>
      <c r="Z127" s="85"/>
    </row>
    <row r="128" spans="1:26" ht="12" customHeight="1" x14ac:dyDescent="0.2">
      <c r="A128" s="85"/>
      <c r="B128" s="85"/>
      <c r="C128" s="85"/>
      <c r="D128" s="85"/>
      <c r="E128" s="85"/>
      <c r="F128" s="85"/>
      <c r="G128" s="85"/>
      <c r="H128" s="85"/>
      <c r="I128" s="85"/>
      <c r="J128" s="85"/>
      <c r="K128" s="85"/>
      <c r="L128" s="85"/>
      <c r="M128" s="85"/>
      <c r="N128" s="85"/>
      <c r="O128" s="85"/>
      <c r="P128" s="85"/>
      <c r="Q128" s="85"/>
      <c r="R128" s="85"/>
      <c r="S128" s="85"/>
      <c r="T128" s="85"/>
      <c r="U128" s="85"/>
      <c r="V128" s="85"/>
      <c r="W128" s="85"/>
      <c r="X128" s="85"/>
      <c r="Y128" s="85"/>
      <c r="Z128" s="85"/>
    </row>
    <row r="129" spans="1:26" ht="12" customHeight="1" x14ac:dyDescent="0.2">
      <c r="A129" s="85"/>
      <c r="B129" s="85"/>
      <c r="C129" s="85"/>
      <c r="D129" s="85"/>
      <c r="E129" s="85"/>
      <c r="F129" s="85"/>
      <c r="G129" s="85"/>
      <c r="H129" s="85"/>
      <c r="I129" s="85"/>
      <c r="J129" s="85"/>
      <c r="K129" s="85"/>
      <c r="L129" s="85"/>
      <c r="M129" s="85"/>
      <c r="N129" s="85"/>
      <c r="O129" s="85"/>
      <c r="P129" s="85"/>
      <c r="Q129" s="85"/>
      <c r="R129" s="85"/>
      <c r="S129" s="85"/>
      <c r="T129" s="85"/>
      <c r="U129" s="85"/>
      <c r="V129" s="85"/>
      <c r="W129" s="85"/>
      <c r="X129" s="85"/>
      <c r="Y129" s="85"/>
      <c r="Z129" s="85"/>
    </row>
    <row r="130" spans="1:26" ht="12" customHeight="1" x14ac:dyDescent="0.2">
      <c r="A130" s="85"/>
      <c r="B130" s="85"/>
      <c r="C130" s="85"/>
      <c r="D130" s="85"/>
      <c r="E130" s="85"/>
      <c r="F130" s="85"/>
      <c r="G130" s="85"/>
      <c r="H130" s="85"/>
      <c r="I130" s="85"/>
      <c r="J130" s="85"/>
      <c r="K130" s="85"/>
      <c r="L130" s="85"/>
      <c r="M130" s="85"/>
      <c r="N130" s="85"/>
      <c r="O130" s="85"/>
      <c r="P130" s="85"/>
      <c r="Q130" s="85"/>
      <c r="R130" s="85"/>
      <c r="S130" s="85"/>
      <c r="T130" s="85"/>
      <c r="U130" s="85"/>
      <c r="V130" s="85"/>
      <c r="W130" s="85"/>
      <c r="X130" s="85"/>
      <c r="Y130" s="85"/>
      <c r="Z130" s="85"/>
    </row>
    <row r="131" spans="1:26" ht="12" customHeight="1" x14ac:dyDescent="0.2">
      <c r="A131" s="85"/>
      <c r="B131" s="85"/>
      <c r="C131" s="85"/>
      <c r="D131" s="85"/>
      <c r="E131" s="85"/>
      <c r="F131" s="85"/>
      <c r="G131" s="85"/>
      <c r="H131" s="85"/>
      <c r="I131" s="85"/>
      <c r="J131" s="85"/>
      <c r="K131" s="85"/>
      <c r="L131" s="85"/>
      <c r="M131" s="85"/>
      <c r="N131" s="85"/>
      <c r="O131" s="85"/>
      <c r="P131" s="85"/>
      <c r="Q131" s="85"/>
      <c r="R131" s="85"/>
      <c r="S131" s="85"/>
      <c r="T131" s="85"/>
      <c r="U131" s="85"/>
      <c r="V131" s="85"/>
      <c r="W131" s="85"/>
      <c r="X131" s="85"/>
      <c r="Y131" s="85"/>
      <c r="Z131" s="85"/>
    </row>
    <row r="132" spans="1:26" ht="12" customHeight="1" x14ac:dyDescent="0.2">
      <c r="A132" s="85"/>
      <c r="B132" s="85"/>
      <c r="C132" s="85"/>
      <c r="D132" s="85"/>
      <c r="E132" s="85"/>
      <c r="F132" s="85"/>
      <c r="G132" s="85"/>
      <c r="H132" s="85"/>
      <c r="I132" s="85"/>
      <c r="J132" s="85"/>
      <c r="K132" s="85"/>
      <c r="L132" s="85"/>
      <c r="M132" s="85"/>
      <c r="N132" s="85"/>
      <c r="O132" s="85"/>
      <c r="P132" s="85"/>
      <c r="Q132" s="85"/>
      <c r="R132" s="85"/>
      <c r="S132" s="85"/>
      <c r="T132" s="85"/>
      <c r="U132" s="85"/>
      <c r="V132" s="85"/>
      <c r="W132" s="85"/>
      <c r="X132" s="85"/>
      <c r="Y132" s="85"/>
      <c r="Z132" s="85"/>
    </row>
    <row r="133" spans="1:26" ht="12" customHeight="1" x14ac:dyDescent="0.2">
      <c r="A133" s="85"/>
      <c r="B133" s="85"/>
      <c r="C133" s="85"/>
      <c r="D133" s="85"/>
      <c r="E133" s="85"/>
      <c r="F133" s="85"/>
      <c r="G133" s="85"/>
      <c r="H133" s="85"/>
      <c r="I133" s="85"/>
      <c r="J133" s="85"/>
      <c r="K133" s="85"/>
      <c r="L133" s="85"/>
      <c r="M133" s="85"/>
      <c r="N133" s="85"/>
      <c r="O133" s="85"/>
      <c r="P133" s="85"/>
      <c r="Q133" s="85"/>
      <c r="R133" s="85"/>
      <c r="S133" s="85"/>
      <c r="T133" s="85"/>
      <c r="U133" s="85"/>
      <c r="V133" s="85"/>
      <c r="W133" s="85"/>
      <c r="X133" s="85"/>
      <c r="Y133" s="85"/>
      <c r="Z133" s="85"/>
    </row>
    <row r="134" spans="1:26" ht="12" customHeight="1" x14ac:dyDescent="0.2">
      <c r="A134" s="85"/>
      <c r="B134" s="85"/>
      <c r="C134" s="85"/>
      <c r="D134" s="85"/>
      <c r="E134" s="85"/>
      <c r="F134" s="85"/>
      <c r="G134" s="85"/>
      <c r="H134" s="85"/>
      <c r="I134" s="85"/>
      <c r="J134" s="85"/>
      <c r="K134" s="85"/>
      <c r="L134" s="85"/>
      <c r="M134" s="85"/>
      <c r="N134" s="85"/>
      <c r="O134" s="85"/>
      <c r="P134" s="85"/>
      <c r="Q134" s="85"/>
      <c r="R134" s="85"/>
      <c r="S134" s="85"/>
      <c r="T134" s="85"/>
      <c r="U134" s="85"/>
      <c r="V134" s="85"/>
      <c r="W134" s="85"/>
      <c r="X134" s="85"/>
      <c r="Y134" s="85"/>
      <c r="Z134" s="85"/>
    </row>
    <row r="135" spans="1:26" ht="12" customHeight="1" x14ac:dyDescent="0.2">
      <c r="A135" s="85"/>
      <c r="B135" s="85"/>
      <c r="C135" s="85"/>
      <c r="D135" s="85"/>
      <c r="E135" s="85"/>
      <c r="F135" s="85"/>
      <c r="G135" s="85"/>
      <c r="H135" s="85"/>
      <c r="I135" s="85"/>
      <c r="J135" s="85"/>
      <c r="K135" s="85"/>
      <c r="L135" s="85"/>
      <c r="M135" s="85"/>
      <c r="N135" s="85"/>
      <c r="O135" s="85"/>
      <c r="P135" s="85"/>
      <c r="Q135" s="85"/>
      <c r="R135" s="85"/>
      <c r="S135" s="85"/>
      <c r="T135" s="85"/>
      <c r="U135" s="85"/>
      <c r="V135" s="85"/>
      <c r="W135" s="85"/>
      <c r="X135" s="85"/>
      <c r="Y135" s="85"/>
      <c r="Z135" s="85"/>
    </row>
    <row r="136" spans="1:26" ht="12" customHeight="1" x14ac:dyDescent="0.2">
      <c r="A136" s="85"/>
      <c r="B136" s="85"/>
      <c r="C136" s="85"/>
      <c r="D136" s="85"/>
      <c r="E136" s="85"/>
      <c r="F136" s="85"/>
      <c r="G136" s="85"/>
      <c r="H136" s="85"/>
      <c r="I136" s="85"/>
      <c r="J136" s="85"/>
      <c r="K136" s="85"/>
      <c r="L136" s="85"/>
      <c r="M136" s="85"/>
      <c r="N136" s="85"/>
      <c r="O136" s="85"/>
      <c r="P136" s="85"/>
      <c r="Q136" s="85"/>
      <c r="R136" s="85"/>
      <c r="S136" s="85"/>
      <c r="T136" s="85"/>
      <c r="U136" s="85"/>
      <c r="V136" s="85"/>
      <c r="W136" s="85"/>
      <c r="X136" s="85"/>
      <c r="Y136" s="85"/>
      <c r="Z136" s="85"/>
    </row>
    <row r="137" spans="1:26" ht="12" customHeight="1" x14ac:dyDescent="0.2">
      <c r="A137" s="85"/>
      <c r="B137" s="85"/>
      <c r="C137" s="85"/>
      <c r="D137" s="85"/>
      <c r="E137" s="85"/>
      <c r="F137" s="85"/>
      <c r="G137" s="85"/>
      <c r="H137" s="85"/>
      <c r="I137" s="85"/>
      <c r="J137" s="85"/>
      <c r="K137" s="85"/>
      <c r="L137" s="85"/>
      <c r="M137" s="85"/>
      <c r="N137" s="85"/>
      <c r="O137" s="85"/>
      <c r="P137" s="85"/>
      <c r="Q137" s="85"/>
      <c r="R137" s="85"/>
      <c r="S137" s="85"/>
      <c r="T137" s="85"/>
      <c r="U137" s="85"/>
      <c r="V137" s="85"/>
      <c r="W137" s="85"/>
      <c r="X137" s="85"/>
      <c r="Y137" s="85"/>
      <c r="Z137" s="85"/>
    </row>
    <row r="138" spans="1:26" ht="12" customHeight="1" x14ac:dyDescent="0.2">
      <c r="A138" s="85"/>
      <c r="B138" s="85"/>
      <c r="C138" s="85"/>
      <c r="D138" s="85"/>
      <c r="E138" s="85"/>
      <c r="F138" s="85"/>
      <c r="G138" s="85"/>
      <c r="H138" s="85"/>
      <c r="I138" s="85"/>
      <c r="J138" s="85"/>
      <c r="K138" s="85"/>
      <c r="L138" s="85"/>
      <c r="M138" s="85"/>
      <c r="N138" s="85"/>
      <c r="O138" s="85"/>
      <c r="P138" s="85"/>
      <c r="Q138" s="85"/>
      <c r="R138" s="85"/>
      <c r="S138" s="85"/>
      <c r="T138" s="85"/>
      <c r="U138" s="85"/>
      <c r="V138" s="85"/>
      <c r="W138" s="85"/>
      <c r="X138" s="85"/>
      <c r="Y138" s="85"/>
      <c r="Z138" s="85"/>
    </row>
    <row r="139" spans="1:26" ht="12" customHeight="1" x14ac:dyDescent="0.2">
      <c r="A139" s="85"/>
      <c r="B139" s="85"/>
      <c r="C139" s="85"/>
      <c r="D139" s="85"/>
      <c r="E139" s="85"/>
      <c r="F139" s="85"/>
      <c r="G139" s="85"/>
      <c r="H139" s="85"/>
      <c r="I139" s="85"/>
      <c r="J139" s="85"/>
      <c r="K139" s="85"/>
      <c r="L139" s="85"/>
      <c r="M139" s="85"/>
      <c r="N139" s="85"/>
      <c r="O139" s="85"/>
      <c r="P139" s="85"/>
      <c r="Q139" s="85"/>
      <c r="R139" s="85"/>
      <c r="S139" s="85"/>
      <c r="T139" s="85"/>
      <c r="U139" s="85"/>
      <c r="V139" s="85"/>
      <c r="W139" s="85"/>
      <c r="X139" s="85"/>
      <c r="Y139" s="85"/>
      <c r="Z139" s="85"/>
    </row>
    <row r="140" spans="1:26" ht="12" customHeight="1" x14ac:dyDescent="0.2">
      <c r="A140" s="85"/>
      <c r="B140" s="85"/>
      <c r="C140" s="85"/>
      <c r="D140" s="85"/>
      <c r="E140" s="85"/>
      <c r="F140" s="85"/>
      <c r="G140" s="85"/>
      <c r="H140" s="85"/>
      <c r="I140" s="85"/>
      <c r="J140" s="85"/>
      <c r="K140" s="85"/>
      <c r="L140" s="85"/>
      <c r="M140" s="85"/>
      <c r="N140" s="85"/>
      <c r="O140" s="85"/>
      <c r="P140" s="85"/>
      <c r="Q140" s="85"/>
      <c r="R140" s="85"/>
      <c r="S140" s="85"/>
      <c r="T140" s="85"/>
      <c r="U140" s="85"/>
      <c r="V140" s="85"/>
      <c r="W140" s="85"/>
      <c r="X140" s="85"/>
      <c r="Y140" s="85"/>
      <c r="Z140" s="85"/>
    </row>
    <row r="141" spans="1:26" ht="12" customHeight="1" x14ac:dyDescent="0.2">
      <c r="A141" s="85"/>
      <c r="B141" s="85"/>
      <c r="C141" s="85"/>
      <c r="D141" s="85"/>
      <c r="E141" s="85"/>
      <c r="F141" s="85"/>
      <c r="G141" s="85"/>
      <c r="H141" s="85"/>
      <c r="I141" s="85"/>
      <c r="J141" s="85"/>
      <c r="K141" s="85"/>
      <c r="L141" s="85"/>
      <c r="M141" s="85"/>
      <c r="N141" s="85"/>
      <c r="O141" s="85"/>
      <c r="P141" s="85"/>
      <c r="Q141" s="85"/>
      <c r="R141" s="85"/>
      <c r="S141" s="85"/>
      <c r="T141" s="85"/>
      <c r="U141" s="85"/>
      <c r="V141" s="85"/>
      <c r="W141" s="85"/>
      <c r="X141" s="85"/>
      <c r="Y141" s="85"/>
      <c r="Z141" s="85"/>
    </row>
    <row r="142" spans="1:26" ht="12" customHeight="1" x14ac:dyDescent="0.2">
      <c r="A142" s="85"/>
      <c r="B142" s="85"/>
      <c r="C142" s="85"/>
      <c r="D142" s="85"/>
      <c r="E142" s="85"/>
      <c r="F142" s="85"/>
      <c r="G142" s="85"/>
      <c r="H142" s="85"/>
      <c r="I142" s="85"/>
      <c r="J142" s="85"/>
      <c r="K142" s="85"/>
      <c r="L142" s="85"/>
      <c r="M142" s="85"/>
      <c r="N142" s="85"/>
      <c r="O142" s="85"/>
      <c r="P142" s="85"/>
      <c r="Q142" s="85"/>
      <c r="R142" s="85"/>
      <c r="S142" s="85"/>
      <c r="T142" s="85"/>
      <c r="U142" s="85"/>
      <c r="V142" s="85"/>
      <c r="W142" s="85"/>
      <c r="X142" s="85"/>
      <c r="Y142" s="85"/>
      <c r="Z142" s="85"/>
    </row>
    <row r="143" spans="1:26" ht="12" customHeight="1" x14ac:dyDescent="0.2">
      <c r="A143" s="85"/>
      <c r="B143" s="85"/>
      <c r="C143" s="85"/>
      <c r="D143" s="85"/>
      <c r="E143" s="85"/>
      <c r="F143" s="85"/>
      <c r="G143" s="85"/>
      <c r="H143" s="85"/>
      <c r="I143" s="85"/>
      <c r="J143" s="85"/>
      <c r="K143" s="85"/>
      <c r="L143" s="85"/>
      <c r="M143" s="85"/>
      <c r="N143" s="85"/>
      <c r="O143" s="85"/>
      <c r="P143" s="85"/>
      <c r="Q143" s="85"/>
      <c r="R143" s="85"/>
      <c r="S143" s="85"/>
      <c r="T143" s="85"/>
      <c r="U143" s="85"/>
      <c r="V143" s="85"/>
      <c r="W143" s="85"/>
      <c r="X143" s="85"/>
      <c r="Y143" s="85"/>
      <c r="Z143" s="85"/>
    </row>
    <row r="144" spans="1:26" ht="12" customHeight="1" x14ac:dyDescent="0.2">
      <c r="A144" s="85"/>
      <c r="B144" s="85"/>
      <c r="C144" s="85"/>
      <c r="D144" s="85"/>
      <c r="E144" s="85"/>
      <c r="F144" s="85"/>
      <c r="G144" s="85"/>
      <c r="H144" s="85"/>
      <c r="I144" s="85"/>
      <c r="J144" s="85"/>
      <c r="K144" s="85"/>
      <c r="L144" s="85"/>
      <c r="M144" s="85"/>
      <c r="N144" s="85"/>
      <c r="O144" s="85"/>
      <c r="P144" s="85"/>
      <c r="Q144" s="85"/>
      <c r="R144" s="85"/>
      <c r="S144" s="85"/>
      <c r="T144" s="85"/>
      <c r="U144" s="85"/>
      <c r="V144" s="85"/>
      <c r="W144" s="85"/>
      <c r="X144" s="85"/>
      <c r="Y144" s="85"/>
      <c r="Z144" s="85"/>
    </row>
    <row r="145" spans="1:26" ht="12" customHeight="1" x14ac:dyDescent="0.2">
      <c r="A145" s="85"/>
      <c r="B145" s="85"/>
      <c r="C145" s="85"/>
      <c r="D145" s="85"/>
      <c r="E145" s="85"/>
      <c r="F145" s="85"/>
      <c r="G145" s="85"/>
      <c r="H145" s="85"/>
      <c r="I145" s="85"/>
      <c r="J145" s="85"/>
      <c r="K145" s="85"/>
      <c r="L145" s="85"/>
      <c r="M145" s="85"/>
      <c r="N145" s="85"/>
      <c r="O145" s="85"/>
      <c r="P145" s="85"/>
      <c r="Q145" s="85"/>
      <c r="R145" s="85"/>
      <c r="S145" s="85"/>
      <c r="T145" s="85"/>
      <c r="U145" s="85"/>
      <c r="V145" s="85"/>
      <c r="W145" s="85"/>
      <c r="X145" s="85"/>
      <c r="Y145" s="85"/>
      <c r="Z145" s="85"/>
    </row>
    <row r="146" spans="1:26" ht="12" customHeight="1" x14ac:dyDescent="0.2">
      <c r="A146" s="85"/>
      <c r="B146" s="85"/>
      <c r="C146" s="85"/>
      <c r="D146" s="85"/>
      <c r="E146" s="85"/>
      <c r="F146" s="85"/>
      <c r="G146" s="85"/>
      <c r="H146" s="85"/>
      <c r="I146" s="85"/>
      <c r="J146" s="85"/>
      <c r="K146" s="85"/>
      <c r="L146" s="85"/>
      <c r="M146" s="85"/>
      <c r="N146" s="85"/>
      <c r="O146" s="85"/>
      <c r="P146" s="85"/>
      <c r="Q146" s="85"/>
      <c r="R146" s="85"/>
      <c r="S146" s="85"/>
      <c r="T146" s="85"/>
      <c r="U146" s="85"/>
      <c r="V146" s="85"/>
      <c r="W146" s="85"/>
      <c r="X146" s="85"/>
      <c r="Y146" s="85"/>
      <c r="Z146" s="85"/>
    </row>
    <row r="147" spans="1:26" ht="12" customHeight="1" x14ac:dyDescent="0.2">
      <c r="A147" s="85"/>
      <c r="B147" s="85"/>
      <c r="C147" s="85"/>
      <c r="D147" s="85"/>
      <c r="E147" s="85"/>
      <c r="F147" s="85"/>
      <c r="G147" s="85"/>
      <c r="H147" s="85"/>
      <c r="I147" s="85"/>
      <c r="J147" s="85"/>
      <c r="K147" s="85"/>
      <c r="L147" s="85"/>
      <c r="M147" s="85"/>
      <c r="N147" s="85"/>
      <c r="O147" s="85"/>
      <c r="P147" s="85"/>
      <c r="Q147" s="85"/>
      <c r="R147" s="85"/>
      <c r="S147" s="85"/>
      <c r="T147" s="85"/>
      <c r="U147" s="85"/>
      <c r="V147" s="85"/>
      <c r="W147" s="85"/>
      <c r="X147" s="85"/>
      <c r="Y147" s="85"/>
      <c r="Z147" s="85"/>
    </row>
    <row r="148" spans="1:26" ht="12" customHeight="1" x14ac:dyDescent="0.2">
      <c r="A148" s="85"/>
      <c r="B148" s="85"/>
      <c r="C148" s="85"/>
      <c r="D148" s="85"/>
      <c r="E148" s="85"/>
      <c r="F148" s="85"/>
      <c r="G148" s="85"/>
      <c r="H148" s="85"/>
      <c r="I148" s="85"/>
      <c r="J148" s="85"/>
      <c r="K148" s="85"/>
      <c r="L148" s="85"/>
      <c r="M148" s="85"/>
      <c r="N148" s="85"/>
      <c r="O148" s="85"/>
      <c r="P148" s="85"/>
      <c r="Q148" s="85"/>
      <c r="R148" s="85"/>
      <c r="S148" s="85"/>
      <c r="T148" s="85"/>
      <c r="U148" s="85"/>
      <c r="V148" s="85"/>
      <c r="W148" s="85"/>
      <c r="X148" s="85"/>
      <c r="Y148" s="85"/>
      <c r="Z148" s="85"/>
    </row>
    <row r="149" spans="1:26" ht="12" customHeight="1" x14ac:dyDescent="0.2">
      <c r="A149" s="85"/>
      <c r="B149" s="85"/>
      <c r="C149" s="85"/>
      <c r="D149" s="85"/>
      <c r="E149" s="85"/>
      <c r="F149" s="85"/>
      <c r="G149" s="85"/>
      <c r="H149" s="85"/>
      <c r="I149" s="85"/>
      <c r="J149" s="85"/>
      <c r="K149" s="85"/>
      <c r="L149" s="85"/>
      <c r="M149" s="85"/>
      <c r="N149" s="85"/>
      <c r="O149" s="85"/>
      <c r="P149" s="85"/>
      <c r="Q149" s="85"/>
      <c r="R149" s="85"/>
      <c r="S149" s="85"/>
      <c r="T149" s="85"/>
      <c r="U149" s="85"/>
      <c r="V149" s="85"/>
      <c r="W149" s="85"/>
      <c r="X149" s="85"/>
      <c r="Y149" s="85"/>
      <c r="Z149" s="85"/>
    </row>
    <row r="150" spans="1:26" ht="12" customHeight="1" x14ac:dyDescent="0.2">
      <c r="A150" s="85"/>
      <c r="B150" s="85"/>
      <c r="C150" s="85"/>
      <c r="D150" s="85"/>
      <c r="E150" s="85"/>
      <c r="F150" s="85"/>
      <c r="G150" s="85"/>
      <c r="H150" s="85"/>
      <c r="I150" s="85"/>
      <c r="J150" s="85"/>
      <c r="K150" s="85"/>
      <c r="L150" s="85"/>
      <c r="M150" s="85"/>
      <c r="N150" s="85"/>
      <c r="O150" s="85"/>
      <c r="P150" s="85"/>
      <c r="Q150" s="85"/>
      <c r="R150" s="85"/>
      <c r="S150" s="85"/>
      <c r="T150" s="85"/>
      <c r="U150" s="85"/>
      <c r="V150" s="85"/>
      <c r="W150" s="85"/>
      <c r="X150" s="85"/>
      <c r="Y150" s="85"/>
      <c r="Z150" s="85"/>
    </row>
    <row r="151" spans="1:26" ht="12" customHeight="1" x14ac:dyDescent="0.2">
      <c r="A151" s="85"/>
      <c r="B151" s="85"/>
      <c r="C151" s="85"/>
      <c r="D151" s="85"/>
      <c r="E151" s="85"/>
      <c r="F151" s="85"/>
      <c r="G151" s="85"/>
      <c r="H151" s="85"/>
      <c r="I151" s="85"/>
      <c r="J151" s="85"/>
      <c r="K151" s="85"/>
      <c r="L151" s="85"/>
      <c r="M151" s="85"/>
      <c r="N151" s="85"/>
      <c r="O151" s="85"/>
      <c r="P151" s="85"/>
      <c r="Q151" s="85"/>
      <c r="R151" s="85"/>
      <c r="S151" s="85"/>
      <c r="T151" s="85"/>
      <c r="U151" s="85"/>
      <c r="V151" s="85"/>
      <c r="W151" s="85"/>
      <c r="X151" s="85"/>
      <c r="Y151" s="85"/>
      <c r="Z151" s="85"/>
    </row>
    <row r="152" spans="1:26" ht="12" customHeight="1" x14ac:dyDescent="0.2">
      <c r="A152" s="85"/>
      <c r="B152" s="85"/>
      <c r="C152" s="85"/>
      <c r="D152" s="85"/>
      <c r="E152" s="85"/>
      <c r="F152" s="85"/>
      <c r="G152" s="85"/>
      <c r="H152" s="85"/>
      <c r="I152" s="85"/>
      <c r="J152" s="85"/>
      <c r="K152" s="85"/>
      <c r="L152" s="85"/>
      <c r="M152" s="85"/>
      <c r="N152" s="85"/>
      <c r="O152" s="85"/>
      <c r="P152" s="85"/>
      <c r="Q152" s="85"/>
      <c r="R152" s="85"/>
      <c r="S152" s="85"/>
      <c r="T152" s="85"/>
      <c r="U152" s="85"/>
      <c r="V152" s="85"/>
      <c r="W152" s="85"/>
      <c r="X152" s="85"/>
      <c r="Y152" s="85"/>
      <c r="Z152" s="85"/>
    </row>
    <row r="153" spans="1:26" ht="12" customHeight="1" x14ac:dyDescent="0.2">
      <c r="A153" s="85"/>
      <c r="B153" s="85"/>
      <c r="C153" s="85"/>
      <c r="D153" s="85"/>
      <c r="E153" s="85"/>
      <c r="F153" s="85"/>
      <c r="G153" s="85"/>
      <c r="H153" s="85"/>
      <c r="I153" s="85"/>
      <c r="J153" s="85"/>
      <c r="K153" s="85"/>
      <c r="L153" s="85"/>
      <c r="M153" s="85"/>
      <c r="N153" s="85"/>
      <c r="O153" s="85"/>
      <c r="P153" s="85"/>
      <c r="Q153" s="85"/>
      <c r="R153" s="85"/>
      <c r="S153" s="85"/>
      <c r="T153" s="85"/>
      <c r="U153" s="85"/>
      <c r="V153" s="85"/>
      <c r="W153" s="85"/>
      <c r="X153" s="85"/>
      <c r="Y153" s="85"/>
      <c r="Z153" s="85"/>
    </row>
    <row r="154" spans="1:26" ht="12" customHeight="1" x14ac:dyDescent="0.2">
      <c r="A154" s="85"/>
      <c r="B154" s="85"/>
      <c r="C154" s="85"/>
      <c r="D154" s="85"/>
      <c r="E154" s="85"/>
      <c r="F154" s="85"/>
      <c r="G154" s="85"/>
      <c r="H154" s="85"/>
      <c r="I154" s="85"/>
      <c r="J154" s="85"/>
      <c r="K154" s="85"/>
      <c r="L154" s="85"/>
      <c r="M154" s="85"/>
      <c r="N154" s="85"/>
      <c r="O154" s="85"/>
      <c r="P154" s="85"/>
      <c r="Q154" s="85"/>
      <c r="R154" s="85"/>
      <c r="S154" s="85"/>
      <c r="T154" s="85"/>
      <c r="U154" s="85"/>
      <c r="V154" s="85"/>
      <c r="W154" s="85"/>
      <c r="X154" s="85"/>
      <c r="Y154" s="85"/>
      <c r="Z154" s="85"/>
    </row>
    <row r="155" spans="1:26" ht="12" customHeight="1" x14ac:dyDescent="0.2">
      <c r="A155" s="85"/>
      <c r="B155" s="85"/>
      <c r="C155" s="85"/>
      <c r="D155" s="85"/>
      <c r="E155" s="85"/>
      <c r="F155" s="85"/>
      <c r="G155" s="85"/>
      <c r="H155" s="85"/>
      <c r="I155" s="85"/>
      <c r="J155" s="85"/>
      <c r="K155" s="85"/>
      <c r="L155" s="85"/>
      <c r="M155" s="85"/>
      <c r="N155" s="85"/>
      <c r="O155" s="85"/>
      <c r="P155" s="85"/>
      <c r="Q155" s="85"/>
      <c r="R155" s="85"/>
      <c r="S155" s="85"/>
      <c r="T155" s="85"/>
      <c r="U155" s="85"/>
      <c r="V155" s="85"/>
      <c r="W155" s="85"/>
      <c r="X155" s="85"/>
      <c r="Y155" s="85"/>
      <c r="Z155" s="85"/>
    </row>
    <row r="156" spans="1:26" ht="12" customHeight="1" x14ac:dyDescent="0.2">
      <c r="A156" s="85"/>
      <c r="B156" s="85"/>
      <c r="C156" s="85"/>
      <c r="D156" s="85"/>
      <c r="E156" s="85"/>
      <c r="F156" s="85"/>
      <c r="G156" s="85"/>
      <c r="H156" s="85"/>
      <c r="I156" s="85"/>
      <c r="J156" s="85"/>
      <c r="K156" s="85"/>
      <c r="L156" s="85"/>
      <c r="M156" s="85"/>
      <c r="N156" s="85"/>
      <c r="O156" s="85"/>
      <c r="P156" s="85"/>
      <c r="Q156" s="85"/>
      <c r="R156" s="85"/>
      <c r="S156" s="85"/>
      <c r="T156" s="85"/>
      <c r="U156" s="85"/>
      <c r="V156" s="85"/>
      <c r="W156" s="85"/>
      <c r="X156" s="85"/>
      <c r="Y156" s="85"/>
      <c r="Z156" s="85"/>
    </row>
    <row r="157" spans="1:26" ht="12" customHeight="1" x14ac:dyDescent="0.2">
      <c r="A157" s="85"/>
      <c r="B157" s="85"/>
      <c r="C157" s="85"/>
      <c r="D157" s="85"/>
      <c r="E157" s="85"/>
      <c r="F157" s="85"/>
      <c r="G157" s="85"/>
      <c r="H157" s="85"/>
      <c r="I157" s="85"/>
      <c r="J157" s="85"/>
      <c r="K157" s="85"/>
      <c r="L157" s="85"/>
      <c r="M157" s="85"/>
      <c r="N157" s="85"/>
      <c r="O157" s="85"/>
      <c r="P157" s="85"/>
      <c r="Q157" s="85"/>
      <c r="R157" s="85"/>
      <c r="S157" s="85"/>
      <c r="T157" s="85"/>
      <c r="U157" s="85"/>
      <c r="V157" s="85"/>
      <c r="W157" s="85"/>
      <c r="X157" s="85"/>
      <c r="Y157" s="85"/>
      <c r="Z157" s="85"/>
    </row>
    <row r="158" spans="1:26" ht="12" customHeight="1" x14ac:dyDescent="0.2">
      <c r="A158" s="85"/>
      <c r="B158" s="85"/>
      <c r="C158" s="85"/>
      <c r="D158" s="85"/>
      <c r="E158" s="85"/>
      <c r="F158" s="85"/>
      <c r="G158" s="85"/>
      <c r="H158" s="85"/>
      <c r="I158" s="85"/>
      <c r="J158" s="85"/>
      <c r="K158" s="85"/>
      <c r="L158" s="85"/>
      <c r="M158" s="85"/>
      <c r="N158" s="85"/>
      <c r="O158" s="85"/>
      <c r="P158" s="85"/>
      <c r="Q158" s="85"/>
      <c r="R158" s="85"/>
      <c r="S158" s="85"/>
      <c r="T158" s="85"/>
      <c r="U158" s="85"/>
      <c r="V158" s="85"/>
      <c r="W158" s="85"/>
      <c r="X158" s="85"/>
      <c r="Y158" s="85"/>
      <c r="Z158" s="85"/>
    </row>
    <row r="159" spans="1:26" ht="12" customHeight="1" x14ac:dyDescent="0.2">
      <c r="A159" s="85"/>
      <c r="B159" s="85"/>
      <c r="C159" s="85"/>
      <c r="D159" s="85"/>
      <c r="E159" s="85"/>
      <c r="F159" s="85"/>
      <c r="G159" s="85"/>
      <c r="H159" s="85"/>
      <c r="I159" s="85"/>
      <c r="J159" s="85"/>
      <c r="K159" s="85"/>
      <c r="L159" s="85"/>
      <c r="M159" s="85"/>
      <c r="N159" s="85"/>
      <c r="O159" s="85"/>
      <c r="P159" s="85"/>
      <c r="Q159" s="85"/>
      <c r="R159" s="85"/>
      <c r="S159" s="85"/>
      <c r="T159" s="85"/>
      <c r="U159" s="85"/>
      <c r="V159" s="85"/>
      <c r="W159" s="85"/>
      <c r="X159" s="85"/>
      <c r="Y159" s="85"/>
      <c r="Z159" s="85"/>
    </row>
    <row r="160" spans="1:26" ht="12" customHeight="1" x14ac:dyDescent="0.2">
      <c r="A160" s="85"/>
      <c r="B160" s="85"/>
      <c r="C160" s="85"/>
      <c r="D160" s="85"/>
      <c r="E160" s="85"/>
      <c r="F160" s="85"/>
      <c r="G160" s="85"/>
      <c r="H160" s="85"/>
      <c r="I160" s="85"/>
      <c r="J160" s="85"/>
      <c r="K160" s="85"/>
      <c r="L160" s="85"/>
      <c r="M160" s="85"/>
      <c r="N160" s="85"/>
      <c r="O160" s="85"/>
      <c r="P160" s="85"/>
      <c r="Q160" s="85"/>
      <c r="R160" s="85"/>
      <c r="S160" s="85"/>
      <c r="T160" s="85"/>
      <c r="U160" s="85"/>
      <c r="V160" s="85"/>
      <c r="W160" s="85"/>
      <c r="X160" s="85"/>
      <c r="Y160" s="85"/>
      <c r="Z160" s="85"/>
    </row>
    <row r="161" spans="1:26" ht="12" customHeight="1" x14ac:dyDescent="0.2">
      <c r="A161" s="85"/>
      <c r="B161" s="85"/>
      <c r="C161" s="85"/>
      <c r="D161" s="85"/>
      <c r="E161" s="85"/>
      <c r="F161" s="85"/>
      <c r="G161" s="85"/>
      <c r="H161" s="85"/>
      <c r="I161" s="85"/>
      <c r="J161" s="85"/>
      <c r="K161" s="85"/>
      <c r="L161" s="85"/>
      <c r="M161" s="85"/>
      <c r="N161" s="85"/>
      <c r="O161" s="85"/>
      <c r="P161" s="85"/>
      <c r="Q161" s="85"/>
      <c r="R161" s="85"/>
      <c r="S161" s="85"/>
      <c r="T161" s="85"/>
      <c r="U161" s="85"/>
      <c r="V161" s="85"/>
      <c r="W161" s="85"/>
      <c r="X161" s="85"/>
      <c r="Y161" s="85"/>
      <c r="Z161" s="85"/>
    </row>
    <row r="162" spans="1:26" ht="12" customHeight="1" x14ac:dyDescent="0.2">
      <c r="A162" s="85"/>
      <c r="B162" s="85"/>
      <c r="C162" s="85"/>
      <c r="D162" s="85"/>
      <c r="E162" s="85"/>
      <c r="F162" s="85"/>
      <c r="G162" s="85"/>
      <c r="H162" s="85"/>
      <c r="I162" s="85"/>
      <c r="J162" s="85"/>
      <c r="K162" s="85"/>
      <c r="L162" s="85"/>
      <c r="M162" s="85"/>
      <c r="N162" s="85"/>
      <c r="O162" s="85"/>
      <c r="P162" s="85"/>
      <c r="Q162" s="85"/>
      <c r="R162" s="85"/>
      <c r="S162" s="85"/>
      <c r="T162" s="85"/>
      <c r="U162" s="85"/>
      <c r="V162" s="85"/>
      <c r="W162" s="85"/>
      <c r="X162" s="85"/>
      <c r="Y162" s="85"/>
      <c r="Z162" s="85"/>
    </row>
    <row r="163" spans="1:26" ht="12" customHeight="1" x14ac:dyDescent="0.2">
      <c r="A163" s="85"/>
      <c r="B163" s="85"/>
      <c r="C163" s="85"/>
      <c r="D163" s="85"/>
      <c r="E163" s="85"/>
      <c r="F163" s="85"/>
      <c r="G163" s="85"/>
      <c r="H163" s="85"/>
      <c r="I163" s="85"/>
      <c r="J163" s="85"/>
      <c r="K163" s="85"/>
      <c r="L163" s="85"/>
      <c r="M163" s="85"/>
      <c r="N163" s="85"/>
      <c r="O163" s="85"/>
      <c r="P163" s="85"/>
      <c r="Q163" s="85"/>
      <c r="R163" s="85"/>
      <c r="S163" s="85"/>
      <c r="T163" s="85"/>
      <c r="U163" s="85"/>
      <c r="V163" s="85"/>
      <c r="W163" s="85"/>
      <c r="X163" s="85"/>
      <c r="Y163" s="85"/>
      <c r="Z163" s="85"/>
    </row>
    <row r="164" spans="1:26" ht="12" customHeight="1" x14ac:dyDescent="0.2">
      <c r="A164" s="85"/>
      <c r="B164" s="85"/>
      <c r="C164" s="85"/>
      <c r="D164" s="85"/>
      <c r="E164" s="85"/>
      <c r="F164" s="85"/>
      <c r="G164" s="85"/>
      <c r="H164" s="85"/>
      <c r="I164" s="85"/>
      <c r="J164" s="85"/>
      <c r="K164" s="85"/>
      <c r="L164" s="85"/>
      <c r="M164" s="85"/>
      <c r="N164" s="85"/>
      <c r="O164" s="85"/>
      <c r="P164" s="85"/>
      <c r="Q164" s="85"/>
      <c r="R164" s="85"/>
      <c r="S164" s="85"/>
      <c r="T164" s="85"/>
      <c r="U164" s="85"/>
      <c r="V164" s="85"/>
      <c r="W164" s="85"/>
      <c r="X164" s="85"/>
      <c r="Y164" s="85"/>
      <c r="Z164" s="85"/>
    </row>
    <row r="165" spans="1:26" ht="12" customHeight="1" x14ac:dyDescent="0.2">
      <c r="A165" s="85"/>
      <c r="B165" s="85"/>
      <c r="C165" s="85"/>
      <c r="D165" s="85"/>
      <c r="E165" s="85"/>
      <c r="F165" s="85"/>
      <c r="G165" s="85"/>
      <c r="H165" s="85"/>
      <c r="I165" s="85"/>
      <c r="J165" s="85"/>
      <c r="K165" s="85"/>
      <c r="L165" s="85"/>
      <c r="M165" s="85"/>
      <c r="N165" s="85"/>
      <c r="O165" s="85"/>
      <c r="P165" s="85"/>
      <c r="Q165" s="85"/>
      <c r="R165" s="85"/>
      <c r="S165" s="85"/>
      <c r="T165" s="85"/>
      <c r="U165" s="85"/>
      <c r="V165" s="85"/>
      <c r="W165" s="85"/>
      <c r="X165" s="85"/>
      <c r="Y165" s="85"/>
      <c r="Z165" s="85"/>
    </row>
    <row r="166" spans="1:26" ht="12" customHeight="1" x14ac:dyDescent="0.2">
      <c r="A166" s="85"/>
      <c r="B166" s="85"/>
      <c r="C166" s="85"/>
      <c r="D166" s="85"/>
      <c r="E166" s="85"/>
      <c r="F166" s="85"/>
      <c r="G166" s="85"/>
      <c r="H166" s="85"/>
      <c r="I166" s="85"/>
      <c r="J166" s="85"/>
      <c r="K166" s="85"/>
      <c r="L166" s="85"/>
      <c r="M166" s="85"/>
      <c r="N166" s="85"/>
      <c r="O166" s="85"/>
      <c r="P166" s="85"/>
      <c r="Q166" s="85"/>
      <c r="R166" s="85"/>
      <c r="S166" s="85"/>
      <c r="T166" s="85"/>
      <c r="U166" s="85"/>
      <c r="V166" s="85"/>
      <c r="W166" s="85"/>
      <c r="X166" s="85"/>
      <c r="Y166" s="85"/>
      <c r="Z166" s="85"/>
    </row>
    <row r="167" spans="1:26" ht="12" customHeight="1" x14ac:dyDescent="0.2">
      <c r="A167" s="85"/>
      <c r="B167" s="85"/>
      <c r="C167" s="85"/>
      <c r="D167" s="85"/>
      <c r="E167" s="85"/>
      <c r="F167" s="85"/>
      <c r="G167" s="85"/>
      <c r="H167" s="85"/>
      <c r="I167" s="85"/>
      <c r="J167" s="85"/>
      <c r="K167" s="85"/>
      <c r="L167" s="85"/>
      <c r="M167" s="85"/>
      <c r="N167" s="85"/>
      <c r="O167" s="85"/>
      <c r="P167" s="85"/>
      <c r="Q167" s="85"/>
      <c r="R167" s="85"/>
      <c r="S167" s="85"/>
      <c r="T167" s="85"/>
      <c r="U167" s="85"/>
      <c r="V167" s="85"/>
      <c r="W167" s="85"/>
      <c r="X167" s="85"/>
      <c r="Y167" s="85"/>
      <c r="Z167" s="85"/>
    </row>
    <row r="168" spans="1:26" ht="12" customHeight="1" x14ac:dyDescent="0.2">
      <c r="A168" s="85"/>
      <c r="B168" s="85"/>
      <c r="C168" s="85"/>
      <c r="D168" s="85"/>
      <c r="E168" s="85"/>
      <c r="F168" s="85"/>
      <c r="G168" s="85"/>
      <c r="H168" s="85"/>
      <c r="I168" s="85"/>
      <c r="J168" s="85"/>
      <c r="K168" s="85"/>
      <c r="L168" s="85"/>
      <c r="M168" s="85"/>
      <c r="N168" s="85"/>
      <c r="O168" s="85"/>
      <c r="P168" s="85"/>
      <c r="Q168" s="85"/>
      <c r="R168" s="85"/>
      <c r="S168" s="85"/>
      <c r="T168" s="85"/>
      <c r="U168" s="85"/>
      <c r="V168" s="85"/>
      <c r="W168" s="85"/>
      <c r="X168" s="85"/>
      <c r="Y168" s="85"/>
      <c r="Z168" s="85"/>
    </row>
    <row r="169" spans="1:26" ht="12" customHeight="1" x14ac:dyDescent="0.2">
      <c r="A169" s="85"/>
      <c r="B169" s="85"/>
      <c r="C169" s="85"/>
      <c r="D169" s="85"/>
      <c r="E169" s="85"/>
      <c r="F169" s="85"/>
      <c r="G169" s="85"/>
      <c r="H169" s="85"/>
      <c r="I169" s="85"/>
      <c r="J169" s="85"/>
      <c r="K169" s="85"/>
      <c r="L169" s="85"/>
      <c r="M169" s="85"/>
      <c r="N169" s="85"/>
      <c r="O169" s="85"/>
      <c r="P169" s="85"/>
      <c r="Q169" s="85"/>
      <c r="R169" s="85"/>
      <c r="S169" s="85"/>
      <c r="T169" s="85"/>
      <c r="U169" s="85"/>
      <c r="V169" s="85"/>
      <c r="W169" s="85"/>
      <c r="X169" s="85"/>
      <c r="Y169" s="85"/>
      <c r="Z169" s="85"/>
    </row>
    <row r="170" spans="1:26" ht="12" customHeight="1" x14ac:dyDescent="0.2">
      <c r="A170" s="85"/>
      <c r="B170" s="85"/>
      <c r="C170" s="85"/>
      <c r="D170" s="85"/>
      <c r="E170" s="85"/>
      <c r="F170" s="85"/>
      <c r="G170" s="85"/>
      <c r="H170" s="85"/>
      <c r="I170" s="85"/>
      <c r="J170" s="85"/>
      <c r="K170" s="85"/>
      <c r="L170" s="85"/>
      <c r="M170" s="85"/>
      <c r="N170" s="85"/>
      <c r="O170" s="85"/>
      <c r="P170" s="85"/>
      <c r="Q170" s="85"/>
      <c r="R170" s="85"/>
      <c r="S170" s="85"/>
      <c r="T170" s="85"/>
      <c r="U170" s="85"/>
      <c r="V170" s="85"/>
      <c r="W170" s="85"/>
      <c r="X170" s="85"/>
      <c r="Y170" s="85"/>
      <c r="Z170" s="85"/>
    </row>
    <row r="171" spans="1:26" ht="12" customHeight="1" x14ac:dyDescent="0.2">
      <c r="A171" s="85"/>
      <c r="B171" s="85"/>
      <c r="C171" s="85"/>
      <c r="D171" s="85"/>
      <c r="E171" s="85"/>
      <c r="F171" s="85"/>
      <c r="G171" s="85"/>
      <c r="H171" s="85"/>
      <c r="I171" s="85"/>
      <c r="J171" s="85"/>
      <c r="K171" s="85"/>
      <c r="L171" s="85"/>
      <c r="M171" s="85"/>
      <c r="N171" s="85"/>
      <c r="O171" s="85"/>
      <c r="P171" s="85"/>
      <c r="Q171" s="85"/>
      <c r="R171" s="85"/>
      <c r="S171" s="85"/>
      <c r="T171" s="85"/>
      <c r="U171" s="85"/>
      <c r="V171" s="85"/>
      <c r="W171" s="85"/>
      <c r="X171" s="85"/>
      <c r="Y171" s="85"/>
      <c r="Z171" s="85"/>
    </row>
    <row r="172" spans="1:26" ht="12" customHeight="1" x14ac:dyDescent="0.2">
      <c r="A172" s="85"/>
      <c r="B172" s="85"/>
      <c r="C172" s="85"/>
      <c r="D172" s="85"/>
      <c r="E172" s="85"/>
      <c r="F172" s="85"/>
      <c r="G172" s="85"/>
      <c r="H172" s="85"/>
      <c r="I172" s="85"/>
      <c r="J172" s="85"/>
      <c r="K172" s="85"/>
      <c r="L172" s="85"/>
      <c r="M172" s="85"/>
      <c r="N172" s="85"/>
      <c r="O172" s="85"/>
      <c r="P172" s="85"/>
      <c r="Q172" s="85"/>
      <c r="R172" s="85"/>
      <c r="S172" s="85"/>
      <c r="T172" s="85"/>
      <c r="U172" s="85"/>
      <c r="V172" s="85"/>
      <c r="W172" s="85"/>
      <c r="X172" s="85"/>
      <c r="Y172" s="85"/>
      <c r="Z172" s="85"/>
    </row>
    <row r="173" spans="1:26" ht="12" customHeight="1" x14ac:dyDescent="0.2">
      <c r="A173" s="85"/>
      <c r="B173" s="85"/>
      <c r="C173" s="85"/>
      <c r="D173" s="85"/>
      <c r="E173" s="85"/>
      <c r="F173" s="85"/>
      <c r="G173" s="85"/>
      <c r="H173" s="85"/>
      <c r="I173" s="85"/>
      <c r="J173" s="85"/>
      <c r="K173" s="85"/>
      <c r="L173" s="85"/>
      <c r="M173" s="85"/>
      <c r="N173" s="85"/>
      <c r="O173" s="85"/>
      <c r="P173" s="85"/>
      <c r="Q173" s="85"/>
      <c r="R173" s="85"/>
      <c r="S173" s="85"/>
      <c r="T173" s="85"/>
      <c r="U173" s="85"/>
      <c r="V173" s="85"/>
      <c r="W173" s="85"/>
      <c r="X173" s="85"/>
      <c r="Y173" s="85"/>
      <c r="Z173" s="85"/>
    </row>
    <row r="174" spans="1:26" ht="12" customHeight="1" x14ac:dyDescent="0.2">
      <c r="A174" s="85"/>
      <c r="B174" s="85"/>
      <c r="C174" s="85"/>
      <c r="D174" s="85"/>
      <c r="E174" s="85"/>
      <c r="F174" s="85"/>
      <c r="G174" s="85"/>
      <c r="H174" s="85"/>
      <c r="I174" s="85"/>
      <c r="J174" s="85"/>
      <c r="K174" s="85"/>
      <c r="L174" s="85"/>
      <c r="M174" s="85"/>
      <c r="N174" s="85"/>
      <c r="O174" s="85"/>
      <c r="P174" s="85"/>
      <c r="Q174" s="85"/>
      <c r="R174" s="85"/>
      <c r="S174" s="85"/>
      <c r="T174" s="85"/>
      <c r="U174" s="85"/>
      <c r="V174" s="85"/>
      <c r="W174" s="85"/>
      <c r="X174" s="85"/>
      <c r="Y174" s="85"/>
      <c r="Z174" s="85"/>
    </row>
    <row r="175" spans="1:26" ht="12" customHeight="1" x14ac:dyDescent="0.2">
      <c r="A175" s="85"/>
      <c r="B175" s="85"/>
      <c r="C175" s="85"/>
      <c r="D175" s="85"/>
      <c r="E175" s="85"/>
      <c r="F175" s="85"/>
      <c r="G175" s="85"/>
      <c r="H175" s="85"/>
      <c r="I175" s="85"/>
      <c r="J175" s="85"/>
      <c r="K175" s="85"/>
      <c r="L175" s="85"/>
      <c r="M175" s="85"/>
      <c r="N175" s="85"/>
      <c r="O175" s="85"/>
      <c r="P175" s="85"/>
      <c r="Q175" s="85"/>
      <c r="R175" s="85"/>
      <c r="S175" s="85"/>
      <c r="T175" s="85"/>
      <c r="U175" s="85"/>
      <c r="V175" s="85"/>
      <c r="W175" s="85"/>
      <c r="X175" s="85"/>
      <c r="Y175" s="85"/>
      <c r="Z175" s="85"/>
    </row>
    <row r="176" spans="1:26" ht="12" customHeight="1" x14ac:dyDescent="0.2">
      <c r="A176" s="85"/>
      <c r="B176" s="85"/>
      <c r="C176" s="85"/>
      <c r="D176" s="85"/>
      <c r="E176" s="85"/>
      <c r="F176" s="85"/>
      <c r="G176" s="85"/>
      <c r="H176" s="85"/>
      <c r="I176" s="85"/>
      <c r="J176" s="85"/>
      <c r="K176" s="85"/>
      <c r="L176" s="85"/>
      <c r="M176" s="85"/>
      <c r="N176" s="85"/>
      <c r="O176" s="85"/>
      <c r="P176" s="85"/>
      <c r="Q176" s="85"/>
      <c r="R176" s="85"/>
      <c r="S176" s="85"/>
      <c r="T176" s="85"/>
      <c r="U176" s="85"/>
      <c r="V176" s="85"/>
      <c r="W176" s="85"/>
      <c r="X176" s="85"/>
      <c r="Y176" s="85"/>
      <c r="Z176" s="85"/>
    </row>
    <row r="177" spans="1:26" ht="12" customHeight="1" x14ac:dyDescent="0.2">
      <c r="A177" s="85"/>
      <c r="B177" s="85"/>
      <c r="C177" s="85"/>
      <c r="D177" s="85"/>
      <c r="E177" s="85"/>
      <c r="F177" s="85"/>
      <c r="G177" s="85"/>
      <c r="H177" s="85"/>
      <c r="I177" s="85"/>
      <c r="J177" s="85"/>
      <c r="K177" s="85"/>
      <c r="L177" s="85"/>
      <c r="M177" s="85"/>
      <c r="N177" s="85"/>
      <c r="O177" s="85"/>
      <c r="P177" s="85"/>
      <c r="Q177" s="85"/>
      <c r="R177" s="85"/>
      <c r="S177" s="85"/>
      <c r="T177" s="85"/>
      <c r="U177" s="85"/>
      <c r="V177" s="85"/>
      <c r="W177" s="85"/>
      <c r="X177" s="85"/>
      <c r="Y177" s="85"/>
      <c r="Z177" s="85"/>
    </row>
    <row r="178" spans="1:26" ht="12" customHeight="1" x14ac:dyDescent="0.2">
      <c r="A178" s="85"/>
      <c r="B178" s="85"/>
      <c r="C178" s="85"/>
      <c r="D178" s="85"/>
      <c r="E178" s="85"/>
      <c r="F178" s="85"/>
      <c r="G178" s="85"/>
      <c r="H178" s="85"/>
      <c r="I178" s="85"/>
      <c r="J178" s="85"/>
      <c r="K178" s="85"/>
      <c r="L178" s="85"/>
      <c r="M178" s="85"/>
      <c r="N178" s="85"/>
      <c r="O178" s="85"/>
      <c r="P178" s="85"/>
      <c r="Q178" s="85"/>
      <c r="R178" s="85"/>
      <c r="S178" s="85"/>
      <c r="T178" s="85"/>
      <c r="U178" s="85"/>
      <c r="V178" s="85"/>
      <c r="W178" s="85"/>
      <c r="X178" s="85"/>
      <c r="Y178" s="85"/>
      <c r="Z178" s="85"/>
    </row>
    <row r="179" spans="1:26" ht="12" customHeight="1" x14ac:dyDescent="0.2">
      <c r="A179" s="85"/>
      <c r="B179" s="85"/>
      <c r="C179" s="85"/>
      <c r="D179" s="85"/>
      <c r="E179" s="85"/>
      <c r="F179" s="85"/>
      <c r="G179" s="85"/>
      <c r="H179" s="85"/>
      <c r="I179" s="85"/>
      <c r="J179" s="85"/>
      <c r="K179" s="85"/>
      <c r="L179" s="85"/>
      <c r="M179" s="85"/>
      <c r="N179" s="85"/>
      <c r="O179" s="85"/>
      <c r="P179" s="85"/>
      <c r="Q179" s="85"/>
      <c r="R179" s="85"/>
      <c r="S179" s="85"/>
      <c r="T179" s="85"/>
      <c r="U179" s="85"/>
      <c r="V179" s="85"/>
      <c r="W179" s="85"/>
      <c r="X179" s="85"/>
      <c r="Y179" s="85"/>
      <c r="Z179" s="85"/>
    </row>
    <row r="180" spans="1:26" ht="12" customHeight="1" x14ac:dyDescent="0.2">
      <c r="A180" s="85"/>
      <c r="B180" s="85"/>
      <c r="C180" s="85"/>
      <c r="D180" s="85"/>
      <c r="E180" s="85"/>
      <c r="F180" s="85"/>
      <c r="G180" s="85"/>
      <c r="H180" s="85"/>
      <c r="I180" s="85"/>
      <c r="J180" s="85"/>
      <c r="K180" s="85"/>
      <c r="L180" s="85"/>
      <c r="M180" s="85"/>
      <c r="N180" s="85"/>
      <c r="O180" s="85"/>
      <c r="P180" s="85"/>
      <c r="Q180" s="85"/>
      <c r="R180" s="85"/>
      <c r="S180" s="85"/>
      <c r="T180" s="85"/>
      <c r="U180" s="85"/>
      <c r="V180" s="85"/>
      <c r="W180" s="85"/>
      <c r="X180" s="85"/>
      <c r="Y180" s="85"/>
      <c r="Z180" s="85"/>
    </row>
    <row r="181" spans="1:26" ht="12" customHeight="1" x14ac:dyDescent="0.2">
      <c r="A181" s="85"/>
      <c r="B181" s="85"/>
      <c r="C181" s="85"/>
      <c r="D181" s="85"/>
      <c r="E181" s="85"/>
      <c r="F181" s="85"/>
      <c r="G181" s="85"/>
      <c r="H181" s="85"/>
      <c r="I181" s="85"/>
      <c r="J181" s="85"/>
      <c r="K181" s="85"/>
      <c r="L181" s="85"/>
      <c r="M181" s="85"/>
      <c r="N181" s="85"/>
      <c r="O181" s="85"/>
      <c r="P181" s="85"/>
      <c r="Q181" s="85"/>
      <c r="R181" s="85"/>
      <c r="S181" s="85"/>
      <c r="T181" s="85"/>
      <c r="U181" s="85"/>
      <c r="V181" s="85"/>
      <c r="W181" s="85"/>
      <c r="X181" s="85"/>
      <c r="Y181" s="85"/>
      <c r="Z181" s="85"/>
    </row>
    <row r="182" spans="1:26" ht="12" customHeight="1" x14ac:dyDescent="0.2">
      <c r="A182" s="85"/>
      <c r="B182" s="85"/>
      <c r="C182" s="85"/>
      <c r="D182" s="85"/>
      <c r="E182" s="85"/>
      <c r="F182" s="85"/>
      <c r="G182" s="85"/>
      <c r="H182" s="85"/>
      <c r="I182" s="85"/>
      <c r="J182" s="85"/>
      <c r="K182" s="85"/>
      <c r="L182" s="85"/>
      <c r="M182" s="85"/>
      <c r="N182" s="85"/>
      <c r="O182" s="85"/>
      <c r="P182" s="85"/>
      <c r="Q182" s="85"/>
      <c r="R182" s="85"/>
      <c r="S182" s="85"/>
      <c r="T182" s="85"/>
      <c r="U182" s="85"/>
      <c r="V182" s="85"/>
      <c r="W182" s="85"/>
      <c r="X182" s="85"/>
      <c r="Y182" s="85"/>
      <c r="Z182" s="85"/>
    </row>
    <row r="183" spans="1:26" ht="12" customHeight="1" x14ac:dyDescent="0.2">
      <c r="A183" s="85"/>
      <c r="B183" s="85"/>
      <c r="C183" s="85"/>
      <c r="D183" s="85"/>
      <c r="E183" s="85"/>
      <c r="F183" s="85"/>
      <c r="G183" s="85"/>
      <c r="H183" s="85"/>
      <c r="I183" s="85"/>
      <c r="J183" s="85"/>
      <c r="K183" s="85"/>
      <c r="L183" s="85"/>
      <c r="M183" s="85"/>
      <c r="N183" s="85"/>
      <c r="O183" s="85"/>
      <c r="P183" s="85"/>
      <c r="Q183" s="85"/>
      <c r="R183" s="85"/>
      <c r="S183" s="85"/>
      <c r="T183" s="85"/>
      <c r="U183" s="85"/>
      <c r="V183" s="85"/>
      <c r="W183" s="85"/>
      <c r="X183" s="85"/>
      <c r="Y183" s="85"/>
      <c r="Z183" s="85"/>
    </row>
    <row r="184" spans="1:26" ht="12" customHeight="1" x14ac:dyDescent="0.2">
      <c r="A184" s="85"/>
      <c r="B184" s="85"/>
      <c r="C184" s="85"/>
      <c r="D184" s="85"/>
      <c r="E184" s="85"/>
      <c r="F184" s="85"/>
      <c r="G184" s="85"/>
      <c r="H184" s="85"/>
      <c r="I184" s="85"/>
      <c r="J184" s="85"/>
      <c r="K184" s="85"/>
      <c r="L184" s="85"/>
      <c r="M184" s="85"/>
      <c r="N184" s="85"/>
      <c r="O184" s="85"/>
      <c r="P184" s="85"/>
      <c r="Q184" s="85"/>
      <c r="R184" s="85"/>
      <c r="S184" s="85"/>
      <c r="T184" s="85"/>
      <c r="U184" s="85"/>
      <c r="V184" s="85"/>
      <c r="W184" s="85"/>
      <c r="X184" s="85"/>
      <c r="Y184" s="85"/>
      <c r="Z184" s="85"/>
    </row>
    <row r="185" spans="1:26" ht="12" customHeight="1" x14ac:dyDescent="0.2">
      <c r="A185" s="85"/>
      <c r="B185" s="85"/>
      <c r="C185" s="85"/>
      <c r="D185" s="85"/>
      <c r="E185" s="85"/>
      <c r="F185" s="85"/>
      <c r="G185" s="85"/>
      <c r="H185" s="85"/>
      <c r="I185" s="85"/>
      <c r="J185" s="85"/>
      <c r="K185" s="85"/>
      <c r="L185" s="85"/>
      <c r="M185" s="85"/>
      <c r="N185" s="85"/>
      <c r="O185" s="85"/>
      <c r="P185" s="85"/>
      <c r="Q185" s="85"/>
      <c r="R185" s="85"/>
      <c r="S185" s="85"/>
      <c r="T185" s="85"/>
      <c r="U185" s="85"/>
      <c r="V185" s="85"/>
      <c r="W185" s="85"/>
      <c r="X185" s="85"/>
      <c r="Y185" s="85"/>
      <c r="Z185" s="85"/>
    </row>
    <row r="186" spans="1:26" ht="12" customHeight="1" x14ac:dyDescent="0.2">
      <c r="A186" s="85"/>
      <c r="B186" s="85"/>
      <c r="C186" s="85"/>
      <c r="D186" s="85"/>
      <c r="E186" s="85"/>
      <c r="F186" s="85"/>
      <c r="G186" s="85"/>
      <c r="H186" s="85"/>
      <c r="I186" s="85"/>
      <c r="J186" s="85"/>
      <c r="K186" s="85"/>
      <c r="L186" s="85"/>
      <c r="M186" s="85"/>
      <c r="N186" s="85"/>
      <c r="O186" s="85"/>
      <c r="P186" s="85"/>
      <c r="Q186" s="85"/>
      <c r="R186" s="85"/>
      <c r="S186" s="85"/>
      <c r="T186" s="85"/>
      <c r="U186" s="85"/>
      <c r="V186" s="85"/>
      <c r="W186" s="85"/>
      <c r="X186" s="85"/>
      <c r="Y186" s="85"/>
      <c r="Z186" s="85"/>
    </row>
    <row r="187" spans="1:26" ht="12" customHeight="1" x14ac:dyDescent="0.2">
      <c r="A187" s="85"/>
      <c r="B187" s="85"/>
      <c r="C187" s="85"/>
      <c r="D187" s="85"/>
      <c r="E187" s="85"/>
      <c r="F187" s="85"/>
      <c r="G187" s="85"/>
      <c r="H187" s="85"/>
      <c r="I187" s="85"/>
      <c r="J187" s="85"/>
      <c r="K187" s="85"/>
      <c r="L187" s="85"/>
      <c r="M187" s="85"/>
      <c r="N187" s="85"/>
      <c r="O187" s="85"/>
      <c r="P187" s="85"/>
      <c r="Q187" s="85"/>
      <c r="R187" s="85"/>
      <c r="S187" s="85"/>
      <c r="T187" s="85"/>
      <c r="U187" s="85"/>
      <c r="V187" s="85"/>
      <c r="W187" s="85"/>
      <c r="X187" s="85"/>
      <c r="Y187" s="85"/>
      <c r="Z187" s="85"/>
    </row>
    <row r="188" spans="1:26" ht="12" customHeight="1" x14ac:dyDescent="0.2">
      <c r="A188" s="85"/>
      <c r="B188" s="85"/>
      <c r="C188" s="85"/>
      <c r="D188" s="85"/>
      <c r="E188" s="85"/>
      <c r="F188" s="85"/>
      <c r="G188" s="85"/>
      <c r="H188" s="85"/>
      <c r="I188" s="85"/>
      <c r="J188" s="85"/>
      <c r="K188" s="85"/>
      <c r="L188" s="85"/>
      <c r="M188" s="85"/>
      <c r="N188" s="85"/>
      <c r="O188" s="85"/>
      <c r="P188" s="85"/>
      <c r="Q188" s="85"/>
      <c r="R188" s="85"/>
      <c r="S188" s="85"/>
      <c r="T188" s="85"/>
      <c r="U188" s="85"/>
      <c r="V188" s="85"/>
      <c r="W188" s="85"/>
      <c r="X188" s="85"/>
      <c r="Y188" s="85"/>
      <c r="Z188" s="85"/>
    </row>
    <row r="189" spans="1:26" ht="12" customHeight="1" x14ac:dyDescent="0.2">
      <c r="A189" s="85"/>
      <c r="B189" s="85"/>
      <c r="C189" s="85"/>
      <c r="D189" s="85"/>
      <c r="E189" s="85"/>
      <c r="F189" s="85"/>
      <c r="G189" s="85"/>
      <c r="H189" s="85"/>
      <c r="I189" s="85"/>
      <c r="J189" s="85"/>
      <c r="K189" s="85"/>
      <c r="L189" s="85"/>
      <c r="M189" s="85"/>
      <c r="N189" s="85"/>
      <c r="O189" s="85"/>
      <c r="P189" s="85"/>
      <c r="Q189" s="85"/>
      <c r="R189" s="85"/>
      <c r="S189" s="85"/>
      <c r="T189" s="85"/>
      <c r="U189" s="85"/>
      <c r="V189" s="85"/>
      <c r="W189" s="85"/>
      <c r="X189" s="85"/>
      <c r="Y189" s="85"/>
      <c r="Z189" s="85"/>
    </row>
    <row r="190" spans="1:26" ht="12" customHeight="1" x14ac:dyDescent="0.2">
      <c r="A190" s="85"/>
      <c r="B190" s="85"/>
      <c r="C190" s="85"/>
      <c r="D190" s="85"/>
      <c r="E190" s="85"/>
      <c r="F190" s="85"/>
      <c r="G190" s="85"/>
      <c r="H190" s="85"/>
      <c r="I190" s="85"/>
      <c r="J190" s="85"/>
      <c r="K190" s="85"/>
      <c r="L190" s="85"/>
      <c r="M190" s="85"/>
      <c r="N190" s="85"/>
      <c r="O190" s="85"/>
      <c r="P190" s="85"/>
      <c r="Q190" s="85"/>
      <c r="R190" s="85"/>
      <c r="S190" s="85"/>
      <c r="T190" s="85"/>
      <c r="U190" s="85"/>
      <c r="V190" s="85"/>
      <c r="W190" s="85"/>
      <c r="X190" s="85"/>
      <c r="Y190" s="85"/>
      <c r="Z190" s="85"/>
    </row>
    <row r="191" spans="1:26" ht="12" customHeight="1" x14ac:dyDescent="0.2">
      <c r="A191" s="85"/>
      <c r="B191" s="85"/>
      <c r="C191" s="85"/>
      <c r="D191" s="85"/>
      <c r="E191" s="85"/>
      <c r="F191" s="85"/>
      <c r="G191" s="85"/>
      <c r="H191" s="85"/>
      <c r="I191" s="85"/>
      <c r="J191" s="85"/>
      <c r="K191" s="85"/>
      <c r="L191" s="85"/>
      <c r="M191" s="85"/>
      <c r="N191" s="85"/>
      <c r="O191" s="85"/>
      <c r="P191" s="85"/>
      <c r="Q191" s="85"/>
      <c r="R191" s="85"/>
      <c r="S191" s="85"/>
      <c r="T191" s="85"/>
      <c r="U191" s="85"/>
      <c r="V191" s="85"/>
      <c r="W191" s="85"/>
      <c r="X191" s="85"/>
      <c r="Y191" s="85"/>
      <c r="Z191" s="85"/>
    </row>
    <row r="192" spans="1:26" ht="12" customHeight="1" x14ac:dyDescent="0.2">
      <c r="A192" s="85"/>
      <c r="B192" s="85"/>
      <c r="C192" s="85"/>
      <c r="D192" s="85"/>
      <c r="E192" s="85"/>
      <c r="F192" s="85"/>
      <c r="G192" s="85"/>
      <c r="H192" s="85"/>
      <c r="I192" s="85"/>
      <c r="J192" s="85"/>
      <c r="K192" s="85"/>
      <c r="L192" s="85"/>
      <c r="M192" s="85"/>
      <c r="N192" s="85"/>
      <c r="O192" s="85"/>
      <c r="P192" s="85"/>
      <c r="Q192" s="85"/>
      <c r="R192" s="85"/>
      <c r="S192" s="85"/>
      <c r="T192" s="85"/>
      <c r="U192" s="85"/>
      <c r="V192" s="85"/>
      <c r="W192" s="85"/>
      <c r="X192" s="85"/>
      <c r="Y192" s="85"/>
      <c r="Z192" s="85"/>
    </row>
    <row r="193" spans="1:26" ht="12" customHeight="1" x14ac:dyDescent="0.2">
      <c r="A193" s="85"/>
      <c r="B193" s="85"/>
      <c r="C193" s="85"/>
      <c r="D193" s="85"/>
      <c r="E193" s="85"/>
      <c r="F193" s="85"/>
      <c r="G193" s="85"/>
      <c r="H193" s="85"/>
      <c r="I193" s="85"/>
      <c r="J193" s="85"/>
      <c r="K193" s="85"/>
      <c r="L193" s="85"/>
      <c r="M193" s="85"/>
      <c r="N193" s="85"/>
      <c r="O193" s="85"/>
      <c r="P193" s="85"/>
      <c r="Q193" s="85"/>
      <c r="R193" s="85"/>
      <c r="S193" s="85"/>
      <c r="T193" s="85"/>
      <c r="U193" s="85"/>
      <c r="V193" s="85"/>
      <c r="W193" s="85"/>
      <c r="X193" s="85"/>
      <c r="Y193" s="85"/>
      <c r="Z193" s="85"/>
    </row>
    <row r="194" spans="1:26" ht="12" customHeight="1" x14ac:dyDescent="0.2">
      <c r="A194" s="85"/>
      <c r="B194" s="85"/>
      <c r="C194" s="85"/>
      <c r="D194" s="85"/>
      <c r="E194" s="85"/>
      <c r="F194" s="85"/>
      <c r="G194" s="85"/>
      <c r="H194" s="85"/>
      <c r="I194" s="85"/>
      <c r="J194" s="85"/>
      <c r="K194" s="85"/>
      <c r="L194" s="85"/>
      <c r="M194" s="85"/>
      <c r="N194" s="85"/>
      <c r="O194" s="85"/>
      <c r="P194" s="85"/>
      <c r="Q194" s="85"/>
      <c r="R194" s="85"/>
      <c r="S194" s="85"/>
      <c r="T194" s="85"/>
      <c r="U194" s="85"/>
      <c r="V194" s="85"/>
      <c r="W194" s="85"/>
      <c r="X194" s="85"/>
      <c r="Y194" s="85"/>
      <c r="Z194" s="85"/>
    </row>
    <row r="195" spans="1:26" ht="12" customHeight="1" x14ac:dyDescent="0.2">
      <c r="A195" s="85"/>
      <c r="B195" s="85"/>
      <c r="C195" s="85"/>
      <c r="D195" s="85"/>
      <c r="E195" s="85"/>
      <c r="F195" s="85"/>
      <c r="G195" s="85"/>
      <c r="H195" s="85"/>
      <c r="I195" s="85"/>
      <c r="J195" s="85"/>
      <c r="K195" s="85"/>
      <c r="L195" s="85"/>
      <c r="M195" s="85"/>
      <c r="N195" s="85"/>
      <c r="O195" s="85"/>
      <c r="P195" s="85"/>
      <c r="Q195" s="85"/>
      <c r="R195" s="85"/>
      <c r="S195" s="85"/>
      <c r="T195" s="85"/>
      <c r="U195" s="85"/>
      <c r="V195" s="85"/>
      <c r="W195" s="85"/>
      <c r="X195" s="85"/>
      <c r="Y195" s="85"/>
      <c r="Z195" s="85"/>
    </row>
    <row r="196" spans="1:26" ht="12" customHeight="1" x14ac:dyDescent="0.2">
      <c r="A196" s="85"/>
      <c r="B196" s="85"/>
      <c r="C196" s="85"/>
      <c r="D196" s="85"/>
      <c r="E196" s="85"/>
      <c r="F196" s="85"/>
      <c r="G196" s="85"/>
      <c r="H196" s="85"/>
      <c r="I196" s="85"/>
      <c r="J196" s="85"/>
      <c r="K196" s="85"/>
      <c r="L196" s="85"/>
      <c r="M196" s="85"/>
      <c r="N196" s="85"/>
      <c r="O196" s="85"/>
      <c r="P196" s="85"/>
      <c r="Q196" s="85"/>
      <c r="R196" s="85"/>
      <c r="S196" s="85"/>
      <c r="T196" s="85"/>
      <c r="U196" s="85"/>
      <c r="V196" s="85"/>
      <c r="W196" s="85"/>
      <c r="X196" s="85"/>
      <c r="Y196" s="85"/>
      <c r="Z196" s="85"/>
    </row>
    <row r="197" spans="1:26" ht="12" customHeight="1" x14ac:dyDescent="0.2">
      <c r="A197" s="85"/>
      <c r="B197" s="85"/>
      <c r="C197" s="85"/>
      <c r="D197" s="85"/>
      <c r="E197" s="85"/>
      <c r="F197" s="85"/>
      <c r="G197" s="85"/>
      <c r="H197" s="85"/>
      <c r="I197" s="85"/>
      <c r="J197" s="85"/>
      <c r="K197" s="85"/>
      <c r="L197" s="85"/>
      <c r="M197" s="85"/>
      <c r="N197" s="85"/>
      <c r="O197" s="85"/>
      <c r="P197" s="85"/>
      <c r="Q197" s="85"/>
      <c r="R197" s="85"/>
      <c r="S197" s="85"/>
      <c r="T197" s="85"/>
      <c r="U197" s="85"/>
      <c r="V197" s="85"/>
      <c r="W197" s="85"/>
      <c r="X197" s="85"/>
      <c r="Y197" s="85"/>
      <c r="Z197" s="85"/>
    </row>
    <row r="198" spans="1:26" ht="12" customHeight="1" x14ac:dyDescent="0.2">
      <c r="A198" s="85"/>
      <c r="B198" s="85"/>
      <c r="C198" s="85"/>
      <c r="D198" s="85"/>
      <c r="E198" s="85"/>
      <c r="F198" s="85"/>
      <c r="G198" s="85"/>
      <c r="H198" s="85"/>
      <c r="I198" s="85"/>
      <c r="J198" s="85"/>
      <c r="K198" s="85"/>
      <c r="L198" s="85"/>
      <c r="M198" s="85"/>
      <c r="N198" s="85"/>
      <c r="O198" s="85"/>
      <c r="P198" s="85"/>
      <c r="Q198" s="85"/>
      <c r="R198" s="85"/>
      <c r="S198" s="85"/>
      <c r="T198" s="85"/>
      <c r="U198" s="85"/>
      <c r="V198" s="85"/>
      <c r="W198" s="85"/>
      <c r="X198" s="85"/>
      <c r="Y198" s="85"/>
      <c r="Z198" s="85"/>
    </row>
    <row r="199" spans="1:26" ht="12" customHeight="1" x14ac:dyDescent="0.2">
      <c r="A199" s="85"/>
      <c r="B199" s="85"/>
      <c r="C199" s="85"/>
      <c r="D199" s="85"/>
      <c r="E199" s="85"/>
      <c r="F199" s="85"/>
      <c r="G199" s="85"/>
      <c r="H199" s="85"/>
      <c r="I199" s="85"/>
      <c r="J199" s="85"/>
      <c r="K199" s="85"/>
      <c r="L199" s="85"/>
      <c r="M199" s="85"/>
      <c r="N199" s="85"/>
      <c r="O199" s="85"/>
      <c r="P199" s="85"/>
      <c r="Q199" s="85"/>
      <c r="R199" s="85"/>
      <c r="S199" s="85"/>
      <c r="T199" s="85"/>
      <c r="U199" s="85"/>
      <c r="V199" s="85"/>
      <c r="W199" s="85"/>
      <c r="X199" s="85"/>
      <c r="Y199" s="85"/>
      <c r="Z199" s="85"/>
    </row>
    <row r="200" spans="1:26" ht="12" customHeight="1" x14ac:dyDescent="0.2">
      <c r="A200" s="85"/>
      <c r="B200" s="85"/>
      <c r="C200" s="85"/>
      <c r="D200" s="85"/>
      <c r="E200" s="85"/>
      <c r="F200" s="85"/>
      <c r="G200" s="85"/>
      <c r="H200" s="85"/>
      <c r="I200" s="85"/>
      <c r="J200" s="85"/>
      <c r="K200" s="85"/>
      <c r="L200" s="85"/>
      <c r="M200" s="85"/>
      <c r="N200" s="85"/>
      <c r="O200" s="85"/>
      <c r="P200" s="85"/>
      <c r="Q200" s="85"/>
      <c r="R200" s="85"/>
      <c r="S200" s="85"/>
      <c r="T200" s="85"/>
      <c r="U200" s="85"/>
      <c r="V200" s="85"/>
      <c r="W200" s="85"/>
      <c r="X200" s="85"/>
      <c r="Y200" s="85"/>
      <c r="Z200" s="85"/>
    </row>
    <row r="201" spans="1:26" ht="12" customHeight="1" x14ac:dyDescent="0.2">
      <c r="A201" s="85"/>
      <c r="B201" s="85"/>
      <c r="C201" s="85"/>
      <c r="D201" s="85"/>
      <c r="E201" s="85"/>
      <c r="F201" s="85"/>
      <c r="G201" s="85"/>
      <c r="H201" s="85"/>
      <c r="I201" s="85"/>
      <c r="J201" s="85"/>
      <c r="K201" s="85"/>
      <c r="L201" s="85"/>
      <c r="M201" s="85"/>
      <c r="N201" s="85"/>
      <c r="O201" s="85"/>
      <c r="P201" s="85"/>
      <c r="Q201" s="85"/>
      <c r="R201" s="85"/>
      <c r="S201" s="85"/>
      <c r="T201" s="85"/>
      <c r="U201" s="85"/>
      <c r="V201" s="85"/>
      <c r="W201" s="85"/>
      <c r="X201" s="85"/>
      <c r="Y201" s="85"/>
      <c r="Z201" s="85"/>
    </row>
    <row r="202" spans="1:26" ht="12" customHeight="1" x14ac:dyDescent="0.2">
      <c r="A202" s="85"/>
      <c r="B202" s="85"/>
      <c r="C202" s="85"/>
      <c r="D202" s="85"/>
      <c r="E202" s="85"/>
      <c r="F202" s="85"/>
      <c r="G202" s="85"/>
      <c r="H202" s="85"/>
      <c r="I202" s="85"/>
      <c r="J202" s="85"/>
      <c r="K202" s="85"/>
      <c r="L202" s="85"/>
      <c r="M202" s="85"/>
      <c r="N202" s="85"/>
      <c r="O202" s="85"/>
      <c r="P202" s="85"/>
      <c r="Q202" s="85"/>
      <c r="R202" s="85"/>
      <c r="S202" s="85"/>
      <c r="T202" s="85"/>
      <c r="U202" s="85"/>
      <c r="V202" s="85"/>
      <c r="W202" s="85"/>
      <c r="X202" s="85"/>
      <c r="Y202" s="85"/>
      <c r="Z202" s="85"/>
    </row>
    <row r="203" spans="1:26" ht="12" customHeight="1" x14ac:dyDescent="0.2">
      <c r="A203" s="85"/>
      <c r="B203" s="85"/>
      <c r="C203" s="85"/>
      <c r="D203" s="85"/>
      <c r="E203" s="85"/>
      <c r="F203" s="85"/>
      <c r="G203" s="85"/>
      <c r="H203" s="85"/>
      <c r="I203" s="85"/>
      <c r="J203" s="85"/>
      <c r="K203" s="85"/>
      <c r="L203" s="85"/>
      <c r="M203" s="85"/>
      <c r="N203" s="85"/>
      <c r="O203" s="85"/>
      <c r="P203" s="85"/>
      <c r="Q203" s="85"/>
      <c r="R203" s="85"/>
      <c r="S203" s="85"/>
      <c r="T203" s="85"/>
      <c r="U203" s="85"/>
      <c r="V203" s="85"/>
      <c r="W203" s="85"/>
      <c r="X203" s="85"/>
      <c r="Y203" s="85"/>
      <c r="Z203" s="85"/>
    </row>
    <row r="204" spans="1:26" ht="12" customHeight="1" x14ac:dyDescent="0.2">
      <c r="A204" s="85"/>
      <c r="B204" s="85"/>
      <c r="C204" s="85"/>
      <c r="D204" s="85"/>
      <c r="E204" s="85"/>
      <c r="F204" s="85"/>
      <c r="G204" s="85"/>
      <c r="H204" s="85"/>
      <c r="I204" s="85"/>
      <c r="J204" s="85"/>
      <c r="K204" s="85"/>
      <c r="L204" s="85"/>
      <c r="M204" s="85"/>
      <c r="N204" s="85"/>
      <c r="O204" s="85"/>
      <c r="P204" s="85"/>
      <c r="Q204" s="85"/>
      <c r="R204" s="85"/>
      <c r="S204" s="85"/>
      <c r="T204" s="85"/>
      <c r="U204" s="85"/>
      <c r="V204" s="85"/>
      <c r="W204" s="85"/>
      <c r="X204" s="85"/>
      <c r="Y204" s="85"/>
      <c r="Z204" s="85"/>
    </row>
    <row r="205" spans="1:26" ht="12" customHeight="1" x14ac:dyDescent="0.2">
      <c r="A205" s="85"/>
      <c r="B205" s="85"/>
      <c r="C205" s="85"/>
      <c r="D205" s="85"/>
      <c r="E205" s="85"/>
      <c r="F205" s="85"/>
      <c r="G205" s="85"/>
      <c r="H205" s="85"/>
      <c r="I205" s="85"/>
      <c r="J205" s="85"/>
      <c r="K205" s="85"/>
      <c r="L205" s="85"/>
      <c r="M205" s="85"/>
      <c r="N205" s="85"/>
      <c r="O205" s="85"/>
      <c r="P205" s="85"/>
      <c r="Q205" s="85"/>
      <c r="R205" s="85"/>
      <c r="S205" s="85"/>
      <c r="T205" s="85"/>
      <c r="U205" s="85"/>
      <c r="V205" s="85"/>
      <c r="W205" s="85"/>
      <c r="X205" s="85"/>
      <c r="Y205" s="85"/>
      <c r="Z205" s="85"/>
    </row>
    <row r="206" spans="1:26" ht="12" customHeight="1" x14ac:dyDescent="0.2">
      <c r="A206" s="85"/>
      <c r="B206" s="85"/>
      <c r="C206" s="85"/>
      <c r="D206" s="85"/>
      <c r="E206" s="85"/>
      <c r="F206" s="85"/>
      <c r="G206" s="85"/>
      <c r="H206" s="85"/>
      <c r="I206" s="85"/>
      <c r="J206" s="85"/>
      <c r="K206" s="85"/>
      <c r="L206" s="85"/>
      <c r="M206" s="85"/>
      <c r="N206" s="85"/>
      <c r="O206" s="85"/>
      <c r="P206" s="85"/>
      <c r="Q206" s="85"/>
      <c r="R206" s="85"/>
      <c r="S206" s="85"/>
      <c r="T206" s="85"/>
      <c r="U206" s="85"/>
      <c r="V206" s="85"/>
      <c r="W206" s="85"/>
      <c r="X206" s="85"/>
      <c r="Y206" s="85"/>
      <c r="Z206" s="85"/>
    </row>
    <row r="207" spans="1:26" ht="12" customHeight="1" x14ac:dyDescent="0.2">
      <c r="A207" s="85"/>
      <c r="B207" s="85"/>
      <c r="C207" s="85"/>
      <c r="D207" s="85"/>
      <c r="E207" s="85"/>
      <c r="F207" s="85"/>
      <c r="G207" s="85"/>
      <c r="H207" s="85"/>
      <c r="I207" s="85"/>
      <c r="J207" s="85"/>
      <c r="K207" s="85"/>
      <c r="L207" s="85"/>
      <c r="M207" s="85"/>
      <c r="N207" s="85"/>
      <c r="O207" s="85"/>
      <c r="P207" s="85"/>
      <c r="Q207" s="85"/>
      <c r="R207" s="85"/>
      <c r="S207" s="85"/>
      <c r="T207" s="85"/>
      <c r="U207" s="85"/>
      <c r="V207" s="85"/>
      <c r="W207" s="85"/>
      <c r="X207" s="85"/>
      <c r="Y207" s="85"/>
      <c r="Z207" s="85"/>
    </row>
    <row r="208" spans="1:26" ht="12" customHeight="1" x14ac:dyDescent="0.2">
      <c r="A208" s="85"/>
      <c r="B208" s="85"/>
      <c r="C208" s="85"/>
      <c r="D208" s="85"/>
      <c r="E208" s="85"/>
      <c r="F208" s="85"/>
      <c r="G208" s="85"/>
      <c r="H208" s="85"/>
      <c r="I208" s="85"/>
      <c r="J208" s="85"/>
      <c r="K208" s="85"/>
      <c r="L208" s="85"/>
      <c r="M208" s="85"/>
      <c r="N208" s="85"/>
      <c r="O208" s="85"/>
      <c r="P208" s="85"/>
      <c r="Q208" s="85"/>
      <c r="R208" s="85"/>
      <c r="S208" s="85"/>
      <c r="T208" s="85"/>
      <c r="U208" s="85"/>
      <c r="V208" s="85"/>
      <c r="W208" s="85"/>
      <c r="X208" s="85"/>
      <c r="Y208" s="85"/>
      <c r="Z208" s="85"/>
    </row>
    <row r="209" spans="1:26" ht="12" customHeight="1" x14ac:dyDescent="0.2">
      <c r="A209" s="85"/>
      <c r="B209" s="85"/>
      <c r="C209" s="85"/>
      <c r="D209" s="85"/>
      <c r="E209" s="85"/>
      <c r="F209" s="85"/>
      <c r="G209" s="85"/>
      <c r="H209" s="85"/>
      <c r="I209" s="85"/>
      <c r="J209" s="85"/>
      <c r="K209" s="85"/>
      <c r="L209" s="85"/>
      <c r="M209" s="85"/>
      <c r="N209" s="85"/>
      <c r="O209" s="85"/>
      <c r="P209" s="85"/>
      <c r="Q209" s="85"/>
      <c r="R209" s="85"/>
      <c r="S209" s="85"/>
      <c r="T209" s="85"/>
      <c r="U209" s="85"/>
      <c r="V209" s="85"/>
      <c r="W209" s="85"/>
      <c r="X209" s="85"/>
      <c r="Y209" s="85"/>
      <c r="Z209" s="85"/>
    </row>
    <row r="210" spans="1:26" ht="12" customHeight="1" x14ac:dyDescent="0.2">
      <c r="A210" s="85"/>
      <c r="B210" s="85"/>
      <c r="C210" s="85"/>
      <c r="D210" s="85"/>
      <c r="E210" s="85"/>
      <c r="F210" s="85"/>
      <c r="G210" s="85"/>
      <c r="H210" s="85"/>
      <c r="I210" s="85"/>
      <c r="J210" s="85"/>
      <c r="K210" s="85"/>
      <c r="L210" s="85"/>
      <c r="M210" s="85"/>
      <c r="N210" s="85"/>
      <c r="O210" s="85"/>
      <c r="P210" s="85"/>
      <c r="Q210" s="85"/>
      <c r="R210" s="85"/>
      <c r="S210" s="85"/>
      <c r="T210" s="85"/>
      <c r="U210" s="85"/>
      <c r="V210" s="85"/>
      <c r="W210" s="85"/>
      <c r="X210" s="85"/>
      <c r="Y210" s="85"/>
      <c r="Z210" s="85"/>
    </row>
    <row r="211" spans="1:26" ht="12" customHeight="1" x14ac:dyDescent="0.2">
      <c r="A211" s="85"/>
      <c r="B211" s="85"/>
      <c r="C211" s="85"/>
      <c r="D211" s="85"/>
      <c r="E211" s="85"/>
      <c r="F211" s="85"/>
      <c r="G211" s="85"/>
      <c r="H211" s="85"/>
      <c r="I211" s="85"/>
      <c r="J211" s="85"/>
      <c r="K211" s="85"/>
      <c r="L211" s="85"/>
      <c r="M211" s="85"/>
      <c r="N211" s="85"/>
      <c r="O211" s="85"/>
      <c r="P211" s="85"/>
      <c r="Q211" s="85"/>
      <c r="R211" s="85"/>
      <c r="S211" s="85"/>
      <c r="T211" s="85"/>
      <c r="U211" s="85"/>
      <c r="V211" s="85"/>
      <c r="W211" s="85"/>
      <c r="X211" s="85"/>
      <c r="Y211" s="85"/>
      <c r="Z211" s="85"/>
    </row>
    <row r="212" spans="1:26" ht="12" customHeight="1" x14ac:dyDescent="0.2">
      <c r="A212" s="85"/>
      <c r="B212" s="85"/>
      <c r="C212" s="85"/>
      <c r="D212" s="85"/>
      <c r="E212" s="85"/>
      <c r="F212" s="85"/>
      <c r="G212" s="85"/>
      <c r="H212" s="85"/>
      <c r="I212" s="85"/>
      <c r="J212" s="85"/>
      <c r="K212" s="85"/>
      <c r="L212" s="85"/>
      <c r="M212" s="85"/>
      <c r="N212" s="85"/>
      <c r="O212" s="85"/>
      <c r="P212" s="85"/>
      <c r="Q212" s="85"/>
      <c r="R212" s="85"/>
      <c r="S212" s="85"/>
      <c r="T212" s="85"/>
      <c r="U212" s="85"/>
      <c r="V212" s="85"/>
      <c r="W212" s="85"/>
      <c r="X212" s="85"/>
      <c r="Y212" s="85"/>
      <c r="Z212" s="85"/>
    </row>
    <row r="213" spans="1:26" ht="12" customHeight="1" x14ac:dyDescent="0.2">
      <c r="A213" s="85"/>
      <c r="B213" s="85"/>
      <c r="C213" s="85"/>
      <c r="D213" s="85"/>
      <c r="E213" s="85"/>
      <c r="F213" s="85"/>
      <c r="G213" s="85"/>
      <c r="H213" s="85"/>
      <c r="I213" s="85"/>
      <c r="J213" s="85"/>
      <c r="K213" s="85"/>
      <c r="L213" s="85"/>
      <c r="M213" s="85"/>
      <c r="N213" s="85"/>
      <c r="O213" s="85"/>
      <c r="P213" s="85"/>
      <c r="Q213" s="85"/>
      <c r="R213" s="85"/>
      <c r="S213" s="85"/>
      <c r="T213" s="85"/>
      <c r="U213" s="85"/>
      <c r="V213" s="85"/>
      <c r="W213" s="85"/>
      <c r="X213" s="85"/>
      <c r="Y213" s="85"/>
      <c r="Z213" s="85"/>
    </row>
    <row r="214" spans="1:26" ht="12" customHeight="1" x14ac:dyDescent="0.2">
      <c r="A214" s="85"/>
      <c r="B214" s="85"/>
      <c r="C214" s="85"/>
      <c r="D214" s="85"/>
      <c r="E214" s="85"/>
      <c r="F214" s="85"/>
      <c r="G214" s="85"/>
      <c r="H214" s="85"/>
      <c r="I214" s="85"/>
      <c r="J214" s="85"/>
      <c r="K214" s="85"/>
      <c r="L214" s="85"/>
      <c r="M214" s="85"/>
      <c r="N214" s="85"/>
      <c r="O214" s="85"/>
      <c r="P214" s="85"/>
      <c r="Q214" s="85"/>
      <c r="R214" s="85"/>
      <c r="S214" s="85"/>
      <c r="T214" s="85"/>
      <c r="U214" s="85"/>
      <c r="V214" s="85"/>
      <c r="W214" s="85"/>
      <c r="X214" s="85"/>
      <c r="Y214" s="85"/>
      <c r="Z214" s="85"/>
    </row>
    <row r="215" spans="1:26" ht="12" customHeight="1" x14ac:dyDescent="0.2">
      <c r="A215" s="85"/>
      <c r="B215" s="85"/>
      <c r="C215" s="85"/>
      <c r="D215" s="85"/>
      <c r="E215" s="85"/>
      <c r="F215" s="85"/>
      <c r="G215" s="85"/>
      <c r="H215" s="85"/>
      <c r="I215" s="85"/>
      <c r="J215" s="85"/>
      <c r="K215" s="85"/>
      <c r="L215" s="85"/>
      <c r="M215" s="85"/>
      <c r="N215" s="85"/>
      <c r="O215" s="85"/>
      <c r="P215" s="85"/>
      <c r="Q215" s="85"/>
      <c r="R215" s="85"/>
      <c r="S215" s="85"/>
      <c r="T215" s="85"/>
      <c r="U215" s="85"/>
      <c r="V215" s="85"/>
      <c r="W215" s="85"/>
      <c r="X215" s="85"/>
      <c r="Y215" s="85"/>
      <c r="Z215" s="85"/>
    </row>
    <row r="216" spans="1:26" ht="12" customHeight="1" x14ac:dyDescent="0.2">
      <c r="A216" s="85"/>
      <c r="B216" s="85"/>
      <c r="C216" s="85"/>
      <c r="D216" s="85"/>
      <c r="E216" s="85"/>
      <c r="F216" s="85"/>
      <c r="G216" s="85"/>
      <c r="H216" s="85"/>
      <c r="I216" s="85"/>
      <c r="J216" s="85"/>
      <c r="K216" s="85"/>
      <c r="L216" s="85"/>
      <c r="M216" s="85"/>
      <c r="N216" s="85"/>
      <c r="O216" s="85"/>
      <c r="P216" s="85"/>
      <c r="Q216" s="85"/>
      <c r="R216" s="85"/>
      <c r="S216" s="85"/>
      <c r="T216" s="85"/>
      <c r="U216" s="85"/>
      <c r="V216" s="85"/>
      <c r="W216" s="85"/>
      <c r="X216" s="85"/>
      <c r="Y216" s="85"/>
      <c r="Z216" s="85"/>
    </row>
    <row r="217" spans="1:26" ht="12" customHeight="1" x14ac:dyDescent="0.2">
      <c r="A217" s="85"/>
      <c r="B217" s="85"/>
      <c r="C217" s="85"/>
      <c r="D217" s="85"/>
      <c r="E217" s="85"/>
      <c r="F217" s="85"/>
      <c r="G217" s="85"/>
      <c r="H217" s="85"/>
      <c r="I217" s="85"/>
      <c r="J217" s="85"/>
      <c r="K217" s="85"/>
      <c r="L217" s="85"/>
      <c r="M217" s="85"/>
      <c r="N217" s="85"/>
      <c r="O217" s="85"/>
      <c r="P217" s="85"/>
      <c r="Q217" s="85"/>
      <c r="R217" s="85"/>
      <c r="S217" s="85"/>
      <c r="T217" s="85"/>
      <c r="U217" s="85"/>
      <c r="V217" s="85"/>
      <c r="W217" s="85"/>
      <c r="X217" s="85"/>
      <c r="Y217" s="85"/>
      <c r="Z217" s="85"/>
    </row>
    <row r="218" spans="1:26" ht="12" customHeight="1" x14ac:dyDescent="0.2">
      <c r="A218" s="85"/>
      <c r="B218" s="85"/>
      <c r="C218" s="85"/>
      <c r="D218" s="85"/>
      <c r="E218" s="85"/>
      <c r="F218" s="85"/>
      <c r="G218" s="85"/>
      <c r="H218" s="85"/>
      <c r="I218" s="85"/>
      <c r="J218" s="85"/>
      <c r="K218" s="85"/>
      <c r="L218" s="85"/>
      <c r="M218" s="85"/>
      <c r="N218" s="85"/>
      <c r="O218" s="85"/>
      <c r="P218" s="85"/>
      <c r="Q218" s="85"/>
      <c r="R218" s="85"/>
      <c r="S218" s="85"/>
      <c r="T218" s="85"/>
      <c r="U218" s="85"/>
      <c r="V218" s="85"/>
      <c r="W218" s="85"/>
      <c r="X218" s="85"/>
      <c r="Y218" s="85"/>
      <c r="Z218" s="85"/>
    </row>
    <row r="219" spans="1:26" ht="12" customHeight="1" x14ac:dyDescent="0.2">
      <c r="A219" s="85"/>
      <c r="B219" s="85"/>
      <c r="C219" s="85"/>
      <c r="D219" s="85"/>
      <c r="E219" s="85"/>
      <c r="F219" s="85"/>
      <c r="G219" s="85"/>
      <c r="H219" s="85"/>
      <c r="I219" s="85"/>
      <c r="J219" s="85"/>
      <c r="K219" s="85"/>
      <c r="L219" s="85"/>
      <c r="M219" s="85"/>
      <c r="N219" s="85"/>
      <c r="O219" s="85"/>
      <c r="P219" s="85"/>
      <c r="Q219" s="85"/>
      <c r="R219" s="85"/>
      <c r="S219" s="85"/>
      <c r="T219" s="85"/>
      <c r="U219" s="85"/>
      <c r="V219" s="85"/>
      <c r="W219" s="85"/>
      <c r="X219" s="85"/>
      <c r="Y219" s="85"/>
      <c r="Z219" s="85"/>
    </row>
    <row r="220" spans="1:26" ht="12" customHeight="1" x14ac:dyDescent="0.2">
      <c r="A220" s="85"/>
      <c r="B220" s="85"/>
      <c r="C220" s="85"/>
      <c r="D220" s="85"/>
      <c r="E220" s="85"/>
      <c r="F220" s="85"/>
      <c r="G220" s="85"/>
      <c r="H220" s="85"/>
      <c r="I220" s="85"/>
      <c r="J220" s="85"/>
      <c r="K220" s="85"/>
      <c r="L220" s="85"/>
      <c r="M220" s="85"/>
      <c r="N220" s="85"/>
      <c r="O220" s="85"/>
      <c r="P220" s="85"/>
      <c r="Q220" s="85"/>
      <c r="R220" s="85"/>
      <c r="S220" s="85"/>
      <c r="T220" s="85"/>
      <c r="U220" s="85"/>
      <c r="V220" s="85"/>
      <c r="W220" s="85"/>
      <c r="X220" s="85"/>
      <c r="Y220" s="85"/>
      <c r="Z220" s="85"/>
    </row>
    <row r="221" spans="1:26" ht="12" customHeight="1" x14ac:dyDescent="0.2">
      <c r="A221" s="85"/>
      <c r="B221" s="85"/>
      <c r="C221" s="85"/>
      <c r="D221" s="85"/>
      <c r="E221" s="85"/>
      <c r="F221" s="85"/>
      <c r="G221" s="85"/>
      <c r="H221" s="85"/>
      <c r="I221" s="85"/>
      <c r="J221" s="85"/>
      <c r="K221" s="85"/>
      <c r="L221" s="85"/>
      <c r="M221" s="85"/>
      <c r="N221" s="85"/>
      <c r="O221" s="85"/>
      <c r="P221" s="85"/>
      <c r="Q221" s="85"/>
      <c r="R221" s="85"/>
      <c r="S221" s="85"/>
      <c r="T221" s="85"/>
      <c r="U221" s="85"/>
      <c r="V221" s="85"/>
      <c r="W221" s="85"/>
      <c r="X221" s="85"/>
      <c r="Y221" s="85"/>
      <c r="Z221" s="85"/>
    </row>
    <row r="222" spans="1:26" ht="12" customHeight="1" x14ac:dyDescent="0.2">
      <c r="A222" s="85"/>
      <c r="B222" s="85"/>
      <c r="C222" s="85"/>
      <c r="D222" s="85"/>
      <c r="E222" s="85"/>
      <c r="F222" s="85"/>
      <c r="G222" s="85"/>
      <c r="H222" s="85"/>
      <c r="I222" s="85"/>
      <c r="J222" s="85"/>
      <c r="K222" s="85"/>
      <c r="L222" s="85"/>
      <c r="M222" s="85"/>
      <c r="N222" s="85"/>
      <c r="O222" s="85"/>
      <c r="P222" s="85"/>
      <c r="Q222" s="85"/>
      <c r="R222" s="85"/>
      <c r="S222" s="85"/>
      <c r="T222" s="85"/>
      <c r="U222" s="85"/>
      <c r="V222" s="85"/>
      <c r="W222" s="85"/>
      <c r="X222" s="85"/>
      <c r="Y222" s="85"/>
      <c r="Z222" s="85"/>
    </row>
    <row r="223" spans="1:26" ht="12" customHeight="1" x14ac:dyDescent="0.2">
      <c r="A223" s="85"/>
      <c r="B223" s="85"/>
      <c r="C223" s="85"/>
      <c r="D223" s="85"/>
      <c r="E223" s="85"/>
      <c r="F223" s="85"/>
      <c r="G223" s="85"/>
      <c r="H223" s="85"/>
      <c r="I223" s="85"/>
      <c r="J223" s="85"/>
      <c r="K223" s="85"/>
      <c r="L223" s="85"/>
      <c r="M223" s="85"/>
      <c r="N223" s="85"/>
      <c r="O223" s="85"/>
      <c r="P223" s="85"/>
      <c r="Q223" s="85"/>
      <c r="R223" s="85"/>
      <c r="S223" s="85"/>
      <c r="T223" s="85"/>
      <c r="U223" s="85"/>
      <c r="V223" s="85"/>
      <c r="W223" s="85"/>
      <c r="X223" s="85"/>
      <c r="Y223" s="85"/>
      <c r="Z223" s="85"/>
    </row>
    <row r="224" spans="1:26" ht="12" customHeight="1" x14ac:dyDescent="0.2">
      <c r="A224" s="85"/>
      <c r="B224" s="85"/>
      <c r="C224" s="85"/>
      <c r="D224" s="85"/>
      <c r="E224" s="85"/>
      <c r="F224" s="85"/>
      <c r="G224" s="85"/>
      <c r="H224" s="85"/>
      <c r="I224" s="85"/>
      <c r="J224" s="85"/>
      <c r="K224" s="85"/>
      <c r="L224" s="85"/>
      <c r="M224" s="85"/>
      <c r="N224" s="85"/>
      <c r="O224" s="85"/>
      <c r="P224" s="85"/>
      <c r="Q224" s="85"/>
      <c r="R224" s="85"/>
      <c r="S224" s="85"/>
      <c r="T224" s="85"/>
      <c r="U224" s="85"/>
      <c r="V224" s="85"/>
      <c r="W224" s="85"/>
      <c r="X224" s="85"/>
      <c r="Y224" s="85"/>
      <c r="Z224" s="85"/>
    </row>
    <row r="225" spans="1:26" ht="12" customHeight="1" x14ac:dyDescent="0.2">
      <c r="A225" s="85"/>
      <c r="B225" s="85"/>
      <c r="C225" s="85"/>
      <c r="D225" s="85"/>
      <c r="E225" s="85"/>
      <c r="F225" s="85"/>
      <c r="G225" s="85"/>
      <c r="H225" s="85"/>
      <c r="I225" s="85"/>
      <c r="J225" s="85"/>
      <c r="K225" s="85"/>
      <c r="L225" s="85"/>
      <c r="M225" s="85"/>
      <c r="N225" s="85"/>
      <c r="O225" s="85"/>
      <c r="P225" s="85"/>
      <c r="Q225" s="85"/>
      <c r="R225" s="85"/>
      <c r="S225" s="85"/>
      <c r="T225" s="85"/>
      <c r="U225" s="85"/>
      <c r="V225" s="85"/>
      <c r="W225" s="85"/>
      <c r="X225" s="85"/>
      <c r="Y225" s="85"/>
      <c r="Z225" s="85"/>
    </row>
    <row r="226" spans="1:26" ht="12" customHeight="1" x14ac:dyDescent="0.2">
      <c r="A226" s="85"/>
      <c r="B226" s="85"/>
      <c r="C226" s="85"/>
      <c r="D226" s="85"/>
      <c r="E226" s="85"/>
      <c r="F226" s="85"/>
      <c r="G226" s="85"/>
      <c r="H226" s="85"/>
      <c r="I226" s="85"/>
      <c r="J226" s="85"/>
      <c r="K226" s="85"/>
      <c r="L226" s="85"/>
      <c r="M226" s="85"/>
      <c r="N226" s="85"/>
      <c r="O226" s="85"/>
      <c r="P226" s="85"/>
      <c r="Q226" s="85"/>
      <c r="R226" s="85"/>
      <c r="S226" s="85"/>
      <c r="T226" s="85"/>
      <c r="U226" s="85"/>
      <c r="V226" s="85"/>
      <c r="W226" s="85"/>
      <c r="X226" s="85"/>
      <c r="Y226" s="85"/>
      <c r="Z226" s="85"/>
    </row>
    <row r="227" spans="1:26" ht="12" customHeight="1" x14ac:dyDescent="0.2">
      <c r="A227" s="85"/>
      <c r="B227" s="85"/>
      <c r="C227" s="85"/>
      <c r="D227" s="85"/>
      <c r="E227" s="85"/>
      <c r="F227" s="85"/>
      <c r="G227" s="85"/>
      <c r="H227" s="85"/>
      <c r="I227" s="85"/>
      <c r="J227" s="85"/>
      <c r="K227" s="85"/>
      <c r="L227" s="85"/>
      <c r="M227" s="85"/>
      <c r="N227" s="85"/>
      <c r="O227" s="85"/>
      <c r="P227" s="85"/>
      <c r="Q227" s="85"/>
      <c r="R227" s="85"/>
      <c r="S227" s="85"/>
      <c r="T227" s="85"/>
      <c r="U227" s="85"/>
      <c r="V227" s="85"/>
      <c r="W227" s="85"/>
      <c r="X227" s="85"/>
      <c r="Y227" s="85"/>
      <c r="Z227" s="85"/>
    </row>
    <row r="228" spans="1:26" ht="12" customHeight="1" x14ac:dyDescent="0.2">
      <c r="A228" s="85"/>
      <c r="B228" s="85"/>
      <c r="C228" s="85"/>
      <c r="D228" s="85"/>
      <c r="E228" s="85"/>
      <c r="F228" s="85"/>
      <c r="G228" s="85"/>
      <c r="H228" s="85"/>
      <c r="I228" s="85"/>
      <c r="J228" s="85"/>
      <c r="K228" s="85"/>
      <c r="L228" s="85"/>
      <c r="M228" s="85"/>
      <c r="N228" s="85"/>
      <c r="O228" s="85"/>
      <c r="P228" s="85"/>
      <c r="Q228" s="85"/>
      <c r="R228" s="85"/>
      <c r="S228" s="85"/>
      <c r="T228" s="85"/>
      <c r="U228" s="85"/>
      <c r="V228" s="85"/>
      <c r="W228" s="85"/>
      <c r="X228" s="85"/>
      <c r="Y228" s="85"/>
      <c r="Z228" s="85"/>
    </row>
    <row r="229" spans="1:26" ht="12" customHeight="1" x14ac:dyDescent="0.2">
      <c r="A229" s="85"/>
      <c r="B229" s="85"/>
      <c r="C229" s="85"/>
      <c r="D229" s="85"/>
      <c r="E229" s="85"/>
      <c r="F229" s="85"/>
      <c r="G229" s="85"/>
      <c r="H229" s="85"/>
      <c r="I229" s="85"/>
      <c r="J229" s="85"/>
      <c r="K229" s="85"/>
      <c r="L229" s="85"/>
      <c r="M229" s="85"/>
      <c r="N229" s="85"/>
      <c r="O229" s="85"/>
      <c r="P229" s="85"/>
      <c r="Q229" s="85"/>
      <c r="R229" s="85"/>
      <c r="S229" s="85"/>
      <c r="T229" s="85"/>
      <c r="U229" s="85"/>
      <c r="V229" s="85"/>
      <c r="W229" s="85"/>
      <c r="X229" s="85"/>
      <c r="Y229" s="85"/>
      <c r="Z229" s="85"/>
    </row>
    <row r="230" spans="1:26" ht="12" customHeight="1" x14ac:dyDescent="0.2">
      <c r="A230" s="85"/>
      <c r="B230" s="85"/>
      <c r="C230" s="85"/>
      <c r="D230" s="85"/>
      <c r="E230" s="85"/>
      <c r="F230" s="85"/>
      <c r="G230" s="85"/>
      <c r="H230" s="85"/>
      <c r="I230" s="85"/>
      <c r="J230" s="85"/>
      <c r="K230" s="85"/>
      <c r="L230" s="85"/>
      <c r="M230" s="85"/>
      <c r="N230" s="85"/>
      <c r="O230" s="85"/>
      <c r="P230" s="85"/>
      <c r="Q230" s="85"/>
      <c r="R230" s="85"/>
      <c r="S230" s="85"/>
      <c r="T230" s="85"/>
      <c r="U230" s="85"/>
      <c r="V230" s="85"/>
      <c r="W230" s="85"/>
      <c r="X230" s="85"/>
      <c r="Y230" s="85"/>
      <c r="Z230" s="85"/>
    </row>
    <row r="231" spans="1:26" ht="12" customHeight="1" x14ac:dyDescent="0.2">
      <c r="A231" s="85"/>
      <c r="B231" s="85"/>
      <c r="C231" s="85"/>
      <c r="D231" s="85"/>
      <c r="E231" s="85"/>
      <c r="F231" s="85"/>
      <c r="G231" s="85"/>
      <c r="H231" s="85"/>
      <c r="I231" s="85"/>
      <c r="J231" s="85"/>
      <c r="K231" s="85"/>
      <c r="L231" s="85"/>
      <c r="M231" s="85"/>
      <c r="N231" s="85"/>
      <c r="O231" s="85"/>
      <c r="P231" s="85"/>
      <c r="Q231" s="85"/>
      <c r="R231" s="85"/>
      <c r="S231" s="85"/>
      <c r="T231" s="85"/>
      <c r="U231" s="85"/>
      <c r="V231" s="85"/>
      <c r="W231" s="85"/>
      <c r="X231" s="85"/>
      <c r="Y231" s="85"/>
      <c r="Z231" s="85"/>
    </row>
    <row r="232" spans="1:26" ht="12" customHeight="1" x14ac:dyDescent="0.2">
      <c r="A232" s="85"/>
      <c r="B232" s="85"/>
      <c r="C232" s="85"/>
      <c r="D232" s="85"/>
      <c r="E232" s="85"/>
      <c r="F232" s="85"/>
      <c r="G232" s="85"/>
      <c r="H232" s="85"/>
      <c r="I232" s="85"/>
      <c r="J232" s="85"/>
      <c r="K232" s="85"/>
      <c r="L232" s="85"/>
      <c r="M232" s="85"/>
      <c r="N232" s="85"/>
      <c r="O232" s="85"/>
      <c r="P232" s="85"/>
      <c r="Q232" s="85"/>
      <c r="R232" s="85"/>
      <c r="S232" s="85"/>
      <c r="T232" s="85"/>
      <c r="U232" s="85"/>
      <c r="V232" s="85"/>
      <c r="W232" s="85"/>
      <c r="X232" s="85"/>
      <c r="Y232" s="85"/>
      <c r="Z232" s="85"/>
    </row>
    <row r="233" spans="1:26" ht="12" customHeight="1" x14ac:dyDescent="0.2">
      <c r="A233" s="85"/>
      <c r="B233" s="85"/>
      <c r="C233" s="85"/>
      <c r="D233" s="85"/>
      <c r="E233" s="85"/>
      <c r="F233" s="85"/>
      <c r="G233" s="85"/>
      <c r="H233" s="85"/>
      <c r="I233" s="85"/>
      <c r="J233" s="85"/>
      <c r="K233" s="85"/>
      <c r="L233" s="85"/>
      <c r="M233" s="85"/>
      <c r="N233" s="85"/>
      <c r="O233" s="85"/>
      <c r="P233" s="85"/>
      <c r="Q233" s="85"/>
      <c r="R233" s="85"/>
      <c r="S233" s="85"/>
      <c r="T233" s="85"/>
      <c r="U233" s="85"/>
      <c r="V233" s="85"/>
      <c r="W233" s="85"/>
      <c r="X233" s="85"/>
      <c r="Y233" s="85"/>
      <c r="Z233" s="85"/>
    </row>
    <row r="234" spans="1:26" ht="12" customHeight="1" x14ac:dyDescent="0.2">
      <c r="A234" s="85"/>
      <c r="B234" s="85"/>
      <c r="C234" s="85"/>
      <c r="D234" s="85"/>
      <c r="E234" s="85"/>
      <c r="F234" s="85"/>
      <c r="G234" s="85"/>
      <c r="H234" s="85"/>
      <c r="I234" s="85"/>
      <c r="J234" s="85"/>
      <c r="K234" s="85"/>
      <c r="L234" s="85"/>
      <c r="M234" s="85"/>
      <c r="N234" s="85"/>
      <c r="O234" s="85"/>
      <c r="P234" s="85"/>
      <c r="Q234" s="85"/>
      <c r="R234" s="85"/>
      <c r="S234" s="85"/>
      <c r="T234" s="85"/>
      <c r="U234" s="85"/>
      <c r="V234" s="85"/>
      <c r="W234" s="85"/>
      <c r="X234" s="85"/>
      <c r="Y234" s="85"/>
      <c r="Z234" s="85"/>
    </row>
    <row r="235" spans="1:26" ht="12" customHeight="1" x14ac:dyDescent="0.2">
      <c r="A235" s="85"/>
      <c r="B235" s="85"/>
      <c r="C235" s="85"/>
      <c r="D235" s="85"/>
      <c r="E235" s="85"/>
      <c r="F235" s="85"/>
      <c r="G235" s="85"/>
      <c r="H235" s="85"/>
      <c r="I235" s="85"/>
      <c r="J235" s="85"/>
      <c r="K235" s="85"/>
      <c r="L235" s="85"/>
      <c r="M235" s="85"/>
      <c r="N235" s="85"/>
      <c r="O235" s="85"/>
      <c r="P235" s="85"/>
      <c r="Q235" s="85"/>
      <c r="R235" s="85"/>
      <c r="S235" s="85"/>
      <c r="T235" s="85"/>
      <c r="U235" s="85"/>
      <c r="V235" s="85"/>
      <c r="W235" s="85"/>
      <c r="X235" s="85"/>
      <c r="Y235" s="85"/>
      <c r="Z235" s="85"/>
    </row>
    <row r="236" spans="1:26" ht="12" customHeight="1" x14ac:dyDescent="0.2">
      <c r="A236" s="85"/>
      <c r="B236" s="85"/>
      <c r="C236" s="85"/>
      <c r="D236" s="85"/>
      <c r="E236" s="85"/>
      <c r="F236" s="85"/>
      <c r="G236" s="85"/>
      <c r="H236" s="85"/>
      <c r="I236" s="85"/>
      <c r="J236" s="85"/>
      <c r="K236" s="85"/>
      <c r="L236" s="85"/>
      <c r="M236" s="85"/>
      <c r="N236" s="85"/>
      <c r="O236" s="85"/>
      <c r="P236" s="85"/>
      <c r="Q236" s="85"/>
      <c r="R236" s="85"/>
      <c r="S236" s="85"/>
      <c r="T236" s="85"/>
      <c r="U236" s="85"/>
      <c r="V236" s="85"/>
      <c r="W236" s="85"/>
      <c r="X236" s="85"/>
      <c r="Y236" s="85"/>
      <c r="Z236" s="85"/>
    </row>
    <row r="237" spans="1:26" ht="12" customHeight="1" x14ac:dyDescent="0.2">
      <c r="A237" s="85"/>
      <c r="B237" s="85"/>
      <c r="C237" s="85"/>
      <c r="D237" s="85"/>
      <c r="E237" s="85"/>
      <c r="F237" s="85"/>
      <c r="G237" s="85"/>
      <c r="H237" s="85"/>
      <c r="I237" s="85"/>
      <c r="J237" s="85"/>
      <c r="K237" s="85"/>
      <c r="L237" s="85"/>
      <c r="M237" s="85"/>
      <c r="N237" s="85"/>
      <c r="O237" s="85"/>
      <c r="P237" s="85"/>
      <c r="Q237" s="85"/>
      <c r="R237" s="85"/>
      <c r="S237" s="85"/>
      <c r="T237" s="85"/>
      <c r="U237" s="85"/>
      <c r="V237" s="85"/>
      <c r="W237" s="85"/>
      <c r="X237" s="85"/>
      <c r="Y237" s="85"/>
      <c r="Z237" s="85"/>
    </row>
    <row r="238" spans="1:26" ht="12" customHeight="1" x14ac:dyDescent="0.2">
      <c r="A238" s="85"/>
      <c r="B238" s="85"/>
      <c r="C238" s="85"/>
      <c r="D238" s="85"/>
      <c r="E238" s="85"/>
      <c r="F238" s="85"/>
      <c r="G238" s="85"/>
      <c r="H238" s="85"/>
      <c r="I238" s="85"/>
      <c r="J238" s="85"/>
      <c r="K238" s="85"/>
      <c r="L238" s="85"/>
      <c r="M238" s="85"/>
      <c r="N238" s="85"/>
      <c r="O238" s="85"/>
      <c r="P238" s="85"/>
      <c r="Q238" s="85"/>
      <c r="R238" s="85"/>
      <c r="S238" s="85"/>
      <c r="T238" s="85"/>
      <c r="U238" s="85"/>
      <c r="V238" s="85"/>
      <c r="W238" s="85"/>
      <c r="X238" s="85"/>
      <c r="Y238" s="85"/>
      <c r="Z238" s="85"/>
    </row>
    <row r="239" spans="1:26" ht="12" customHeight="1" x14ac:dyDescent="0.2">
      <c r="A239" s="85"/>
      <c r="B239" s="85"/>
      <c r="C239" s="85"/>
      <c r="D239" s="85"/>
      <c r="E239" s="85"/>
      <c r="F239" s="85"/>
      <c r="G239" s="85"/>
      <c r="H239" s="85"/>
      <c r="I239" s="85"/>
      <c r="J239" s="85"/>
      <c r="K239" s="85"/>
      <c r="L239" s="85"/>
      <c r="M239" s="85"/>
      <c r="N239" s="85"/>
      <c r="O239" s="85"/>
      <c r="P239" s="85"/>
      <c r="Q239" s="85"/>
      <c r="R239" s="85"/>
      <c r="S239" s="85"/>
      <c r="T239" s="85"/>
      <c r="U239" s="85"/>
      <c r="V239" s="85"/>
      <c r="W239" s="85"/>
      <c r="X239" s="85"/>
      <c r="Y239" s="85"/>
      <c r="Z239" s="85"/>
    </row>
    <row r="240" spans="1:26" ht="12" customHeight="1" x14ac:dyDescent="0.2">
      <c r="A240" s="85"/>
      <c r="B240" s="85"/>
      <c r="C240" s="85"/>
      <c r="D240" s="85"/>
      <c r="E240" s="85"/>
      <c r="F240" s="85"/>
      <c r="G240" s="85"/>
      <c r="H240" s="85"/>
      <c r="I240" s="85"/>
      <c r="J240" s="85"/>
      <c r="K240" s="85"/>
      <c r="L240" s="85"/>
      <c r="M240" s="85"/>
      <c r="N240" s="85"/>
      <c r="O240" s="85"/>
      <c r="P240" s="85"/>
      <c r="Q240" s="85"/>
      <c r="R240" s="85"/>
      <c r="S240" s="85"/>
      <c r="T240" s="85"/>
      <c r="U240" s="85"/>
      <c r="V240" s="85"/>
      <c r="W240" s="85"/>
      <c r="X240" s="85"/>
      <c r="Y240" s="85"/>
      <c r="Z240" s="85"/>
    </row>
    <row r="241" spans="1:26" ht="12" customHeight="1" x14ac:dyDescent="0.2">
      <c r="A241" s="85"/>
      <c r="B241" s="85"/>
      <c r="C241" s="85"/>
      <c r="D241" s="85"/>
      <c r="E241" s="85"/>
      <c r="F241" s="85"/>
      <c r="G241" s="85"/>
      <c r="H241" s="85"/>
      <c r="I241" s="85"/>
      <c r="J241" s="85"/>
      <c r="K241" s="85"/>
      <c r="L241" s="85"/>
      <c r="M241" s="85"/>
      <c r="N241" s="85"/>
      <c r="O241" s="85"/>
      <c r="P241" s="85"/>
      <c r="Q241" s="85"/>
      <c r="R241" s="85"/>
      <c r="S241" s="85"/>
      <c r="T241" s="85"/>
      <c r="U241" s="85"/>
      <c r="V241" s="85"/>
      <c r="W241" s="85"/>
      <c r="X241" s="85"/>
      <c r="Y241" s="85"/>
      <c r="Z241" s="85"/>
    </row>
    <row r="242" spans="1:26" ht="12" customHeight="1" x14ac:dyDescent="0.2">
      <c r="A242" s="85"/>
      <c r="B242" s="85"/>
      <c r="C242" s="85"/>
      <c r="D242" s="85"/>
      <c r="E242" s="85"/>
      <c r="F242" s="85"/>
      <c r="G242" s="85"/>
      <c r="H242" s="85"/>
      <c r="I242" s="85"/>
      <c r="J242" s="85"/>
      <c r="K242" s="85"/>
      <c r="L242" s="85"/>
      <c r="M242" s="85"/>
      <c r="N242" s="85"/>
      <c r="O242" s="85"/>
      <c r="P242" s="85"/>
      <c r="Q242" s="85"/>
      <c r="R242" s="85"/>
      <c r="S242" s="85"/>
      <c r="T242" s="85"/>
      <c r="U242" s="85"/>
      <c r="V242" s="85"/>
      <c r="W242" s="85"/>
      <c r="X242" s="85"/>
      <c r="Y242" s="85"/>
      <c r="Z242" s="85"/>
    </row>
    <row r="243" spans="1:26" ht="12" customHeight="1" x14ac:dyDescent="0.2">
      <c r="A243" s="85"/>
      <c r="B243" s="85"/>
      <c r="C243" s="85"/>
      <c r="D243" s="85"/>
      <c r="E243" s="85"/>
      <c r="F243" s="85"/>
      <c r="G243" s="85"/>
      <c r="H243" s="85"/>
      <c r="I243" s="85"/>
      <c r="J243" s="85"/>
      <c r="K243" s="85"/>
      <c r="L243" s="85"/>
      <c r="M243" s="85"/>
      <c r="N243" s="85"/>
      <c r="O243" s="85"/>
      <c r="P243" s="85"/>
      <c r="Q243" s="85"/>
      <c r="R243" s="85"/>
      <c r="S243" s="85"/>
      <c r="T243" s="85"/>
      <c r="U243" s="85"/>
      <c r="V243" s="85"/>
      <c r="W243" s="85"/>
      <c r="X243" s="85"/>
      <c r="Y243" s="85"/>
      <c r="Z243" s="85"/>
    </row>
    <row r="244" spans="1:26" ht="12" customHeight="1" x14ac:dyDescent="0.2">
      <c r="A244" s="85"/>
      <c r="B244" s="85"/>
      <c r="C244" s="85"/>
      <c r="D244" s="85"/>
      <c r="E244" s="85"/>
      <c r="F244" s="85"/>
      <c r="G244" s="85"/>
      <c r="H244" s="85"/>
      <c r="I244" s="85"/>
      <c r="J244" s="85"/>
      <c r="K244" s="85"/>
      <c r="L244" s="85"/>
      <c r="M244" s="85"/>
      <c r="N244" s="85"/>
      <c r="O244" s="85"/>
      <c r="P244" s="85"/>
      <c r="Q244" s="85"/>
      <c r="R244" s="85"/>
      <c r="S244" s="85"/>
      <c r="T244" s="85"/>
      <c r="U244" s="85"/>
      <c r="V244" s="85"/>
      <c r="W244" s="85"/>
      <c r="X244" s="85"/>
      <c r="Y244" s="85"/>
      <c r="Z244" s="85"/>
    </row>
    <row r="245" spans="1:26" ht="12" customHeight="1" x14ac:dyDescent="0.2">
      <c r="A245" s="85"/>
      <c r="B245" s="85"/>
      <c r="C245" s="85"/>
      <c r="D245" s="85"/>
      <c r="E245" s="85"/>
      <c r="F245" s="85"/>
      <c r="G245" s="85"/>
      <c r="H245" s="85"/>
      <c r="I245" s="85"/>
      <c r="J245" s="85"/>
      <c r="K245" s="85"/>
      <c r="L245" s="85"/>
      <c r="M245" s="85"/>
      <c r="N245" s="85"/>
      <c r="O245" s="85"/>
      <c r="P245" s="85"/>
      <c r="Q245" s="85"/>
      <c r="R245" s="85"/>
      <c r="S245" s="85"/>
      <c r="T245" s="85"/>
      <c r="U245" s="85"/>
      <c r="V245" s="85"/>
      <c r="W245" s="85"/>
      <c r="X245" s="85"/>
      <c r="Y245" s="85"/>
      <c r="Z245" s="85"/>
    </row>
    <row r="246" spans="1:26" ht="12" customHeight="1" x14ac:dyDescent="0.2">
      <c r="A246" s="85"/>
      <c r="B246" s="85"/>
      <c r="C246" s="85"/>
      <c r="D246" s="85"/>
      <c r="E246" s="85"/>
      <c r="F246" s="85"/>
      <c r="G246" s="85"/>
      <c r="H246" s="85"/>
      <c r="I246" s="85"/>
      <c r="J246" s="85"/>
      <c r="K246" s="85"/>
      <c r="L246" s="85"/>
      <c r="M246" s="85"/>
      <c r="N246" s="85"/>
      <c r="O246" s="85"/>
      <c r="P246" s="85"/>
      <c r="Q246" s="85"/>
      <c r="R246" s="85"/>
      <c r="S246" s="85"/>
      <c r="T246" s="85"/>
      <c r="U246" s="85"/>
      <c r="V246" s="85"/>
      <c r="W246" s="85"/>
      <c r="X246" s="85"/>
      <c r="Y246" s="85"/>
      <c r="Z246" s="85"/>
    </row>
    <row r="247" spans="1:26" ht="12" customHeight="1" x14ac:dyDescent="0.2">
      <c r="A247" s="85"/>
      <c r="B247" s="85"/>
      <c r="C247" s="85"/>
      <c r="D247" s="85"/>
      <c r="E247" s="85"/>
      <c r="F247" s="85"/>
      <c r="G247" s="85"/>
      <c r="H247" s="85"/>
      <c r="I247" s="85"/>
      <c r="J247" s="85"/>
      <c r="K247" s="85"/>
      <c r="L247" s="85"/>
      <c r="M247" s="85"/>
      <c r="N247" s="85"/>
      <c r="O247" s="85"/>
      <c r="P247" s="85"/>
      <c r="Q247" s="85"/>
      <c r="R247" s="85"/>
      <c r="S247" s="85"/>
      <c r="T247" s="85"/>
      <c r="U247" s="85"/>
      <c r="V247" s="85"/>
      <c r="W247" s="85"/>
      <c r="X247" s="85"/>
      <c r="Y247" s="85"/>
      <c r="Z247" s="85"/>
    </row>
    <row r="248" spans="1:26" ht="12" customHeight="1" x14ac:dyDescent="0.2">
      <c r="A248" s="85"/>
      <c r="B248" s="85"/>
      <c r="C248" s="85"/>
      <c r="D248" s="85"/>
      <c r="E248" s="85"/>
      <c r="F248" s="85"/>
      <c r="G248" s="85"/>
      <c r="H248" s="85"/>
      <c r="I248" s="85"/>
      <c r="J248" s="85"/>
      <c r="K248" s="85"/>
      <c r="L248" s="85"/>
      <c r="M248" s="85"/>
      <c r="N248" s="85"/>
      <c r="O248" s="85"/>
      <c r="P248" s="85"/>
      <c r="Q248" s="85"/>
      <c r="R248" s="85"/>
      <c r="S248" s="85"/>
      <c r="T248" s="85"/>
      <c r="U248" s="85"/>
      <c r="V248" s="85"/>
      <c r="W248" s="85"/>
      <c r="X248" s="85"/>
      <c r="Y248" s="85"/>
      <c r="Z248" s="85"/>
    </row>
    <row r="249" spans="1:26" ht="12" customHeight="1" x14ac:dyDescent="0.2">
      <c r="A249" s="85"/>
      <c r="B249" s="85"/>
      <c r="C249" s="85"/>
      <c r="D249" s="85"/>
      <c r="E249" s="85"/>
      <c r="F249" s="85"/>
      <c r="G249" s="85"/>
      <c r="H249" s="85"/>
      <c r="I249" s="85"/>
      <c r="J249" s="85"/>
      <c r="K249" s="85"/>
      <c r="L249" s="85"/>
      <c r="M249" s="85"/>
      <c r="N249" s="85"/>
      <c r="O249" s="85"/>
      <c r="P249" s="85"/>
      <c r="Q249" s="85"/>
      <c r="R249" s="85"/>
      <c r="S249" s="85"/>
      <c r="T249" s="85"/>
      <c r="U249" s="85"/>
      <c r="V249" s="85"/>
      <c r="W249" s="85"/>
      <c r="X249" s="85"/>
      <c r="Y249" s="85"/>
      <c r="Z249" s="85"/>
    </row>
    <row r="250" spans="1:26" ht="12" customHeight="1" x14ac:dyDescent="0.2">
      <c r="A250" s="85"/>
      <c r="B250" s="85"/>
      <c r="C250" s="85"/>
      <c r="D250" s="85"/>
      <c r="E250" s="85"/>
      <c r="F250" s="85"/>
      <c r="G250" s="85"/>
      <c r="H250" s="85"/>
      <c r="I250" s="85"/>
      <c r="J250" s="85"/>
      <c r="K250" s="85"/>
      <c r="L250" s="85"/>
      <c r="M250" s="85"/>
      <c r="N250" s="85"/>
      <c r="O250" s="85"/>
      <c r="P250" s="85"/>
      <c r="Q250" s="85"/>
      <c r="R250" s="85"/>
      <c r="S250" s="85"/>
      <c r="T250" s="85"/>
      <c r="U250" s="85"/>
      <c r="V250" s="85"/>
      <c r="W250" s="85"/>
      <c r="X250" s="85"/>
      <c r="Y250" s="85"/>
      <c r="Z250" s="85"/>
    </row>
    <row r="251" spans="1:26" ht="12" customHeight="1" x14ac:dyDescent="0.2">
      <c r="A251" s="85"/>
      <c r="B251" s="85"/>
      <c r="C251" s="85"/>
      <c r="D251" s="85"/>
      <c r="E251" s="85"/>
      <c r="F251" s="85"/>
      <c r="G251" s="85"/>
      <c r="H251" s="85"/>
      <c r="I251" s="85"/>
      <c r="J251" s="85"/>
      <c r="K251" s="85"/>
      <c r="L251" s="85"/>
      <c r="M251" s="85"/>
      <c r="N251" s="85"/>
      <c r="O251" s="85"/>
      <c r="P251" s="85"/>
      <c r="Q251" s="85"/>
      <c r="R251" s="85"/>
      <c r="S251" s="85"/>
      <c r="T251" s="85"/>
      <c r="U251" s="85"/>
      <c r="V251" s="85"/>
      <c r="W251" s="85"/>
      <c r="X251" s="85"/>
      <c r="Y251" s="85"/>
      <c r="Z251" s="85"/>
    </row>
    <row r="252" spans="1:26" ht="12" customHeight="1" x14ac:dyDescent="0.2">
      <c r="A252" s="85"/>
      <c r="B252" s="85"/>
      <c r="C252" s="85"/>
      <c r="D252" s="85"/>
      <c r="E252" s="85"/>
      <c r="F252" s="85"/>
      <c r="G252" s="85"/>
      <c r="H252" s="85"/>
      <c r="I252" s="85"/>
      <c r="J252" s="85"/>
      <c r="K252" s="85"/>
      <c r="L252" s="85"/>
      <c r="M252" s="85"/>
      <c r="N252" s="85"/>
      <c r="O252" s="85"/>
      <c r="P252" s="85"/>
      <c r="Q252" s="85"/>
      <c r="R252" s="85"/>
      <c r="S252" s="85"/>
      <c r="T252" s="85"/>
      <c r="U252" s="85"/>
      <c r="V252" s="85"/>
      <c r="W252" s="85"/>
      <c r="X252" s="85"/>
      <c r="Y252" s="85"/>
      <c r="Z252" s="85"/>
    </row>
    <row r="253" spans="1:26" ht="12" customHeight="1" x14ac:dyDescent="0.2">
      <c r="A253" s="85"/>
      <c r="B253" s="85"/>
      <c r="C253" s="85"/>
      <c r="D253" s="85"/>
      <c r="E253" s="85"/>
      <c r="F253" s="85"/>
      <c r="G253" s="85"/>
      <c r="H253" s="85"/>
      <c r="I253" s="85"/>
      <c r="J253" s="85"/>
      <c r="K253" s="85"/>
      <c r="L253" s="85"/>
      <c r="M253" s="85"/>
      <c r="N253" s="85"/>
      <c r="O253" s="85"/>
      <c r="P253" s="85"/>
      <c r="Q253" s="85"/>
      <c r="R253" s="85"/>
      <c r="S253" s="85"/>
      <c r="T253" s="85"/>
      <c r="U253" s="85"/>
      <c r="V253" s="85"/>
      <c r="W253" s="85"/>
      <c r="X253" s="85"/>
      <c r="Y253" s="85"/>
      <c r="Z253" s="85"/>
    </row>
    <row r="254" spans="1:26" ht="12" customHeight="1" x14ac:dyDescent="0.2">
      <c r="A254" s="85"/>
      <c r="B254" s="85"/>
      <c r="C254" s="85"/>
      <c r="D254" s="85"/>
      <c r="E254" s="85"/>
      <c r="F254" s="85"/>
      <c r="G254" s="85"/>
      <c r="H254" s="85"/>
      <c r="I254" s="85"/>
      <c r="J254" s="85"/>
      <c r="K254" s="85"/>
      <c r="L254" s="85"/>
      <c r="M254" s="85"/>
      <c r="N254" s="85"/>
      <c r="O254" s="85"/>
      <c r="P254" s="85"/>
      <c r="Q254" s="85"/>
      <c r="R254" s="85"/>
      <c r="S254" s="85"/>
      <c r="T254" s="85"/>
      <c r="U254" s="85"/>
      <c r="V254" s="85"/>
      <c r="W254" s="85"/>
      <c r="X254" s="85"/>
      <c r="Y254" s="85"/>
      <c r="Z254" s="85"/>
    </row>
    <row r="255" spans="1:26" ht="12" customHeight="1" x14ac:dyDescent="0.2">
      <c r="A255" s="85"/>
      <c r="B255" s="85"/>
      <c r="C255" s="85"/>
      <c r="D255" s="85"/>
      <c r="E255" s="85"/>
      <c r="F255" s="85"/>
      <c r="G255" s="85"/>
      <c r="H255" s="85"/>
      <c r="I255" s="85"/>
      <c r="J255" s="85"/>
      <c r="K255" s="85"/>
      <c r="L255" s="85"/>
      <c r="M255" s="85"/>
      <c r="N255" s="85"/>
      <c r="O255" s="85"/>
      <c r="P255" s="85"/>
      <c r="Q255" s="85"/>
      <c r="R255" s="85"/>
      <c r="S255" s="85"/>
      <c r="T255" s="85"/>
      <c r="U255" s="85"/>
      <c r="V255" s="85"/>
      <c r="W255" s="85"/>
      <c r="X255" s="85"/>
      <c r="Y255" s="85"/>
      <c r="Z255" s="85"/>
    </row>
    <row r="256" spans="1:26" ht="12" customHeight="1" x14ac:dyDescent="0.2">
      <c r="A256" s="85"/>
      <c r="B256" s="85"/>
      <c r="C256" s="85"/>
      <c r="D256" s="85"/>
      <c r="E256" s="85"/>
      <c r="F256" s="85"/>
      <c r="G256" s="85"/>
      <c r="H256" s="85"/>
      <c r="I256" s="85"/>
      <c r="J256" s="85"/>
      <c r="K256" s="85"/>
      <c r="L256" s="85"/>
      <c r="M256" s="85"/>
      <c r="N256" s="85"/>
      <c r="O256" s="85"/>
      <c r="P256" s="85"/>
      <c r="Q256" s="85"/>
      <c r="R256" s="85"/>
      <c r="S256" s="85"/>
      <c r="T256" s="85"/>
      <c r="U256" s="85"/>
      <c r="V256" s="85"/>
      <c r="W256" s="85"/>
      <c r="X256" s="85"/>
      <c r="Y256" s="85"/>
      <c r="Z256" s="85"/>
    </row>
    <row r="257" spans="1:26" ht="12" customHeight="1" x14ac:dyDescent="0.2">
      <c r="A257" s="85"/>
      <c r="B257" s="85"/>
      <c r="C257" s="85"/>
      <c r="D257" s="85"/>
      <c r="E257" s="85"/>
      <c r="F257" s="85"/>
      <c r="G257" s="85"/>
      <c r="H257" s="85"/>
      <c r="I257" s="85"/>
      <c r="J257" s="85"/>
      <c r="K257" s="85"/>
      <c r="L257" s="85"/>
      <c r="M257" s="85"/>
      <c r="N257" s="85"/>
      <c r="O257" s="85"/>
      <c r="P257" s="85"/>
      <c r="Q257" s="85"/>
      <c r="R257" s="85"/>
      <c r="S257" s="85"/>
      <c r="T257" s="85"/>
      <c r="U257" s="85"/>
      <c r="V257" s="85"/>
      <c r="W257" s="85"/>
      <c r="X257" s="85"/>
      <c r="Y257" s="85"/>
      <c r="Z257" s="85"/>
    </row>
    <row r="258" spans="1:26" ht="12" customHeight="1" x14ac:dyDescent="0.2">
      <c r="A258" s="85"/>
      <c r="B258" s="85"/>
      <c r="C258" s="85"/>
      <c r="D258" s="85"/>
      <c r="E258" s="85"/>
      <c r="F258" s="85"/>
      <c r="G258" s="85"/>
      <c r="H258" s="85"/>
      <c r="I258" s="85"/>
      <c r="J258" s="85"/>
      <c r="K258" s="85"/>
      <c r="L258" s="85"/>
      <c r="M258" s="85"/>
      <c r="N258" s="85"/>
      <c r="O258" s="85"/>
      <c r="P258" s="85"/>
      <c r="Q258" s="85"/>
      <c r="R258" s="85"/>
      <c r="S258" s="85"/>
      <c r="T258" s="85"/>
      <c r="U258" s="85"/>
      <c r="V258" s="85"/>
      <c r="W258" s="85"/>
      <c r="X258" s="85"/>
      <c r="Y258" s="85"/>
      <c r="Z258" s="85"/>
    </row>
    <row r="259" spans="1:26" ht="12" customHeight="1" x14ac:dyDescent="0.2">
      <c r="A259" s="85"/>
      <c r="B259" s="85"/>
      <c r="C259" s="85"/>
      <c r="D259" s="85"/>
      <c r="E259" s="85"/>
      <c r="F259" s="85"/>
      <c r="G259" s="85"/>
      <c r="H259" s="85"/>
      <c r="I259" s="85"/>
      <c r="J259" s="85"/>
      <c r="K259" s="85"/>
      <c r="L259" s="85"/>
      <c r="M259" s="85"/>
      <c r="N259" s="85"/>
      <c r="O259" s="85"/>
      <c r="P259" s="85"/>
      <c r="Q259" s="85"/>
      <c r="R259" s="85"/>
      <c r="S259" s="85"/>
      <c r="T259" s="85"/>
      <c r="U259" s="85"/>
      <c r="V259" s="85"/>
      <c r="W259" s="85"/>
      <c r="X259" s="85"/>
      <c r="Y259" s="85"/>
      <c r="Z259" s="85"/>
    </row>
    <row r="260" spans="1:26" ht="12" customHeight="1" x14ac:dyDescent="0.2">
      <c r="A260" s="85"/>
      <c r="B260" s="85"/>
      <c r="C260" s="85"/>
      <c r="D260" s="85"/>
      <c r="E260" s="85"/>
      <c r="F260" s="85"/>
      <c r="G260" s="85"/>
      <c r="H260" s="85"/>
      <c r="I260" s="85"/>
      <c r="J260" s="85"/>
      <c r="K260" s="85"/>
      <c r="L260" s="85"/>
      <c r="M260" s="85"/>
      <c r="N260" s="85"/>
      <c r="O260" s="85"/>
      <c r="P260" s="85"/>
      <c r="Q260" s="85"/>
      <c r="R260" s="85"/>
      <c r="S260" s="85"/>
      <c r="T260" s="85"/>
      <c r="U260" s="85"/>
      <c r="V260" s="85"/>
      <c r="W260" s="85"/>
      <c r="X260" s="85"/>
      <c r="Y260" s="85"/>
      <c r="Z260" s="85"/>
    </row>
    <row r="261" spans="1:26" ht="12" customHeight="1" x14ac:dyDescent="0.2">
      <c r="A261" s="85"/>
      <c r="B261" s="85"/>
      <c r="C261" s="85"/>
      <c r="D261" s="85"/>
      <c r="E261" s="85"/>
      <c r="F261" s="85"/>
      <c r="G261" s="85"/>
      <c r="H261" s="85"/>
      <c r="I261" s="85"/>
      <c r="J261" s="85"/>
      <c r="K261" s="85"/>
      <c r="L261" s="85"/>
      <c r="M261" s="85"/>
      <c r="N261" s="85"/>
      <c r="O261" s="85"/>
      <c r="P261" s="85"/>
      <c r="Q261" s="85"/>
      <c r="R261" s="85"/>
      <c r="S261" s="85"/>
      <c r="T261" s="85"/>
      <c r="U261" s="85"/>
      <c r="V261" s="85"/>
      <c r="W261" s="85"/>
      <c r="X261" s="85"/>
      <c r="Y261" s="85"/>
      <c r="Z261" s="85"/>
    </row>
    <row r="262" spans="1:26" ht="12" customHeight="1" x14ac:dyDescent="0.2">
      <c r="A262" s="85"/>
      <c r="B262" s="85"/>
      <c r="C262" s="85"/>
      <c r="D262" s="85"/>
      <c r="E262" s="85"/>
      <c r="F262" s="85"/>
      <c r="G262" s="85"/>
      <c r="H262" s="85"/>
      <c r="I262" s="85"/>
      <c r="J262" s="85"/>
      <c r="K262" s="85"/>
      <c r="L262" s="85"/>
      <c r="M262" s="85"/>
      <c r="N262" s="85"/>
      <c r="O262" s="85"/>
      <c r="P262" s="85"/>
      <c r="Q262" s="85"/>
      <c r="R262" s="85"/>
      <c r="S262" s="85"/>
      <c r="T262" s="85"/>
      <c r="U262" s="85"/>
      <c r="V262" s="85"/>
      <c r="W262" s="85"/>
      <c r="X262" s="85"/>
      <c r="Y262" s="85"/>
      <c r="Z262" s="85"/>
    </row>
    <row r="263" spans="1:26" ht="12" customHeight="1" x14ac:dyDescent="0.2">
      <c r="A263" s="85"/>
      <c r="B263" s="85"/>
      <c r="C263" s="85"/>
      <c r="D263" s="85"/>
      <c r="E263" s="85"/>
      <c r="F263" s="85"/>
      <c r="G263" s="85"/>
      <c r="H263" s="85"/>
      <c r="I263" s="85"/>
      <c r="J263" s="85"/>
      <c r="K263" s="85"/>
      <c r="L263" s="85"/>
      <c r="M263" s="85"/>
      <c r="N263" s="85"/>
      <c r="O263" s="85"/>
      <c r="P263" s="85"/>
      <c r="Q263" s="85"/>
      <c r="R263" s="85"/>
      <c r="S263" s="85"/>
      <c r="T263" s="85"/>
      <c r="U263" s="85"/>
      <c r="V263" s="85"/>
      <c r="W263" s="85"/>
      <c r="X263" s="85"/>
      <c r="Y263" s="85"/>
      <c r="Z263" s="85"/>
    </row>
    <row r="264" spans="1:26" ht="12" customHeight="1" x14ac:dyDescent="0.2">
      <c r="A264" s="85"/>
      <c r="B264" s="85"/>
      <c r="C264" s="85"/>
      <c r="D264" s="85"/>
      <c r="E264" s="85"/>
      <c r="F264" s="85"/>
      <c r="G264" s="85"/>
      <c r="H264" s="85"/>
      <c r="I264" s="85"/>
      <c r="J264" s="85"/>
      <c r="K264" s="85"/>
      <c r="L264" s="85"/>
      <c r="M264" s="85"/>
      <c r="N264" s="85"/>
      <c r="O264" s="85"/>
      <c r="P264" s="85"/>
      <c r="Q264" s="85"/>
      <c r="R264" s="85"/>
      <c r="S264" s="85"/>
      <c r="T264" s="85"/>
      <c r="U264" s="85"/>
      <c r="V264" s="85"/>
      <c r="W264" s="85"/>
      <c r="X264" s="85"/>
      <c r="Y264" s="85"/>
      <c r="Z264" s="85"/>
    </row>
    <row r="265" spans="1:26" ht="12" customHeight="1" x14ac:dyDescent="0.2">
      <c r="A265" s="85"/>
      <c r="B265" s="85"/>
      <c r="C265" s="85"/>
      <c r="D265" s="85"/>
      <c r="E265" s="85"/>
      <c r="F265" s="85"/>
      <c r="G265" s="85"/>
      <c r="H265" s="85"/>
      <c r="I265" s="85"/>
      <c r="J265" s="85"/>
      <c r="K265" s="85"/>
      <c r="L265" s="85"/>
      <c r="M265" s="85"/>
      <c r="N265" s="85"/>
      <c r="O265" s="85"/>
      <c r="P265" s="85"/>
      <c r="Q265" s="85"/>
      <c r="R265" s="85"/>
      <c r="S265" s="85"/>
      <c r="T265" s="85"/>
      <c r="U265" s="85"/>
      <c r="V265" s="85"/>
      <c r="W265" s="85"/>
      <c r="X265" s="85"/>
      <c r="Y265" s="85"/>
      <c r="Z265" s="85"/>
    </row>
    <row r="266" spans="1:26" ht="12" customHeight="1" x14ac:dyDescent="0.2">
      <c r="A266" s="85"/>
      <c r="B266" s="85"/>
      <c r="C266" s="85"/>
      <c r="D266" s="85"/>
      <c r="E266" s="85"/>
      <c r="F266" s="85"/>
      <c r="G266" s="85"/>
      <c r="H266" s="85"/>
      <c r="I266" s="85"/>
      <c r="J266" s="85"/>
      <c r="K266" s="85"/>
      <c r="L266" s="85"/>
      <c r="M266" s="85"/>
      <c r="N266" s="85"/>
      <c r="O266" s="85"/>
      <c r="P266" s="85"/>
      <c r="Q266" s="85"/>
      <c r="R266" s="85"/>
      <c r="S266" s="85"/>
      <c r="T266" s="85"/>
      <c r="U266" s="85"/>
      <c r="V266" s="85"/>
      <c r="W266" s="85"/>
      <c r="X266" s="85"/>
      <c r="Y266" s="85"/>
      <c r="Z266" s="85"/>
    </row>
    <row r="267" spans="1:26" ht="12" customHeight="1" x14ac:dyDescent="0.2">
      <c r="A267" s="85"/>
      <c r="B267" s="85"/>
      <c r="C267" s="85"/>
      <c r="D267" s="85"/>
      <c r="E267" s="85"/>
      <c r="F267" s="85"/>
      <c r="G267" s="85"/>
      <c r="H267" s="85"/>
      <c r="I267" s="85"/>
      <c r="J267" s="85"/>
      <c r="K267" s="85"/>
      <c r="L267" s="85"/>
      <c r="M267" s="85"/>
      <c r="N267" s="85"/>
      <c r="O267" s="85"/>
      <c r="P267" s="85"/>
      <c r="Q267" s="85"/>
      <c r="R267" s="85"/>
      <c r="S267" s="85"/>
      <c r="T267" s="85"/>
      <c r="U267" s="85"/>
      <c r="V267" s="85"/>
      <c r="W267" s="85"/>
      <c r="X267" s="85"/>
      <c r="Y267" s="85"/>
      <c r="Z267" s="85"/>
    </row>
    <row r="268" spans="1:26" ht="12" customHeight="1" x14ac:dyDescent="0.2">
      <c r="A268" s="85"/>
      <c r="B268" s="85"/>
      <c r="C268" s="85"/>
      <c r="D268" s="85"/>
      <c r="E268" s="85"/>
      <c r="F268" s="85"/>
      <c r="G268" s="85"/>
      <c r="H268" s="85"/>
      <c r="I268" s="85"/>
      <c r="J268" s="85"/>
      <c r="K268" s="85"/>
      <c r="L268" s="85"/>
      <c r="M268" s="85"/>
      <c r="N268" s="85"/>
      <c r="O268" s="85"/>
      <c r="P268" s="85"/>
      <c r="Q268" s="85"/>
      <c r="R268" s="85"/>
      <c r="S268" s="85"/>
      <c r="T268" s="85"/>
      <c r="U268" s="85"/>
      <c r="V268" s="85"/>
      <c r="W268" s="85"/>
      <c r="X268" s="85"/>
      <c r="Y268" s="85"/>
      <c r="Z268" s="85"/>
    </row>
    <row r="269" spans="1:26" ht="12" customHeight="1" x14ac:dyDescent="0.2">
      <c r="A269" s="85"/>
      <c r="B269" s="85"/>
      <c r="C269" s="85"/>
      <c r="D269" s="85"/>
      <c r="E269" s="85"/>
      <c r="F269" s="85"/>
      <c r="G269" s="85"/>
      <c r="H269" s="85"/>
      <c r="I269" s="85"/>
      <c r="J269" s="85"/>
      <c r="K269" s="85"/>
      <c r="L269" s="85"/>
      <c r="M269" s="85"/>
      <c r="N269" s="85"/>
      <c r="O269" s="85"/>
      <c r="P269" s="85"/>
      <c r="Q269" s="85"/>
      <c r="R269" s="85"/>
      <c r="S269" s="85"/>
      <c r="T269" s="85"/>
      <c r="U269" s="85"/>
      <c r="V269" s="85"/>
      <c r="W269" s="85"/>
      <c r="X269" s="85"/>
      <c r="Y269" s="85"/>
      <c r="Z269" s="85"/>
    </row>
    <row r="270" spans="1:26" ht="12" customHeight="1" x14ac:dyDescent="0.2">
      <c r="A270" s="85"/>
      <c r="B270" s="85"/>
      <c r="C270" s="85"/>
      <c r="D270" s="85"/>
      <c r="E270" s="85"/>
      <c r="F270" s="85"/>
      <c r="G270" s="85"/>
      <c r="H270" s="85"/>
      <c r="I270" s="85"/>
      <c r="J270" s="85"/>
      <c r="K270" s="85"/>
      <c r="L270" s="85"/>
      <c r="M270" s="85"/>
      <c r="N270" s="85"/>
      <c r="O270" s="85"/>
      <c r="P270" s="85"/>
      <c r="Q270" s="85"/>
      <c r="R270" s="85"/>
      <c r="S270" s="85"/>
      <c r="T270" s="85"/>
      <c r="U270" s="85"/>
      <c r="V270" s="85"/>
      <c r="W270" s="85"/>
      <c r="X270" s="85"/>
      <c r="Y270" s="85"/>
      <c r="Z270" s="85"/>
    </row>
    <row r="271" spans="1:26" ht="12" customHeight="1" x14ac:dyDescent="0.2">
      <c r="A271" s="85"/>
      <c r="B271" s="85"/>
      <c r="C271" s="85"/>
      <c r="D271" s="85"/>
      <c r="E271" s="85"/>
      <c r="F271" s="85"/>
      <c r="G271" s="85"/>
      <c r="H271" s="85"/>
      <c r="I271" s="85"/>
      <c r="J271" s="85"/>
      <c r="K271" s="85"/>
      <c r="L271" s="85"/>
      <c r="M271" s="85"/>
      <c r="N271" s="85"/>
      <c r="O271" s="85"/>
      <c r="P271" s="85"/>
      <c r="Q271" s="85"/>
      <c r="R271" s="85"/>
      <c r="S271" s="85"/>
      <c r="T271" s="85"/>
      <c r="U271" s="85"/>
      <c r="V271" s="85"/>
      <c r="W271" s="85"/>
      <c r="X271" s="85"/>
      <c r="Y271" s="85"/>
      <c r="Z271" s="85"/>
    </row>
    <row r="272" spans="1:26" ht="12" customHeight="1" x14ac:dyDescent="0.2">
      <c r="A272" s="85"/>
      <c r="B272" s="85"/>
      <c r="C272" s="85"/>
      <c r="D272" s="85"/>
      <c r="E272" s="85"/>
      <c r="F272" s="85"/>
      <c r="G272" s="85"/>
      <c r="H272" s="85"/>
      <c r="I272" s="85"/>
      <c r="J272" s="85"/>
      <c r="K272" s="85"/>
      <c r="L272" s="85"/>
      <c r="M272" s="85"/>
      <c r="N272" s="85"/>
      <c r="O272" s="85"/>
      <c r="P272" s="85"/>
      <c r="Q272" s="85"/>
      <c r="R272" s="85"/>
      <c r="S272" s="85"/>
      <c r="T272" s="85"/>
      <c r="U272" s="85"/>
      <c r="V272" s="85"/>
      <c r="W272" s="85"/>
      <c r="X272" s="85"/>
      <c r="Y272" s="85"/>
      <c r="Z272" s="85"/>
    </row>
    <row r="273" spans="1:26" ht="12" customHeight="1" x14ac:dyDescent="0.2">
      <c r="A273" s="85"/>
      <c r="B273" s="85"/>
      <c r="C273" s="85"/>
      <c r="D273" s="85"/>
      <c r="E273" s="85"/>
      <c r="F273" s="85"/>
      <c r="G273" s="85"/>
      <c r="H273" s="85"/>
      <c r="I273" s="85"/>
      <c r="J273" s="85"/>
      <c r="K273" s="85"/>
      <c r="L273" s="85"/>
      <c r="M273" s="85"/>
      <c r="N273" s="85"/>
      <c r="O273" s="85"/>
      <c r="P273" s="85"/>
      <c r="Q273" s="85"/>
      <c r="R273" s="85"/>
      <c r="S273" s="85"/>
      <c r="T273" s="85"/>
      <c r="U273" s="85"/>
      <c r="V273" s="85"/>
      <c r="W273" s="85"/>
      <c r="X273" s="85"/>
      <c r="Y273" s="85"/>
      <c r="Z273" s="85"/>
    </row>
    <row r="274" spans="1:26" ht="12" customHeight="1" x14ac:dyDescent="0.2">
      <c r="A274" s="85"/>
      <c r="B274" s="85"/>
      <c r="C274" s="85"/>
      <c r="D274" s="85"/>
      <c r="E274" s="85"/>
      <c r="F274" s="85"/>
      <c r="G274" s="85"/>
      <c r="H274" s="85"/>
      <c r="I274" s="85"/>
      <c r="J274" s="85"/>
      <c r="K274" s="85"/>
      <c r="L274" s="85"/>
      <c r="M274" s="85"/>
      <c r="N274" s="85"/>
      <c r="O274" s="85"/>
      <c r="P274" s="85"/>
      <c r="Q274" s="85"/>
      <c r="R274" s="85"/>
      <c r="S274" s="85"/>
      <c r="T274" s="85"/>
      <c r="U274" s="85"/>
      <c r="V274" s="85"/>
      <c r="W274" s="85"/>
      <c r="X274" s="85"/>
      <c r="Y274" s="85"/>
      <c r="Z274" s="85"/>
    </row>
    <row r="275" spans="1:26" ht="12" customHeight="1" x14ac:dyDescent="0.2">
      <c r="A275" s="85"/>
      <c r="B275" s="85"/>
      <c r="C275" s="85"/>
      <c r="D275" s="85"/>
      <c r="E275" s="85"/>
      <c r="F275" s="85"/>
      <c r="G275" s="85"/>
      <c r="H275" s="85"/>
      <c r="I275" s="85"/>
      <c r="J275" s="85"/>
      <c r="K275" s="85"/>
      <c r="L275" s="85"/>
      <c r="M275" s="85"/>
      <c r="N275" s="85"/>
      <c r="O275" s="85"/>
      <c r="P275" s="85"/>
      <c r="Q275" s="85"/>
      <c r="R275" s="85"/>
      <c r="S275" s="85"/>
      <c r="T275" s="85"/>
      <c r="U275" s="85"/>
      <c r="V275" s="85"/>
      <c r="W275" s="85"/>
      <c r="X275" s="85"/>
      <c r="Y275" s="85"/>
      <c r="Z275" s="85"/>
    </row>
    <row r="276" spans="1:26" ht="12" customHeight="1" x14ac:dyDescent="0.2">
      <c r="A276" s="85"/>
      <c r="B276" s="85"/>
      <c r="C276" s="85"/>
      <c r="D276" s="85"/>
      <c r="E276" s="85"/>
      <c r="F276" s="85"/>
      <c r="G276" s="85"/>
      <c r="H276" s="85"/>
      <c r="I276" s="85"/>
      <c r="J276" s="85"/>
      <c r="K276" s="85"/>
      <c r="L276" s="85"/>
      <c r="M276" s="85"/>
      <c r="N276" s="85"/>
      <c r="O276" s="85"/>
      <c r="P276" s="85"/>
      <c r="Q276" s="85"/>
      <c r="R276" s="85"/>
      <c r="S276" s="85"/>
      <c r="T276" s="85"/>
      <c r="U276" s="85"/>
      <c r="V276" s="85"/>
      <c r="W276" s="85"/>
      <c r="X276" s="85"/>
      <c r="Y276" s="85"/>
      <c r="Z276" s="85"/>
    </row>
    <row r="277" spans="1:26" ht="12" customHeight="1" x14ac:dyDescent="0.2">
      <c r="A277" s="85"/>
      <c r="B277" s="85"/>
      <c r="C277" s="85"/>
      <c r="D277" s="85"/>
      <c r="E277" s="85"/>
      <c r="F277" s="85"/>
      <c r="G277" s="85"/>
      <c r="H277" s="85"/>
      <c r="I277" s="85"/>
      <c r="J277" s="85"/>
      <c r="K277" s="85"/>
      <c r="L277" s="85"/>
      <c r="M277" s="85"/>
      <c r="N277" s="85"/>
      <c r="O277" s="85"/>
      <c r="P277" s="85"/>
      <c r="Q277" s="85"/>
      <c r="R277" s="85"/>
      <c r="S277" s="85"/>
      <c r="T277" s="85"/>
      <c r="U277" s="85"/>
      <c r="V277" s="85"/>
      <c r="W277" s="85"/>
      <c r="X277" s="85"/>
      <c r="Y277" s="85"/>
      <c r="Z277" s="85"/>
    </row>
    <row r="278" spans="1:26" ht="12" customHeight="1" x14ac:dyDescent="0.2">
      <c r="A278" s="85"/>
      <c r="B278" s="85"/>
      <c r="C278" s="85"/>
      <c r="D278" s="85"/>
      <c r="E278" s="85"/>
      <c r="F278" s="85"/>
      <c r="G278" s="85"/>
      <c r="H278" s="85"/>
      <c r="I278" s="85"/>
      <c r="J278" s="85"/>
      <c r="K278" s="85"/>
      <c r="L278" s="85"/>
      <c r="M278" s="85"/>
      <c r="N278" s="85"/>
      <c r="O278" s="85"/>
      <c r="P278" s="85"/>
      <c r="Q278" s="85"/>
      <c r="R278" s="85"/>
      <c r="S278" s="85"/>
      <c r="T278" s="85"/>
      <c r="U278" s="85"/>
      <c r="V278" s="85"/>
      <c r="W278" s="85"/>
      <c r="X278" s="85"/>
      <c r="Y278" s="85"/>
      <c r="Z278" s="85"/>
    </row>
    <row r="279" spans="1:26" ht="12" customHeight="1" x14ac:dyDescent="0.2">
      <c r="A279" s="85"/>
      <c r="B279" s="85"/>
      <c r="C279" s="85"/>
      <c r="D279" s="85"/>
      <c r="E279" s="85"/>
      <c r="F279" s="85"/>
      <c r="G279" s="85"/>
      <c r="H279" s="85"/>
      <c r="I279" s="85"/>
      <c r="J279" s="85"/>
      <c r="K279" s="85"/>
      <c r="L279" s="85"/>
      <c r="M279" s="85"/>
      <c r="N279" s="85"/>
      <c r="O279" s="85"/>
      <c r="P279" s="85"/>
      <c r="Q279" s="85"/>
      <c r="R279" s="85"/>
      <c r="S279" s="85"/>
      <c r="T279" s="85"/>
      <c r="U279" s="85"/>
      <c r="V279" s="85"/>
      <c r="W279" s="85"/>
      <c r="X279" s="85"/>
      <c r="Y279" s="85"/>
      <c r="Z279" s="85"/>
    </row>
    <row r="280" spans="1:26" ht="12" customHeight="1" x14ac:dyDescent="0.2">
      <c r="A280" s="85"/>
      <c r="B280" s="85"/>
      <c r="C280" s="85"/>
      <c r="D280" s="85"/>
      <c r="E280" s="85"/>
      <c r="F280" s="85"/>
      <c r="G280" s="85"/>
      <c r="H280" s="85"/>
      <c r="I280" s="85"/>
      <c r="J280" s="85"/>
      <c r="K280" s="85"/>
      <c r="L280" s="85"/>
      <c r="M280" s="85"/>
      <c r="N280" s="85"/>
      <c r="O280" s="85"/>
      <c r="P280" s="85"/>
      <c r="Q280" s="85"/>
      <c r="R280" s="85"/>
      <c r="S280" s="85"/>
      <c r="T280" s="85"/>
      <c r="U280" s="85"/>
      <c r="V280" s="85"/>
      <c r="W280" s="85"/>
      <c r="X280" s="85"/>
      <c r="Y280" s="85"/>
      <c r="Z280" s="85"/>
    </row>
    <row r="281" spans="1:26" ht="12" customHeight="1" x14ac:dyDescent="0.2">
      <c r="A281" s="85"/>
      <c r="B281" s="85"/>
      <c r="C281" s="85"/>
      <c r="D281" s="85"/>
      <c r="E281" s="85"/>
      <c r="F281" s="85"/>
      <c r="G281" s="85"/>
      <c r="H281" s="85"/>
      <c r="I281" s="85"/>
      <c r="J281" s="85"/>
      <c r="K281" s="85"/>
      <c r="L281" s="85"/>
      <c r="M281" s="85"/>
      <c r="N281" s="85"/>
      <c r="O281" s="85"/>
      <c r="P281" s="85"/>
      <c r="Q281" s="85"/>
      <c r="R281" s="85"/>
      <c r="S281" s="85"/>
      <c r="T281" s="85"/>
      <c r="U281" s="85"/>
      <c r="V281" s="85"/>
      <c r="W281" s="85"/>
      <c r="X281" s="85"/>
      <c r="Y281" s="85"/>
      <c r="Z281" s="85"/>
    </row>
    <row r="282" spans="1:26" ht="12" customHeight="1" x14ac:dyDescent="0.2">
      <c r="A282" s="85"/>
      <c r="B282" s="85"/>
      <c r="C282" s="85"/>
      <c r="D282" s="85"/>
      <c r="E282" s="85"/>
      <c r="F282" s="85"/>
      <c r="G282" s="85"/>
      <c r="H282" s="85"/>
      <c r="I282" s="85"/>
      <c r="J282" s="85"/>
      <c r="K282" s="85"/>
      <c r="L282" s="85"/>
      <c r="M282" s="85"/>
      <c r="N282" s="85"/>
      <c r="O282" s="85"/>
      <c r="P282" s="85"/>
      <c r="Q282" s="85"/>
      <c r="R282" s="85"/>
      <c r="S282" s="85"/>
      <c r="T282" s="85"/>
      <c r="U282" s="85"/>
      <c r="V282" s="85"/>
      <c r="W282" s="85"/>
      <c r="X282" s="85"/>
      <c r="Y282" s="85"/>
      <c r="Z282" s="85"/>
    </row>
    <row r="283" spans="1:26" ht="12" customHeight="1" x14ac:dyDescent="0.2">
      <c r="A283" s="85"/>
      <c r="B283" s="85"/>
      <c r="C283" s="85"/>
      <c r="D283" s="85"/>
      <c r="E283" s="85"/>
      <c r="F283" s="85"/>
      <c r="G283" s="85"/>
      <c r="H283" s="85"/>
      <c r="I283" s="85"/>
      <c r="J283" s="85"/>
      <c r="K283" s="85"/>
      <c r="L283" s="85"/>
      <c r="M283" s="85"/>
      <c r="N283" s="85"/>
      <c r="O283" s="85"/>
      <c r="P283" s="85"/>
      <c r="Q283" s="85"/>
      <c r="R283" s="85"/>
      <c r="S283" s="85"/>
      <c r="T283" s="85"/>
      <c r="U283" s="85"/>
      <c r="V283" s="85"/>
      <c r="W283" s="85"/>
      <c r="X283" s="85"/>
      <c r="Y283" s="85"/>
      <c r="Z283" s="85"/>
    </row>
    <row r="284" spans="1:26" ht="12" customHeight="1" x14ac:dyDescent="0.2">
      <c r="A284" s="85"/>
      <c r="B284" s="85"/>
      <c r="C284" s="85"/>
      <c r="D284" s="85"/>
      <c r="E284" s="85"/>
      <c r="F284" s="85"/>
      <c r="G284" s="85"/>
      <c r="H284" s="85"/>
      <c r="I284" s="85"/>
      <c r="J284" s="85"/>
      <c r="K284" s="85"/>
      <c r="L284" s="85"/>
      <c r="M284" s="85"/>
      <c r="N284" s="85"/>
      <c r="O284" s="85"/>
      <c r="P284" s="85"/>
      <c r="Q284" s="85"/>
      <c r="R284" s="85"/>
      <c r="S284" s="85"/>
      <c r="T284" s="85"/>
      <c r="U284" s="85"/>
      <c r="V284" s="85"/>
      <c r="W284" s="85"/>
      <c r="X284" s="85"/>
      <c r="Y284" s="85"/>
      <c r="Z284" s="85"/>
    </row>
    <row r="285" spans="1:26" ht="12" customHeight="1" x14ac:dyDescent="0.2">
      <c r="A285" s="85"/>
      <c r="B285" s="85"/>
      <c r="C285" s="85"/>
      <c r="D285" s="85"/>
      <c r="E285" s="85"/>
      <c r="F285" s="85"/>
      <c r="G285" s="85"/>
      <c r="H285" s="85"/>
      <c r="I285" s="85"/>
      <c r="J285" s="85"/>
      <c r="K285" s="85"/>
      <c r="L285" s="85"/>
      <c r="M285" s="85"/>
      <c r="N285" s="85"/>
      <c r="O285" s="85"/>
      <c r="P285" s="85"/>
      <c r="Q285" s="85"/>
      <c r="R285" s="85"/>
      <c r="S285" s="85"/>
      <c r="T285" s="85"/>
      <c r="U285" s="85"/>
      <c r="V285" s="85"/>
      <c r="W285" s="85"/>
      <c r="X285" s="85"/>
      <c r="Y285" s="85"/>
      <c r="Z285" s="85"/>
    </row>
    <row r="286" spans="1:26" ht="12" customHeight="1" x14ac:dyDescent="0.2">
      <c r="A286" s="85"/>
      <c r="B286" s="85"/>
      <c r="C286" s="85"/>
      <c r="D286" s="85"/>
      <c r="E286" s="85"/>
      <c r="F286" s="85"/>
      <c r="G286" s="85"/>
      <c r="H286" s="85"/>
      <c r="I286" s="85"/>
      <c r="J286" s="85"/>
      <c r="K286" s="85"/>
      <c r="L286" s="85"/>
      <c r="M286" s="85"/>
      <c r="N286" s="85"/>
      <c r="O286" s="85"/>
      <c r="P286" s="85"/>
      <c r="Q286" s="85"/>
      <c r="R286" s="85"/>
      <c r="S286" s="85"/>
      <c r="T286" s="85"/>
      <c r="U286" s="85"/>
      <c r="V286" s="85"/>
      <c r="W286" s="85"/>
      <c r="X286" s="85"/>
      <c r="Y286" s="85"/>
      <c r="Z286" s="85"/>
    </row>
    <row r="287" spans="1:26" ht="12" customHeight="1" x14ac:dyDescent="0.2">
      <c r="A287" s="85"/>
      <c r="B287" s="85"/>
      <c r="C287" s="85"/>
      <c r="D287" s="85"/>
      <c r="E287" s="85"/>
      <c r="F287" s="85"/>
      <c r="G287" s="85"/>
      <c r="H287" s="85"/>
      <c r="I287" s="85"/>
      <c r="J287" s="85"/>
      <c r="K287" s="85"/>
      <c r="L287" s="85"/>
      <c r="M287" s="85"/>
      <c r="N287" s="85"/>
      <c r="O287" s="85"/>
      <c r="P287" s="85"/>
      <c r="Q287" s="85"/>
      <c r="R287" s="85"/>
      <c r="S287" s="85"/>
      <c r="T287" s="85"/>
      <c r="U287" s="85"/>
      <c r="V287" s="85"/>
      <c r="W287" s="85"/>
      <c r="X287" s="85"/>
      <c r="Y287" s="85"/>
      <c r="Z287" s="85"/>
    </row>
    <row r="288" spans="1:26" ht="12" customHeight="1" x14ac:dyDescent="0.2">
      <c r="A288" s="85"/>
      <c r="B288" s="85"/>
      <c r="C288" s="85"/>
      <c r="D288" s="85"/>
      <c r="E288" s="85"/>
      <c r="F288" s="85"/>
      <c r="G288" s="85"/>
      <c r="H288" s="85"/>
      <c r="I288" s="85"/>
      <c r="J288" s="85"/>
      <c r="K288" s="85"/>
      <c r="L288" s="85"/>
      <c r="M288" s="85"/>
      <c r="N288" s="85"/>
      <c r="O288" s="85"/>
      <c r="P288" s="85"/>
      <c r="Q288" s="85"/>
      <c r="R288" s="85"/>
      <c r="S288" s="85"/>
      <c r="T288" s="85"/>
      <c r="U288" s="85"/>
      <c r="V288" s="85"/>
      <c r="W288" s="85"/>
      <c r="X288" s="85"/>
      <c r="Y288" s="85"/>
      <c r="Z288" s="85"/>
    </row>
    <row r="289" spans="1:26" ht="12" customHeight="1" x14ac:dyDescent="0.2">
      <c r="A289" s="85"/>
      <c r="B289" s="85"/>
      <c r="C289" s="85"/>
      <c r="D289" s="85"/>
      <c r="E289" s="85"/>
      <c r="F289" s="85"/>
      <c r="G289" s="85"/>
      <c r="H289" s="85"/>
      <c r="I289" s="85"/>
      <c r="J289" s="85"/>
      <c r="K289" s="85"/>
      <c r="L289" s="85"/>
      <c r="M289" s="85"/>
      <c r="N289" s="85"/>
      <c r="O289" s="85"/>
      <c r="P289" s="85"/>
      <c r="Q289" s="85"/>
      <c r="R289" s="85"/>
      <c r="S289" s="85"/>
      <c r="T289" s="85"/>
      <c r="U289" s="85"/>
      <c r="V289" s="85"/>
      <c r="W289" s="85"/>
      <c r="X289" s="85"/>
      <c r="Y289" s="85"/>
      <c r="Z289" s="85"/>
    </row>
    <row r="290" spans="1:26" ht="12" customHeight="1" x14ac:dyDescent="0.2">
      <c r="A290" s="85"/>
      <c r="B290" s="85"/>
      <c r="C290" s="85"/>
      <c r="D290" s="85"/>
      <c r="E290" s="85"/>
      <c r="F290" s="85"/>
      <c r="G290" s="85"/>
      <c r="H290" s="85"/>
      <c r="I290" s="85"/>
      <c r="J290" s="85"/>
      <c r="K290" s="85"/>
      <c r="L290" s="85"/>
      <c r="M290" s="85"/>
      <c r="N290" s="85"/>
      <c r="O290" s="85"/>
      <c r="P290" s="85"/>
      <c r="Q290" s="85"/>
      <c r="R290" s="85"/>
      <c r="S290" s="85"/>
      <c r="T290" s="85"/>
      <c r="U290" s="85"/>
      <c r="V290" s="85"/>
      <c r="W290" s="85"/>
      <c r="X290" s="85"/>
      <c r="Y290" s="85"/>
      <c r="Z290" s="85"/>
    </row>
    <row r="291" spans="1:26" ht="12" customHeight="1" x14ac:dyDescent="0.2">
      <c r="A291" s="85"/>
      <c r="B291" s="85"/>
      <c r="C291" s="85"/>
      <c r="D291" s="85"/>
      <c r="E291" s="85"/>
      <c r="F291" s="85"/>
      <c r="G291" s="85"/>
      <c r="H291" s="85"/>
      <c r="I291" s="85"/>
      <c r="J291" s="85"/>
      <c r="K291" s="85"/>
      <c r="L291" s="85"/>
      <c r="M291" s="85"/>
      <c r="N291" s="85"/>
      <c r="O291" s="85"/>
      <c r="P291" s="85"/>
      <c r="Q291" s="85"/>
      <c r="R291" s="85"/>
      <c r="S291" s="85"/>
      <c r="T291" s="85"/>
      <c r="U291" s="85"/>
      <c r="V291" s="85"/>
      <c r="W291" s="85"/>
      <c r="X291" s="85"/>
      <c r="Y291" s="85"/>
      <c r="Z291" s="85"/>
    </row>
    <row r="292" spans="1:26" ht="12" customHeight="1" x14ac:dyDescent="0.2">
      <c r="A292" s="85"/>
      <c r="B292" s="85"/>
      <c r="C292" s="85"/>
      <c r="D292" s="85"/>
      <c r="E292" s="85"/>
      <c r="F292" s="85"/>
      <c r="G292" s="85"/>
      <c r="H292" s="85"/>
      <c r="I292" s="85"/>
      <c r="J292" s="85"/>
      <c r="K292" s="85"/>
      <c r="L292" s="85"/>
      <c r="M292" s="85"/>
      <c r="N292" s="85"/>
      <c r="O292" s="85"/>
      <c r="P292" s="85"/>
      <c r="Q292" s="85"/>
      <c r="R292" s="85"/>
      <c r="S292" s="85"/>
      <c r="T292" s="85"/>
      <c r="U292" s="85"/>
      <c r="V292" s="85"/>
      <c r="W292" s="85"/>
      <c r="X292" s="85"/>
      <c r="Y292" s="85"/>
      <c r="Z292" s="85"/>
    </row>
    <row r="293" spans="1:26" ht="12" customHeight="1" x14ac:dyDescent="0.2">
      <c r="A293" s="85"/>
      <c r="B293" s="85"/>
      <c r="C293" s="85"/>
      <c r="D293" s="85"/>
      <c r="E293" s="85"/>
      <c r="F293" s="85"/>
      <c r="G293" s="85"/>
      <c r="H293" s="85"/>
      <c r="I293" s="85"/>
      <c r="J293" s="85"/>
      <c r="K293" s="85"/>
      <c r="L293" s="85"/>
      <c r="M293" s="85"/>
      <c r="N293" s="85"/>
      <c r="O293" s="85"/>
      <c r="P293" s="85"/>
      <c r="Q293" s="85"/>
      <c r="R293" s="85"/>
      <c r="S293" s="85"/>
      <c r="T293" s="85"/>
      <c r="U293" s="85"/>
      <c r="V293" s="85"/>
      <c r="W293" s="85"/>
      <c r="X293" s="85"/>
      <c r="Y293" s="85"/>
      <c r="Z293" s="85"/>
    </row>
    <row r="294" spans="1:26" ht="12" customHeight="1" x14ac:dyDescent="0.2">
      <c r="A294" s="85"/>
      <c r="B294" s="85"/>
      <c r="C294" s="85"/>
      <c r="D294" s="85"/>
      <c r="E294" s="85"/>
      <c r="F294" s="85"/>
      <c r="G294" s="85"/>
      <c r="H294" s="85"/>
      <c r="I294" s="85"/>
      <c r="J294" s="85"/>
      <c r="K294" s="85"/>
      <c r="L294" s="85"/>
      <c r="M294" s="85"/>
      <c r="N294" s="85"/>
      <c r="O294" s="85"/>
      <c r="P294" s="85"/>
      <c r="Q294" s="85"/>
      <c r="R294" s="85"/>
      <c r="S294" s="85"/>
      <c r="T294" s="85"/>
      <c r="U294" s="85"/>
      <c r="V294" s="85"/>
      <c r="W294" s="85"/>
      <c r="X294" s="85"/>
      <c r="Y294" s="85"/>
      <c r="Z294" s="85"/>
    </row>
    <row r="295" spans="1:26" ht="12" customHeight="1" x14ac:dyDescent="0.2">
      <c r="A295" s="85"/>
      <c r="B295" s="85"/>
      <c r="C295" s="85"/>
      <c r="D295" s="85"/>
      <c r="E295" s="85"/>
      <c r="F295" s="85"/>
      <c r="G295" s="85"/>
      <c r="H295" s="85"/>
      <c r="I295" s="85"/>
      <c r="J295" s="85"/>
      <c r="K295" s="85"/>
      <c r="L295" s="85"/>
      <c r="M295" s="85"/>
      <c r="N295" s="85"/>
      <c r="O295" s="85"/>
      <c r="P295" s="85"/>
      <c r="Q295" s="85"/>
      <c r="R295" s="85"/>
      <c r="S295" s="85"/>
      <c r="T295" s="85"/>
      <c r="U295" s="85"/>
      <c r="V295" s="85"/>
      <c r="W295" s="85"/>
      <c r="X295" s="85"/>
      <c r="Y295" s="85"/>
      <c r="Z295" s="85"/>
    </row>
    <row r="296" spans="1:26" ht="12" customHeight="1" x14ac:dyDescent="0.2">
      <c r="A296" s="85"/>
      <c r="B296" s="85"/>
      <c r="C296" s="85"/>
      <c r="D296" s="85"/>
      <c r="E296" s="85"/>
      <c r="F296" s="85"/>
      <c r="G296" s="85"/>
      <c r="H296" s="85"/>
      <c r="I296" s="85"/>
      <c r="J296" s="85"/>
      <c r="K296" s="85"/>
      <c r="L296" s="85"/>
      <c r="M296" s="85"/>
      <c r="N296" s="85"/>
      <c r="O296" s="85"/>
      <c r="P296" s="85"/>
      <c r="Q296" s="85"/>
      <c r="R296" s="85"/>
      <c r="S296" s="85"/>
      <c r="T296" s="85"/>
      <c r="U296" s="85"/>
      <c r="V296" s="85"/>
      <c r="W296" s="85"/>
      <c r="X296" s="85"/>
      <c r="Y296" s="85"/>
      <c r="Z296" s="85"/>
    </row>
    <row r="297" spans="1:26" ht="12" customHeight="1" x14ac:dyDescent="0.2">
      <c r="A297" s="85"/>
      <c r="B297" s="85"/>
      <c r="C297" s="85"/>
      <c r="D297" s="85"/>
      <c r="E297" s="85"/>
      <c r="F297" s="85"/>
      <c r="G297" s="85"/>
      <c r="H297" s="85"/>
      <c r="I297" s="85"/>
      <c r="J297" s="85"/>
      <c r="K297" s="85"/>
      <c r="L297" s="85"/>
      <c r="M297" s="85"/>
      <c r="N297" s="85"/>
      <c r="O297" s="85"/>
      <c r="P297" s="85"/>
      <c r="Q297" s="85"/>
      <c r="R297" s="85"/>
      <c r="S297" s="85"/>
      <c r="T297" s="85"/>
      <c r="U297" s="85"/>
      <c r="V297" s="85"/>
      <c r="W297" s="85"/>
      <c r="X297" s="85"/>
      <c r="Y297" s="85"/>
      <c r="Z297" s="85"/>
    </row>
    <row r="298" spans="1:26" ht="12" customHeight="1" x14ac:dyDescent="0.2">
      <c r="A298" s="85"/>
      <c r="B298" s="85"/>
      <c r="C298" s="85"/>
      <c r="D298" s="85"/>
      <c r="E298" s="85"/>
      <c r="F298" s="85"/>
      <c r="G298" s="85"/>
      <c r="H298" s="85"/>
      <c r="I298" s="85"/>
      <c r="J298" s="85"/>
      <c r="K298" s="85"/>
      <c r="L298" s="85"/>
      <c r="M298" s="85"/>
      <c r="N298" s="85"/>
      <c r="O298" s="85"/>
      <c r="P298" s="85"/>
      <c r="Q298" s="85"/>
      <c r="R298" s="85"/>
      <c r="S298" s="85"/>
      <c r="T298" s="85"/>
      <c r="U298" s="85"/>
      <c r="V298" s="85"/>
      <c r="W298" s="85"/>
      <c r="X298" s="85"/>
      <c r="Y298" s="85"/>
      <c r="Z298" s="85"/>
    </row>
    <row r="299" spans="1:26" ht="12" customHeight="1" x14ac:dyDescent="0.2">
      <c r="A299" s="85"/>
      <c r="B299" s="85"/>
      <c r="C299" s="85"/>
      <c r="D299" s="85"/>
      <c r="E299" s="85"/>
      <c r="F299" s="85"/>
      <c r="G299" s="85"/>
      <c r="H299" s="85"/>
      <c r="I299" s="85"/>
      <c r="J299" s="85"/>
      <c r="K299" s="85"/>
      <c r="L299" s="85"/>
      <c r="M299" s="85"/>
      <c r="N299" s="85"/>
      <c r="O299" s="85"/>
      <c r="P299" s="85"/>
      <c r="Q299" s="85"/>
      <c r="R299" s="85"/>
      <c r="S299" s="85"/>
      <c r="T299" s="85"/>
      <c r="U299" s="85"/>
      <c r="V299" s="85"/>
      <c r="W299" s="85"/>
      <c r="X299" s="85"/>
      <c r="Y299" s="85"/>
      <c r="Z299" s="85"/>
    </row>
    <row r="300" spans="1:26" ht="12" customHeight="1" x14ac:dyDescent="0.2">
      <c r="A300" s="85"/>
      <c r="B300" s="85"/>
      <c r="C300" s="85"/>
      <c r="D300" s="85"/>
      <c r="E300" s="85"/>
      <c r="F300" s="85"/>
      <c r="G300" s="85"/>
      <c r="H300" s="85"/>
      <c r="I300" s="85"/>
      <c r="J300" s="85"/>
      <c r="K300" s="85"/>
      <c r="L300" s="85"/>
      <c r="M300" s="85"/>
      <c r="N300" s="85"/>
      <c r="O300" s="85"/>
      <c r="P300" s="85"/>
      <c r="Q300" s="85"/>
      <c r="R300" s="85"/>
      <c r="S300" s="85"/>
      <c r="T300" s="85"/>
      <c r="U300" s="85"/>
      <c r="V300" s="85"/>
      <c r="W300" s="85"/>
      <c r="X300" s="85"/>
      <c r="Y300" s="85"/>
      <c r="Z300" s="85"/>
    </row>
    <row r="301" spans="1:26" ht="12" customHeight="1" x14ac:dyDescent="0.2">
      <c r="A301" s="85"/>
      <c r="B301" s="85"/>
      <c r="C301" s="85"/>
      <c r="D301" s="85"/>
      <c r="E301" s="85"/>
      <c r="F301" s="85"/>
      <c r="G301" s="85"/>
      <c r="H301" s="85"/>
      <c r="I301" s="85"/>
      <c r="J301" s="85"/>
      <c r="K301" s="85"/>
      <c r="L301" s="85"/>
      <c r="M301" s="85"/>
      <c r="N301" s="85"/>
      <c r="O301" s="85"/>
      <c r="P301" s="85"/>
      <c r="Q301" s="85"/>
      <c r="R301" s="85"/>
      <c r="S301" s="85"/>
      <c r="T301" s="85"/>
      <c r="U301" s="85"/>
      <c r="V301" s="85"/>
      <c r="W301" s="85"/>
      <c r="X301" s="85"/>
      <c r="Y301" s="85"/>
      <c r="Z301" s="85"/>
    </row>
    <row r="302" spans="1:26" ht="12" customHeight="1" x14ac:dyDescent="0.2">
      <c r="A302" s="85"/>
      <c r="B302" s="85"/>
      <c r="C302" s="85"/>
      <c r="D302" s="85"/>
      <c r="E302" s="85"/>
      <c r="F302" s="85"/>
      <c r="G302" s="85"/>
      <c r="H302" s="85"/>
      <c r="I302" s="85"/>
      <c r="J302" s="85"/>
      <c r="K302" s="85"/>
      <c r="L302" s="85"/>
      <c r="M302" s="85"/>
      <c r="N302" s="85"/>
      <c r="O302" s="85"/>
      <c r="P302" s="85"/>
      <c r="Q302" s="85"/>
      <c r="R302" s="85"/>
      <c r="S302" s="85"/>
      <c r="T302" s="85"/>
      <c r="U302" s="85"/>
      <c r="V302" s="85"/>
      <c r="W302" s="85"/>
      <c r="X302" s="85"/>
      <c r="Y302" s="85"/>
      <c r="Z302" s="85"/>
    </row>
    <row r="303" spans="1:26" ht="12" customHeight="1" x14ac:dyDescent="0.2">
      <c r="A303" s="85"/>
      <c r="B303" s="85"/>
      <c r="C303" s="85"/>
      <c r="D303" s="85"/>
      <c r="E303" s="85"/>
      <c r="F303" s="85"/>
      <c r="G303" s="85"/>
      <c r="H303" s="85"/>
      <c r="I303" s="85"/>
      <c r="J303" s="85"/>
      <c r="K303" s="85"/>
      <c r="L303" s="85"/>
      <c r="M303" s="85"/>
      <c r="N303" s="85"/>
      <c r="O303" s="85"/>
      <c r="P303" s="85"/>
      <c r="Q303" s="85"/>
      <c r="R303" s="85"/>
      <c r="S303" s="85"/>
      <c r="T303" s="85"/>
      <c r="U303" s="85"/>
      <c r="V303" s="85"/>
      <c r="W303" s="85"/>
      <c r="X303" s="85"/>
      <c r="Y303" s="85"/>
      <c r="Z303" s="85"/>
    </row>
    <row r="304" spans="1:26" ht="12" customHeight="1" x14ac:dyDescent="0.2">
      <c r="A304" s="85"/>
      <c r="B304" s="85"/>
      <c r="C304" s="85"/>
      <c r="D304" s="85"/>
      <c r="E304" s="85"/>
      <c r="F304" s="85"/>
      <c r="G304" s="85"/>
      <c r="H304" s="85"/>
      <c r="I304" s="85"/>
      <c r="J304" s="85"/>
      <c r="K304" s="85"/>
      <c r="L304" s="85"/>
      <c r="M304" s="85"/>
      <c r="N304" s="85"/>
      <c r="O304" s="85"/>
      <c r="P304" s="85"/>
      <c r="Q304" s="85"/>
      <c r="R304" s="85"/>
      <c r="S304" s="85"/>
      <c r="T304" s="85"/>
      <c r="U304" s="85"/>
      <c r="V304" s="85"/>
      <c r="W304" s="85"/>
      <c r="X304" s="85"/>
      <c r="Y304" s="85"/>
      <c r="Z304" s="85"/>
    </row>
    <row r="305" spans="1:26" ht="12" customHeight="1" x14ac:dyDescent="0.2">
      <c r="A305" s="85"/>
      <c r="B305" s="85"/>
      <c r="C305" s="85"/>
      <c r="D305" s="85"/>
      <c r="E305" s="85"/>
      <c r="F305" s="85"/>
      <c r="G305" s="85"/>
      <c r="H305" s="85"/>
      <c r="I305" s="85"/>
      <c r="J305" s="85"/>
      <c r="K305" s="85"/>
      <c r="L305" s="85"/>
      <c r="M305" s="85"/>
      <c r="N305" s="85"/>
      <c r="O305" s="85"/>
      <c r="P305" s="85"/>
      <c r="Q305" s="85"/>
      <c r="R305" s="85"/>
      <c r="S305" s="85"/>
      <c r="T305" s="85"/>
      <c r="U305" s="85"/>
      <c r="V305" s="85"/>
      <c r="W305" s="85"/>
      <c r="X305" s="85"/>
      <c r="Y305" s="85"/>
      <c r="Z305" s="85"/>
    </row>
    <row r="306" spans="1:26" ht="12" customHeight="1" x14ac:dyDescent="0.2">
      <c r="A306" s="85"/>
      <c r="B306" s="85"/>
      <c r="C306" s="85"/>
      <c r="D306" s="85"/>
      <c r="E306" s="85"/>
      <c r="F306" s="85"/>
      <c r="G306" s="85"/>
      <c r="H306" s="85"/>
      <c r="I306" s="85"/>
      <c r="J306" s="85"/>
      <c r="K306" s="85"/>
      <c r="L306" s="85"/>
      <c r="M306" s="85"/>
      <c r="N306" s="85"/>
      <c r="O306" s="85"/>
      <c r="P306" s="85"/>
      <c r="Q306" s="85"/>
      <c r="R306" s="85"/>
      <c r="S306" s="85"/>
      <c r="T306" s="85"/>
      <c r="U306" s="85"/>
      <c r="V306" s="85"/>
      <c r="W306" s="85"/>
      <c r="X306" s="85"/>
      <c r="Y306" s="85"/>
      <c r="Z306" s="85"/>
    </row>
    <row r="307" spans="1:26" ht="12" customHeight="1" x14ac:dyDescent="0.2">
      <c r="A307" s="85"/>
      <c r="B307" s="85"/>
      <c r="C307" s="85"/>
      <c r="D307" s="85"/>
      <c r="E307" s="85"/>
      <c r="F307" s="85"/>
      <c r="G307" s="85"/>
      <c r="H307" s="85"/>
      <c r="I307" s="85"/>
      <c r="J307" s="85"/>
      <c r="K307" s="85"/>
      <c r="L307" s="85"/>
      <c r="M307" s="85"/>
      <c r="N307" s="85"/>
      <c r="O307" s="85"/>
      <c r="P307" s="85"/>
      <c r="Q307" s="85"/>
      <c r="R307" s="85"/>
      <c r="S307" s="85"/>
      <c r="T307" s="85"/>
      <c r="U307" s="85"/>
      <c r="V307" s="85"/>
      <c r="W307" s="85"/>
      <c r="X307" s="85"/>
      <c r="Y307" s="85"/>
      <c r="Z307" s="85"/>
    </row>
    <row r="308" spans="1:26" ht="12" customHeight="1" x14ac:dyDescent="0.2">
      <c r="A308" s="85"/>
      <c r="B308" s="85"/>
      <c r="C308" s="85"/>
      <c r="D308" s="85"/>
      <c r="E308" s="85"/>
      <c r="F308" s="85"/>
      <c r="G308" s="85"/>
      <c r="H308" s="85"/>
      <c r="I308" s="85"/>
      <c r="J308" s="85"/>
      <c r="K308" s="85"/>
      <c r="L308" s="85"/>
      <c r="M308" s="85"/>
      <c r="N308" s="85"/>
      <c r="O308" s="85"/>
      <c r="P308" s="85"/>
      <c r="Q308" s="85"/>
      <c r="R308" s="85"/>
      <c r="S308" s="85"/>
      <c r="T308" s="85"/>
      <c r="U308" s="85"/>
      <c r="V308" s="85"/>
      <c r="W308" s="85"/>
      <c r="X308" s="85"/>
      <c r="Y308" s="85"/>
      <c r="Z308" s="85"/>
    </row>
    <row r="309" spans="1:26" ht="12" customHeight="1" x14ac:dyDescent="0.2">
      <c r="A309" s="85"/>
      <c r="B309" s="85"/>
      <c r="C309" s="85"/>
      <c r="D309" s="85"/>
      <c r="E309" s="85"/>
      <c r="F309" s="85"/>
      <c r="G309" s="85"/>
      <c r="H309" s="85"/>
      <c r="I309" s="85"/>
      <c r="J309" s="85"/>
      <c r="K309" s="85"/>
      <c r="L309" s="85"/>
      <c r="M309" s="85"/>
      <c r="N309" s="85"/>
      <c r="O309" s="85"/>
      <c r="P309" s="85"/>
      <c r="Q309" s="85"/>
      <c r="R309" s="85"/>
      <c r="S309" s="85"/>
      <c r="T309" s="85"/>
      <c r="U309" s="85"/>
      <c r="V309" s="85"/>
      <c r="W309" s="85"/>
      <c r="X309" s="85"/>
      <c r="Y309" s="85"/>
      <c r="Z309" s="85"/>
    </row>
    <row r="310" spans="1:26" ht="12" customHeight="1" x14ac:dyDescent="0.2">
      <c r="A310" s="85"/>
      <c r="B310" s="85"/>
      <c r="C310" s="85"/>
      <c r="D310" s="85"/>
      <c r="E310" s="85"/>
      <c r="F310" s="85"/>
      <c r="G310" s="85"/>
      <c r="H310" s="85"/>
      <c r="I310" s="85"/>
      <c r="J310" s="85"/>
      <c r="K310" s="85"/>
      <c r="L310" s="85"/>
      <c r="M310" s="85"/>
      <c r="N310" s="85"/>
      <c r="O310" s="85"/>
      <c r="P310" s="85"/>
      <c r="Q310" s="85"/>
      <c r="R310" s="85"/>
      <c r="S310" s="85"/>
      <c r="T310" s="85"/>
      <c r="U310" s="85"/>
      <c r="V310" s="85"/>
      <c r="W310" s="85"/>
      <c r="X310" s="85"/>
      <c r="Y310" s="85"/>
      <c r="Z310" s="85"/>
    </row>
    <row r="311" spans="1:26" ht="12" customHeight="1" x14ac:dyDescent="0.2">
      <c r="A311" s="85"/>
      <c r="B311" s="85"/>
      <c r="C311" s="85"/>
      <c r="D311" s="85"/>
      <c r="E311" s="85"/>
      <c r="F311" s="85"/>
      <c r="G311" s="85"/>
      <c r="H311" s="85"/>
      <c r="I311" s="85"/>
      <c r="J311" s="85"/>
      <c r="K311" s="85"/>
      <c r="L311" s="85"/>
      <c r="M311" s="85"/>
      <c r="N311" s="85"/>
      <c r="O311" s="85"/>
      <c r="P311" s="85"/>
      <c r="Q311" s="85"/>
      <c r="R311" s="85"/>
      <c r="S311" s="85"/>
      <c r="T311" s="85"/>
      <c r="U311" s="85"/>
      <c r="V311" s="85"/>
      <c r="W311" s="85"/>
      <c r="X311" s="85"/>
      <c r="Y311" s="85"/>
      <c r="Z311" s="85"/>
    </row>
    <row r="312" spans="1:26" ht="12" customHeight="1" x14ac:dyDescent="0.2">
      <c r="A312" s="85"/>
      <c r="B312" s="85"/>
      <c r="C312" s="85"/>
      <c r="D312" s="85"/>
      <c r="E312" s="85"/>
      <c r="F312" s="85"/>
      <c r="G312" s="85"/>
      <c r="H312" s="85"/>
      <c r="I312" s="85"/>
      <c r="J312" s="85"/>
      <c r="K312" s="85"/>
      <c r="L312" s="85"/>
      <c r="M312" s="85"/>
      <c r="N312" s="85"/>
      <c r="O312" s="85"/>
      <c r="P312" s="85"/>
      <c r="Q312" s="85"/>
      <c r="R312" s="85"/>
      <c r="S312" s="85"/>
      <c r="T312" s="85"/>
      <c r="U312" s="85"/>
      <c r="V312" s="85"/>
      <c r="W312" s="85"/>
      <c r="X312" s="85"/>
      <c r="Y312" s="85"/>
      <c r="Z312" s="85"/>
    </row>
    <row r="313" spans="1:26" ht="12" customHeight="1" x14ac:dyDescent="0.2">
      <c r="A313" s="85"/>
      <c r="B313" s="85"/>
      <c r="C313" s="85"/>
      <c r="D313" s="85"/>
      <c r="E313" s="85"/>
      <c r="F313" s="85"/>
      <c r="G313" s="85"/>
      <c r="H313" s="85"/>
      <c r="I313" s="85"/>
      <c r="J313" s="85"/>
      <c r="K313" s="85"/>
      <c r="L313" s="85"/>
      <c r="M313" s="85"/>
      <c r="N313" s="85"/>
      <c r="O313" s="85"/>
      <c r="P313" s="85"/>
      <c r="Q313" s="85"/>
      <c r="R313" s="85"/>
      <c r="S313" s="85"/>
      <c r="T313" s="85"/>
      <c r="U313" s="85"/>
      <c r="V313" s="85"/>
      <c r="W313" s="85"/>
      <c r="X313" s="85"/>
      <c r="Y313" s="85"/>
      <c r="Z313" s="85"/>
    </row>
    <row r="314" spans="1:26" ht="12" customHeight="1" x14ac:dyDescent="0.2">
      <c r="A314" s="85"/>
      <c r="B314" s="85"/>
      <c r="C314" s="85"/>
      <c r="D314" s="85"/>
      <c r="E314" s="85"/>
      <c r="F314" s="85"/>
      <c r="G314" s="85"/>
      <c r="H314" s="85"/>
      <c r="I314" s="85"/>
      <c r="J314" s="85"/>
      <c r="K314" s="85"/>
      <c r="L314" s="85"/>
      <c r="M314" s="85"/>
      <c r="N314" s="85"/>
      <c r="O314" s="85"/>
      <c r="P314" s="85"/>
      <c r="Q314" s="85"/>
      <c r="R314" s="85"/>
      <c r="S314" s="85"/>
      <c r="T314" s="85"/>
      <c r="U314" s="85"/>
      <c r="V314" s="85"/>
      <c r="W314" s="85"/>
      <c r="X314" s="85"/>
      <c r="Y314" s="85"/>
      <c r="Z314" s="85"/>
    </row>
    <row r="315" spans="1:26" ht="12" customHeight="1" x14ac:dyDescent="0.2">
      <c r="A315" s="85"/>
      <c r="B315" s="85"/>
      <c r="C315" s="85"/>
      <c r="D315" s="85"/>
      <c r="E315" s="85"/>
      <c r="F315" s="85"/>
      <c r="G315" s="85"/>
      <c r="H315" s="85"/>
      <c r="I315" s="85"/>
      <c r="J315" s="85"/>
      <c r="K315" s="85"/>
      <c r="L315" s="85"/>
      <c r="M315" s="85"/>
      <c r="N315" s="85"/>
      <c r="O315" s="85"/>
      <c r="P315" s="85"/>
      <c r="Q315" s="85"/>
      <c r="R315" s="85"/>
      <c r="S315" s="85"/>
      <c r="T315" s="85"/>
      <c r="U315" s="85"/>
      <c r="V315" s="85"/>
      <c r="W315" s="85"/>
      <c r="X315" s="85"/>
      <c r="Y315" s="85"/>
      <c r="Z315" s="85"/>
    </row>
    <row r="316" spans="1:26" ht="12" customHeight="1" x14ac:dyDescent="0.2">
      <c r="A316" s="85"/>
      <c r="B316" s="85"/>
      <c r="C316" s="85"/>
      <c r="D316" s="85"/>
      <c r="E316" s="85"/>
      <c r="F316" s="85"/>
      <c r="G316" s="85"/>
      <c r="H316" s="85"/>
      <c r="I316" s="85"/>
      <c r="J316" s="85"/>
      <c r="K316" s="85"/>
      <c r="L316" s="85"/>
      <c r="M316" s="85"/>
      <c r="N316" s="85"/>
      <c r="O316" s="85"/>
      <c r="P316" s="85"/>
      <c r="Q316" s="85"/>
      <c r="R316" s="85"/>
      <c r="S316" s="85"/>
      <c r="T316" s="85"/>
      <c r="U316" s="85"/>
      <c r="V316" s="85"/>
      <c r="W316" s="85"/>
      <c r="X316" s="85"/>
      <c r="Y316" s="85"/>
      <c r="Z316" s="85"/>
    </row>
    <row r="317" spans="1:26" ht="12" customHeight="1" x14ac:dyDescent="0.2">
      <c r="A317" s="85"/>
      <c r="B317" s="85"/>
      <c r="C317" s="85"/>
      <c r="D317" s="85"/>
      <c r="E317" s="85"/>
      <c r="F317" s="85"/>
      <c r="G317" s="85"/>
      <c r="H317" s="85"/>
      <c r="I317" s="85"/>
      <c r="J317" s="85"/>
      <c r="K317" s="85"/>
      <c r="L317" s="85"/>
      <c r="M317" s="85"/>
      <c r="N317" s="85"/>
      <c r="O317" s="85"/>
      <c r="P317" s="85"/>
      <c r="Q317" s="85"/>
      <c r="R317" s="85"/>
      <c r="S317" s="85"/>
      <c r="T317" s="85"/>
      <c r="U317" s="85"/>
      <c r="V317" s="85"/>
      <c r="W317" s="85"/>
      <c r="X317" s="85"/>
      <c r="Y317" s="85"/>
      <c r="Z317" s="85"/>
    </row>
    <row r="318" spans="1:26" ht="12" customHeight="1" x14ac:dyDescent="0.2">
      <c r="A318" s="85"/>
      <c r="B318" s="85"/>
      <c r="C318" s="85"/>
      <c r="D318" s="85"/>
      <c r="E318" s="85"/>
      <c r="F318" s="85"/>
      <c r="G318" s="85"/>
      <c r="H318" s="85"/>
      <c r="I318" s="85"/>
      <c r="J318" s="85"/>
      <c r="K318" s="85"/>
      <c r="L318" s="85"/>
      <c r="M318" s="85"/>
      <c r="N318" s="85"/>
      <c r="O318" s="85"/>
      <c r="P318" s="85"/>
      <c r="Q318" s="85"/>
      <c r="R318" s="85"/>
      <c r="S318" s="85"/>
      <c r="T318" s="85"/>
      <c r="U318" s="85"/>
      <c r="V318" s="85"/>
      <c r="W318" s="85"/>
      <c r="X318" s="85"/>
      <c r="Y318" s="85"/>
      <c r="Z318" s="85"/>
    </row>
    <row r="319" spans="1:26" ht="12" customHeight="1" x14ac:dyDescent="0.2">
      <c r="A319" s="85"/>
      <c r="B319" s="85"/>
      <c r="C319" s="85"/>
      <c r="D319" s="85"/>
      <c r="E319" s="85"/>
      <c r="F319" s="85"/>
      <c r="G319" s="85"/>
      <c r="H319" s="85"/>
      <c r="I319" s="85"/>
      <c r="J319" s="85"/>
      <c r="K319" s="85"/>
      <c r="L319" s="85"/>
      <c r="M319" s="85"/>
      <c r="N319" s="85"/>
      <c r="O319" s="85"/>
      <c r="P319" s="85"/>
      <c r="Q319" s="85"/>
      <c r="R319" s="85"/>
      <c r="S319" s="85"/>
      <c r="T319" s="85"/>
      <c r="U319" s="85"/>
      <c r="V319" s="85"/>
      <c r="W319" s="85"/>
      <c r="X319" s="85"/>
      <c r="Y319" s="85"/>
      <c r="Z319" s="85"/>
    </row>
    <row r="320" spans="1:26" ht="12" customHeight="1" x14ac:dyDescent="0.2">
      <c r="A320" s="85"/>
      <c r="B320" s="85"/>
      <c r="C320" s="85"/>
      <c r="D320" s="85"/>
      <c r="E320" s="85"/>
      <c r="F320" s="85"/>
      <c r="G320" s="85"/>
      <c r="H320" s="85"/>
      <c r="I320" s="85"/>
      <c r="J320" s="85"/>
      <c r="K320" s="85"/>
      <c r="L320" s="85"/>
      <c r="M320" s="85"/>
      <c r="N320" s="85"/>
      <c r="O320" s="85"/>
      <c r="P320" s="85"/>
      <c r="Q320" s="85"/>
      <c r="R320" s="85"/>
      <c r="S320" s="85"/>
      <c r="T320" s="85"/>
      <c r="U320" s="85"/>
      <c r="V320" s="85"/>
      <c r="W320" s="85"/>
      <c r="X320" s="85"/>
      <c r="Y320" s="85"/>
      <c r="Z320" s="85"/>
    </row>
    <row r="321" spans="1:26" ht="12" customHeight="1" x14ac:dyDescent="0.2">
      <c r="A321" s="85"/>
      <c r="B321" s="85"/>
      <c r="C321" s="85"/>
      <c r="D321" s="85"/>
      <c r="E321" s="85"/>
      <c r="F321" s="85"/>
      <c r="G321" s="85"/>
      <c r="H321" s="85"/>
      <c r="I321" s="85"/>
      <c r="J321" s="85"/>
      <c r="K321" s="85"/>
      <c r="L321" s="85"/>
      <c r="M321" s="85"/>
      <c r="N321" s="85"/>
      <c r="O321" s="85"/>
      <c r="P321" s="85"/>
      <c r="Q321" s="85"/>
      <c r="R321" s="85"/>
      <c r="S321" s="85"/>
      <c r="T321" s="85"/>
      <c r="U321" s="85"/>
      <c r="V321" s="85"/>
      <c r="W321" s="85"/>
      <c r="X321" s="85"/>
      <c r="Y321" s="85"/>
      <c r="Z321" s="85"/>
    </row>
    <row r="322" spans="1:26" ht="12" customHeight="1" x14ac:dyDescent="0.2">
      <c r="A322" s="85"/>
      <c r="B322" s="85"/>
      <c r="C322" s="85"/>
      <c r="D322" s="85"/>
      <c r="E322" s="85"/>
      <c r="F322" s="85"/>
      <c r="G322" s="85"/>
      <c r="H322" s="85"/>
      <c r="I322" s="85"/>
      <c r="J322" s="85"/>
      <c r="K322" s="85"/>
      <c r="L322" s="85"/>
      <c r="M322" s="85"/>
      <c r="N322" s="85"/>
      <c r="O322" s="85"/>
      <c r="P322" s="85"/>
      <c r="Q322" s="85"/>
      <c r="R322" s="85"/>
      <c r="S322" s="85"/>
      <c r="T322" s="85"/>
      <c r="U322" s="85"/>
      <c r="V322" s="85"/>
      <c r="W322" s="85"/>
      <c r="X322" s="85"/>
      <c r="Y322" s="85"/>
      <c r="Z322" s="85"/>
    </row>
    <row r="323" spans="1:26" ht="12" customHeight="1" x14ac:dyDescent="0.2">
      <c r="A323" s="85"/>
      <c r="B323" s="85"/>
      <c r="C323" s="85"/>
      <c r="D323" s="85"/>
      <c r="E323" s="85"/>
      <c r="F323" s="85"/>
      <c r="G323" s="85"/>
      <c r="H323" s="85"/>
      <c r="I323" s="85"/>
      <c r="J323" s="85"/>
      <c r="K323" s="85"/>
      <c r="L323" s="85"/>
      <c r="M323" s="85"/>
      <c r="N323" s="85"/>
      <c r="O323" s="85"/>
      <c r="P323" s="85"/>
      <c r="Q323" s="85"/>
      <c r="R323" s="85"/>
      <c r="S323" s="85"/>
      <c r="T323" s="85"/>
      <c r="U323" s="85"/>
      <c r="V323" s="85"/>
      <c r="W323" s="85"/>
      <c r="X323" s="85"/>
      <c r="Y323" s="85"/>
      <c r="Z323" s="85"/>
    </row>
    <row r="324" spans="1:26" ht="12" customHeight="1" x14ac:dyDescent="0.2">
      <c r="A324" s="85"/>
      <c r="B324" s="85"/>
      <c r="C324" s="85"/>
      <c r="D324" s="85"/>
      <c r="E324" s="85"/>
      <c r="F324" s="85"/>
      <c r="G324" s="85"/>
      <c r="H324" s="85"/>
      <c r="I324" s="85"/>
      <c r="J324" s="85"/>
      <c r="K324" s="85"/>
      <c r="L324" s="85"/>
      <c r="M324" s="85"/>
      <c r="N324" s="85"/>
      <c r="O324" s="85"/>
      <c r="P324" s="85"/>
      <c r="Q324" s="85"/>
      <c r="R324" s="85"/>
      <c r="S324" s="85"/>
      <c r="T324" s="85"/>
      <c r="U324" s="85"/>
      <c r="V324" s="85"/>
      <c r="W324" s="85"/>
      <c r="X324" s="85"/>
      <c r="Y324" s="85"/>
      <c r="Z324" s="85"/>
    </row>
    <row r="325" spans="1:26" ht="12" customHeight="1" x14ac:dyDescent="0.2">
      <c r="A325" s="85"/>
      <c r="B325" s="85"/>
      <c r="C325" s="85"/>
      <c r="D325" s="85"/>
      <c r="E325" s="85"/>
      <c r="F325" s="85"/>
      <c r="G325" s="85"/>
      <c r="H325" s="85"/>
      <c r="I325" s="85"/>
      <c r="J325" s="85"/>
      <c r="K325" s="85"/>
      <c r="L325" s="85"/>
      <c r="M325" s="85"/>
      <c r="N325" s="85"/>
      <c r="O325" s="85"/>
      <c r="P325" s="85"/>
      <c r="Q325" s="85"/>
      <c r="R325" s="85"/>
      <c r="S325" s="85"/>
      <c r="T325" s="85"/>
      <c r="U325" s="85"/>
      <c r="V325" s="85"/>
      <c r="W325" s="85"/>
      <c r="X325" s="85"/>
      <c r="Y325" s="85"/>
      <c r="Z325" s="85"/>
    </row>
    <row r="326" spans="1:26" ht="12" customHeight="1" x14ac:dyDescent="0.2">
      <c r="A326" s="85"/>
      <c r="B326" s="85"/>
      <c r="C326" s="85"/>
      <c r="D326" s="85"/>
      <c r="E326" s="85"/>
      <c r="F326" s="85"/>
      <c r="G326" s="85"/>
      <c r="H326" s="85"/>
      <c r="I326" s="85"/>
      <c r="J326" s="85"/>
      <c r="K326" s="85"/>
      <c r="L326" s="85"/>
      <c r="M326" s="85"/>
      <c r="N326" s="85"/>
      <c r="O326" s="85"/>
      <c r="P326" s="85"/>
      <c r="Q326" s="85"/>
      <c r="R326" s="85"/>
      <c r="S326" s="85"/>
      <c r="T326" s="85"/>
      <c r="U326" s="85"/>
      <c r="V326" s="85"/>
      <c r="W326" s="85"/>
      <c r="X326" s="85"/>
      <c r="Y326" s="85"/>
      <c r="Z326" s="85"/>
    </row>
    <row r="327" spans="1:26" ht="12" customHeight="1" x14ac:dyDescent="0.2">
      <c r="A327" s="85"/>
      <c r="B327" s="85"/>
      <c r="C327" s="85"/>
      <c r="D327" s="85"/>
      <c r="E327" s="85"/>
      <c r="F327" s="85"/>
      <c r="G327" s="85"/>
      <c r="H327" s="85"/>
      <c r="I327" s="85"/>
      <c r="J327" s="85"/>
      <c r="K327" s="85"/>
      <c r="L327" s="85"/>
      <c r="M327" s="85"/>
      <c r="N327" s="85"/>
      <c r="O327" s="85"/>
      <c r="P327" s="85"/>
      <c r="Q327" s="85"/>
      <c r="R327" s="85"/>
      <c r="S327" s="85"/>
      <c r="T327" s="85"/>
      <c r="U327" s="85"/>
      <c r="V327" s="85"/>
      <c r="W327" s="85"/>
      <c r="X327" s="85"/>
      <c r="Y327" s="85"/>
      <c r="Z327" s="85"/>
    </row>
    <row r="328" spans="1:26" ht="12" customHeight="1" x14ac:dyDescent="0.2">
      <c r="A328" s="85"/>
      <c r="B328" s="85"/>
      <c r="C328" s="85"/>
      <c r="D328" s="85"/>
      <c r="E328" s="85"/>
      <c r="F328" s="85"/>
      <c r="G328" s="85"/>
      <c r="H328" s="85"/>
      <c r="I328" s="85"/>
      <c r="J328" s="85"/>
      <c r="K328" s="85"/>
      <c r="L328" s="85"/>
      <c r="M328" s="85"/>
      <c r="N328" s="85"/>
      <c r="O328" s="85"/>
      <c r="P328" s="85"/>
      <c r="Q328" s="85"/>
      <c r="R328" s="85"/>
      <c r="S328" s="85"/>
      <c r="T328" s="85"/>
      <c r="U328" s="85"/>
      <c r="V328" s="85"/>
      <c r="W328" s="85"/>
      <c r="X328" s="85"/>
      <c r="Y328" s="85"/>
      <c r="Z328" s="85"/>
    </row>
    <row r="329" spans="1:26" ht="12" customHeight="1" x14ac:dyDescent="0.2">
      <c r="A329" s="85"/>
      <c r="B329" s="85"/>
      <c r="C329" s="85"/>
      <c r="D329" s="85"/>
      <c r="E329" s="85"/>
      <c r="F329" s="85"/>
      <c r="G329" s="85"/>
      <c r="H329" s="85"/>
      <c r="I329" s="85"/>
      <c r="J329" s="85"/>
      <c r="K329" s="85"/>
      <c r="L329" s="85"/>
      <c r="M329" s="85"/>
      <c r="N329" s="85"/>
      <c r="O329" s="85"/>
      <c r="P329" s="85"/>
      <c r="Q329" s="85"/>
      <c r="R329" s="85"/>
      <c r="S329" s="85"/>
      <c r="T329" s="85"/>
      <c r="U329" s="85"/>
      <c r="V329" s="85"/>
      <c r="W329" s="85"/>
      <c r="X329" s="85"/>
      <c r="Y329" s="85"/>
      <c r="Z329" s="85"/>
    </row>
    <row r="330" spans="1:26" ht="12" customHeight="1" x14ac:dyDescent="0.2">
      <c r="A330" s="85"/>
      <c r="B330" s="85"/>
      <c r="C330" s="85"/>
      <c r="D330" s="85"/>
      <c r="E330" s="85"/>
      <c r="F330" s="85"/>
      <c r="G330" s="85"/>
      <c r="H330" s="85"/>
      <c r="I330" s="85"/>
      <c r="J330" s="85"/>
      <c r="K330" s="85"/>
      <c r="L330" s="85"/>
      <c r="M330" s="85"/>
      <c r="N330" s="85"/>
      <c r="O330" s="85"/>
      <c r="P330" s="85"/>
      <c r="Q330" s="85"/>
      <c r="R330" s="85"/>
      <c r="S330" s="85"/>
      <c r="T330" s="85"/>
      <c r="U330" s="85"/>
      <c r="V330" s="85"/>
      <c r="W330" s="85"/>
      <c r="X330" s="85"/>
      <c r="Y330" s="85"/>
      <c r="Z330" s="85"/>
    </row>
    <row r="331" spans="1:26" ht="12" customHeight="1" x14ac:dyDescent="0.2">
      <c r="A331" s="85"/>
      <c r="B331" s="85"/>
      <c r="C331" s="85"/>
      <c r="D331" s="85"/>
      <c r="E331" s="85"/>
      <c r="F331" s="85"/>
      <c r="G331" s="85"/>
      <c r="H331" s="85"/>
      <c r="I331" s="85"/>
      <c r="J331" s="85"/>
      <c r="K331" s="85"/>
      <c r="L331" s="85"/>
      <c r="M331" s="85"/>
      <c r="N331" s="85"/>
      <c r="O331" s="85"/>
      <c r="P331" s="85"/>
      <c r="Q331" s="85"/>
      <c r="R331" s="85"/>
      <c r="S331" s="85"/>
      <c r="T331" s="85"/>
      <c r="U331" s="85"/>
      <c r="V331" s="85"/>
      <c r="W331" s="85"/>
      <c r="X331" s="85"/>
      <c r="Y331" s="85"/>
      <c r="Z331" s="85"/>
    </row>
    <row r="332" spans="1:26" ht="12" customHeight="1" x14ac:dyDescent="0.2">
      <c r="A332" s="85"/>
      <c r="B332" s="85"/>
      <c r="C332" s="85"/>
      <c r="D332" s="85"/>
      <c r="E332" s="85"/>
      <c r="F332" s="85"/>
      <c r="G332" s="85"/>
      <c r="H332" s="85"/>
      <c r="I332" s="85"/>
      <c r="J332" s="85"/>
      <c r="K332" s="85"/>
      <c r="L332" s="85"/>
      <c r="M332" s="85"/>
      <c r="N332" s="85"/>
      <c r="O332" s="85"/>
      <c r="P332" s="85"/>
      <c r="Q332" s="85"/>
      <c r="R332" s="85"/>
      <c r="S332" s="85"/>
      <c r="T332" s="85"/>
      <c r="U332" s="85"/>
      <c r="V332" s="85"/>
      <c r="W332" s="85"/>
      <c r="X332" s="85"/>
      <c r="Y332" s="85"/>
      <c r="Z332" s="85"/>
    </row>
    <row r="333" spans="1:26" ht="12" customHeight="1" x14ac:dyDescent="0.2">
      <c r="A333" s="85"/>
      <c r="B333" s="85"/>
      <c r="C333" s="85"/>
      <c r="D333" s="85"/>
      <c r="E333" s="85"/>
      <c r="F333" s="85"/>
      <c r="G333" s="85"/>
      <c r="H333" s="85"/>
      <c r="I333" s="85"/>
      <c r="J333" s="85"/>
      <c r="K333" s="85"/>
      <c r="L333" s="85"/>
      <c r="M333" s="85"/>
      <c r="N333" s="85"/>
      <c r="O333" s="85"/>
      <c r="P333" s="85"/>
      <c r="Q333" s="85"/>
      <c r="R333" s="85"/>
      <c r="S333" s="85"/>
      <c r="T333" s="85"/>
      <c r="U333" s="85"/>
      <c r="V333" s="85"/>
      <c r="W333" s="85"/>
      <c r="X333" s="85"/>
      <c r="Y333" s="85"/>
      <c r="Z333" s="85"/>
    </row>
    <row r="334" spans="1:26" ht="12" customHeight="1" x14ac:dyDescent="0.2">
      <c r="A334" s="85"/>
      <c r="B334" s="85"/>
      <c r="C334" s="85"/>
      <c r="D334" s="85"/>
      <c r="E334" s="85"/>
      <c r="F334" s="85"/>
      <c r="G334" s="85"/>
      <c r="H334" s="85"/>
      <c r="I334" s="85"/>
      <c r="J334" s="85"/>
      <c r="K334" s="85"/>
      <c r="L334" s="85"/>
      <c r="M334" s="85"/>
      <c r="N334" s="85"/>
      <c r="O334" s="85"/>
      <c r="P334" s="85"/>
      <c r="Q334" s="85"/>
      <c r="R334" s="85"/>
      <c r="S334" s="85"/>
      <c r="T334" s="85"/>
      <c r="U334" s="85"/>
      <c r="V334" s="85"/>
      <c r="W334" s="85"/>
      <c r="X334" s="85"/>
      <c r="Y334" s="85"/>
      <c r="Z334" s="85"/>
    </row>
    <row r="335" spans="1:26" ht="12" customHeight="1" x14ac:dyDescent="0.2">
      <c r="A335" s="85"/>
      <c r="B335" s="85"/>
      <c r="C335" s="85"/>
      <c r="D335" s="85"/>
      <c r="E335" s="85"/>
      <c r="F335" s="85"/>
      <c r="G335" s="85"/>
      <c r="H335" s="85"/>
      <c r="I335" s="85"/>
      <c r="J335" s="85"/>
      <c r="K335" s="85"/>
      <c r="L335" s="85"/>
      <c r="M335" s="85"/>
      <c r="N335" s="85"/>
      <c r="O335" s="85"/>
      <c r="P335" s="85"/>
      <c r="Q335" s="85"/>
      <c r="R335" s="85"/>
      <c r="S335" s="85"/>
      <c r="T335" s="85"/>
      <c r="U335" s="85"/>
      <c r="V335" s="85"/>
      <c r="W335" s="85"/>
      <c r="X335" s="85"/>
      <c r="Y335" s="85"/>
      <c r="Z335" s="85"/>
    </row>
    <row r="336" spans="1:26" ht="12" customHeight="1" x14ac:dyDescent="0.2">
      <c r="A336" s="85"/>
      <c r="B336" s="85"/>
      <c r="C336" s="85"/>
      <c r="D336" s="85"/>
      <c r="E336" s="85"/>
      <c r="F336" s="85"/>
      <c r="G336" s="85"/>
      <c r="H336" s="85"/>
      <c r="I336" s="85"/>
      <c r="J336" s="85"/>
      <c r="K336" s="85"/>
      <c r="L336" s="85"/>
      <c r="M336" s="85"/>
      <c r="N336" s="85"/>
      <c r="O336" s="85"/>
      <c r="P336" s="85"/>
      <c r="Q336" s="85"/>
      <c r="R336" s="85"/>
      <c r="S336" s="85"/>
      <c r="T336" s="85"/>
      <c r="U336" s="85"/>
      <c r="V336" s="85"/>
      <c r="W336" s="85"/>
      <c r="X336" s="85"/>
      <c r="Y336" s="85"/>
      <c r="Z336" s="85"/>
    </row>
    <row r="337" spans="1:26" ht="12" customHeight="1" x14ac:dyDescent="0.2">
      <c r="A337" s="85"/>
      <c r="B337" s="85"/>
      <c r="C337" s="85"/>
      <c r="D337" s="85"/>
      <c r="E337" s="85"/>
      <c r="F337" s="85"/>
      <c r="G337" s="85"/>
      <c r="H337" s="85"/>
      <c r="I337" s="85"/>
      <c r="J337" s="85"/>
      <c r="K337" s="85"/>
      <c r="L337" s="85"/>
      <c r="M337" s="85"/>
      <c r="N337" s="85"/>
      <c r="O337" s="85"/>
      <c r="P337" s="85"/>
      <c r="Q337" s="85"/>
      <c r="R337" s="85"/>
      <c r="S337" s="85"/>
      <c r="T337" s="85"/>
      <c r="U337" s="85"/>
      <c r="V337" s="85"/>
      <c r="W337" s="85"/>
      <c r="X337" s="85"/>
      <c r="Y337" s="85"/>
      <c r="Z337" s="85"/>
    </row>
    <row r="338" spans="1:26" ht="12" customHeight="1" x14ac:dyDescent="0.2">
      <c r="A338" s="85"/>
      <c r="B338" s="85"/>
      <c r="C338" s="85"/>
      <c r="D338" s="85"/>
      <c r="E338" s="85"/>
      <c r="F338" s="85"/>
      <c r="G338" s="85"/>
      <c r="H338" s="85"/>
      <c r="I338" s="85"/>
      <c r="J338" s="85"/>
      <c r="K338" s="85"/>
      <c r="L338" s="85"/>
      <c r="M338" s="85"/>
      <c r="N338" s="85"/>
      <c r="O338" s="85"/>
      <c r="P338" s="85"/>
      <c r="Q338" s="85"/>
      <c r="R338" s="85"/>
      <c r="S338" s="85"/>
      <c r="T338" s="85"/>
      <c r="U338" s="85"/>
      <c r="V338" s="85"/>
      <c r="W338" s="85"/>
      <c r="X338" s="85"/>
      <c r="Y338" s="85"/>
      <c r="Z338" s="85"/>
    </row>
    <row r="339" spans="1:26" ht="12" customHeight="1" x14ac:dyDescent="0.2">
      <c r="A339" s="85"/>
      <c r="B339" s="85"/>
      <c r="C339" s="85"/>
      <c r="D339" s="85"/>
      <c r="E339" s="85"/>
      <c r="F339" s="85"/>
      <c r="G339" s="85"/>
      <c r="H339" s="85"/>
      <c r="I339" s="85"/>
      <c r="J339" s="85"/>
      <c r="K339" s="85"/>
      <c r="L339" s="85"/>
      <c r="M339" s="85"/>
      <c r="N339" s="85"/>
      <c r="O339" s="85"/>
      <c r="P339" s="85"/>
      <c r="Q339" s="85"/>
      <c r="R339" s="85"/>
      <c r="S339" s="85"/>
      <c r="T339" s="85"/>
      <c r="U339" s="85"/>
      <c r="V339" s="85"/>
      <c r="W339" s="85"/>
      <c r="X339" s="85"/>
      <c r="Y339" s="85"/>
      <c r="Z339" s="85"/>
    </row>
    <row r="340" spans="1:26" ht="12" customHeight="1" x14ac:dyDescent="0.2">
      <c r="A340" s="85"/>
      <c r="B340" s="85"/>
      <c r="C340" s="85"/>
      <c r="D340" s="85"/>
      <c r="E340" s="85"/>
      <c r="F340" s="85"/>
      <c r="G340" s="85"/>
      <c r="H340" s="85"/>
      <c r="I340" s="85"/>
      <c r="J340" s="85"/>
      <c r="K340" s="85"/>
      <c r="L340" s="85"/>
      <c r="M340" s="85"/>
      <c r="N340" s="85"/>
      <c r="O340" s="85"/>
      <c r="P340" s="85"/>
      <c r="Q340" s="85"/>
      <c r="R340" s="85"/>
      <c r="S340" s="85"/>
      <c r="T340" s="85"/>
      <c r="U340" s="85"/>
      <c r="V340" s="85"/>
      <c r="W340" s="85"/>
      <c r="X340" s="85"/>
      <c r="Y340" s="85"/>
      <c r="Z340" s="85"/>
    </row>
    <row r="341" spans="1:26" ht="12" customHeight="1" x14ac:dyDescent="0.2">
      <c r="A341" s="85"/>
      <c r="B341" s="85"/>
      <c r="C341" s="85"/>
      <c r="D341" s="85"/>
      <c r="E341" s="85"/>
      <c r="F341" s="85"/>
      <c r="G341" s="85"/>
      <c r="H341" s="85"/>
      <c r="I341" s="85"/>
      <c r="J341" s="85"/>
      <c r="K341" s="85"/>
      <c r="L341" s="85"/>
      <c r="M341" s="85"/>
      <c r="N341" s="85"/>
      <c r="O341" s="85"/>
      <c r="P341" s="85"/>
      <c r="Q341" s="85"/>
      <c r="R341" s="85"/>
      <c r="S341" s="85"/>
      <c r="T341" s="85"/>
      <c r="U341" s="85"/>
      <c r="V341" s="85"/>
      <c r="W341" s="85"/>
      <c r="X341" s="85"/>
      <c r="Y341" s="85"/>
      <c r="Z341" s="85"/>
    </row>
    <row r="342" spans="1:26" ht="12" customHeight="1" x14ac:dyDescent="0.2">
      <c r="A342" s="85"/>
      <c r="B342" s="85"/>
      <c r="C342" s="85"/>
      <c r="D342" s="85"/>
      <c r="E342" s="85"/>
      <c r="F342" s="85"/>
      <c r="G342" s="85"/>
      <c r="H342" s="85"/>
      <c r="I342" s="85"/>
      <c r="J342" s="85"/>
      <c r="K342" s="85"/>
      <c r="L342" s="85"/>
      <c r="M342" s="85"/>
      <c r="N342" s="85"/>
      <c r="O342" s="85"/>
      <c r="P342" s="85"/>
      <c r="Q342" s="85"/>
      <c r="R342" s="85"/>
      <c r="S342" s="85"/>
      <c r="T342" s="85"/>
      <c r="U342" s="85"/>
      <c r="V342" s="85"/>
      <c r="W342" s="85"/>
      <c r="X342" s="85"/>
      <c r="Y342" s="85"/>
      <c r="Z342" s="85"/>
    </row>
    <row r="343" spans="1:26" ht="12" customHeight="1" x14ac:dyDescent="0.2">
      <c r="A343" s="85"/>
      <c r="B343" s="85"/>
      <c r="C343" s="85"/>
      <c r="D343" s="85"/>
      <c r="E343" s="85"/>
      <c r="F343" s="85"/>
      <c r="G343" s="85"/>
      <c r="H343" s="85"/>
      <c r="I343" s="85"/>
      <c r="J343" s="85"/>
      <c r="K343" s="85"/>
      <c r="L343" s="85"/>
      <c r="M343" s="85"/>
      <c r="N343" s="85"/>
      <c r="O343" s="85"/>
      <c r="P343" s="85"/>
      <c r="Q343" s="85"/>
      <c r="R343" s="85"/>
      <c r="S343" s="85"/>
      <c r="T343" s="85"/>
      <c r="U343" s="85"/>
      <c r="V343" s="85"/>
      <c r="W343" s="85"/>
      <c r="X343" s="85"/>
      <c r="Y343" s="85"/>
      <c r="Z343" s="85"/>
    </row>
    <row r="344" spans="1:26" ht="12" customHeight="1" x14ac:dyDescent="0.2">
      <c r="A344" s="85"/>
      <c r="B344" s="85"/>
      <c r="C344" s="85"/>
      <c r="D344" s="85"/>
      <c r="E344" s="85"/>
      <c r="F344" s="85"/>
      <c r="G344" s="85"/>
      <c r="H344" s="85"/>
      <c r="I344" s="85"/>
      <c r="J344" s="85"/>
      <c r="K344" s="85"/>
      <c r="L344" s="85"/>
      <c r="M344" s="85"/>
      <c r="N344" s="85"/>
      <c r="O344" s="85"/>
      <c r="P344" s="85"/>
      <c r="Q344" s="85"/>
      <c r="R344" s="85"/>
      <c r="S344" s="85"/>
      <c r="T344" s="85"/>
      <c r="U344" s="85"/>
      <c r="V344" s="85"/>
      <c r="W344" s="85"/>
      <c r="X344" s="85"/>
      <c r="Y344" s="85"/>
      <c r="Z344" s="85"/>
    </row>
    <row r="345" spans="1:26" ht="12" customHeight="1" x14ac:dyDescent="0.2">
      <c r="A345" s="85"/>
      <c r="B345" s="85"/>
      <c r="C345" s="85"/>
      <c r="D345" s="85"/>
      <c r="E345" s="85"/>
      <c r="F345" s="85"/>
      <c r="G345" s="85"/>
      <c r="H345" s="85"/>
      <c r="I345" s="85"/>
      <c r="J345" s="85"/>
      <c r="K345" s="85"/>
      <c r="L345" s="85"/>
      <c r="M345" s="85"/>
      <c r="N345" s="85"/>
      <c r="O345" s="85"/>
      <c r="P345" s="85"/>
      <c r="Q345" s="85"/>
      <c r="R345" s="85"/>
      <c r="S345" s="85"/>
      <c r="T345" s="85"/>
      <c r="U345" s="85"/>
      <c r="V345" s="85"/>
      <c r="W345" s="85"/>
      <c r="X345" s="85"/>
      <c r="Y345" s="85"/>
      <c r="Z345" s="85"/>
    </row>
    <row r="346" spans="1:26" ht="12" customHeight="1" x14ac:dyDescent="0.2">
      <c r="A346" s="85"/>
      <c r="B346" s="85"/>
      <c r="C346" s="85"/>
      <c r="D346" s="85"/>
      <c r="E346" s="85"/>
      <c r="F346" s="85"/>
      <c r="G346" s="85"/>
      <c r="H346" s="85"/>
      <c r="I346" s="85"/>
      <c r="J346" s="85"/>
      <c r="K346" s="85"/>
      <c r="L346" s="85"/>
      <c r="M346" s="85"/>
      <c r="N346" s="85"/>
      <c r="O346" s="85"/>
      <c r="P346" s="85"/>
      <c r="Q346" s="85"/>
      <c r="R346" s="85"/>
      <c r="S346" s="85"/>
      <c r="T346" s="85"/>
      <c r="U346" s="85"/>
      <c r="V346" s="85"/>
      <c r="W346" s="85"/>
      <c r="X346" s="85"/>
      <c r="Y346" s="85"/>
      <c r="Z346" s="85"/>
    </row>
    <row r="347" spans="1:26" ht="12" customHeight="1" x14ac:dyDescent="0.2">
      <c r="A347" s="85"/>
      <c r="B347" s="85"/>
      <c r="C347" s="85"/>
      <c r="D347" s="85"/>
      <c r="E347" s="85"/>
      <c r="F347" s="85"/>
      <c r="G347" s="85"/>
      <c r="H347" s="85"/>
      <c r="I347" s="85"/>
      <c r="J347" s="85"/>
      <c r="K347" s="85"/>
      <c r="L347" s="85"/>
      <c r="M347" s="85"/>
      <c r="N347" s="85"/>
      <c r="O347" s="85"/>
      <c r="P347" s="85"/>
      <c r="Q347" s="85"/>
      <c r="R347" s="85"/>
      <c r="S347" s="85"/>
      <c r="T347" s="85"/>
      <c r="U347" s="85"/>
      <c r="V347" s="85"/>
      <c r="W347" s="85"/>
      <c r="X347" s="85"/>
      <c r="Y347" s="85"/>
      <c r="Z347" s="85"/>
    </row>
    <row r="348" spans="1:26" ht="12" customHeight="1" x14ac:dyDescent="0.2">
      <c r="A348" s="85"/>
      <c r="B348" s="85"/>
      <c r="C348" s="85"/>
      <c r="D348" s="85"/>
      <c r="E348" s="85"/>
      <c r="F348" s="85"/>
      <c r="G348" s="85"/>
      <c r="H348" s="85"/>
      <c r="I348" s="85"/>
      <c r="J348" s="85"/>
      <c r="K348" s="85"/>
      <c r="L348" s="85"/>
      <c r="M348" s="85"/>
      <c r="N348" s="85"/>
      <c r="O348" s="85"/>
      <c r="P348" s="85"/>
      <c r="Q348" s="85"/>
      <c r="R348" s="85"/>
      <c r="S348" s="85"/>
      <c r="T348" s="85"/>
      <c r="U348" s="85"/>
      <c r="V348" s="85"/>
      <c r="W348" s="85"/>
      <c r="X348" s="85"/>
      <c r="Y348" s="85"/>
      <c r="Z348" s="85"/>
    </row>
    <row r="349" spans="1:26" ht="12" customHeight="1" x14ac:dyDescent="0.2">
      <c r="A349" s="85"/>
      <c r="B349" s="85"/>
      <c r="C349" s="85"/>
      <c r="D349" s="85"/>
      <c r="E349" s="85"/>
      <c r="F349" s="85"/>
      <c r="G349" s="85"/>
      <c r="H349" s="85"/>
      <c r="I349" s="85"/>
      <c r="J349" s="85"/>
      <c r="K349" s="85"/>
      <c r="L349" s="85"/>
      <c r="M349" s="85"/>
      <c r="N349" s="85"/>
      <c r="O349" s="85"/>
      <c r="P349" s="85"/>
      <c r="Q349" s="85"/>
      <c r="R349" s="85"/>
      <c r="S349" s="85"/>
      <c r="T349" s="85"/>
      <c r="U349" s="85"/>
      <c r="V349" s="85"/>
      <c r="W349" s="85"/>
      <c r="X349" s="85"/>
      <c r="Y349" s="85"/>
      <c r="Z349" s="85"/>
    </row>
    <row r="350" spans="1:26" ht="12" customHeight="1" x14ac:dyDescent="0.2">
      <c r="A350" s="85"/>
      <c r="B350" s="85"/>
      <c r="C350" s="85"/>
      <c r="D350" s="85"/>
      <c r="E350" s="85"/>
      <c r="F350" s="85"/>
      <c r="G350" s="85"/>
      <c r="H350" s="85"/>
      <c r="I350" s="85"/>
      <c r="J350" s="85"/>
      <c r="K350" s="85"/>
      <c r="L350" s="85"/>
      <c r="M350" s="85"/>
      <c r="N350" s="85"/>
      <c r="O350" s="85"/>
      <c r="P350" s="85"/>
      <c r="Q350" s="85"/>
      <c r="R350" s="85"/>
      <c r="S350" s="85"/>
      <c r="T350" s="85"/>
      <c r="U350" s="85"/>
      <c r="V350" s="85"/>
      <c r="W350" s="85"/>
      <c r="X350" s="85"/>
      <c r="Y350" s="85"/>
      <c r="Z350" s="85"/>
    </row>
    <row r="351" spans="1:26" ht="12" customHeight="1" x14ac:dyDescent="0.2">
      <c r="A351" s="85"/>
      <c r="B351" s="85"/>
      <c r="C351" s="85"/>
      <c r="D351" s="85"/>
      <c r="E351" s="85"/>
      <c r="F351" s="85"/>
      <c r="G351" s="85"/>
      <c r="H351" s="85"/>
      <c r="I351" s="85"/>
      <c r="J351" s="85"/>
      <c r="K351" s="85"/>
      <c r="L351" s="85"/>
      <c r="M351" s="85"/>
      <c r="N351" s="85"/>
      <c r="O351" s="85"/>
      <c r="P351" s="85"/>
      <c r="Q351" s="85"/>
      <c r="R351" s="85"/>
      <c r="S351" s="85"/>
      <c r="T351" s="85"/>
      <c r="U351" s="85"/>
      <c r="V351" s="85"/>
      <c r="W351" s="85"/>
      <c r="X351" s="85"/>
      <c r="Y351" s="85"/>
      <c r="Z351" s="85"/>
    </row>
    <row r="352" spans="1:26" ht="12" customHeight="1" x14ac:dyDescent="0.2">
      <c r="A352" s="85"/>
      <c r="B352" s="85"/>
      <c r="C352" s="85"/>
      <c r="D352" s="85"/>
      <c r="E352" s="85"/>
      <c r="F352" s="85"/>
      <c r="G352" s="85"/>
      <c r="H352" s="85"/>
      <c r="I352" s="85"/>
      <c r="J352" s="85"/>
      <c r="K352" s="85"/>
      <c r="L352" s="85"/>
      <c r="M352" s="85"/>
      <c r="N352" s="85"/>
      <c r="O352" s="85"/>
      <c r="P352" s="85"/>
      <c r="Q352" s="85"/>
      <c r="R352" s="85"/>
      <c r="S352" s="85"/>
      <c r="T352" s="85"/>
      <c r="U352" s="85"/>
      <c r="V352" s="85"/>
      <c r="W352" s="85"/>
      <c r="X352" s="85"/>
      <c r="Y352" s="85"/>
      <c r="Z352" s="85"/>
    </row>
    <row r="353" spans="1:26" ht="12" customHeight="1" x14ac:dyDescent="0.2">
      <c r="A353" s="85"/>
      <c r="B353" s="85"/>
      <c r="C353" s="85"/>
      <c r="D353" s="85"/>
      <c r="E353" s="85"/>
      <c r="F353" s="85"/>
      <c r="G353" s="85"/>
      <c r="H353" s="85"/>
      <c r="I353" s="85"/>
      <c r="J353" s="85"/>
      <c r="K353" s="85"/>
      <c r="L353" s="85"/>
      <c r="M353" s="85"/>
      <c r="N353" s="85"/>
      <c r="O353" s="85"/>
      <c r="P353" s="85"/>
      <c r="Q353" s="85"/>
      <c r="R353" s="85"/>
      <c r="S353" s="85"/>
      <c r="T353" s="85"/>
      <c r="U353" s="85"/>
      <c r="V353" s="85"/>
      <c r="W353" s="85"/>
      <c r="X353" s="85"/>
      <c r="Y353" s="85"/>
      <c r="Z353" s="85"/>
    </row>
    <row r="354" spans="1:26" ht="12" customHeight="1" x14ac:dyDescent="0.2">
      <c r="A354" s="85"/>
      <c r="B354" s="85"/>
      <c r="C354" s="85"/>
      <c r="D354" s="85"/>
      <c r="E354" s="85"/>
      <c r="F354" s="85"/>
      <c r="G354" s="85"/>
      <c r="H354" s="85"/>
      <c r="I354" s="85"/>
      <c r="J354" s="85"/>
      <c r="K354" s="85"/>
      <c r="L354" s="85"/>
      <c r="M354" s="85"/>
      <c r="N354" s="85"/>
      <c r="O354" s="85"/>
      <c r="P354" s="85"/>
      <c r="Q354" s="85"/>
      <c r="R354" s="85"/>
      <c r="S354" s="85"/>
      <c r="T354" s="85"/>
      <c r="U354" s="85"/>
      <c r="V354" s="85"/>
      <c r="W354" s="85"/>
      <c r="X354" s="85"/>
      <c r="Y354" s="85"/>
      <c r="Z354" s="85"/>
    </row>
    <row r="355" spans="1:26" ht="12" customHeight="1" x14ac:dyDescent="0.2">
      <c r="A355" s="85"/>
      <c r="B355" s="85"/>
      <c r="C355" s="85"/>
      <c r="D355" s="85"/>
      <c r="E355" s="85"/>
      <c r="F355" s="85"/>
      <c r="G355" s="85"/>
      <c r="H355" s="85"/>
      <c r="I355" s="85"/>
      <c r="J355" s="85"/>
      <c r="K355" s="85"/>
      <c r="L355" s="85"/>
      <c r="M355" s="85"/>
      <c r="N355" s="85"/>
      <c r="O355" s="85"/>
      <c r="P355" s="85"/>
      <c r="Q355" s="85"/>
      <c r="R355" s="85"/>
      <c r="S355" s="85"/>
      <c r="T355" s="85"/>
      <c r="U355" s="85"/>
      <c r="V355" s="85"/>
      <c r="W355" s="85"/>
      <c r="X355" s="85"/>
      <c r="Y355" s="85"/>
      <c r="Z355" s="85"/>
    </row>
    <row r="356" spans="1:26" ht="12" customHeight="1" x14ac:dyDescent="0.2">
      <c r="A356" s="85"/>
      <c r="B356" s="85"/>
      <c r="C356" s="85"/>
      <c r="D356" s="85"/>
      <c r="E356" s="85"/>
      <c r="F356" s="85"/>
      <c r="G356" s="85"/>
      <c r="H356" s="85"/>
      <c r="I356" s="85"/>
      <c r="J356" s="85"/>
      <c r="K356" s="85"/>
      <c r="L356" s="85"/>
      <c r="M356" s="85"/>
      <c r="N356" s="85"/>
      <c r="O356" s="85"/>
      <c r="P356" s="85"/>
      <c r="Q356" s="85"/>
      <c r="R356" s="85"/>
      <c r="S356" s="85"/>
      <c r="T356" s="85"/>
      <c r="U356" s="85"/>
      <c r="V356" s="85"/>
      <c r="W356" s="85"/>
      <c r="X356" s="85"/>
      <c r="Y356" s="85"/>
      <c r="Z356" s="85"/>
    </row>
    <row r="357" spans="1:26" ht="12" customHeight="1" x14ac:dyDescent="0.2">
      <c r="A357" s="85"/>
      <c r="B357" s="85"/>
      <c r="C357" s="85"/>
      <c r="D357" s="85"/>
      <c r="E357" s="85"/>
      <c r="F357" s="85"/>
      <c r="G357" s="85"/>
      <c r="H357" s="85"/>
      <c r="I357" s="85"/>
      <c r="J357" s="85"/>
      <c r="K357" s="85"/>
      <c r="L357" s="85"/>
      <c r="M357" s="85"/>
      <c r="N357" s="85"/>
      <c r="O357" s="85"/>
      <c r="P357" s="85"/>
      <c r="Q357" s="85"/>
      <c r="R357" s="85"/>
      <c r="S357" s="85"/>
      <c r="T357" s="85"/>
      <c r="U357" s="85"/>
      <c r="V357" s="85"/>
      <c r="W357" s="85"/>
      <c r="X357" s="85"/>
      <c r="Y357" s="85"/>
      <c r="Z357" s="85"/>
    </row>
    <row r="358" spans="1:26" ht="12" customHeight="1" x14ac:dyDescent="0.2">
      <c r="A358" s="85"/>
      <c r="B358" s="85"/>
      <c r="C358" s="85"/>
      <c r="D358" s="85"/>
      <c r="E358" s="85"/>
      <c r="F358" s="85"/>
      <c r="G358" s="85"/>
      <c r="H358" s="85"/>
      <c r="I358" s="85"/>
      <c r="J358" s="85"/>
      <c r="K358" s="85"/>
      <c r="L358" s="85"/>
      <c r="M358" s="85"/>
      <c r="N358" s="85"/>
      <c r="O358" s="85"/>
      <c r="P358" s="85"/>
      <c r="Q358" s="85"/>
      <c r="R358" s="85"/>
      <c r="S358" s="85"/>
      <c r="T358" s="85"/>
      <c r="U358" s="85"/>
      <c r="V358" s="85"/>
      <c r="W358" s="85"/>
      <c r="X358" s="85"/>
      <c r="Y358" s="85"/>
      <c r="Z358" s="85"/>
    </row>
    <row r="359" spans="1:26" ht="12" customHeight="1" x14ac:dyDescent="0.2">
      <c r="A359" s="85"/>
      <c r="B359" s="85"/>
      <c r="C359" s="85"/>
      <c r="D359" s="85"/>
      <c r="E359" s="85"/>
      <c r="F359" s="85"/>
      <c r="G359" s="85"/>
      <c r="H359" s="85"/>
      <c r="I359" s="85"/>
      <c r="J359" s="85"/>
      <c r="K359" s="85"/>
      <c r="L359" s="85"/>
      <c r="M359" s="85"/>
      <c r="N359" s="85"/>
      <c r="O359" s="85"/>
      <c r="P359" s="85"/>
      <c r="Q359" s="85"/>
      <c r="R359" s="85"/>
      <c r="S359" s="85"/>
      <c r="T359" s="85"/>
      <c r="U359" s="85"/>
      <c r="V359" s="85"/>
      <c r="W359" s="85"/>
      <c r="X359" s="85"/>
      <c r="Y359" s="85"/>
      <c r="Z359" s="85"/>
    </row>
    <row r="360" spans="1:26" ht="12" customHeight="1" x14ac:dyDescent="0.2">
      <c r="A360" s="85"/>
      <c r="B360" s="85"/>
      <c r="C360" s="85"/>
      <c r="D360" s="85"/>
      <c r="E360" s="85"/>
      <c r="F360" s="85"/>
      <c r="G360" s="85"/>
      <c r="H360" s="85"/>
      <c r="I360" s="85"/>
      <c r="J360" s="85"/>
      <c r="K360" s="85"/>
      <c r="L360" s="85"/>
      <c r="M360" s="85"/>
      <c r="N360" s="85"/>
      <c r="O360" s="85"/>
      <c r="P360" s="85"/>
      <c r="Q360" s="85"/>
      <c r="R360" s="85"/>
      <c r="S360" s="85"/>
      <c r="T360" s="85"/>
      <c r="U360" s="85"/>
      <c r="V360" s="85"/>
      <c r="W360" s="85"/>
      <c r="X360" s="85"/>
      <c r="Y360" s="85"/>
      <c r="Z360" s="85"/>
    </row>
    <row r="361" spans="1:26" ht="12" customHeight="1" x14ac:dyDescent="0.2">
      <c r="A361" s="85"/>
      <c r="B361" s="85"/>
      <c r="C361" s="85"/>
      <c r="D361" s="85"/>
      <c r="E361" s="85"/>
      <c r="F361" s="85"/>
      <c r="G361" s="85"/>
      <c r="H361" s="85"/>
      <c r="I361" s="85"/>
      <c r="J361" s="85"/>
      <c r="K361" s="85"/>
      <c r="L361" s="85"/>
      <c r="M361" s="85"/>
      <c r="N361" s="85"/>
      <c r="O361" s="85"/>
      <c r="P361" s="85"/>
      <c r="Q361" s="85"/>
      <c r="R361" s="85"/>
      <c r="S361" s="85"/>
      <c r="T361" s="85"/>
      <c r="U361" s="85"/>
      <c r="V361" s="85"/>
      <c r="W361" s="85"/>
      <c r="X361" s="85"/>
      <c r="Y361" s="85"/>
      <c r="Z361" s="85"/>
    </row>
    <row r="362" spans="1:26" ht="12" customHeight="1" x14ac:dyDescent="0.2">
      <c r="A362" s="85"/>
      <c r="B362" s="85"/>
      <c r="C362" s="85"/>
      <c r="D362" s="85"/>
      <c r="E362" s="85"/>
      <c r="F362" s="85"/>
      <c r="G362" s="85"/>
      <c r="H362" s="85"/>
      <c r="I362" s="85"/>
      <c r="J362" s="85"/>
      <c r="K362" s="85"/>
      <c r="L362" s="85"/>
      <c r="M362" s="85"/>
      <c r="N362" s="85"/>
      <c r="O362" s="85"/>
      <c r="P362" s="85"/>
      <c r="Q362" s="85"/>
      <c r="R362" s="85"/>
      <c r="S362" s="85"/>
      <c r="T362" s="85"/>
      <c r="U362" s="85"/>
      <c r="V362" s="85"/>
      <c r="W362" s="85"/>
      <c r="X362" s="85"/>
      <c r="Y362" s="85"/>
      <c r="Z362" s="85"/>
    </row>
    <row r="363" spans="1:26" ht="12" customHeight="1" x14ac:dyDescent="0.2">
      <c r="A363" s="85"/>
      <c r="B363" s="85"/>
      <c r="C363" s="85"/>
      <c r="D363" s="85"/>
      <c r="E363" s="85"/>
      <c r="F363" s="85"/>
      <c r="G363" s="85"/>
      <c r="H363" s="85"/>
      <c r="I363" s="85"/>
      <c r="J363" s="85"/>
      <c r="K363" s="85"/>
      <c r="L363" s="85"/>
      <c r="M363" s="85"/>
      <c r="N363" s="85"/>
      <c r="O363" s="85"/>
      <c r="P363" s="85"/>
      <c r="Q363" s="85"/>
      <c r="R363" s="85"/>
      <c r="S363" s="85"/>
      <c r="T363" s="85"/>
      <c r="U363" s="85"/>
      <c r="V363" s="85"/>
      <c r="W363" s="85"/>
      <c r="X363" s="85"/>
      <c r="Y363" s="85"/>
      <c r="Z363" s="85"/>
    </row>
    <row r="364" spans="1:26" ht="12" customHeight="1" x14ac:dyDescent="0.2">
      <c r="A364" s="85"/>
      <c r="B364" s="85"/>
      <c r="C364" s="85"/>
      <c r="D364" s="85"/>
      <c r="E364" s="85"/>
      <c r="F364" s="85"/>
      <c r="G364" s="85"/>
      <c r="H364" s="85"/>
      <c r="I364" s="85"/>
      <c r="J364" s="85"/>
      <c r="K364" s="85"/>
      <c r="L364" s="85"/>
      <c r="M364" s="85"/>
      <c r="N364" s="85"/>
      <c r="O364" s="85"/>
      <c r="P364" s="85"/>
      <c r="Q364" s="85"/>
      <c r="R364" s="85"/>
      <c r="S364" s="85"/>
      <c r="T364" s="85"/>
      <c r="U364" s="85"/>
      <c r="V364" s="85"/>
      <c r="W364" s="85"/>
      <c r="X364" s="85"/>
      <c r="Y364" s="85"/>
      <c r="Z364" s="85"/>
    </row>
    <row r="365" spans="1:26" ht="12" customHeight="1" x14ac:dyDescent="0.2">
      <c r="A365" s="85"/>
      <c r="B365" s="85"/>
      <c r="C365" s="85"/>
      <c r="D365" s="85"/>
      <c r="E365" s="85"/>
      <c r="F365" s="85"/>
      <c r="G365" s="85"/>
      <c r="H365" s="85"/>
      <c r="I365" s="85"/>
      <c r="J365" s="85"/>
      <c r="K365" s="85"/>
      <c r="L365" s="85"/>
      <c r="M365" s="85"/>
      <c r="N365" s="85"/>
      <c r="O365" s="85"/>
      <c r="P365" s="85"/>
      <c r="Q365" s="85"/>
      <c r="R365" s="85"/>
      <c r="S365" s="85"/>
      <c r="T365" s="85"/>
      <c r="U365" s="85"/>
      <c r="V365" s="85"/>
      <c r="W365" s="85"/>
      <c r="X365" s="85"/>
      <c r="Y365" s="85"/>
      <c r="Z365" s="85"/>
    </row>
    <row r="366" spans="1:26" ht="12" customHeight="1" x14ac:dyDescent="0.2">
      <c r="A366" s="85"/>
      <c r="B366" s="85"/>
      <c r="C366" s="85"/>
      <c r="D366" s="85"/>
      <c r="E366" s="85"/>
      <c r="F366" s="85"/>
      <c r="G366" s="85"/>
      <c r="H366" s="85"/>
      <c r="I366" s="85"/>
      <c r="J366" s="85"/>
      <c r="K366" s="85"/>
      <c r="L366" s="85"/>
      <c r="M366" s="85"/>
      <c r="N366" s="85"/>
      <c r="O366" s="85"/>
      <c r="P366" s="85"/>
      <c r="Q366" s="85"/>
      <c r="R366" s="85"/>
      <c r="S366" s="85"/>
      <c r="T366" s="85"/>
      <c r="U366" s="85"/>
      <c r="V366" s="85"/>
      <c r="W366" s="85"/>
      <c r="X366" s="85"/>
      <c r="Y366" s="85"/>
      <c r="Z366" s="85"/>
    </row>
    <row r="367" spans="1:26" ht="12" customHeight="1" x14ac:dyDescent="0.2">
      <c r="A367" s="85"/>
      <c r="B367" s="85"/>
      <c r="C367" s="85"/>
      <c r="D367" s="85"/>
      <c r="E367" s="85"/>
      <c r="F367" s="85"/>
      <c r="G367" s="85"/>
      <c r="H367" s="85"/>
      <c r="I367" s="85"/>
      <c r="J367" s="85"/>
      <c r="K367" s="85"/>
      <c r="L367" s="85"/>
      <c r="M367" s="85"/>
      <c r="N367" s="85"/>
      <c r="O367" s="85"/>
      <c r="P367" s="85"/>
      <c r="Q367" s="85"/>
      <c r="R367" s="85"/>
      <c r="S367" s="85"/>
      <c r="T367" s="85"/>
      <c r="U367" s="85"/>
      <c r="V367" s="85"/>
      <c r="W367" s="85"/>
      <c r="X367" s="85"/>
      <c r="Y367" s="85"/>
      <c r="Z367" s="85"/>
    </row>
    <row r="368" spans="1:26" ht="12" customHeight="1" x14ac:dyDescent="0.2">
      <c r="A368" s="85"/>
      <c r="B368" s="85"/>
      <c r="C368" s="85"/>
      <c r="D368" s="85"/>
      <c r="E368" s="85"/>
      <c r="F368" s="85"/>
      <c r="G368" s="85"/>
      <c r="H368" s="85"/>
      <c r="I368" s="85"/>
      <c r="J368" s="85"/>
      <c r="K368" s="85"/>
      <c r="L368" s="85"/>
      <c r="M368" s="85"/>
      <c r="N368" s="85"/>
      <c r="O368" s="85"/>
      <c r="P368" s="85"/>
      <c r="Q368" s="85"/>
      <c r="R368" s="85"/>
      <c r="S368" s="85"/>
      <c r="T368" s="85"/>
      <c r="U368" s="85"/>
      <c r="V368" s="85"/>
      <c r="W368" s="85"/>
      <c r="X368" s="85"/>
      <c r="Y368" s="85"/>
      <c r="Z368" s="85"/>
    </row>
    <row r="369" spans="1:26" ht="12" customHeight="1" x14ac:dyDescent="0.2">
      <c r="A369" s="85"/>
      <c r="B369" s="85"/>
      <c r="C369" s="85"/>
      <c r="D369" s="85"/>
      <c r="E369" s="85"/>
      <c r="F369" s="85"/>
      <c r="G369" s="85"/>
      <c r="H369" s="85"/>
      <c r="I369" s="85"/>
      <c r="J369" s="85"/>
      <c r="K369" s="85"/>
      <c r="L369" s="85"/>
      <c r="M369" s="85"/>
      <c r="N369" s="85"/>
      <c r="O369" s="85"/>
      <c r="P369" s="85"/>
      <c r="Q369" s="85"/>
      <c r="R369" s="85"/>
      <c r="S369" s="85"/>
      <c r="T369" s="85"/>
      <c r="U369" s="85"/>
      <c r="V369" s="85"/>
      <c r="W369" s="85"/>
      <c r="X369" s="85"/>
      <c r="Y369" s="85"/>
      <c r="Z369" s="85"/>
    </row>
    <row r="370" spans="1:26" ht="12" customHeight="1" x14ac:dyDescent="0.2">
      <c r="A370" s="85"/>
      <c r="B370" s="85"/>
      <c r="C370" s="85"/>
      <c r="D370" s="85"/>
      <c r="E370" s="85"/>
      <c r="F370" s="85"/>
      <c r="G370" s="85"/>
      <c r="H370" s="85"/>
      <c r="I370" s="85"/>
      <c r="J370" s="85"/>
      <c r="K370" s="85"/>
      <c r="L370" s="85"/>
      <c r="M370" s="85"/>
      <c r="N370" s="85"/>
      <c r="O370" s="85"/>
      <c r="P370" s="85"/>
      <c r="Q370" s="85"/>
      <c r="R370" s="85"/>
      <c r="S370" s="85"/>
      <c r="T370" s="85"/>
      <c r="U370" s="85"/>
      <c r="V370" s="85"/>
      <c r="W370" s="85"/>
      <c r="X370" s="85"/>
      <c r="Y370" s="85"/>
      <c r="Z370" s="85"/>
    </row>
    <row r="371" spans="1:26" ht="12" customHeight="1" x14ac:dyDescent="0.2">
      <c r="A371" s="85"/>
      <c r="B371" s="85"/>
      <c r="C371" s="85"/>
      <c r="D371" s="85"/>
      <c r="E371" s="85"/>
      <c r="F371" s="85"/>
      <c r="G371" s="85"/>
      <c r="H371" s="85"/>
      <c r="I371" s="85"/>
      <c r="J371" s="85"/>
      <c r="K371" s="85"/>
      <c r="L371" s="85"/>
      <c r="M371" s="85"/>
      <c r="N371" s="85"/>
      <c r="O371" s="85"/>
      <c r="P371" s="85"/>
      <c r="Q371" s="85"/>
      <c r="R371" s="85"/>
      <c r="S371" s="85"/>
      <c r="T371" s="85"/>
      <c r="U371" s="85"/>
      <c r="V371" s="85"/>
      <c r="W371" s="85"/>
      <c r="X371" s="85"/>
      <c r="Y371" s="85"/>
      <c r="Z371" s="85"/>
    </row>
    <row r="372" spans="1:26" ht="12" customHeight="1" x14ac:dyDescent="0.2">
      <c r="A372" s="85"/>
      <c r="B372" s="85"/>
      <c r="C372" s="85"/>
      <c r="D372" s="85"/>
      <c r="E372" s="85"/>
      <c r="F372" s="85"/>
      <c r="G372" s="85"/>
      <c r="H372" s="85"/>
      <c r="I372" s="85"/>
      <c r="J372" s="85"/>
      <c r="K372" s="85"/>
      <c r="L372" s="85"/>
      <c r="M372" s="85"/>
      <c r="N372" s="85"/>
      <c r="O372" s="85"/>
      <c r="P372" s="85"/>
      <c r="Q372" s="85"/>
      <c r="R372" s="85"/>
      <c r="S372" s="85"/>
      <c r="T372" s="85"/>
      <c r="U372" s="85"/>
      <c r="V372" s="85"/>
      <c r="W372" s="85"/>
      <c r="X372" s="85"/>
      <c r="Y372" s="85"/>
      <c r="Z372" s="85"/>
    </row>
    <row r="373" spans="1:26" ht="12" customHeight="1" x14ac:dyDescent="0.2">
      <c r="A373" s="85"/>
      <c r="B373" s="85"/>
      <c r="C373" s="85"/>
      <c r="D373" s="85"/>
      <c r="E373" s="85"/>
      <c r="F373" s="85"/>
      <c r="G373" s="85"/>
      <c r="H373" s="85"/>
      <c r="I373" s="85"/>
      <c r="J373" s="85"/>
      <c r="K373" s="85"/>
      <c r="L373" s="85"/>
      <c r="M373" s="85"/>
      <c r="N373" s="85"/>
      <c r="O373" s="85"/>
      <c r="P373" s="85"/>
      <c r="Q373" s="85"/>
      <c r="R373" s="85"/>
      <c r="S373" s="85"/>
      <c r="T373" s="85"/>
      <c r="U373" s="85"/>
      <c r="V373" s="85"/>
      <c r="W373" s="85"/>
      <c r="X373" s="85"/>
      <c r="Y373" s="85"/>
      <c r="Z373" s="85"/>
    </row>
    <row r="374" spans="1:26" ht="12" customHeight="1" x14ac:dyDescent="0.2">
      <c r="A374" s="85"/>
      <c r="B374" s="85"/>
      <c r="C374" s="85"/>
      <c r="D374" s="85"/>
      <c r="E374" s="85"/>
      <c r="F374" s="85"/>
      <c r="G374" s="85"/>
      <c r="H374" s="85"/>
      <c r="I374" s="85"/>
      <c r="J374" s="85"/>
      <c r="K374" s="85"/>
      <c r="L374" s="85"/>
      <c r="M374" s="85"/>
      <c r="N374" s="85"/>
      <c r="O374" s="85"/>
      <c r="P374" s="85"/>
      <c r="Q374" s="85"/>
      <c r="R374" s="85"/>
      <c r="S374" s="85"/>
      <c r="T374" s="85"/>
      <c r="U374" s="85"/>
      <c r="V374" s="85"/>
      <c r="W374" s="85"/>
      <c r="X374" s="85"/>
      <c r="Y374" s="85"/>
      <c r="Z374" s="85"/>
    </row>
    <row r="375" spans="1:26" ht="12" customHeight="1" x14ac:dyDescent="0.2">
      <c r="A375" s="85"/>
      <c r="B375" s="85"/>
      <c r="C375" s="85"/>
      <c r="D375" s="85"/>
      <c r="E375" s="85"/>
      <c r="F375" s="85"/>
      <c r="G375" s="85"/>
      <c r="H375" s="85"/>
      <c r="I375" s="85"/>
      <c r="J375" s="85"/>
      <c r="K375" s="85"/>
      <c r="L375" s="85"/>
      <c r="M375" s="85"/>
      <c r="N375" s="85"/>
      <c r="O375" s="85"/>
      <c r="P375" s="85"/>
      <c r="Q375" s="85"/>
      <c r="R375" s="85"/>
      <c r="S375" s="85"/>
      <c r="T375" s="85"/>
      <c r="U375" s="85"/>
      <c r="V375" s="85"/>
      <c r="W375" s="85"/>
      <c r="X375" s="85"/>
      <c r="Y375" s="85"/>
      <c r="Z375" s="85"/>
    </row>
    <row r="376" spans="1:26" ht="12" customHeight="1" x14ac:dyDescent="0.2">
      <c r="A376" s="85"/>
      <c r="B376" s="85"/>
      <c r="C376" s="85"/>
      <c r="D376" s="85"/>
      <c r="E376" s="85"/>
      <c r="F376" s="85"/>
      <c r="G376" s="85"/>
      <c r="H376" s="85"/>
      <c r="I376" s="85"/>
      <c r="J376" s="85"/>
      <c r="K376" s="85"/>
      <c r="L376" s="85"/>
      <c r="M376" s="85"/>
      <c r="N376" s="85"/>
      <c r="O376" s="85"/>
      <c r="P376" s="85"/>
      <c r="Q376" s="85"/>
      <c r="R376" s="85"/>
      <c r="S376" s="85"/>
      <c r="T376" s="85"/>
      <c r="U376" s="85"/>
      <c r="V376" s="85"/>
      <c r="W376" s="85"/>
      <c r="X376" s="85"/>
      <c r="Y376" s="85"/>
      <c r="Z376" s="85"/>
    </row>
    <row r="377" spans="1:26" ht="12" customHeight="1" x14ac:dyDescent="0.2">
      <c r="A377" s="85"/>
      <c r="B377" s="85"/>
      <c r="C377" s="85"/>
      <c r="D377" s="85"/>
      <c r="E377" s="85"/>
      <c r="F377" s="85"/>
      <c r="G377" s="85"/>
      <c r="H377" s="85"/>
      <c r="I377" s="85"/>
      <c r="J377" s="85"/>
      <c r="K377" s="85"/>
      <c r="L377" s="85"/>
      <c r="M377" s="85"/>
      <c r="N377" s="85"/>
      <c r="O377" s="85"/>
      <c r="P377" s="85"/>
      <c r="Q377" s="85"/>
      <c r="R377" s="85"/>
      <c r="S377" s="85"/>
      <c r="T377" s="85"/>
      <c r="U377" s="85"/>
      <c r="V377" s="85"/>
      <c r="W377" s="85"/>
      <c r="X377" s="85"/>
      <c r="Y377" s="85"/>
      <c r="Z377" s="85"/>
    </row>
    <row r="378" spans="1:26" ht="12" customHeight="1" x14ac:dyDescent="0.2">
      <c r="A378" s="85"/>
      <c r="B378" s="85"/>
      <c r="C378" s="85"/>
      <c r="D378" s="85"/>
      <c r="E378" s="85"/>
      <c r="F378" s="85"/>
      <c r="G378" s="85"/>
      <c r="H378" s="85"/>
      <c r="I378" s="85"/>
      <c r="J378" s="85"/>
      <c r="K378" s="85"/>
      <c r="L378" s="85"/>
      <c r="M378" s="85"/>
      <c r="N378" s="85"/>
      <c r="O378" s="85"/>
      <c r="P378" s="85"/>
      <c r="Q378" s="85"/>
      <c r="R378" s="85"/>
      <c r="S378" s="85"/>
      <c r="T378" s="85"/>
      <c r="U378" s="85"/>
      <c r="V378" s="85"/>
      <c r="W378" s="85"/>
      <c r="X378" s="85"/>
      <c r="Y378" s="85"/>
      <c r="Z378" s="85"/>
    </row>
    <row r="379" spans="1:26" ht="12" customHeight="1" x14ac:dyDescent="0.2">
      <c r="A379" s="85"/>
      <c r="B379" s="85"/>
      <c r="C379" s="85"/>
      <c r="D379" s="85"/>
      <c r="E379" s="85"/>
      <c r="F379" s="85"/>
      <c r="G379" s="85"/>
      <c r="H379" s="85"/>
      <c r="I379" s="85"/>
      <c r="J379" s="85"/>
      <c r="K379" s="85"/>
      <c r="L379" s="85"/>
      <c r="M379" s="85"/>
      <c r="N379" s="85"/>
      <c r="O379" s="85"/>
      <c r="P379" s="85"/>
      <c r="Q379" s="85"/>
      <c r="R379" s="85"/>
      <c r="S379" s="85"/>
      <c r="T379" s="85"/>
      <c r="U379" s="85"/>
      <c r="V379" s="85"/>
      <c r="W379" s="85"/>
      <c r="X379" s="85"/>
      <c r="Y379" s="85"/>
      <c r="Z379" s="85"/>
    </row>
    <row r="380" spans="1:26" ht="12" customHeight="1" x14ac:dyDescent="0.2">
      <c r="A380" s="85"/>
      <c r="B380" s="85"/>
      <c r="C380" s="85"/>
      <c r="D380" s="85"/>
      <c r="E380" s="85"/>
      <c r="F380" s="85"/>
      <c r="G380" s="85"/>
      <c r="H380" s="85"/>
      <c r="I380" s="85"/>
      <c r="J380" s="85"/>
      <c r="K380" s="85"/>
      <c r="L380" s="85"/>
      <c r="M380" s="85"/>
      <c r="N380" s="85"/>
      <c r="O380" s="85"/>
      <c r="P380" s="85"/>
      <c r="Q380" s="85"/>
      <c r="R380" s="85"/>
      <c r="S380" s="85"/>
      <c r="T380" s="85"/>
      <c r="U380" s="85"/>
      <c r="V380" s="85"/>
      <c r="W380" s="85"/>
      <c r="X380" s="85"/>
      <c r="Y380" s="85"/>
      <c r="Z380" s="85"/>
    </row>
    <row r="381" spans="1:26" ht="12" customHeight="1" x14ac:dyDescent="0.2">
      <c r="A381" s="85"/>
      <c r="B381" s="85"/>
      <c r="C381" s="85"/>
      <c r="D381" s="85"/>
      <c r="E381" s="85"/>
      <c r="F381" s="85"/>
      <c r="G381" s="85"/>
      <c r="H381" s="85"/>
      <c r="I381" s="85"/>
      <c r="J381" s="85"/>
      <c r="K381" s="85"/>
      <c r="L381" s="85"/>
      <c r="M381" s="85"/>
      <c r="N381" s="85"/>
      <c r="O381" s="85"/>
      <c r="P381" s="85"/>
      <c r="Q381" s="85"/>
      <c r="R381" s="85"/>
      <c r="S381" s="85"/>
      <c r="T381" s="85"/>
      <c r="U381" s="85"/>
      <c r="V381" s="85"/>
      <c r="W381" s="85"/>
      <c r="X381" s="85"/>
      <c r="Y381" s="85"/>
      <c r="Z381" s="85"/>
    </row>
    <row r="382" spans="1:26" ht="12" customHeight="1" x14ac:dyDescent="0.2">
      <c r="A382" s="85"/>
      <c r="B382" s="85"/>
      <c r="C382" s="85"/>
      <c r="D382" s="85"/>
      <c r="E382" s="85"/>
      <c r="F382" s="85"/>
      <c r="G382" s="85"/>
      <c r="H382" s="85"/>
      <c r="I382" s="85"/>
      <c r="J382" s="85"/>
      <c r="K382" s="85"/>
      <c r="L382" s="85"/>
      <c r="M382" s="85"/>
      <c r="N382" s="85"/>
      <c r="O382" s="85"/>
      <c r="P382" s="85"/>
      <c r="Q382" s="85"/>
      <c r="R382" s="85"/>
      <c r="S382" s="85"/>
      <c r="T382" s="85"/>
      <c r="U382" s="85"/>
      <c r="V382" s="85"/>
      <c r="W382" s="85"/>
      <c r="X382" s="85"/>
      <c r="Y382" s="85"/>
      <c r="Z382" s="85"/>
    </row>
    <row r="383" spans="1:26" ht="12" customHeight="1" x14ac:dyDescent="0.2">
      <c r="A383" s="85"/>
      <c r="B383" s="85"/>
      <c r="C383" s="85"/>
      <c r="D383" s="85"/>
      <c r="E383" s="85"/>
      <c r="F383" s="85"/>
      <c r="G383" s="85"/>
      <c r="H383" s="85"/>
      <c r="I383" s="85"/>
      <c r="J383" s="85"/>
      <c r="K383" s="85"/>
      <c r="L383" s="85"/>
      <c r="M383" s="85"/>
      <c r="N383" s="85"/>
      <c r="O383" s="85"/>
      <c r="P383" s="85"/>
      <c r="Q383" s="85"/>
      <c r="R383" s="85"/>
      <c r="S383" s="85"/>
      <c r="T383" s="85"/>
      <c r="U383" s="85"/>
      <c r="V383" s="85"/>
      <c r="W383" s="85"/>
      <c r="X383" s="85"/>
      <c r="Y383" s="85"/>
      <c r="Z383" s="85"/>
    </row>
    <row r="384" spans="1:26" ht="12" customHeight="1" x14ac:dyDescent="0.2">
      <c r="A384" s="85"/>
      <c r="B384" s="85"/>
      <c r="C384" s="85"/>
      <c r="D384" s="85"/>
      <c r="E384" s="85"/>
      <c r="F384" s="85"/>
      <c r="G384" s="85"/>
      <c r="H384" s="85"/>
      <c r="I384" s="85"/>
      <c r="J384" s="85"/>
      <c r="K384" s="85"/>
      <c r="L384" s="85"/>
      <c r="M384" s="85"/>
      <c r="N384" s="85"/>
      <c r="O384" s="85"/>
      <c r="P384" s="85"/>
      <c r="Q384" s="85"/>
      <c r="R384" s="85"/>
      <c r="S384" s="85"/>
      <c r="T384" s="85"/>
      <c r="U384" s="85"/>
      <c r="V384" s="85"/>
      <c r="W384" s="85"/>
      <c r="X384" s="85"/>
      <c r="Y384" s="85"/>
      <c r="Z384" s="85"/>
    </row>
    <row r="385" spans="1:26" ht="12" customHeight="1" x14ac:dyDescent="0.2">
      <c r="A385" s="85"/>
      <c r="B385" s="85"/>
      <c r="C385" s="85"/>
      <c r="D385" s="85"/>
      <c r="E385" s="85"/>
      <c r="F385" s="85"/>
      <c r="G385" s="85"/>
      <c r="H385" s="85"/>
      <c r="I385" s="85"/>
      <c r="J385" s="85"/>
      <c r="K385" s="85"/>
      <c r="L385" s="85"/>
      <c r="M385" s="85"/>
      <c r="N385" s="85"/>
      <c r="O385" s="85"/>
      <c r="P385" s="85"/>
      <c r="Q385" s="85"/>
      <c r="R385" s="85"/>
      <c r="S385" s="85"/>
      <c r="T385" s="85"/>
      <c r="U385" s="85"/>
      <c r="V385" s="85"/>
      <c r="W385" s="85"/>
      <c r="X385" s="85"/>
      <c r="Y385" s="85"/>
      <c r="Z385" s="85"/>
    </row>
    <row r="386" spans="1:26" ht="12" customHeight="1" x14ac:dyDescent="0.2">
      <c r="A386" s="85"/>
      <c r="B386" s="85"/>
      <c r="C386" s="85"/>
      <c r="D386" s="85"/>
      <c r="E386" s="85"/>
      <c r="F386" s="85"/>
      <c r="G386" s="85"/>
      <c r="H386" s="85"/>
      <c r="I386" s="85"/>
      <c r="J386" s="85"/>
      <c r="K386" s="85"/>
      <c r="L386" s="85"/>
      <c r="M386" s="85"/>
      <c r="N386" s="85"/>
      <c r="O386" s="85"/>
      <c r="P386" s="85"/>
      <c r="Q386" s="85"/>
      <c r="R386" s="85"/>
      <c r="S386" s="85"/>
      <c r="T386" s="85"/>
      <c r="U386" s="85"/>
      <c r="V386" s="85"/>
      <c r="W386" s="85"/>
      <c r="X386" s="85"/>
      <c r="Y386" s="85"/>
      <c r="Z386" s="85"/>
    </row>
    <row r="387" spans="1:26" ht="12" customHeight="1" x14ac:dyDescent="0.2">
      <c r="A387" s="85"/>
      <c r="B387" s="85"/>
      <c r="C387" s="85"/>
      <c r="D387" s="85"/>
      <c r="E387" s="85"/>
      <c r="F387" s="85"/>
      <c r="G387" s="85"/>
      <c r="H387" s="85"/>
      <c r="I387" s="85"/>
      <c r="J387" s="85"/>
      <c r="K387" s="85"/>
      <c r="L387" s="85"/>
      <c r="M387" s="85"/>
      <c r="N387" s="85"/>
      <c r="O387" s="85"/>
      <c r="P387" s="85"/>
      <c r="Q387" s="85"/>
      <c r="R387" s="85"/>
      <c r="S387" s="85"/>
      <c r="T387" s="85"/>
      <c r="U387" s="85"/>
      <c r="V387" s="85"/>
      <c r="W387" s="85"/>
      <c r="X387" s="85"/>
      <c r="Y387" s="85"/>
      <c r="Z387" s="85"/>
    </row>
    <row r="388" spans="1:26" ht="12" customHeight="1" x14ac:dyDescent="0.2">
      <c r="A388" s="85"/>
      <c r="B388" s="85"/>
      <c r="C388" s="85"/>
      <c r="D388" s="85"/>
      <c r="E388" s="85"/>
      <c r="F388" s="85"/>
      <c r="G388" s="85"/>
      <c r="H388" s="85"/>
      <c r="I388" s="85"/>
      <c r="J388" s="85"/>
      <c r="K388" s="85"/>
      <c r="L388" s="85"/>
      <c r="M388" s="85"/>
      <c r="N388" s="85"/>
      <c r="O388" s="85"/>
      <c r="P388" s="85"/>
      <c r="Q388" s="85"/>
      <c r="R388" s="85"/>
      <c r="S388" s="85"/>
      <c r="T388" s="85"/>
      <c r="U388" s="85"/>
      <c r="V388" s="85"/>
      <c r="W388" s="85"/>
      <c r="X388" s="85"/>
      <c r="Y388" s="85"/>
      <c r="Z388" s="85"/>
    </row>
    <row r="389" spans="1:26" ht="12" customHeight="1" x14ac:dyDescent="0.2">
      <c r="A389" s="85"/>
      <c r="B389" s="85"/>
      <c r="C389" s="85"/>
      <c r="D389" s="85"/>
      <c r="E389" s="85"/>
      <c r="F389" s="85"/>
      <c r="G389" s="85"/>
      <c r="H389" s="85"/>
      <c r="I389" s="85"/>
      <c r="J389" s="85"/>
      <c r="K389" s="85"/>
      <c r="L389" s="85"/>
      <c r="M389" s="85"/>
      <c r="N389" s="85"/>
      <c r="O389" s="85"/>
      <c r="P389" s="85"/>
      <c r="Q389" s="85"/>
      <c r="R389" s="85"/>
      <c r="S389" s="85"/>
      <c r="T389" s="85"/>
      <c r="U389" s="85"/>
      <c r="V389" s="85"/>
      <c r="W389" s="85"/>
      <c r="X389" s="85"/>
      <c r="Y389" s="85"/>
      <c r="Z389" s="85"/>
    </row>
    <row r="390" spans="1:26" ht="12" customHeight="1" x14ac:dyDescent="0.2">
      <c r="A390" s="85"/>
      <c r="B390" s="85"/>
      <c r="C390" s="85"/>
      <c r="D390" s="85"/>
      <c r="E390" s="85"/>
      <c r="F390" s="85"/>
      <c r="G390" s="85"/>
      <c r="H390" s="85"/>
      <c r="I390" s="85"/>
      <c r="J390" s="85"/>
      <c r="K390" s="85"/>
      <c r="L390" s="85"/>
      <c r="M390" s="85"/>
      <c r="N390" s="85"/>
      <c r="O390" s="85"/>
      <c r="P390" s="85"/>
      <c r="Q390" s="85"/>
      <c r="R390" s="85"/>
      <c r="S390" s="85"/>
      <c r="T390" s="85"/>
      <c r="U390" s="85"/>
      <c r="V390" s="85"/>
      <c r="W390" s="85"/>
      <c r="X390" s="85"/>
      <c r="Y390" s="85"/>
      <c r="Z390" s="85"/>
    </row>
    <row r="391" spans="1:26" ht="12" customHeight="1" x14ac:dyDescent="0.2">
      <c r="A391" s="85"/>
      <c r="B391" s="85"/>
      <c r="C391" s="85"/>
      <c r="D391" s="85"/>
      <c r="E391" s="85"/>
      <c r="F391" s="85"/>
      <c r="G391" s="85"/>
      <c r="H391" s="85"/>
      <c r="I391" s="85"/>
      <c r="J391" s="85"/>
      <c r="K391" s="85"/>
      <c r="L391" s="85"/>
      <c r="M391" s="85"/>
      <c r="N391" s="85"/>
      <c r="O391" s="85"/>
      <c r="P391" s="85"/>
      <c r="Q391" s="85"/>
      <c r="R391" s="85"/>
      <c r="S391" s="85"/>
      <c r="T391" s="85"/>
      <c r="U391" s="85"/>
      <c r="V391" s="85"/>
      <c r="W391" s="85"/>
      <c r="X391" s="85"/>
      <c r="Y391" s="85"/>
      <c r="Z391" s="85"/>
    </row>
    <row r="392" spans="1:26" ht="12" customHeight="1" x14ac:dyDescent="0.2">
      <c r="A392" s="85"/>
      <c r="B392" s="85"/>
      <c r="C392" s="85"/>
      <c r="D392" s="85"/>
      <c r="E392" s="85"/>
      <c r="F392" s="85"/>
      <c r="G392" s="85"/>
      <c r="H392" s="85"/>
      <c r="I392" s="85"/>
      <c r="J392" s="85"/>
      <c r="K392" s="85"/>
      <c r="L392" s="85"/>
      <c r="M392" s="85"/>
      <c r="N392" s="85"/>
      <c r="O392" s="85"/>
      <c r="P392" s="85"/>
      <c r="Q392" s="85"/>
      <c r="R392" s="85"/>
      <c r="S392" s="85"/>
      <c r="T392" s="85"/>
      <c r="U392" s="85"/>
      <c r="V392" s="85"/>
      <c r="W392" s="85"/>
      <c r="X392" s="85"/>
      <c r="Y392" s="85"/>
      <c r="Z392" s="85"/>
    </row>
    <row r="393" spans="1:26" ht="12" customHeight="1" x14ac:dyDescent="0.2">
      <c r="A393" s="85"/>
      <c r="B393" s="85"/>
      <c r="C393" s="85"/>
      <c r="D393" s="85"/>
      <c r="E393" s="85"/>
      <c r="F393" s="85"/>
      <c r="G393" s="85"/>
      <c r="H393" s="85"/>
      <c r="I393" s="85"/>
      <c r="J393" s="85"/>
      <c r="K393" s="85"/>
      <c r="L393" s="85"/>
      <c r="M393" s="85"/>
      <c r="N393" s="85"/>
      <c r="O393" s="85"/>
      <c r="P393" s="85"/>
      <c r="Q393" s="85"/>
      <c r="R393" s="85"/>
      <c r="S393" s="85"/>
      <c r="T393" s="85"/>
      <c r="U393" s="85"/>
      <c r="V393" s="85"/>
      <c r="W393" s="85"/>
      <c r="X393" s="85"/>
      <c r="Y393" s="85"/>
      <c r="Z393" s="85"/>
    </row>
    <row r="394" spans="1:26" ht="12" customHeight="1" x14ac:dyDescent="0.2">
      <c r="A394" s="85"/>
      <c r="B394" s="85"/>
      <c r="C394" s="85"/>
      <c r="D394" s="85"/>
      <c r="E394" s="85"/>
      <c r="F394" s="85"/>
      <c r="G394" s="85"/>
      <c r="H394" s="85"/>
      <c r="I394" s="85"/>
      <c r="J394" s="85"/>
      <c r="K394" s="85"/>
      <c r="L394" s="85"/>
      <c r="M394" s="85"/>
      <c r="N394" s="85"/>
      <c r="O394" s="85"/>
      <c r="P394" s="85"/>
      <c r="Q394" s="85"/>
      <c r="R394" s="85"/>
      <c r="S394" s="85"/>
      <c r="T394" s="85"/>
      <c r="U394" s="85"/>
      <c r="V394" s="85"/>
      <c r="W394" s="85"/>
      <c r="X394" s="85"/>
      <c r="Y394" s="85"/>
      <c r="Z394" s="85"/>
    </row>
    <row r="395" spans="1:26" ht="12" customHeight="1" x14ac:dyDescent="0.2">
      <c r="A395" s="85"/>
      <c r="B395" s="85"/>
      <c r="C395" s="85"/>
      <c r="D395" s="85"/>
      <c r="E395" s="85"/>
      <c r="F395" s="85"/>
      <c r="G395" s="85"/>
      <c r="H395" s="85"/>
      <c r="I395" s="85"/>
      <c r="J395" s="85"/>
      <c r="K395" s="85"/>
      <c r="L395" s="85"/>
      <c r="M395" s="85"/>
      <c r="N395" s="85"/>
      <c r="O395" s="85"/>
      <c r="P395" s="85"/>
      <c r="Q395" s="85"/>
      <c r="R395" s="85"/>
      <c r="S395" s="85"/>
      <c r="T395" s="85"/>
      <c r="U395" s="85"/>
      <c r="V395" s="85"/>
      <c r="W395" s="85"/>
      <c r="X395" s="85"/>
      <c r="Y395" s="85"/>
      <c r="Z395" s="85"/>
    </row>
    <row r="396" spans="1:26" ht="12" customHeight="1" x14ac:dyDescent="0.2">
      <c r="A396" s="85"/>
      <c r="B396" s="85"/>
      <c r="C396" s="85"/>
      <c r="D396" s="85"/>
      <c r="E396" s="85"/>
      <c r="F396" s="85"/>
      <c r="G396" s="85"/>
      <c r="H396" s="85"/>
      <c r="I396" s="85"/>
      <c r="J396" s="85"/>
      <c r="K396" s="85"/>
      <c r="L396" s="85"/>
      <c r="M396" s="85"/>
      <c r="N396" s="85"/>
      <c r="O396" s="85"/>
      <c r="P396" s="85"/>
      <c r="Q396" s="85"/>
      <c r="R396" s="85"/>
      <c r="S396" s="85"/>
      <c r="T396" s="85"/>
      <c r="U396" s="85"/>
      <c r="V396" s="85"/>
      <c r="W396" s="85"/>
      <c r="X396" s="85"/>
      <c r="Y396" s="85"/>
      <c r="Z396" s="85"/>
    </row>
    <row r="397" spans="1:26" ht="12" customHeight="1" x14ac:dyDescent="0.2">
      <c r="A397" s="85"/>
      <c r="B397" s="85"/>
      <c r="C397" s="85"/>
      <c r="D397" s="85"/>
      <c r="E397" s="85"/>
      <c r="F397" s="85"/>
      <c r="G397" s="85"/>
      <c r="H397" s="85"/>
      <c r="I397" s="85"/>
      <c r="J397" s="85"/>
      <c r="K397" s="85"/>
      <c r="L397" s="85"/>
      <c r="M397" s="85"/>
      <c r="N397" s="85"/>
      <c r="O397" s="85"/>
      <c r="P397" s="85"/>
      <c r="Q397" s="85"/>
      <c r="R397" s="85"/>
      <c r="S397" s="85"/>
      <c r="T397" s="85"/>
      <c r="U397" s="85"/>
      <c r="V397" s="85"/>
      <c r="W397" s="85"/>
      <c r="X397" s="85"/>
      <c r="Y397" s="85"/>
      <c r="Z397" s="85"/>
    </row>
    <row r="398" spans="1:26" ht="12" customHeight="1" x14ac:dyDescent="0.2">
      <c r="A398" s="85"/>
      <c r="B398" s="85"/>
      <c r="C398" s="85"/>
      <c r="D398" s="85"/>
      <c r="E398" s="85"/>
      <c r="F398" s="85"/>
      <c r="G398" s="85"/>
      <c r="H398" s="85"/>
      <c r="I398" s="85"/>
      <c r="J398" s="85"/>
      <c r="K398" s="85"/>
      <c r="L398" s="85"/>
      <c r="M398" s="85"/>
      <c r="N398" s="85"/>
      <c r="O398" s="85"/>
      <c r="P398" s="85"/>
      <c r="Q398" s="85"/>
      <c r="R398" s="85"/>
      <c r="S398" s="85"/>
      <c r="T398" s="85"/>
      <c r="U398" s="85"/>
      <c r="V398" s="85"/>
      <c r="W398" s="85"/>
      <c r="X398" s="85"/>
      <c r="Y398" s="85"/>
      <c r="Z398" s="85"/>
    </row>
    <row r="399" spans="1:26" ht="12" customHeight="1" x14ac:dyDescent="0.2">
      <c r="A399" s="85"/>
      <c r="B399" s="85"/>
      <c r="C399" s="85"/>
      <c r="D399" s="85"/>
      <c r="E399" s="85"/>
      <c r="F399" s="85"/>
      <c r="G399" s="85"/>
      <c r="H399" s="85"/>
      <c r="I399" s="85"/>
      <c r="J399" s="85"/>
      <c r="K399" s="85"/>
      <c r="L399" s="85"/>
      <c r="M399" s="85"/>
      <c r="N399" s="85"/>
      <c r="O399" s="85"/>
      <c r="P399" s="85"/>
      <c r="Q399" s="85"/>
      <c r="R399" s="85"/>
      <c r="S399" s="85"/>
      <c r="T399" s="85"/>
      <c r="U399" s="85"/>
      <c r="V399" s="85"/>
      <c r="W399" s="85"/>
      <c r="X399" s="85"/>
      <c r="Y399" s="85"/>
      <c r="Z399" s="85"/>
    </row>
    <row r="400" spans="1:26" ht="12" customHeight="1" x14ac:dyDescent="0.2">
      <c r="A400" s="85"/>
      <c r="B400" s="85"/>
      <c r="C400" s="85"/>
      <c r="D400" s="85"/>
      <c r="E400" s="85"/>
      <c r="F400" s="85"/>
      <c r="G400" s="85"/>
      <c r="H400" s="85"/>
      <c r="I400" s="85"/>
      <c r="J400" s="85"/>
      <c r="K400" s="85"/>
      <c r="L400" s="85"/>
      <c r="M400" s="85"/>
      <c r="N400" s="85"/>
      <c r="O400" s="85"/>
      <c r="P400" s="85"/>
      <c r="Q400" s="85"/>
      <c r="R400" s="85"/>
      <c r="S400" s="85"/>
      <c r="T400" s="85"/>
      <c r="U400" s="85"/>
      <c r="V400" s="85"/>
      <c r="W400" s="85"/>
      <c r="X400" s="85"/>
      <c r="Y400" s="85"/>
      <c r="Z400" s="85"/>
    </row>
    <row r="401" spans="1:26" ht="12" customHeight="1" x14ac:dyDescent="0.2">
      <c r="A401" s="85"/>
      <c r="B401" s="85"/>
      <c r="C401" s="85"/>
      <c r="D401" s="85"/>
      <c r="E401" s="85"/>
      <c r="F401" s="85"/>
      <c r="G401" s="85"/>
      <c r="H401" s="85"/>
      <c r="I401" s="85"/>
      <c r="J401" s="85"/>
      <c r="K401" s="85"/>
      <c r="L401" s="85"/>
      <c r="M401" s="85"/>
      <c r="N401" s="85"/>
      <c r="O401" s="85"/>
      <c r="P401" s="85"/>
      <c r="Q401" s="85"/>
      <c r="R401" s="85"/>
      <c r="S401" s="85"/>
      <c r="T401" s="85"/>
      <c r="U401" s="85"/>
      <c r="V401" s="85"/>
      <c r="W401" s="85"/>
      <c r="X401" s="85"/>
      <c r="Y401" s="85"/>
      <c r="Z401" s="85"/>
    </row>
    <row r="402" spans="1:26" ht="12" customHeight="1" x14ac:dyDescent="0.2">
      <c r="A402" s="85"/>
      <c r="B402" s="85"/>
      <c r="C402" s="85"/>
      <c r="D402" s="85"/>
      <c r="E402" s="85"/>
      <c r="F402" s="85"/>
      <c r="G402" s="85"/>
      <c r="H402" s="85"/>
      <c r="I402" s="85"/>
      <c r="J402" s="85"/>
      <c r="K402" s="85"/>
      <c r="L402" s="85"/>
      <c r="M402" s="85"/>
      <c r="N402" s="85"/>
      <c r="O402" s="85"/>
      <c r="P402" s="85"/>
      <c r="Q402" s="85"/>
      <c r="R402" s="85"/>
      <c r="S402" s="85"/>
      <c r="T402" s="85"/>
      <c r="U402" s="85"/>
      <c r="V402" s="85"/>
      <c r="W402" s="85"/>
      <c r="X402" s="85"/>
      <c r="Y402" s="85"/>
      <c r="Z402" s="85"/>
    </row>
    <row r="403" spans="1:26" ht="12" customHeight="1" x14ac:dyDescent="0.2">
      <c r="A403" s="85"/>
      <c r="B403" s="85"/>
      <c r="C403" s="85"/>
      <c r="D403" s="85"/>
      <c r="E403" s="85"/>
      <c r="F403" s="85"/>
      <c r="G403" s="85"/>
      <c r="H403" s="85"/>
      <c r="I403" s="85"/>
      <c r="J403" s="85"/>
      <c r="K403" s="85"/>
      <c r="L403" s="85"/>
      <c r="M403" s="85"/>
      <c r="N403" s="85"/>
      <c r="O403" s="85"/>
      <c r="P403" s="85"/>
      <c r="Q403" s="85"/>
      <c r="R403" s="85"/>
      <c r="S403" s="85"/>
      <c r="T403" s="85"/>
      <c r="U403" s="85"/>
      <c r="V403" s="85"/>
      <c r="W403" s="85"/>
      <c r="X403" s="85"/>
      <c r="Y403" s="85"/>
      <c r="Z403" s="85"/>
    </row>
    <row r="404" spans="1:26" ht="12" customHeight="1" x14ac:dyDescent="0.2">
      <c r="A404" s="85"/>
      <c r="B404" s="85"/>
      <c r="C404" s="85"/>
      <c r="D404" s="85"/>
      <c r="E404" s="85"/>
      <c r="F404" s="85"/>
      <c r="G404" s="85"/>
      <c r="H404" s="85"/>
      <c r="I404" s="85"/>
      <c r="J404" s="85"/>
      <c r="K404" s="85"/>
      <c r="L404" s="85"/>
      <c r="M404" s="85"/>
      <c r="N404" s="85"/>
      <c r="O404" s="85"/>
      <c r="P404" s="85"/>
      <c r="Q404" s="85"/>
      <c r="R404" s="85"/>
      <c r="S404" s="85"/>
      <c r="T404" s="85"/>
      <c r="U404" s="85"/>
      <c r="V404" s="85"/>
      <c r="W404" s="85"/>
      <c r="X404" s="85"/>
      <c r="Y404" s="85"/>
      <c r="Z404" s="85"/>
    </row>
    <row r="405" spans="1:26" ht="12" customHeight="1" x14ac:dyDescent="0.2">
      <c r="A405" s="85"/>
      <c r="B405" s="85"/>
      <c r="C405" s="85"/>
      <c r="D405" s="85"/>
      <c r="E405" s="85"/>
      <c r="F405" s="85"/>
      <c r="G405" s="85"/>
      <c r="H405" s="85"/>
      <c r="I405" s="85"/>
      <c r="J405" s="85"/>
      <c r="K405" s="85"/>
      <c r="L405" s="85"/>
      <c r="M405" s="85"/>
      <c r="N405" s="85"/>
      <c r="O405" s="85"/>
      <c r="P405" s="85"/>
      <c r="Q405" s="85"/>
      <c r="R405" s="85"/>
      <c r="S405" s="85"/>
      <c r="T405" s="85"/>
      <c r="U405" s="85"/>
      <c r="V405" s="85"/>
      <c r="W405" s="85"/>
      <c r="X405" s="85"/>
      <c r="Y405" s="85"/>
      <c r="Z405" s="85"/>
    </row>
    <row r="406" spans="1:26" ht="12" customHeight="1" x14ac:dyDescent="0.2">
      <c r="A406" s="85"/>
      <c r="B406" s="85"/>
      <c r="C406" s="85"/>
      <c r="D406" s="85"/>
      <c r="E406" s="85"/>
      <c r="F406" s="85"/>
      <c r="G406" s="85"/>
      <c r="H406" s="85"/>
      <c r="I406" s="85"/>
      <c r="J406" s="85"/>
      <c r="K406" s="85"/>
      <c r="L406" s="85"/>
      <c r="M406" s="85"/>
      <c r="N406" s="85"/>
      <c r="O406" s="85"/>
      <c r="P406" s="85"/>
      <c r="Q406" s="85"/>
      <c r="R406" s="85"/>
      <c r="S406" s="85"/>
      <c r="T406" s="85"/>
      <c r="U406" s="85"/>
      <c r="V406" s="85"/>
      <c r="W406" s="85"/>
      <c r="X406" s="85"/>
      <c r="Y406" s="85"/>
      <c r="Z406" s="85"/>
    </row>
    <row r="407" spans="1:26" ht="12" customHeight="1" x14ac:dyDescent="0.2">
      <c r="A407" s="85"/>
      <c r="B407" s="85"/>
      <c r="C407" s="85"/>
      <c r="D407" s="85"/>
      <c r="E407" s="85"/>
      <c r="F407" s="85"/>
      <c r="G407" s="85"/>
      <c r="H407" s="85"/>
      <c r="I407" s="85"/>
      <c r="J407" s="85"/>
      <c r="K407" s="85"/>
      <c r="L407" s="85"/>
      <c r="M407" s="85"/>
      <c r="N407" s="85"/>
      <c r="O407" s="85"/>
      <c r="P407" s="85"/>
      <c r="Q407" s="85"/>
      <c r="R407" s="85"/>
      <c r="S407" s="85"/>
      <c r="T407" s="85"/>
      <c r="U407" s="85"/>
      <c r="V407" s="85"/>
      <c r="W407" s="85"/>
      <c r="X407" s="85"/>
      <c r="Y407" s="85"/>
      <c r="Z407" s="85"/>
    </row>
    <row r="408" spans="1:26" ht="12" customHeight="1" x14ac:dyDescent="0.2">
      <c r="A408" s="85"/>
      <c r="B408" s="85"/>
      <c r="C408" s="85"/>
      <c r="D408" s="85"/>
      <c r="E408" s="85"/>
      <c r="F408" s="85"/>
      <c r="G408" s="85"/>
      <c r="H408" s="85"/>
      <c r="I408" s="85"/>
      <c r="J408" s="85"/>
      <c r="K408" s="85"/>
      <c r="L408" s="85"/>
      <c r="M408" s="85"/>
      <c r="N408" s="85"/>
      <c r="O408" s="85"/>
      <c r="P408" s="85"/>
      <c r="Q408" s="85"/>
      <c r="R408" s="85"/>
      <c r="S408" s="85"/>
      <c r="T408" s="85"/>
      <c r="U408" s="85"/>
      <c r="V408" s="85"/>
      <c r="W408" s="85"/>
      <c r="X408" s="85"/>
      <c r="Y408" s="85"/>
      <c r="Z408" s="85"/>
    </row>
    <row r="409" spans="1:26" ht="12" customHeight="1" x14ac:dyDescent="0.2">
      <c r="A409" s="85"/>
      <c r="B409" s="85"/>
      <c r="C409" s="85"/>
      <c r="D409" s="85"/>
      <c r="E409" s="85"/>
      <c r="F409" s="85"/>
      <c r="G409" s="85"/>
      <c r="H409" s="85"/>
      <c r="I409" s="85"/>
      <c r="J409" s="85"/>
      <c r="K409" s="85"/>
      <c r="L409" s="85"/>
      <c r="M409" s="85"/>
      <c r="N409" s="85"/>
      <c r="O409" s="85"/>
      <c r="P409" s="85"/>
      <c r="Q409" s="85"/>
      <c r="R409" s="85"/>
      <c r="S409" s="85"/>
      <c r="T409" s="85"/>
      <c r="U409" s="85"/>
      <c r="V409" s="85"/>
      <c r="W409" s="85"/>
      <c r="X409" s="85"/>
      <c r="Y409" s="85"/>
      <c r="Z409" s="85"/>
    </row>
    <row r="410" spans="1:26" ht="12" customHeight="1" x14ac:dyDescent="0.2">
      <c r="A410" s="85"/>
      <c r="B410" s="85"/>
      <c r="C410" s="85"/>
      <c r="D410" s="85"/>
      <c r="E410" s="85"/>
      <c r="F410" s="85"/>
      <c r="G410" s="85"/>
      <c r="H410" s="85"/>
      <c r="I410" s="85"/>
      <c r="J410" s="85"/>
      <c r="K410" s="85"/>
      <c r="L410" s="85"/>
      <c r="M410" s="85"/>
      <c r="N410" s="85"/>
      <c r="O410" s="85"/>
      <c r="P410" s="85"/>
      <c r="Q410" s="85"/>
      <c r="R410" s="85"/>
      <c r="S410" s="85"/>
      <c r="T410" s="85"/>
      <c r="U410" s="85"/>
      <c r="V410" s="85"/>
      <c r="W410" s="85"/>
      <c r="X410" s="85"/>
      <c r="Y410" s="85"/>
      <c r="Z410" s="85"/>
    </row>
    <row r="411" spans="1:26" ht="12" customHeight="1" x14ac:dyDescent="0.2">
      <c r="A411" s="85"/>
      <c r="B411" s="85"/>
      <c r="C411" s="85"/>
      <c r="D411" s="85"/>
      <c r="E411" s="85"/>
      <c r="F411" s="85"/>
      <c r="G411" s="85"/>
      <c r="H411" s="85"/>
      <c r="I411" s="85"/>
      <c r="J411" s="85"/>
      <c r="K411" s="85"/>
      <c r="L411" s="85"/>
      <c r="M411" s="85"/>
      <c r="N411" s="85"/>
      <c r="O411" s="85"/>
      <c r="P411" s="85"/>
      <c r="Q411" s="85"/>
      <c r="R411" s="85"/>
      <c r="S411" s="85"/>
      <c r="T411" s="85"/>
      <c r="U411" s="85"/>
      <c r="V411" s="85"/>
      <c r="W411" s="85"/>
      <c r="X411" s="85"/>
      <c r="Y411" s="85"/>
      <c r="Z411" s="85"/>
    </row>
    <row r="412" spans="1:26" ht="12" customHeight="1" x14ac:dyDescent="0.2">
      <c r="A412" s="85"/>
      <c r="B412" s="85"/>
      <c r="C412" s="85"/>
      <c r="D412" s="85"/>
      <c r="E412" s="85"/>
      <c r="F412" s="85"/>
      <c r="G412" s="85"/>
      <c r="H412" s="85"/>
      <c r="I412" s="85"/>
      <c r="J412" s="85"/>
      <c r="K412" s="85"/>
      <c r="L412" s="85"/>
      <c r="M412" s="85"/>
      <c r="N412" s="85"/>
      <c r="O412" s="85"/>
      <c r="P412" s="85"/>
      <c r="Q412" s="85"/>
      <c r="R412" s="85"/>
      <c r="S412" s="85"/>
      <c r="T412" s="85"/>
      <c r="U412" s="85"/>
      <c r="V412" s="85"/>
      <c r="W412" s="85"/>
      <c r="X412" s="85"/>
      <c r="Y412" s="85"/>
      <c r="Z412" s="85"/>
    </row>
    <row r="413" spans="1:26" ht="12" customHeight="1" x14ac:dyDescent="0.2">
      <c r="A413" s="85"/>
      <c r="B413" s="85"/>
      <c r="C413" s="85"/>
      <c r="D413" s="85"/>
      <c r="E413" s="85"/>
      <c r="F413" s="85"/>
      <c r="G413" s="85"/>
      <c r="H413" s="85"/>
      <c r="I413" s="85"/>
      <c r="J413" s="85"/>
      <c r="K413" s="85"/>
      <c r="L413" s="85"/>
      <c r="M413" s="85"/>
      <c r="N413" s="85"/>
      <c r="O413" s="85"/>
      <c r="P413" s="85"/>
      <c r="Q413" s="85"/>
      <c r="R413" s="85"/>
      <c r="S413" s="85"/>
      <c r="T413" s="85"/>
      <c r="U413" s="85"/>
      <c r="V413" s="85"/>
      <c r="W413" s="85"/>
      <c r="X413" s="85"/>
      <c r="Y413" s="85"/>
      <c r="Z413" s="85"/>
    </row>
    <row r="414" spans="1:26" ht="12" customHeight="1" x14ac:dyDescent="0.2">
      <c r="A414" s="85"/>
      <c r="B414" s="85"/>
      <c r="C414" s="85"/>
      <c r="D414" s="85"/>
      <c r="E414" s="85"/>
      <c r="F414" s="85"/>
      <c r="G414" s="85"/>
      <c r="H414" s="85"/>
      <c r="I414" s="85"/>
      <c r="J414" s="85"/>
      <c r="K414" s="85"/>
      <c r="L414" s="85"/>
      <c r="M414" s="85"/>
      <c r="N414" s="85"/>
      <c r="O414" s="85"/>
      <c r="P414" s="85"/>
      <c r="Q414" s="85"/>
      <c r="R414" s="85"/>
      <c r="S414" s="85"/>
      <c r="T414" s="85"/>
      <c r="U414" s="85"/>
      <c r="V414" s="85"/>
      <c r="W414" s="85"/>
      <c r="X414" s="85"/>
      <c r="Y414" s="85"/>
      <c r="Z414" s="85"/>
    </row>
    <row r="415" spans="1:26" ht="12" customHeight="1" x14ac:dyDescent="0.2">
      <c r="A415" s="85"/>
      <c r="B415" s="85"/>
      <c r="C415" s="85"/>
      <c r="D415" s="85"/>
      <c r="E415" s="85"/>
      <c r="F415" s="85"/>
      <c r="G415" s="85"/>
      <c r="H415" s="85"/>
      <c r="I415" s="85"/>
      <c r="J415" s="85"/>
      <c r="K415" s="85"/>
      <c r="L415" s="85"/>
      <c r="M415" s="85"/>
      <c r="N415" s="85"/>
      <c r="O415" s="85"/>
      <c r="P415" s="85"/>
      <c r="Q415" s="85"/>
      <c r="R415" s="85"/>
      <c r="S415" s="85"/>
      <c r="T415" s="85"/>
      <c r="U415" s="85"/>
      <c r="V415" s="85"/>
      <c r="W415" s="85"/>
      <c r="X415" s="85"/>
      <c r="Y415" s="85"/>
      <c r="Z415" s="85"/>
    </row>
    <row r="416" spans="1:26" ht="12" customHeight="1" x14ac:dyDescent="0.2">
      <c r="A416" s="85"/>
      <c r="B416" s="85"/>
      <c r="C416" s="85"/>
      <c r="D416" s="85"/>
      <c r="E416" s="85"/>
      <c r="F416" s="85"/>
      <c r="G416" s="85"/>
      <c r="H416" s="85"/>
      <c r="I416" s="85"/>
      <c r="J416" s="85"/>
      <c r="K416" s="85"/>
      <c r="L416" s="85"/>
      <c r="M416" s="85"/>
      <c r="N416" s="85"/>
      <c r="O416" s="85"/>
      <c r="P416" s="85"/>
      <c r="Q416" s="85"/>
      <c r="R416" s="85"/>
      <c r="S416" s="85"/>
      <c r="T416" s="85"/>
      <c r="U416" s="85"/>
      <c r="V416" s="85"/>
      <c r="W416" s="85"/>
      <c r="X416" s="85"/>
      <c r="Y416" s="85"/>
      <c r="Z416" s="85"/>
    </row>
    <row r="417" spans="1:26" ht="12" customHeight="1" x14ac:dyDescent="0.2">
      <c r="A417" s="85"/>
      <c r="B417" s="85"/>
      <c r="C417" s="85"/>
      <c r="D417" s="85"/>
      <c r="E417" s="85"/>
      <c r="F417" s="85"/>
      <c r="G417" s="85"/>
      <c r="H417" s="85"/>
      <c r="I417" s="85"/>
      <c r="J417" s="85"/>
      <c r="K417" s="85"/>
      <c r="L417" s="85"/>
      <c r="M417" s="85"/>
      <c r="N417" s="85"/>
      <c r="O417" s="85"/>
      <c r="P417" s="85"/>
      <c r="Q417" s="85"/>
      <c r="R417" s="85"/>
      <c r="S417" s="85"/>
      <c r="T417" s="85"/>
      <c r="U417" s="85"/>
      <c r="V417" s="85"/>
      <c r="W417" s="85"/>
      <c r="X417" s="85"/>
      <c r="Y417" s="85"/>
      <c r="Z417" s="85"/>
    </row>
    <row r="418" spans="1:26" ht="12" customHeight="1" x14ac:dyDescent="0.2">
      <c r="A418" s="85"/>
      <c r="B418" s="85"/>
      <c r="C418" s="85"/>
      <c r="D418" s="85"/>
      <c r="E418" s="85"/>
      <c r="F418" s="85"/>
      <c r="G418" s="85"/>
      <c r="H418" s="85"/>
      <c r="I418" s="85"/>
      <c r="J418" s="85"/>
      <c r="K418" s="85"/>
      <c r="L418" s="85"/>
      <c r="M418" s="85"/>
      <c r="N418" s="85"/>
      <c r="O418" s="85"/>
      <c r="P418" s="85"/>
      <c r="Q418" s="85"/>
      <c r="R418" s="85"/>
      <c r="S418" s="85"/>
      <c r="T418" s="85"/>
      <c r="U418" s="85"/>
      <c r="V418" s="85"/>
      <c r="W418" s="85"/>
      <c r="X418" s="85"/>
      <c r="Y418" s="85"/>
      <c r="Z418" s="85"/>
    </row>
    <row r="419" spans="1:26" ht="12" customHeight="1" x14ac:dyDescent="0.2">
      <c r="A419" s="85"/>
      <c r="B419" s="85"/>
      <c r="C419" s="85"/>
      <c r="D419" s="85"/>
      <c r="E419" s="85"/>
      <c r="F419" s="85"/>
      <c r="G419" s="85"/>
      <c r="H419" s="85"/>
      <c r="I419" s="85"/>
      <c r="J419" s="85"/>
      <c r="K419" s="85"/>
      <c r="L419" s="85"/>
      <c r="M419" s="85"/>
      <c r="N419" s="85"/>
      <c r="O419" s="85"/>
      <c r="P419" s="85"/>
      <c r="Q419" s="85"/>
      <c r="R419" s="85"/>
      <c r="S419" s="85"/>
      <c r="T419" s="85"/>
      <c r="U419" s="85"/>
      <c r="V419" s="85"/>
      <c r="W419" s="85"/>
      <c r="X419" s="85"/>
      <c r="Y419" s="85"/>
      <c r="Z419" s="85"/>
    </row>
    <row r="420" spans="1:26" ht="12" customHeight="1" x14ac:dyDescent="0.2">
      <c r="A420" s="85"/>
      <c r="B420" s="85"/>
      <c r="C420" s="85"/>
      <c r="D420" s="85"/>
      <c r="E420" s="85"/>
      <c r="F420" s="85"/>
      <c r="G420" s="85"/>
      <c r="H420" s="85"/>
      <c r="I420" s="85"/>
      <c r="J420" s="85"/>
      <c r="K420" s="85"/>
      <c r="L420" s="85"/>
      <c r="M420" s="85"/>
      <c r="N420" s="85"/>
      <c r="O420" s="85"/>
      <c r="P420" s="85"/>
      <c r="Q420" s="85"/>
      <c r="R420" s="85"/>
      <c r="S420" s="85"/>
      <c r="T420" s="85"/>
      <c r="U420" s="85"/>
      <c r="V420" s="85"/>
      <c r="W420" s="85"/>
      <c r="X420" s="85"/>
      <c r="Y420" s="85"/>
      <c r="Z420" s="85"/>
    </row>
    <row r="421" spans="1:26" ht="12" customHeight="1" x14ac:dyDescent="0.2">
      <c r="A421" s="85"/>
      <c r="B421" s="85"/>
      <c r="C421" s="85"/>
      <c r="D421" s="85"/>
      <c r="E421" s="85"/>
      <c r="F421" s="85"/>
      <c r="G421" s="85"/>
      <c r="H421" s="85"/>
      <c r="I421" s="85"/>
      <c r="J421" s="85"/>
      <c r="K421" s="85"/>
      <c r="L421" s="85"/>
      <c r="M421" s="85"/>
      <c r="N421" s="85"/>
      <c r="O421" s="85"/>
      <c r="P421" s="85"/>
      <c r="Q421" s="85"/>
      <c r="R421" s="85"/>
      <c r="S421" s="85"/>
      <c r="T421" s="85"/>
      <c r="U421" s="85"/>
      <c r="V421" s="85"/>
      <c r="W421" s="85"/>
      <c r="X421" s="85"/>
      <c r="Y421" s="85"/>
      <c r="Z421" s="85"/>
    </row>
    <row r="422" spans="1:26" ht="12" customHeight="1" x14ac:dyDescent="0.2">
      <c r="A422" s="85"/>
      <c r="B422" s="85"/>
      <c r="C422" s="85"/>
      <c r="D422" s="85"/>
      <c r="E422" s="85"/>
      <c r="F422" s="85"/>
      <c r="G422" s="85"/>
      <c r="H422" s="85"/>
      <c r="I422" s="85"/>
      <c r="J422" s="85"/>
      <c r="K422" s="85"/>
      <c r="L422" s="85"/>
      <c r="M422" s="85"/>
      <c r="N422" s="85"/>
      <c r="O422" s="85"/>
      <c r="P422" s="85"/>
      <c r="Q422" s="85"/>
      <c r="R422" s="85"/>
      <c r="S422" s="85"/>
      <c r="T422" s="85"/>
      <c r="U422" s="85"/>
      <c r="V422" s="85"/>
      <c r="W422" s="85"/>
      <c r="X422" s="85"/>
      <c r="Y422" s="85"/>
      <c r="Z422" s="85"/>
    </row>
    <row r="423" spans="1:26" ht="12" customHeight="1" x14ac:dyDescent="0.2">
      <c r="A423" s="85"/>
      <c r="B423" s="85"/>
      <c r="C423" s="85"/>
      <c r="D423" s="85"/>
      <c r="E423" s="85"/>
      <c r="F423" s="85"/>
      <c r="G423" s="85"/>
      <c r="H423" s="85"/>
      <c r="I423" s="85"/>
      <c r="J423" s="85"/>
      <c r="K423" s="85"/>
      <c r="L423" s="85"/>
      <c r="M423" s="85"/>
      <c r="N423" s="85"/>
      <c r="O423" s="85"/>
      <c r="P423" s="85"/>
      <c r="Q423" s="85"/>
      <c r="R423" s="85"/>
      <c r="S423" s="85"/>
      <c r="T423" s="85"/>
      <c r="U423" s="85"/>
      <c r="V423" s="85"/>
      <c r="W423" s="85"/>
      <c r="X423" s="85"/>
      <c r="Y423" s="85"/>
      <c r="Z423" s="85"/>
    </row>
    <row r="424" spans="1:26" ht="12" customHeight="1" x14ac:dyDescent="0.2">
      <c r="A424" s="85"/>
      <c r="B424" s="85"/>
      <c r="C424" s="85"/>
      <c r="D424" s="85"/>
      <c r="E424" s="85"/>
      <c r="F424" s="85"/>
      <c r="G424" s="85"/>
      <c r="H424" s="85"/>
      <c r="I424" s="85"/>
      <c r="J424" s="85"/>
      <c r="K424" s="85"/>
      <c r="L424" s="85"/>
      <c r="M424" s="85"/>
      <c r="N424" s="85"/>
      <c r="O424" s="85"/>
      <c r="P424" s="85"/>
      <c r="Q424" s="85"/>
      <c r="R424" s="85"/>
      <c r="S424" s="85"/>
      <c r="T424" s="85"/>
      <c r="U424" s="85"/>
      <c r="V424" s="85"/>
      <c r="W424" s="85"/>
      <c r="X424" s="85"/>
      <c r="Y424" s="85"/>
      <c r="Z424" s="85"/>
    </row>
    <row r="425" spans="1:26" ht="12" customHeight="1" x14ac:dyDescent="0.2">
      <c r="A425" s="85"/>
      <c r="B425" s="85"/>
      <c r="C425" s="85"/>
      <c r="D425" s="85"/>
      <c r="E425" s="85"/>
      <c r="F425" s="85"/>
      <c r="G425" s="85"/>
      <c r="H425" s="85"/>
      <c r="I425" s="85"/>
      <c r="J425" s="85"/>
      <c r="K425" s="85"/>
      <c r="L425" s="85"/>
      <c r="M425" s="85"/>
      <c r="N425" s="85"/>
      <c r="O425" s="85"/>
      <c r="P425" s="85"/>
      <c r="Q425" s="85"/>
      <c r="R425" s="85"/>
      <c r="S425" s="85"/>
      <c r="T425" s="85"/>
      <c r="U425" s="85"/>
      <c r="V425" s="85"/>
      <c r="W425" s="85"/>
      <c r="X425" s="85"/>
      <c r="Y425" s="85"/>
      <c r="Z425" s="85"/>
    </row>
    <row r="426" spans="1:26" ht="12" customHeight="1" x14ac:dyDescent="0.2">
      <c r="A426" s="85"/>
      <c r="B426" s="85"/>
      <c r="C426" s="85"/>
      <c r="D426" s="85"/>
      <c r="E426" s="85"/>
      <c r="F426" s="85"/>
      <c r="G426" s="85"/>
      <c r="H426" s="85"/>
      <c r="I426" s="85"/>
      <c r="J426" s="85"/>
      <c r="K426" s="85"/>
      <c r="L426" s="85"/>
      <c r="M426" s="85"/>
      <c r="N426" s="85"/>
      <c r="O426" s="85"/>
      <c r="P426" s="85"/>
      <c r="Q426" s="85"/>
      <c r="R426" s="85"/>
      <c r="S426" s="85"/>
      <c r="T426" s="85"/>
      <c r="U426" s="85"/>
      <c r="V426" s="85"/>
      <c r="W426" s="85"/>
      <c r="X426" s="85"/>
      <c r="Y426" s="85"/>
      <c r="Z426" s="85"/>
    </row>
    <row r="427" spans="1:26" ht="12" customHeight="1" x14ac:dyDescent="0.2">
      <c r="A427" s="85"/>
      <c r="B427" s="85"/>
      <c r="C427" s="85"/>
      <c r="D427" s="85"/>
      <c r="E427" s="85"/>
      <c r="F427" s="85"/>
      <c r="G427" s="85"/>
      <c r="H427" s="85"/>
      <c r="I427" s="85"/>
      <c r="J427" s="85"/>
      <c r="K427" s="85"/>
      <c r="L427" s="85"/>
      <c r="M427" s="85"/>
      <c r="N427" s="85"/>
      <c r="O427" s="85"/>
      <c r="P427" s="85"/>
      <c r="Q427" s="85"/>
      <c r="R427" s="85"/>
      <c r="S427" s="85"/>
      <c r="T427" s="85"/>
      <c r="U427" s="85"/>
      <c r="V427" s="85"/>
      <c r="W427" s="85"/>
      <c r="X427" s="85"/>
      <c r="Y427" s="85"/>
      <c r="Z427" s="85"/>
    </row>
    <row r="428" spans="1:26" ht="12" customHeight="1" x14ac:dyDescent="0.2">
      <c r="A428" s="85"/>
      <c r="B428" s="85"/>
      <c r="C428" s="85"/>
      <c r="D428" s="85"/>
      <c r="E428" s="85"/>
      <c r="F428" s="85"/>
      <c r="G428" s="85"/>
      <c r="H428" s="85"/>
      <c r="I428" s="85"/>
      <c r="J428" s="85"/>
      <c r="K428" s="85"/>
      <c r="L428" s="85"/>
      <c r="M428" s="85"/>
      <c r="N428" s="85"/>
      <c r="O428" s="85"/>
      <c r="P428" s="85"/>
      <c r="Q428" s="85"/>
      <c r="R428" s="85"/>
      <c r="S428" s="85"/>
      <c r="T428" s="85"/>
      <c r="U428" s="85"/>
      <c r="V428" s="85"/>
      <c r="W428" s="85"/>
      <c r="X428" s="85"/>
      <c r="Y428" s="85"/>
      <c r="Z428" s="85"/>
    </row>
    <row r="429" spans="1:26" ht="12" customHeight="1" x14ac:dyDescent="0.2">
      <c r="A429" s="85"/>
      <c r="B429" s="85"/>
      <c r="C429" s="85"/>
      <c r="D429" s="85"/>
      <c r="E429" s="85"/>
      <c r="F429" s="85"/>
      <c r="G429" s="85"/>
      <c r="H429" s="85"/>
      <c r="I429" s="85"/>
      <c r="J429" s="85"/>
      <c r="K429" s="85"/>
      <c r="L429" s="85"/>
      <c r="M429" s="85"/>
      <c r="N429" s="85"/>
      <c r="O429" s="85"/>
      <c r="P429" s="85"/>
      <c r="Q429" s="85"/>
      <c r="R429" s="85"/>
      <c r="S429" s="85"/>
      <c r="T429" s="85"/>
      <c r="U429" s="85"/>
      <c r="V429" s="85"/>
      <c r="W429" s="85"/>
      <c r="X429" s="85"/>
      <c r="Y429" s="85"/>
      <c r="Z429" s="85"/>
    </row>
    <row r="430" spans="1:26" ht="12" customHeight="1" x14ac:dyDescent="0.2">
      <c r="A430" s="85"/>
      <c r="B430" s="85"/>
      <c r="C430" s="85"/>
      <c r="D430" s="85"/>
      <c r="E430" s="85"/>
      <c r="F430" s="85"/>
      <c r="G430" s="85"/>
      <c r="H430" s="85"/>
      <c r="I430" s="85"/>
      <c r="J430" s="85"/>
      <c r="K430" s="85"/>
      <c r="L430" s="85"/>
      <c r="M430" s="85"/>
      <c r="N430" s="85"/>
      <c r="O430" s="85"/>
      <c r="P430" s="85"/>
      <c r="Q430" s="85"/>
      <c r="R430" s="85"/>
      <c r="S430" s="85"/>
      <c r="T430" s="85"/>
      <c r="U430" s="85"/>
      <c r="V430" s="85"/>
      <c r="W430" s="85"/>
      <c r="X430" s="85"/>
      <c r="Y430" s="85"/>
      <c r="Z430" s="85"/>
    </row>
    <row r="431" spans="1:26" ht="12" customHeight="1" x14ac:dyDescent="0.2">
      <c r="A431" s="85"/>
      <c r="B431" s="85"/>
      <c r="C431" s="85"/>
      <c r="D431" s="85"/>
      <c r="E431" s="85"/>
      <c r="F431" s="85"/>
      <c r="G431" s="85"/>
      <c r="H431" s="85"/>
      <c r="I431" s="85"/>
      <c r="J431" s="85"/>
      <c r="K431" s="85"/>
      <c r="L431" s="85"/>
      <c r="M431" s="85"/>
      <c r="N431" s="85"/>
      <c r="O431" s="85"/>
      <c r="P431" s="85"/>
      <c r="Q431" s="85"/>
      <c r="R431" s="85"/>
      <c r="S431" s="85"/>
      <c r="T431" s="85"/>
      <c r="U431" s="85"/>
      <c r="V431" s="85"/>
      <c r="W431" s="85"/>
      <c r="X431" s="85"/>
      <c r="Y431" s="85"/>
      <c r="Z431" s="85"/>
    </row>
    <row r="432" spans="1:26" ht="12" customHeight="1" x14ac:dyDescent="0.2">
      <c r="A432" s="85"/>
      <c r="B432" s="85"/>
      <c r="C432" s="85"/>
      <c r="D432" s="85"/>
      <c r="E432" s="85"/>
      <c r="F432" s="85"/>
      <c r="G432" s="85"/>
      <c r="H432" s="85"/>
      <c r="I432" s="85"/>
      <c r="J432" s="85"/>
      <c r="K432" s="85"/>
      <c r="L432" s="85"/>
      <c r="M432" s="85"/>
      <c r="N432" s="85"/>
      <c r="O432" s="85"/>
      <c r="P432" s="85"/>
      <c r="Q432" s="85"/>
      <c r="R432" s="85"/>
      <c r="S432" s="85"/>
      <c r="T432" s="85"/>
      <c r="U432" s="85"/>
      <c r="V432" s="85"/>
      <c r="W432" s="85"/>
      <c r="X432" s="85"/>
      <c r="Y432" s="85"/>
      <c r="Z432" s="85"/>
    </row>
    <row r="433" spans="1:26" ht="12" customHeight="1" x14ac:dyDescent="0.2">
      <c r="A433" s="85"/>
      <c r="B433" s="85"/>
      <c r="C433" s="85"/>
      <c r="D433" s="85"/>
      <c r="E433" s="85"/>
      <c r="F433" s="85"/>
      <c r="G433" s="85"/>
      <c r="H433" s="85"/>
      <c r="I433" s="85"/>
      <c r="J433" s="85"/>
      <c r="K433" s="85"/>
      <c r="L433" s="85"/>
      <c r="M433" s="85"/>
      <c r="N433" s="85"/>
      <c r="O433" s="85"/>
      <c r="P433" s="85"/>
      <c r="Q433" s="85"/>
      <c r="R433" s="85"/>
      <c r="S433" s="85"/>
      <c r="T433" s="85"/>
      <c r="U433" s="85"/>
      <c r="V433" s="85"/>
      <c r="W433" s="85"/>
      <c r="X433" s="85"/>
      <c r="Y433" s="85"/>
      <c r="Z433" s="85"/>
    </row>
    <row r="434" spans="1:26" ht="12" customHeight="1" x14ac:dyDescent="0.2">
      <c r="A434" s="85"/>
      <c r="B434" s="85"/>
      <c r="C434" s="85"/>
      <c r="D434" s="85"/>
      <c r="E434" s="85"/>
      <c r="F434" s="85"/>
      <c r="G434" s="85"/>
      <c r="H434" s="85"/>
      <c r="I434" s="85"/>
      <c r="J434" s="85"/>
      <c r="K434" s="85"/>
      <c r="L434" s="85"/>
      <c r="M434" s="85"/>
      <c r="N434" s="85"/>
      <c r="O434" s="85"/>
      <c r="P434" s="85"/>
      <c r="Q434" s="85"/>
      <c r="R434" s="85"/>
      <c r="S434" s="85"/>
      <c r="T434" s="85"/>
      <c r="U434" s="85"/>
      <c r="V434" s="85"/>
      <c r="W434" s="85"/>
      <c r="X434" s="85"/>
      <c r="Y434" s="85"/>
      <c r="Z434" s="85"/>
    </row>
    <row r="435" spans="1:26" ht="12" customHeight="1" x14ac:dyDescent="0.2">
      <c r="A435" s="85"/>
      <c r="B435" s="85"/>
      <c r="C435" s="85"/>
      <c r="D435" s="85"/>
      <c r="E435" s="85"/>
      <c r="F435" s="85"/>
      <c r="G435" s="85"/>
      <c r="H435" s="85"/>
      <c r="I435" s="85"/>
      <c r="J435" s="85"/>
      <c r="K435" s="85"/>
      <c r="L435" s="85"/>
      <c r="M435" s="85"/>
      <c r="N435" s="85"/>
      <c r="O435" s="85"/>
      <c r="P435" s="85"/>
      <c r="Q435" s="85"/>
      <c r="R435" s="85"/>
      <c r="S435" s="85"/>
      <c r="T435" s="85"/>
      <c r="U435" s="85"/>
      <c r="V435" s="85"/>
      <c r="W435" s="85"/>
      <c r="X435" s="85"/>
      <c r="Y435" s="85"/>
      <c r="Z435" s="85"/>
    </row>
    <row r="436" spans="1:26" ht="12" customHeight="1" x14ac:dyDescent="0.2">
      <c r="A436" s="85"/>
      <c r="B436" s="85"/>
      <c r="C436" s="85"/>
      <c r="D436" s="85"/>
      <c r="E436" s="85"/>
      <c r="F436" s="85"/>
      <c r="G436" s="85"/>
      <c r="H436" s="85"/>
      <c r="I436" s="85"/>
      <c r="J436" s="85"/>
      <c r="K436" s="85"/>
      <c r="L436" s="85"/>
      <c r="M436" s="85"/>
      <c r="N436" s="85"/>
      <c r="O436" s="85"/>
      <c r="P436" s="85"/>
      <c r="Q436" s="85"/>
      <c r="R436" s="85"/>
      <c r="S436" s="85"/>
      <c r="T436" s="85"/>
      <c r="U436" s="85"/>
      <c r="V436" s="85"/>
      <c r="W436" s="85"/>
      <c r="X436" s="85"/>
      <c r="Y436" s="85"/>
      <c r="Z436" s="85"/>
    </row>
    <row r="437" spans="1:26" ht="12" customHeight="1" x14ac:dyDescent="0.2">
      <c r="A437" s="85"/>
      <c r="B437" s="85"/>
      <c r="C437" s="85"/>
      <c r="D437" s="85"/>
      <c r="E437" s="85"/>
      <c r="F437" s="85"/>
      <c r="G437" s="85"/>
      <c r="H437" s="85"/>
      <c r="I437" s="85"/>
      <c r="J437" s="85"/>
      <c r="K437" s="85"/>
      <c r="L437" s="85"/>
      <c r="M437" s="85"/>
      <c r="N437" s="85"/>
      <c r="O437" s="85"/>
      <c r="P437" s="85"/>
      <c r="Q437" s="85"/>
      <c r="R437" s="85"/>
      <c r="S437" s="85"/>
      <c r="T437" s="85"/>
      <c r="U437" s="85"/>
      <c r="V437" s="85"/>
      <c r="W437" s="85"/>
      <c r="X437" s="85"/>
      <c r="Y437" s="85"/>
      <c r="Z437" s="85"/>
    </row>
    <row r="438" spans="1:26" ht="12" customHeight="1" x14ac:dyDescent="0.2">
      <c r="A438" s="85"/>
      <c r="B438" s="85"/>
      <c r="C438" s="85"/>
      <c r="D438" s="85"/>
      <c r="E438" s="85"/>
      <c r="F438" s="85"/>
      <c r="G438" s="85"/>
      <c r="H438" s="85"/>
      <c r="I438" s="85"/>
      <c r="J438" s="85"/>
      <c r="K438" s="85"/>
      <c r="L438" s="85"/>
      <c r="M438" s="85"/>
      <c r="N438" s="85"/>
      <c r="O438" s="85"/>
      <c r="P438" s="85"/>
      <c r="Q438" s="85"/>
      <c r="R438" s="85"/>
      <c r="S438" s="85"/>
      <c r="T438" s="85"/>
      <c r="U438" s="85"/>
      <c r="V438" s="85"/>
      <c r="W438" s="85"/>
      <c r="X438" s="85"/>
      <c r="Y438" s="85"/>
      <c r="Z438" s="85"/>
    </row>
    <row r="439" spans="1:26" ht="12" customHeight="1" x14ac:dyDescent="0.2">
      <c r="A439" s="85"/>
      <c r="B439" s="85"/>
      <c r="C439" s="85"/>
      <c r="D439" s="85"/>
      <c r="E439" s="85"/>
      <c r="F439" s="85"/>
      <c r="G439" s="85"/>
      <c r="H439" s="85"/>
      <c r="I439" s="85"/>
      <c r="J439" s="85"/>
      <c r="K439" s="85"/>
      <c r="L439" s="85"/>
      <c r="M439" s="85"/>
      <c r="N439" s="85"/>
      <c r="O439" s="85"/>
      <c r="P439" s="85"/>
      <c r="Q439" s="85"/>
      <c r="R439" s="85"/>
      <c r="S439" s="85"/>
      <c r="T439" s="85"/>
      <c r="U439" s="85"/>
      <c r="V439" s="85"/>
      <c r="W439" s="85"/>
      <c r="X439" s="85"/>
      <c r="Y439" s="85"/>
      <c r="Z439" s="85"/>
    </row>
    <row r="440" spans="1:26" ht="12" customHeight="1" x14ac:dyDescent="0.2">
      <c r="A440" s="85"/>
      <c r="B440" s="85"/>
      <c r="C440" s="85"/>
      <c r="D440" s="85"/>
      <c r="E440" s="85"/>
      <c r="F440" s="85"/>
      <c r="G440" s="85"/>
      <c r="H440" s="85"/>
      <c r="I440" s="85"/>
      <c r="J440" s="85"/>
      <c r="K440" s="85"/>
      <c r="L440" s="85"/>
      <c r="M440" s="85"/>
      <c r="N440" s="85"/>
      <c r="O440" s="85"/>
      <c r="P440" s="85"/>
      <c r="Q440" s="85"/>
      <c r="R440" s="85"/>
      <c r="S440" s="85"/>
      <c r="T440" s="85"/>
      <c r="U440" s="85"/>
      <c r="V440" s="85"/>
      <c r="W440" s="85"/>
      <c r="X440" s="85"/>
      <c r="Y440" s="85"/>
      <c r="Z440" s="85"/>
    </row>
    <row r="441" spans="1:26" ht="12" customHeight="1" x14ac:dyDescent="0.2">
      <c r="A441" s="85"/>
      <c r="B441" s="85"/>
      <c r="C441" s="85"/>
      <c r="D441" s="85"/>
      <c r="E441" s="85"/>
      <c r="F441" s="85"/>
      <c r="G441" s="85"/>
      <c r="H441" s="85"/>
      <c r="I441" s="85"/>
      <c r="J441" s="85"/>
      <c r="K441" s="85"/>
      <c r="L441" s="85"/>
      <c r="M441" s="85"/>
      <c r="N441" s="85"/>
      <c r="O441" s="85"/>
      <c r="P441" s="85"/>
      <c r="Q441" s="85"/>
      <c r="R441" s="85"/>
      <c r="S441" s="85"/>
      <c r="T441" s="85"/>
      <c r="U441" s="85"/>
      <c r="V441" s="85"/>
      <c r="W441" s="85"/>
      <c r="X441" s="85"/>
      <c r="Y441" s="85"/>
      <c r="Z441" s="85"/>
    </row>
    <row r="442" spans="1:26" ht="12" customHeight="1" x14ac:dyDescent="0.2">
      <c r="A442" s="85"/>
      <c r="B442" s="85"/>
      <c r="C442" s="85"/>
      <c r="D442" s="85"/>
      <c r="E442" s="85"/>
      <c r="F442" s="85"/>
      <c r="G442" s="85"/>
      <c r="H442" s="85"/>
      <c r="I442" s="85"/>
      <c r="J442" s="85"/>
      <c r="K442" s="85"/>
      <c r="L442" s="85"/>
      <c r="M442" s="85"/>
      <c r="N442" s="85"/>
      <c r="O442" s="85"/>
      <c r="P442" s="85"/>
      <c r="Q442" s="85"/>
      <c r="R442" s="85"/>
      <c r="S442" s="85"/>
      <c r="T442" s="85"/>
      <c r="U442" s="85"/>
      <c r="V442" s="85"/>
      <c r="W442" s="85"/>
      <c r="X442" s="85"/>
      <c r="Y442" s="85"/>
      <c r="Z442" s="85"/>
    </row>
    <row r="443" spans="1:26" ht="12" customHeight="1" x14ac:dyDescent="0.2">
      <c r="A443" s="85"/>
      <c r="B443" s="85"/>
      <c r="C443" s="85"/>
      <c r="D443" s="85"/>
      <c r="E443" s="85"/>
      <c r="F443" s="85"/>
      <c r="G443" s="85"/>
      <c r="H443" s="85"/>
      <c r="I443" s="85"/>
      <c r="J443" s="85"/>
      <c r="K443" s="85"/>
      <c r="L443" s="85"/>
      <c r="M443" s="85"/>
      <c r="N443" s="85"/>
      <c r="O443" s="85"/>
      <c r="P443" s="85"/>
      <c r="Q443" s="85"/>
      <c r="R443" s="85"/>
      <c r="S443" s="85"/>
      <c r="T443" s="85"/>
      <c r="U443" s="85"/>
      <c r="V443" s="85"/>
      <c r="W443" s="85"/>
      <c r="X443" s="85"/>
      <c r="Y443" s="85"/>
      <c r="Z443" s="85"/>
    </row>
    <row r="444" spans="1:26" ht="12" customHeight="1" x14ac:dyDescent="0.2">
      <c r="A444" s="85"/>
      <c r="B444" s="85"/>
      <c r="C444" s="85"/>
      <c r="D444" s="85"/>
      <c r="E444" s="85"/>
      <c r="F444" s="85"/>
      <c r="G444" s="85"/>
      <c r="H444" s="85"/>
      <c r="I444" s="85"/>
      <c r="J444" s="85"/>
      <c r="K444" s="85"/>
      <c r="L444" s="85"/>
      <c r="M444" s="85"/>
      <c r="N444" s="85"/>
      <c r="O444" s="85"/>
      <c r="P444" s="85"/>
      <c r="Q444" s="85"/>
      <c r="R444" s="85"/>
      <c r="S444" s="85"/>
      <c r="T444" s="85"/>
      <c r="U444" s="85"/>
      <c r="V444" s="85"/>
      <c r="W444" s="85"/>
      <c r="X444" s="85"/>
      <c r="Y444" s="85"/>
      <c r="Z444" s="85"/>
    </row>
    <row r="445" spans="1:26" ht="12" customHeight="1" x14ac:dyDescent="0.2">
      <c r="A445" s="85"/>
      <c r="B445" s="85"/>
      <c r="C445" s="85"/>
      <c r="D445" s="85"/>
      <c r="E445" s="85"/>
      <c r="F445" s="85"/>
      <c r="G445" s="85"/>
      <c r="H445" s="85"/>
      <c r="I445" s="85"/>
      <c r="J445" s="85"/>
      <c r="K445" s="85"/>
      <c r="L445" s="85"/>
      <c r="M445" s="85"/>
      <c r="N445" s="85"/>
      <c r="O445" s="85"/>
      <c r="P445" s="85"/>
      <c r="Q445" s="85"/>
      <c r="R445" s="85"/>
      <c r="S445" s="85"/>
      <c r="T445" s="85"/>
      <c r="U445" s="85"/>
      <c r="V445" s="85"/>
      <c r="W445" s="85"/>
      <c r="X445" s="85"/>
      <c r="Y445" s="85"/>
      <c r="Z445" s="85"/>
    </row>
    <row r="446" spans="1:26" ht="12" customHeight="1" x14ac:dyDescent="0.2">
      <c r="A446" s="85"/>
      <c r="B446" s="85"/>
      <c r="C446" s="85"/>
      <c r="D446" s="85"/>
      <c r="E446" s="85"/>
      <c r="F446" s="85"/>
      <c r="G446" s="85"/>
      <c r="H446" s="85"/>
      <c r="I446" s="85"/>
      <c r="J446" s="85"/>
      <c r="K446" s="85"/>
      <c r="L446" s="85"/>
      <c r="M446" s="85"/>
      <c r="N446" s="85"/>
      <c r="O446" s="85"/>
      <c r="P446" s="85"/>
      <c r="Q446" s="85"/>
      <c r="R446" s="85"/>
      <c r="S446" s="85"/>
      <c r="T446" s="85"/>
      <c r="U446" s="85"/>
      <c r="V446" s="85"/>
      <c r="W446" s="85"/>
      <c r="X446" s="85"/>
      <c r="Y446" s="85"/>
      <c r="Z446" s="85"/>
    </row>
    <row r="447" spans="1:26" ht="12" customHeight="1" x14ac:dyDescent="0.2">
      <c r="A447" s="85"/>
      <c r="B447" s="85"/>
      <c r="C447" s="85"/>
      <c r="D447" s="85"/>
      <c r="E447" s="85"/>
      <c r="F447" s="85"/>
      <c r="G447" s="85"/>
      <c r="H447" s="85"/>
      <c r="I447" s="85"/>
      <c r="J447" s="85"/>
      <c r="K447" s="85"/>
      <c r="L447" s="85"/>
      <c r="M447" s="85"/>
      <c r="N447" s="85"/>
      <c r="O447" s="85"/>
      <c r="P447" s="85"/>
      <c r="Q447" s="85"/>
      <c r="R447" s="85"/>
      <c r="S447" s="85"/>
      <c r="T447" s="85"/>
      <c r="U447" s="85"/>
      <c r="V447" s="85"/>
      <c r="W447" s="85"/>
      <c r="X447" s="85"/>
      <c r="Y447" s="85"/>
      <c r="Z447" s="85"/>
    </row>
    <row r="448" spans="1:26" ht="12" customHeight="1" x14ac:dyDescent="0.2">
      <c r="A448" s="85"/>
      <c r="B448" s="85"/>
      <c r="C448" s="85"/>
      <c r="D448" s="85"/>
      <c r="E448" s="85"/>
      <c r="F448" s="85"/>
      <c r="G448" s="85"/>
      <c r="H448" s="85"/>
      <c r="I448" s="85"/>
      <c r="J448" s="85"/>
      <c r="K448" s="85"/>
      <c r="L448" s="85"/>
      <c r="M448" s="85"/>
      <c r="N448" s="85"/>
      <c r="O448" s="85"/>
      <c r="P448" s="85"/>
      <c r="Q448" s="85"/>
      <c r="R448" s="85"/>
      <c r="S448" s="85"/>
      <c r="T448" s="85"/>
      <c r="U448" s="85"/>
      <c r="V448" s="85"/>
      <c r="W448" s="85"/>
      <c r="X448" s="85"/>
      <c r="Y448" s="85"/>
      <c r="Z448" s="85"/>
    </row>
    <row r="449" spans="1:26" ht="12" customHeight="1" x14ac:dyDescent="0.2">
      <c r="A449" s="85"/>
      <c r="B449" s="85"/>
      <c r="C449" s="85"/>
      <c r="D449" s="85"/>
      <c r="E449" s="85"/>
      <c r="F449" s="85"/>
      <c r="G449" s="85"/>
      <c r="H449" s="85"/>
      <c r="I449" s="85"/>
      <c r="J449" s="85"/>
      <c r="K449" s="85"/>
      <c r="L449" s="85"/>
      <c r="M449" s="85"/>
      <c r="N449" s="85"/>
      <c r="O449" s="85"/>
      <c r="P449" s="85"/>
      <c r="Q449" s="85"/>
      <c r="R449" s="85"/>
      <c r="S449" s="85"/>
      <c r="T449" s="85"/>
      <c r="U449" s="85"/>
      <c r="V449" s="85"/>
      <c r="W449" s="85"/>
      <c r="X449" s="85"/>
      <c r="Y449" s="85"/>
      <c r="Z449" s="85"/>
    </row>
    <row r="450" spans="1:26" ht="12" customHeight="1" x14ac:dyDescent="0.2">
      <c r="A450" s="85"/>
      <c r="B450" s="85"/>
      <c r="C450" s="85"/>
      <c r="D450" s="85"/>
      <c r="E450" s="85"/>
      <c r="F450" s="85"/>
      <c r="G450" s="85"/>
      <c r="H450" s="85"/>
      <c r="I450" s="85"/>
      <c r="J450" s="85"/>
      <c r="K450" s="85"/>
      <c r="L450" s="85"/>
      <c r="M450" s="85"/>
      <c r="N450" s="85"/>
      <c r="O450" s="85"/>
      <c r="P450" s="85"/>
      <c r="Q450" s="85"/>
      <c r="R450" s="85"/>
      <c r="S450" s="85"/>
      <c r="T450" s="85"/>
      <c r="U450" s="85"/>
      <c r="V450" s="85"/>
      <c r="W450" s="85"/>
      <c r="X450" s="85"/>
      <c r="Y450" s="85"/>
      <c r="Z450" s="85"/>
    </row>
    <row r="451" spans="1:26" ht="12" customHeight="1" x14ac:dyDescent="0.2">
      <c r="A451" s="85"/>
      <c r="B451" s="85"/>
      <c r="C451" s="85"/>
      <c r="D451" s="85"/>
      <c r="E451" s="85"/>
      <c r="F451" s="85"/>
      <c r="G451" s="85"/>
      <c r="H451" s="85"/>
      <c r="I451" s="85"/>
      <c r="J451" s="85"/>
      <c r="K451" s="85"/>
      <c r="L451" s="85"/>
      <c r="M451" s="85"/>
      <c r="N451" s="85"/>
      <c r="O451" s="85"/>
      <c r="P451" s="85"/>
      <c r="Q451" s="85"/>
      <c r="R451" s="85"/>
      <c r="S451" s="85"/>
      <c r="T451" s="85"/>
      <c r="U451" s="85"/>
      <c r="V451" s="85"/>
      <c r="W451" s="85"/>
      <c r="X451" s="85"/>
      <c r="Y451" s="85"/>
      <c r="Z451" s="85"/>
    </row>
    <row r="452" spans="1:26" ht="12" customHeight="1" x14ac:dyDescent="0.2">
      <c r="A452" s="85"/>
      <c r="B452" s="85"/>
      <c r="C452" s="85"/>
      <c r="D452" s="85"/>
      <c r="E452" s="85"/>
      <c r="F452" s="85"/>
      <c r="G452" s="85"/>
      <c r="H452" s="85"/>
      <c r="I452" s="85"/>
      <c r="J452" s="85"/>
      <c r="K452" s="85"/>
      <c r="L452" s="85"/>
      <c r="M452" s="85"/>
      <c r="N452" s="85"/>
      <c r="O452" s="85"/>
      <c r="P452" s="85"/>
      <c r="Q452" s="85"/>
      <c r="R452" s="85"/>
      <c r="S452" s="85"/>
      <c r="T452" s="85"/>
      <c r="U452" s="85"/>
      <c r="V452" s="85"/>
      <c r="W452" s="85"/>
      <c r="X452" s="85"/>
      <c r="Y452" s="85"/>
      <c r="Z452" s="85"/>
    </row>
    <row r="453" spans="1:26" ht="12" customHeight="1" x14ac:dyDescent="0.2">
      <c r="A453" s="85"/>
      <c r="B453" s="85"/>
      <c r="C453" s="85"/>
      <c r="D453" s="85"/>
      <c r="E453" s="85"/>
      <c r="F453" s="85"/>
      <c r="G453" s="85"/>
      <c r="H453" s="85"/>
      <c r="I453" s="85"/>
      <c r="J453" s="85"/>
      <c r="K453" s="85"/>
      <c r="L453" s="85"/>
      <c r="M453" s="85"/>
      <c r="N453" s="85"/>
      <c r="O453" s="85"/>
      <c r="P453" s="85"/>
      <c r="Q453" s="85"/>
      <c r="R453" s="85"/>
      <c r="S453" s="85"/>
      <c r="T453" s="85"/>
      <c r="U453" s="85"/>
      <c r="V453" s="85"/>
      <c r="W453" s="85"/>
      <c r="X453" s="85"/>
      <c r="Y453" s="85"/>
      <c r="Z453" s="85"/>
    </row>
    <row r="454" spans="1:26" ht="12" customHeight="1" x14ac:dyDescent="0.2">
      <c r="A454" s="85"/>
      <c r="B454" s="85"/>
      <c r="C454" s="85"/>
      <c r="D454" s="85"/>
      <c r="E454" s="85"/>
      <c r="F454" s="85"/>
      <c r="G454" s="85"/>
      <c r="H454" s="85"/>
      <c r="I454" s="85"/>
      <c r="J454" s="85"/>
      <c r="K454" s="85"/>
      <c r="L454" s="85"/>
      <c r="M454" s="85"/>
      <c r="N454" s="85"/>
      <c r="O454" s="85"/>
      <c r="P454" s="85"/>
      <c r="Q454" s="85"/>
      <c r="R454" s="85"/>
      <c r="S454" s="85"/>
      <c r="T454" s="85"/>
      <c r="U454" s="85"/>
      <c r="V454" s="85"/>
      <c r="W454" s="85"/>
      <c r="X454" s="85"/>
      <c r="Y454" s="85"/>
      <c r="Z454" s="85"/>
    </row>
    <row r="455" spans="1:26" ht="12" customHeight="1" x14ac:dyDescent="0.2">
      <c r="A455" s="85"/>
      <c r="B455" s="85"/>
      <c r="C455" s="85"/>
      <c r="D455" s="85"/>
      <c r="E455" s="85"/>
      <c r="F455" s="85"/>
      <c r="G455" s="85"/>
      <c r="H455" s="85"/>
      <c r="I455" s="85"/>
      <c r="J455" s="85"/>
      <c r="K455" s="85"/>
      <c r="L455" s="85"/>
      <c r="M455" s="85"/>
      <c r="N455" s="85"/>
      <c r="O455" s="85"/>
      <c r="P455" s="85"/>
      <c r="Q455" s="85"/>
      <c r="R455" s="85"/>
      <c r="S455" s="85"/>
      <c r="T455" s="85"/>
      <c r="U455" s="85"/>
      <c r="V455" s="85"/>
      <c r="W455" s="85"/>
      <c r="X455" s="85"/>
      <c r="Y455" s="85"/>
      <c r="Z455" s="85"/>
    </row>
    <row r="456" spans="1:26" ht="12" customHeight="1" x14ac:dyDescent="0.2">
      <c r="A456" s="85"/>
      <c r="B456" s="85"/>
      <c r="C456" s="85"/>
      <c r="D456" s="85"/>
      <c r="E456" s="85"/>
      <c r="F456" s="85"/>
      <c r="G456" s="85"/>
      <c r="H456" s="85"/>
      <c r="I456" s="85"/>
      <c r="J456" s="85"/>
      <c r="K456" s="85"/>
      <c r="L456" s="85"/>
      <c r="M456" s="85"/>
      <c r="N456" s="85"/>
      <c r="O456" s="85"/>
      <c r="P456" s="85"/>
      <c r="Q456" s="85"/>
      <c r="R456" s="85"/>
      <c r="S456" s="85"/>
      <c r="T456" s="85"/>
      <c r="U456" s="85"/>
      <c r="V456" s="85"/>
      <c r="W456" s="85"/>
      <c r="X456" s="85"/>
      <c r="Y456" s="85"/>
      <c r="Z456" s="85"/>
    </row>
    <row r="457" spans="1:26" ht="12" customHeight="1" x14ac:dyDescent="0.2">
      <c r="A457" s="85"/>
      <c r="B457" s="85"/>
      <c r="C457" s="85"/>
      <c r="D457" s="85"/>
      <c r="E457" s="85"/>
      <c r="F457" s="85"/>
      <c r="G457" s="85"/>
      <c r="H457" s="85"/>
      <c r="I457" s="85"/>
      <c r="J457" s="85"/>
      <c r="K457" s="85"/>
      <c r="L457" s="85"/>
      <c r="M457" s="85"/>
      <c r="N457" s="85"/>
      <c r="O457" s="85"/>
      <c r="P457" s="85"/>
      <c r="Q457" s="85"/>
      <c r="R457" s="85"/>
      <c r="S457" s="85"/>
      <c r="T457" s="85"/>
      <c r="U457" s="85"/>
      <c r="V457" s="85"/>
      <c r="W457" s="85"/>
      <c r="X457" s="85"/>
      <c r="Y457" s="85"/>
      <c r="Z457" s="85"/>
    </row>
    <row r="458" spans="1:26" ht="12" customHeight="1" x14ac:dyDescent="0.2">
      <c r="A458" s="85"/>
      <c r="B458" s="85"/>
      <c r="C458" s="85"/>
      <c r="D458" s="85"/>
      <c r="E458" s="85"/>
      <c r="F458" s="85"/>
      <c r="G458" s="85"/>
      <c r="H458" s="85"/>
      <c r="I458" s="85"/>
      <c r="J458" s="85"/>
      <c r="K458" s="85"/>
      <c r="L458" s="85"/>
      <c r="M458" s="85"/>
      <c r="N458" s="85"/>
      <c r="O458" s="85"/>
      <c r="P458" s="85"/>
      <c r="Q458" s="85"/>
      <c r="R458" s="85"/>
      <c r="S458" s="85"/>
      <c r="T458" s="85"/>
      <c r="U458" s="85"/>
      <c r="V458" s="85"/>
      <c r="W458" s="85"/>
      <c r="X458" s="85"/>
      <c r="Y458" s="85"/>
      <c r="Z458" s="85"/>
    </row>
    <row r="459" spans="1:26" ht="12" customHeight="1" x14ac:dyDescent="0.2">
      <c r="A459" s="85"/>
      <c r="B459" s="85"/>
      <c r="C459" s="85"/>
      <c r="D459" s="85"/>
      <c r="E459" s="85"/>
      <c r="F459" s="85"/>
      <c r="G459" s="85"/>
      <c r="H459" s="85"/>
      <c r="I459" s="85"/>
      <c r="J459" s="85"/>
      <c r="K459" s="85"/>
      <c r="L459" s="85"/>
      <c r="M459" s="85"/>
      <c r="N459" s="85"/>
      <c r="O459" s="85"/>
      <c r="P459" s="85"/>
      <c r="Q459" s="85"/>
      <c r="R459" s="85"/>
      <c r="S459" s="85"/>
      <c r="T459" s="85"/>
      <c r="U459" s="85"/>
      <c r="V459" s="85"/>
      <c r="W459" s="85"/>
      <c r="X459" s="85"/>
      <c r="Y459" s="85"/>
      <c r="Z459" s="85"/>
    </row>
    <row r="460" spans="1:26" ht="12" customHeight="1" x14ac:dyDescent="0.2">
      <c r="A460" s="85"/>
      <c r="B460" s="85"/>
      <c r="C460" s="85"/>
      <c r="D460" s="85"/>
      <c r="E460" s="85"/>
      <c r="F460" s="85"/>
      <c r="G460" s="85"/>
      <c r="H460" s="85"/>
      <c r="I460" s="85"/>
      <c r="J460" s="85"/>
      <c r="K460" s="85"/>
      <c r="L460" s="85"/>
      <c r="M460" s="85"/>
      <c r="N460" s="85"/>
      <c r="O460" s="85"/>
      <c r="P460" s="85"/>
      <c r="Q460" s="85"/>
      <c r="R460" s="85"/>
      <c r="S460" s="85"/>
      <c r="T460" s="85"/>
      <c r="U460" s="85"/>
      <c r="V460" s="85"/>
      <c r="W460" s="85"/>
      <c r="X460" s="85"/>
      <c r="Y460" s="85"/>
      <c r="Z460" s="85"/>
    </row>
    <row r="461" spans="1:26" ht="12" customHeight="1" x14ac:dyDescent="0.2">
      <c r="A461" s="85"/>
      <c r="B461" s="85"/>
      <c r="C461" s="85"/>
      <c r="D461" s="85"/>
      <c r="E461" s="85"/>
      <c r="F461" s="85"/>
      <c r="G461" s="85"/>
      <c r="H461" s="85"/>
      <c r="I461" s="85"/>
      <c r="J461" s="85"/>
      <c r="K461" s="85"/>
      <c r="L461" s="85"/>
      <c r="M461" s="85"/>
      <c r="N461" s="85"/>
      <c r="O461" s="85"/>
      <c r="P461" s="85"/>
      <c r="Q461" s="85"/>
      <c r="R461" s="85"/>
      <c r="S461" s="85"/>
      <c r="T461" s="85"/>
      <c r="U461" s="85"/>
      <c r="V461" s="85"/>
      <c r="W461" s="85"/>
      <c r="X461" s="85"/>
      <c r="Y461" s="85"/>
      <c r="Z461" s="85"/>
    </row>
    <row r="462" spans="1:26" ht="12" customHeight="1" x14ac:dyDescent="0.2">
      <c r="A462" s="85"/>
      <c r="B462" s="85"/>
      <c r="C462" s="85"/>
      <c r="D462" s="85"/>
      <c r="E462" s="85"/>
      <c r="F462" s="85"/>
      <c r="G462" s="85"/>
      <c r="H462" s="85"/>
      <c r="I462" s="85"/>
      <c r="J462" s="85"/>
      <c r="K462" s="85"/>
      <c r="L462" s="85"/>
      <c r="M462" s="85"/>
      <c r="N462" s="85"/>
      <c r="O462" s="85"/>
      <c r="P462" s="85"/>
      <c r="Q462" s="85"/>
      <c r="R462" s="85"/>
      <c r="S462" s="85"/>
      <c r="T462" s="85"/>
      <c r="U462" s="85"/>
      <c r="V462" s="85"/>
      <c r="W462" s="85"/>
      <c r="X462" s="85"/>
      <c r="Y462" s="85"/>
      <c r="Z462" s="85"/>
    </row>
    <row r="463" spans="1:26" ht="12" customHeight="1" x14ac:dyDescent="0.2">
      <c r="A463" s="85"/>
      <c r="B463" s="85"/>
      <c r="C463" s="85"/>
      <c r="D463" s="85"/>
      <c r="E463" s="85"/>
      <c r="F463" s="85"/>
      <c r="G463" s="85"/>
      <c r="H463" s="85"/>
      <c r="I463" s="85"/>
      <c r="J463" s="85"/>
      <c r="K463" s="85"/>
      <c r="L463" s="85"/>
      <c r="M463" s="85"/>
      <c r="N463" s="85"/>
      <c r="O463" s="85"/>
      <c r="P463" s="85"/>
      <c r="Q463" s="85"/>
      <c r="R463" s="85"/>
      <c r="S463" s="85"/>
      <c r="T463" s="85"/>
      <c r="U463" s="85"/>
      <c r="V463" s="85"/>
      <c r="W463" s="85"/>
      <c r="X463" s="85"/>
      <c r="Y463" s="85"/>
      <c r="Z463" s="85"/>
    </row>
    <row r="464" spans="1:26" ht="12" customHeight="1" x14ac:dyDescent="0.2">
      <c r="A464" s="85"/>
      <c r="B464" s="85"/>
      <c r="C464" s="85"/>
      <c r="D464" s="85"/>
      <c r="E464" s="85"/>
      <c r="F464" s="85"/>
      <c r="G464" s="85"/>
      <c r="H464" s="85"/>
      <c r="I464" s="85"/>
      <c r="J464" s="85"/>
      <c r="K464" s="85"/>
      <c r="L464" s="85"/>
      <c r="M464" s="85"/>
      <c r="N464" s="85"/>
      <c r="O464" s="85"/>
      <c r="P464" s="85"/>
      <c r="Q464" s="85"/>
      <c r="R464" s="85"/>
      <c r="S464" s="85"/>
      <c r="T464" s="85"/>
      <c r="U464" s="85"/>
      <c r="V464" s="85"/>
      <c r="W464" s="85"/>
      <c r="X464" s="85"/>
      <c r="Y464" s="85"/>
      <c r="Z464" s="85"/>
    </row>
    <row r="465" spans="1:26" ht="12" customHeight="1" x14ac:dyDescent="0.2">
      <c r="A465" s="85"/>
      <c r="B465" s="85"/>
      <c r="C465" s="85"/>
      <c r="D465" s="85"/>
      <c r="E465" s="85"/>
      <c r="F465" s="85"/>
      <c r="G465" s="85"/>
      <c r="H465" s="85"/>
      <c r="I465" s="85"/>
      <c r="J465" s="85"/>
      <c r="K465" s="85"/>
      <c r="L465" s="85"/>
      <c r="M465" s="85"/>
      <c r="N465" s="85"/>
      <c r="O465" s="85"/>
      <c r="P465" s="85"/>
      <c r="Q465" s="85"/>
      <c r="R465" s="85"/>
      <c r="S465" s="85"/>
      <c r="T465" s="85"/>
      <c r="U465" s="85"/>
      <c r="V465" s="85"/>
      <c r="W465" s="85"/>
      <c r="X465" s="85"/>
      <c r="Y465" s="85"/>
      <c r="Z465" s="85"/>
    </row>
    <row r="466" spans="1:26" ht="12" customHeight="1" x14ac:dyDescent="0.2">
      <c r="A466" s="85"/>
      <c r="B466" s="85"/>
      <c r="C466" s="85"/>
      <c r="D466" s="85"/>
      <c r="E466" s="85"/>
      <c r="F466" s="85"/>
      <c r="G466" s="85"/>
      <c r="H466" s="85"/>
      <c r="I466" s="85"/>
      <c r="J466" s="85"/>
      <c r="K466" s="85"/>
      <c r="L466" s="85"/>
      <c r="M466" s="85"/>
      <c r="N466" s="85"/>
      <c r="O466" s="85"/>
      <c r="P466" s="85"/>
      <c r="Q466" s="85"/>
      <c r="R466" s="85"/>
      <c r="S466" s="85"/>
      <c r="T466" s="85"/>
      <c r="U466" s="85"/>
      <c r="V466" s="85"/>
      <c r="W466" s="85"/>
      <c r="X466" s="85"/>
      <c r="Y466" s="85"/>
      <c r="Z466" s="85"/>
    </row>
    <row r="467" spans="1:26" ht="12" customHeight="1" x14ac:dyDescent="0.2">
      <c r="A467" s="85"/>
      <c r="B467" s="85"/>
      <c r="C467" s="85"/>
      <c r="D467" s="85"/>
      <c r="E467" s="85"/>
      <c r="F467" s="85"/>
      <c r="G467" s="85"/>
      <c r="H467" s="85"/>
      <c r="I467" s="85"/>
      <c r="J467" s="85"/>
      <c r="K467" s="85"/>
      <c r="L467" s="85"/>
      <c r="M467" s="85"/>
      <c r="N467" s="85"/>
      <c r="O467" s="85"/>
      <c r="P467" s="85"/>
      <c r="Q467" s="85"/>
      <c r="R467" s="85"/>
      <c r="S467" s="85"/>
      <c r="T467" s="85"/>
      <c r="U467" s="85"/>
      <c r="V467" s="85"/>
      <c r="W467" s="85"/>
      <c r="X467" s="85"/>
      <c r="Y467" s="85"/>
      <c r="Z467" s="85"/>
    </row>
    <row r="468" spans="1:26" ht="12" customHeight="1" x14ac:dyDescent="0.2">
      <c r="A468" s="85"/>
      <c r="B468" s="85"/>
      <c r="C468" s="85"/>
      <c r="D468" s="85"/>
      <c r="E468" s="85"/>
      <c r="F468" s="85"/>
      <c r="G468" s="85"/>
      <c r="H468" s="85"/>
      <c r="I468" s="85"/>
      <c r="J468" s="85"/>
      <c r="K468" s="85"/>
      <c r="L468" s="85"/>
      <c r="M468" s="85"/>
      <c r="N468" s="85"/>
      <c r="O468" s="85"/>
      <c r="P468" s="85"/>
      <c r="Q468" s="85"/>
      <c r="R468" s="85"/>
      <c r="S468" s="85"/>
      <c r="T468" s="85"/>
      <c r="U468" s="85"/>
      <c r="V468" s="85"/>
      <c r="W468" s="85"/>
      <c r="X468" s="85"/>
      <c r="Y468" s="85"/>
      <c r="Z468" s="85"/>
    </row>
    <row r="469" spans="1:26" ht="12" customHeight="1" x14ac:dyDescent="0.2">
      <c r="A469" s="85"/>
      <c r="B469" s="85"/>
      <c r="C469" s="85"/>
      <c r="D469" s="85"/>
      <c r="E469" s="85"/>
      <c r="F469" s="85"/>
      <c r="G469" s="85"/>
      <c r="H469" s="85"/>
      <c r="I469" s="85"/>
      <c r="J469" s="85"/>
      <c r="K469" s="85"/>
      <c r="L469" s="85"/>
      <c r="M469" s="85"/>
      <c r="N469" s="85"/>
      <c r="O469" s="85"/>
      <c r="P469" s="85"/>
      <c r="Q469" s="85"/>
      <c r="R469" s="85"/>
      <c r="S469" s="85"/>
      <c r="T469" s="85"/>
      <c r="U469" s="85"/>
      <c r="V469" s="85"/>
      <c r="W469" s="85"/>
      <c r="X469" s="85"/>
      <c r="Y469" s="85"/>
      <c r="Z469" s="85"/>
    </row>
    <row r="470" spans="1:26" ht="12" customHeight="1" x14ac:dyDescent="0.2">
      <c r="A470" s="85"/>
      <c r="B470" s="85"/>
      <c r="C470" s="85"/>
      <c r="D470" s="85"/>
      <c r="E470" s="85"/>
      <c r="F470" s="85"/>
      <c r="G470" s="85"/>
      <c r="H470" s="85"/>
      <c r="I470" s="85"/>
      <c r="J470" s="85"/>
      <c r="K470" s="85"/>
      <c r="L470" s="85"/>
      <c r="M470" s="85"/>
      <c r="N470" s="85"/>
      <c r="O470" s="85"/>
      <c r="P470" s="85"/>
      <c r="Q470" s="85"/>
      <c r="R470" s="85"/>
      <c r="S470" s="85"/>
      <c r="T470" s="85"/>
      <c r="U470" s="85"/>
      <c r="V470" s="85"/>
      <c r="W470" s="85"/>
      <c r="X470" s="85"/>
      <c r="Y470" s="85"/>
      <c r="Z470" s="85"/>
    </row>
    <row r="471" spans="1:26" ht="12" customHeight="1" x14ac:dyDescent="0.2">
      <c r="A471" s="85"/>
      <c r="B471" s="85"/>
      <c r="C471" s="85"/>
      <c r="D471" s="85"/>
      <c r="E471" s="85"/>
      <c r="F471" s="85"/>
      <c r="G471" s="85"/>
      <c r="H471" s="85"/>
      <c r="I471" s="85"/>
      <c r="J471" s="85"/>
      <c r="K471" s="85"/>
      <c r="L471" s="85"/>
      <c r="M471" s="85"/>
      <c r="N471" s="85"/>
      <c r="O471" s="85"/>
      <c r="P471" s="85"/>
      <c r="Q471" s="85"/>
      <c r="R471" s="85"/>
      <c r="S471" s="85"/>
      <c r="T471" s="85"/>
      <c r="U471" s="85"/>
      <c r="V471" s="85"/>
      <c r="W471" s="85"/>
      <c r="X471" s="85"/>
      <c r="Y471" s="85"/>
      <c r="Z471" s="85"/>
    </row>
    <row r="472" spans="1:26" ht="12" customHeight="1" x14ac:dyDescent="0.2">
      <c r="A472" s="85"/>
      <c r="B472" s="85"/>
      <c r="C472" s="85"/>
      <c r="D472" s="85"/>
      <c r="E472" s="85"/>
      <c r="F472" s="85"/>
      <c r="G472" s="85"/>
      <c r="H472" s="85"/>
      <c r="I472" s="85"/>
      <c r="J472" s="85"/>
      <c r="K472" s="85"/>
      <c r="L472" s="85"/>
      <c r="M472" s="85"/>
      <c r="N472" s="85"/>
      <c r="O472" s="85"/>
      <c r="P472" s="85"/>
      <c r="Q472" s="85"/>
      <c r="R472" s="85"/>
      <c r="S472" s="85"/>
      <c r="T472" s="85"/>
      <c r="U472" s="85"/>
      <c r="V472" s="85"/>
      <c r="W472" s="85"/>
      <c r="X472" s="85"/>
      <c r="Y472" s="85"/>
      <c r="Z472" s="85"/>
    </row>
    <row r="473" spans="1:26" ht="12" customHeight="1" x14ac:dyDescent="0.2">
      <c r="A473" s="85"/>
      <c r="B473" s="85"/>
      <c r="C473" s="85"/>
      <c r="D473" s="85"/>
      <c r="E473" s="85"/>
      <c r="F473" s="85"/>
      <c r="G473" s="85"/>
      <c r="H473" s="85"/>
      <c r="I473" s="85"/>
      <c r="J473" s="85"/>
      <c r="K473" s="85"/>
      <c r="L473" s="85"/>
      <c r="M473" s="85"/>
      <c r="N473" s="85"/>
      <c r="O473" s="85"/>
      <c r="P473" s="85"/>
      <c r="Q473" s="85"/>
      <c r="R473" s="85"/>
      <c r="S473" s="85"/>
      <c r="T473" s="85"/>
      <c r="U473" s="85"/>
      <c r="V473" s="85"/>
      <c r="W473" s="85"/>
      <c r="X473" s="85"/>
      <c r="Y473" s="85"/>
      <c r="Z473" s="85"/>
    </row>
    <row r="474" spans="1:26" ht="12" customHeight="1" x14ac:dyDescent="0.2">
      <c r="A474" s="85"/>
      <c r="B474" s="85"/>
      <c r="C474" s="85"/>
      <c r="D474" s="85"/>
      <c r="E474" s="85"/>
      <c r="F474" s="85"/>
      <c r="G474" s="85"/>
      <c r="H474" s="85"/>
      <c r="I474" s="85"/>
      <c r="J474" s="85"/>
      <c r="K474" s="85"/>
      <c r="L474" s="85"/>
      <c r="M474" s="85"/>
      <c r="N474" s="85"/>
      <c r="O474" s="85"/>
      <c r="P474" s="85"/>
      <c r="Q474" s="85"/>
      <c r="R474" s="85"/>
      <c r="S474" s="85"/>
      <c r="T474" s="85"/>
      <c r="U474" s="85"/>
      <c r="V474" s="85"/>
      <c r="W474" s="85"/>
      <c r="X474" s="85"/>
      <c r="Y474" s="85"/>
      <c r="Z474" s="85"/>
    </row>
    <row r="475" spans="1:26" ht="12" customHeight="1" x14ac:dyDescent="0.2">
      <c r="A475" s="85"/>
      <c r="B475" s="85"/>
      <c r="C475" s="85"/>
      <c r="D475" s="85"/>
      <c r="E475" s="85"/>
      <c r="F475" s="85"/>
      <c r="G475" s="85"/>
      <c r="H475" s="85"/>
      <c r="I475" s="85"/>
      <c r="J475" s="85"/>
      <c r="K475" s="85"/>
      <c r="L475" s="85"/>
      <c r="M475" s="85"/>
      <c r="N475" s="85"/>
      <c r="O475" s="85"/>
      <c r="P475" s="85"/>
      <c r="Q475" s="85"/>
      <c r="R475" s="85"/>
      <c r="S475" s="85"/>
      <c r="T475" s="85"/>
      <c r="U475" s="85"/>
      <c r="V475" s="85"/>
      <c r="W475" s="85"/>
      <c r="X475" s="85"/>
      <c r="Y475" s="85"/>
      <c r="Z475" s="85"/>
    </row>
    <row r="476" spans="1:26" ht="12" customHeight="1" x14ac:dyDescent="0.2">
      <c r="A476" s="85"/>
      <c r="B476" s="85"/>
      <c r="C476" s="85"/>
      <c r="D476" s="85"/>
      <c r="E476" s="85"/>
      <c r="F476" s="85"/>
      <c r="G476" s="85"/>
      <c r="H476" s="85"/>
      <c r="I476" s="85"/>
      <c r="J476" s="85"/>
      <c r="K476" s="85"/>
      <c r="L476" s="85"/>
      <c r="M476" s="85"/>
      <c r="N476" s="85"/>
      <c r="O476" s="85"/>
      <c r="P476" s="85"/>
      <c r="Q476" s="85"/>
      <c r="R476" s="85"/>
      <c r="S476" s="85"/>
      <c r="T476" s="85"/>
      <c r="U476" s="85"/>
      <c r="V476" s="85"/>
      <c r="W476" s="85"/>
      <c r="X476" s="85"/>
      <c r="Y476" s="85"/>
      <c r="Z476" s="85"/>
    </row>
    <row r="477" spans="1:26" ht="12" customHeight="1" x14ac:dyDescent="0.2">
      <c r="A477" s="85"/>
      <c r="B477" s="85"/>
      <c r="C477" s="85"/>
      <c r="D477" s="85"/>
      <c r="E477" s="85"/>
      <c r="F477" s="85"/>
      <c r="G477" s="85"/>
      <c r="H477" s="85"/>
      <c r="I477" s="85"/>
      <c r="J477" s="85"/>
      <c r="K477" s="85"/>
      <c r="L477" s="85"/>
      <c r="M477" s="85"/>
      <c r="N477" s="85"/>
      <c r="O477" s="85"/>
      <c r="P477" s="85"/>
      <c r="Q477" s="85"/>
      <c r="R477" s="85"/>
      <c r="S477" s="85"/>
      <c r="T477" s="85"/>
      <c r="U477" s="85"/>
      <c r="V477" s="85"/>
      <c r="W477" s="85"/>
      <c r="X477" s="85"/>
      <c r="Y477" s="85"/>
      <c r="Z477" s="85"/>
    </row>
    <row r="478" spans="1:26" ht="12" customHeight="1" x14ac:dyDescent="0.2">
      <c r="A478" s="85"/>
      <c r="B478" s="85"/>
      <c r="C478" s="85"/>
      <c r="D478" s="85"/>
      <c r="E478" s="85"/>
      <c r="F478" s="85"/>
      <c r="G478" s="85"/>
      <c r="H478" s="85"/>
      <c r="I478" s="85"/>
      <c r="J478" s="85"/>
      <c r="K478" s="85"/>
      <c r="L478" s="85"/>
      <c r="M478" s="85"/>
      <c r="N478" s="85"/>
      <c r="O478" s="85"/>
      <c r="P478" s="85"/>
      <c r="Q478" s="85"/>
      <c r="R478" s="85"/>
      <c r="S478" s="85"/>
      <c r="T478" s="85"/>
      <c r="U478" s="85"/>
      <c r="V478" s="85"/>
      <c r="W478" s="85"/>
      <c r="X478" s="85"/>
      <c r="Y478" s="85"/>
      <c r="Z478" s="85"/>
    </row>
    <row r="479" spans="1:26" ht="12" customHeight="1" x14ac:dyDescent="0.2">
      <c r="A479" s="85"/>
      <c r="B479" s="85"/>
      <c r="C479" s="85"/>
      <c r="D479" s="85"/>
      <c r="E479" s="85"/>
      <c r="F479" s="85"/>
      <c r="G479" s="85"/>
      <c r="H479" s="85"/>
      <c r="I479" s="85"/>
      <c r="J479" s="85"/>
      <c r="K479" s="85"/>
      <c r="L479" s="85"/>
      <c r="M479" s="85"/>
      <c r="N479" s="85"/>
      <c r="O479" s="85"/>
      <c r="P479" s="85"/>
      <c r="Q479" s="85"/>
      <c r="R479" s="85"/>
      <c r="S479" s="85"/>
      <c r="T479" s="85"/>
      <c r="U479" s="85"/>
      <c r="V479" s="85"/>
      <c r="W479" s="85"/>
      <c r="X479" s="85"/>
      <c r="Y479" s="85"/>
      <c r="Z479" s="85"/>
    </row>
    <row r="480" spans="1:26" ht="12" customHeight="1" x14ac:dyDescent="0.2">
      <c r="A480" s="85"/>
      <c r="B480" s="85"/>
      <c r="C480" s="85"/>
      <c r="D480" s="85"/>
      <c r="E480" s="85"/>
      <c r="F480" s="85"/>
      <c r="G480" s="85"/>
      <c r="H480" s="85"/>
      <c r="I480" s="85"/>
      <c r="J480" s="85"/>
      <c r="K480" s="85"/>
      <c r="L480" s="85"/>
      <c r="M480" s="85"/>
      <c r="N480" s="85"/>
      <c r="O480" s="85"/>
      <c r="P480" s="85"/>
      <c r="Q480" s="85"/>
      <c r="R480" s="85"/>
      <c r="S480" s="85"/>
      <c r="T480" s="85"/>
      <c r="U480" s="85"/>
      <c r="V480" s="85"/>
      <c r="W480" s="85"/>
      <c r="X480" s="85"/>
      <c r="Y480" s="85"/>
      <c r="Z480" s="85"/>
    </row>
    <row r="481" spans="1:26" ht="12" customHeight="1" x14ac:dyDescent="0.2">
      <c r="A481" s="85"/>
      <c r="B481" s="85"/>
      <c r="C481" s="85"/>
      <c r="D481" s="85"/>
      <c r="E481" s="85"/>
      <c r="F481" s="85"/>
      <c r="G481" s="85"/>
      <c r="H481" s="85"/>
      <c r="I481" s="85"/>
      <c r="J481" s="85"/>
      <c r="K481" s="85"/>
      <c r="L481" s="85"/>
      <c r="M481" s="85"/>
      <c r="N481" s="85"/>
      <c r="O481" s="85"/>
      <c r="P481" s="85"/>
      <c r="Q481" s="85"/>
      <c r="R481" s="85"/>
      <c r="S481" s="85"/>
      <c r="T481" s="85"/>
      <c r="U481" s="85"/>
      <c r="V481" s="85"/>
      <c r="W481" s="85"/>
      <c r="X481" s="85"/>
      <c r="Y481" s="85"/>
      <c r="Z481" s="85"/>
    </row>
    <row r="482" spans="1:26" ht="12" customHeight="1" x14ac:dyDescent="0.2">
      <c r="A482" s="85"/>
      <c r="B482" s="85"/>
      <c r="C482" s="85"/>
      <c r="D482" s="85"/>
      <c r="E482" s="85"/>
      <c r="F482" s="85"/>
      <c r="G482" s="85"/>
      <c r="H482" s="85"/>
      <c r="I482" s="85"/>
      <c r="J482" s="85"/>
      <c r="K482" s="85"/>
      <c r="L482" s="85"/>
      <c r="M482" s="85"/>
      <c r="N482" s="85"/>
      <c r="O482" s="85"/>
      <c r="P482" s="85"/>
      <c r="Q482" s="85"/>
      <c r="R482" s="85"/>
      <c r="S482" s="85"/>
      <c r="T482" s="85"/>
      <c r="U482" s="85"/>
      <c r="V482" s="85"/>
      <c r="W482" s="85"/>
      <c r="X482" s="85"/>
      <c r="Y482" s="85"/>
      <c r="Z482" s="85"/>
    </row>
    <row r="483" spans="1:26" ht="12" customHeight="1" x14ac:dyDescent="0.2">
      <c r="A483" s="85"/>
      <c r="B483" s="85"/>
      <c r="C483" s="85"/>
      <c r="D483" s="85"/>
      <c r="E483" s="85"/>
      <c r="F483" s="85"/>
      <c r="G483" s="85"/>
      <c r="H483" s="85"/>
      <c r="I483" s="85"/>
      <c r="J483" s="85"/>
      <c r="K483" s="85"/>
      <c r="L483" s="85"/>
      <c r="M483" s="85"/>
      <c r="N483" s="85"/>
      <c r="O483" s="85"/>
      <c r="P483" s="85"/>
      <c r="Q483" s="85"/>
      <c r="R483" s="85"/>
      <c r="S483" s="85"/>
      <c r="T483" s="85"/>
      <c r="U483" s="85"/>
      <c r="V483" s="85"/>
      <c r="W483" s="85"/>
      <c r="X483" s="85"/>
      <c r="Y483" s="85"/>
      <c r="Z483" s="85"/>
    </row>
    <row r="484" spans="1:26" ht="12" customHeight="1" x14ac:dyDescent="0.2">
      <c r="A484" s="85"/>
      <c r="B484" s="85"/>
      <c r="C484" s="85"/>
      <c r="D484" s="85"/>
      <c r="E484" s="85"/>
      <c r="F484" s="85"/>
      <c r="G484" s="85"/>
      <c r="H484" s="85"/>
      <c r="I484" s="85"/>
      <c r="J484" s="85"/>
      <c r="K484" s="85"/>
      <c r="L484" s="85"/>
      <c r="M484" s="85"/>
      <c r="N484" s="85"/>
      <c r="O484" s="85"/>
      <c r="P484" s="85"/>
      <c r="Q484" s="85"/>
      <c r="R484" s="85"/>
      <c r="S484" s="85"/>
      <c r="T484" s="85"/>
      <c r="U484" s="85"/>
      <c r="V484" s="85"/>
      <c r="W484" s="85"/>
      <c r="X484" s="85"/>
      <c r="Y484" s="85"/>
      <c r="Z484" s="85"/>
    </row>
    <row r="485" spans="1:26" ht="12" customHeight="1" x14ac:dyDescent="0.2">
      <c r="A485" s="85"/>
      <c r="B485" s="85"/>
      <c r="C485" s="85"/>
      <c r="D485" s="85"/>
      <c r="E485" s="85"/>
      <c r="F485" s="85"/>
      <c r="G485" s="85"/>
      <c r="H485" s="85"/>
      <c r="I485" s="85"/>
      <c r="J485" s="85"/>
      <c r="K485" s="85"/>
      <c r="L485" s="85"/>
      <c r="M485" s="85"/>
      <c r="N485" s="85"/>
      <c r="O485" s="85"/>
      <c r="P485" s="85"/>
      <c r="Q485" s="85"/>
      <c r="R485" s="85"/>
      <c r="S485" s="85"/>
      <c r="T485" s="85"/>
      <c r="U485" s="85"/>
      <c r="V485" s="85"/>
      <c r="W485" s="85"/>
      <c r="X485" s="85"/>
      <c r="Y485" s="85"/>
      <c r="Z485" s="85"/>
    </row>
    <row r="486" spans="1:26" ht="12" customHeight="1" x14ac:dyDescent="0.2">
      <c r="A486" s="85"/>
      <c r="B486" s="85"/>
      <c r="C486" s="85"/>
      <c r="D486" s="85"/>
      <c r="E486" s="85"/>
      <c r="F486" s="85"/>
      <c r="G486" s="85"/>
      <c r="H486" s="85"/>
      <c r="I486" s="85"/>
      <c r="J486" s="85"/>
      <c r="K486" s="85"/>
      <c r="L486" s="85"/>
      <c r="M486" s="85"/>
      <c r="N486" s="85"/>
      <c r="O486" s="85"/>
      <c r="P486" s="85"/>
      <c r="Q486" s="85"/>
      <c r="R486" s="85"/>
      <c r="S486" s="85"/>
      <c r="T486" s="85"/>
      <c r="U486" s="85"/>
      <c r="V486" s="85"/>
      <c r="W486" s="85"/>
      <c r="X486" s="85"/>
      <c r="Y486" s="85"/>
      <c r="Z486" s="85"/>
    </row>
    <row r="487" spans="1:26" ht="12" customHeight="1" x14ac:dyDescent="0.2">
      <c r="A487" s="85"/>
      <c r="B487" s="85"/>
      <c r="C487" s="85"/>
      <c r="D487" s="85"/>
      <c r="E487" s="85"/>
      <c r="F487" s="85"/>
      <c r="G487" s="85"/>
      <c r="H487" s="85"/>
      <c r="I487" s="85"/>
      <c r="J487" s="85"/>
      <c r="K487" s="85"/>
      <c r="L487" s="85"/>
      <c r="M487" s="85"/>
      <c r="N487" s="85"/>
      <c r="O487" s="85"/>
      <c r="P487" s="85"/>
      <c r="Q487" s="85"/>
      <c r="R487" s="85"/>
      <c r="S487" s="85"/>
      <c r="T487" s="85"/>
      <c r="U487" s="85"/>
      <c r="V487" s="85"/>
      <c r="W487" s="85"/>
      <c r="X487" s="85"/>
      <c r="Y487" s="85"/>
      <c r="Z487" s="85"/>
    </row>
    <row r="488" spans="1:26" ht="12" customHeight="1" x14ac:dyDescent="0.2">
      <c r="A488" s="85"/>
      <c r="B488" s="85"/>
      <c r="C488" s="85"/>
      <c r="D488" s="85"/>
      <c r="E488" s="85"/>
      <c r="F488" s="85"/>
      <c r="G488" s="85"/>
      <c r="H488" s="85"/>
      <c r="I488" s="85"/>
      <c r="J488" s="85"/>
      <c r="K488" s="85"/>
      <c r="L488" s="85"/>
      <c r="M488" s="85"/>
      <c r="N488" s="85"/>
      <c r="O488" s="85"/>
      <c r="P488" s="85"/>
      <c r="Q488" s="85"/>
      <c r="R488" s="85"/>
      <c r="S488" s="85"/>
      <c r="T488" s="85"/>
      <c r="U488" s="85"/>
      <c r="V488" s="85"/>
      <c r="W488" s="85"/>
      <c r="X488" s="85"/>
      <c r="Y488" s="85"/>
      <c r="Z488" s="85"/>
    </row>
    <row r="489" spans="1:26" ht="12" customHeight="1" x14ac:dyDescent="0.2">
      <c r="A489" s="85"/>
      <c r="B489" s="85"/>
      <c r="C489" s="85"/>
      <c r="D489" s="85"/>
      <c r="E489" s="85"/>
      <c r="F489" s="85"/>
      <c r="G489" s="85"/>
      <c r="H489" s="85"/>
      <c r="I489" s="85"/>
      <c r="J489" s="85"/>
      <c r="K489" s="85"/>
      <c r="L489" s="85"/>
      <c r="M489" s="85"/>
      <c r="N489" s="85"/>
      <c r="O489" s="85"/>
      <c r="P489" s="85"/>
      <c r="Q489" s="85"/>
      <c r="R489" s="85"/>
      <c r="S489" s="85"/>
      <c r="T489" s="85"/>
      <c r="U489" s="85"/>
      <c r="V489" s="85"/>
      <c r="W489" s="85"/>
      <c r="X489" s="85"/>
      <c r="Y489" s="85"/>
      <c r="Z489" s="85"/>
    </row>
    <row r="490" spans="1:26" ht="12" customHeight="1" x14ac:dyDescent="0.2">
      <c r="A490" s="85"/>
      <c r="B490" s="85"/>
      <c r="C490" s="85"/>
      <c r="D490" s="85"/>
      <c r="E490" s="85"/>
      <c r="F490" s="85"/>
      <c r="G490" s="85"/>
      <c r="H490" s="85"/>
      <c r="I490" s="85"/>
      <c r="J490" s="85"/>
      <c r="K490" s="85"/>
      <c r="L490" s="85"/>
      <c r="M490" s="85"/>
      <c r="N490" s="85"/>
      <c r="O490" s="85"/>
      <c r="P490" s="85"/>
      <c r="Q490" s="85"/>
      <c r="R490" s="85"/>
      <c r="S490" s="85"/>
      <c r="T490" s="85"/>
      <c r="U490" s="85"/>
      <c r="V490" s="85"/>
      <c r="W490" s="85"/>
      <c r="X490" s="85"/>
      <c r="Y490" s="85"/>
      <c r="Z490" s="85"/>
    </row>
    <row r="491" spans="1:26" ht="12" customHeight="1" x14ac:dyDescent="0.2">
      <c r="A491" s="85"/>
      <c r="B491" s="85"/>
      <c r="C491" s="85"/>
      <c r="D491" s="85"/>
      <c r="E491" s="85"/>
      <c r="F491" s="85"/>
      <c r="G491" s="85"/>
      <c r="H491" s="85"/>
      <c r="I491" s="85"/>
      <c r="J491" s="85"/>
      <c r="K491" s="85"/>
      <c r="L491" s="85"/>
      <c r="M491" s="85"/>
      <c r="N491" s="85"/>
      <c r="O491" s="85"/>
      <c r="P491" s="85"/>
      <c r="Q491" s="85"/>
      <c r="R491" s="85"/>
      <c r="S491" s="85"/>
      <c r="T491" s="85"/>
      <c r="U491" s="85"/>
      <c r="V491" s="85"/>
      <c r="W491" s="85"/>
      <c r="X491" s="85"/>
      <c r="Y491" s="85"/>
      <c r="Z491" s="85"/>
    </row>
    <row r="492" spans="1:26" ht="12" customHeight="1" x14ac:dyDescent="0.2">
      <c r="A492" s="85"/>
      <c r="B492" s="85"/>
      <c r="C492" s="85"/>
      <c r="D492" s="85"/>
      <c r="E492" s="85"/>
      <c r="F492" s="85"/>
      <c r="G492" s="85"/>
      <c r="H492" s="85"/>
      <c r="I492" s="85"/>
      <c r="J492" s="85"/>
      <c r="K492" s="85"/>
      <c r="L492" s="85"/>
      <c r="M492" s="85"/>
      <c r="N492" s="85"/>
      <c r="O492" s="85"/>
      <c r="P492" s="85"/>
      <c r="Q492" s="85"/>
      <c r="R492" s="85"/>
      <c r="S492" s="85"/>
      <c r="T492" s="85"/>
      <c r="U492" s="85"/>
      <c r="V492" s="85"/>
      <c r="W492" s="85"/>
      <c r="X492" s="85"/>
      <c r="Y492" s="85"/>
      <c r="Z492" s="85"/>
    </row>
    <row r="493" spans="1:26" ht="12" customHeight="1" x14ac:dyDescent="0.2">
      <c r="A493" s="85"/>
      <c r="B493" s="85"/>
      <c r="C493" s="85"/>
      <c r="D493" s="85"/>
      <c r="E493" s="85"/>
      <c r="F493" s="85"/>
      <c r="G493" s="85"/>
      <c r="H493" s="85"/>
      <c r="I493" s="85"/>
      <c r="J493" s="85"/>
      <c r="K493" s="85"/>
      <c r="L493" s="85"/>
      <c r="M493" s="85"/>
      <c r="N493" s="85"/>
      <c r="O493" s="85"/>
      <c r="P493" s="85"/>
      <c r="Q493" s="85"/>
      <c r="R493" s="85"/>
      <c r="S493" s="85"/>
      <c r="T493" s="85"/>
      <c r="U493" s="85"/>
      <c r="V493" s="85"/>
      <c r="W493" s="85"/>
      <c r="X493" s="85"/>
      <c r="Y493" s="85"/>
      <c r="Z493" s="85"/>
    </row>
    <row r="494" spans="1:26" ht="12" customHeight="1" x14ac:dyDescent="0.2">
      <c r="A494" s="85"/>
      <c r="B494" s="85"/>
      <c r="C494" s="85"/>
      <c r="D494" s="85"/>
      <c r="E494" s="85"/>
      <c r="F494" s="85"/>
      <c r="G494" s="85"/>
      <c r="H494" s="85"/>
      <c r="I494" s="85"/>
      <c r="J494" s="85"/>
      <c r="K494" s="85"/>
      <c r="L494" s="85"/>
      <c r="M494" s="85"/>
      <c r="N494" s="85"/>
      <c r="O494" s="85"/>
      <c r="P494" s="85"/>
      <c r="Q494" s="85"/>
      <c r="R494" s="85"/>
      <c r="S494" s="85"/>
      <c r="T494" s="85"/>
      <c r="U494" s="85"/>
      <c r="V494" s="85"/>
      <c r="W494" s="85"/>
      <c r="X494" s="85"/>
      <c r="Y494" s="85"/>
      <c r="Z494" s="85"/>
    </row>
    <row r="495" spans="1:26" ht="12" customHeight="1" x14ac:dyDescent="0.2">
      <c r="A495" s="85"/>
      <c r="B495" s="85"/>
      <c r="C495" s="85"/>
      <c r="D495" s="85"/>
      <c r="E495" s="85"/>
      <c r="F495" s="85"/>
      <c r="G495" s="85"/>
      <c r="H495" s="85"/>
      <c r="I495" s="85"/>
      <c r="J495" s="85"/>
      <c r="K495" s="85"/>
      <c r="L495" s="85"/>
      <c r="M495" s="85"/>
      <c r="N495" s="85"/>
      <c r="O495" s="85"/>
      <c r="P495" s="85"/>
      <c r="Q495" s="85"/>
      <c r="R495" s="85"/>
      <c r="S495" s="85"/>
      <c r="T495" s="85"/>
      <c r="U495" s="85"/>
      <c r="V495" s="85"/>
      <c r="W495" s="85"/>
      <c r="X495" s="85"/>
      <c r="Y495" s="85"/>
      <c r="Z495" s="85"/>
    </row>
    <row r="496" spans="1:26" ht="12" customHeight="1" x14ac:dyDescent="0.2">
      <c r="A496" s="85"/>
      <c r="B496" s="85"/>
      <c r="C496" s="85"/>
      <c r="D496" s="85"/>
      <c r="E496" s="85"/>
      <c r="F496" s="85"/>
      <c r="G496" s="85"/>
      <c r="H496" s="85"/>
      <c r="I496" s="85"/>
      <c r="J496" s="85"/>
      <c r="K496" s="85"/>
      <c r="L496" s="85"/>
      <c r="M496" s="85"/>
      <c r="N496" s="85"/>
      <c r="O496" s="85"/>
      <c r="P496" s="85"/>
      <c r="Q496" s="85"/>
      <c r="R496" s="85"/>
      <c r="S496" s="85"/>
      <c r="T496" s="85"/>
      <c r="U496" s="85"/>
      <c r="V496" s="85"/>
      <c r="W496" s="85"/>
      <c r="X496" s="85"/>
      <c r="Y496" s="85"/>
      <c r="Z496" s="85"/>
    </row>
    <row r="497" spans="1:26" ht="12" customHeight="1" x14ac:dyDescent="0.2">
      <c r="A497" s="85"/>
      <c r="B497" s="85"/>
      <c r="C497" s="85"/>
      <c r="D497" s="85"/>
      <c r="E497" s="85"/>
      <c r="F497" s="85"/>
      <c r="G497" s="85"/>
      <c r="H497" s="85"/>
      <c r="I497" s="85"/>
      <c r="J497" s="85"/>
      <c r="K497" s="85"/>
      <c r="L497" s="85"/>
      <c r="M497" s="85"/>
      <c r="N497" s="85"/>
      <c r="O497" s="85"/>
      <c r="P497" s="85"/>
      <c r="Q497" s="85"/>
      <c r="R497" s="85"/>
      <c r="S497" s="85"/>
      <c r="T497" s="85"/>
      <c r="U497" s="85"/>
      <c r="V497" s="85"/>
      <c r="W497" s="85"/>
      <c r="X497" s="85"/>
      <c r="Y497" s="85"/>
      <c r="Z497" s="85"/>
    </row>
    <row r="498" spans="1:26" ht="12" customHeight="1" x14ac:dyDescent="0.2">
      <c r="A498" s="85"/>
      <c r="B498" s="85"/>
      <c r="C498" s="85"/>
      <c r="D498" s="85"/>
      <c r="E498" s="85"/>
      <c r="F498" s="85"/>
      <c r="G498" s="85"/>
      <c r="H498" s="85"/>
      <c r="I498" s="85"/>
      <c r="J498" s="85"/>
      <c r="K498" s="85"/>
      <c r="L498" s="85"/>
      <c r="M498" s="85"/>
      <c r="N498" s="85"/>
      <c r="O498" s="85"/>
      <c r="P498" s="85"/>
      <c r="Q498" s="85"/>
      <c r="R498" s="85"/>
      <c r="S498" s="85"/>
      <c r="T498" s="85"/>
      <c r="U498" s="85"/>
      <c r="V498" s="85"/>
      <c r="W498" s="85"/>
      <c r="X498" s="85"/>
      <c r="Y498" s="85"/>
      <c r="Z498" s="85"/>
    </row>
    <row r="499" spans="1:26" ht="12" customHeight="1" x14ac:dyDescent="0.2">
      <c r="A499" s="85"/>
      <c r="B499" s="85"/>
      <c r="C499" s="85"/>
      <c r="D499" s="85"/>
      <c r="E499" s="85"/>
      <c r="F499" s="85"/>
      <c r="G499" s="85"/>
      <c r="H499" s="85"/>
      <c r="I499" s="85"/>
      <c r="J499" s="85"/>
      <c r="K499" s="85"/>
      <c r="L499" s="85"/>
      <c r="M499" s="85"/>
      <c r="N499" s="85"/>
      <c r="O499" s="85"/>
      <c r="P499" s="85"/>
      <c r="Q499" s="85"/>
      <c r="R499" s="85"/>
      <c r="S499" s="85"/>
      <c r="T499" s="85"/>
      <c r="U499" s="85"/>
      <c r="V499" s="85"/>
      <c r="W499" s="85"/>
      <c r="X499" s="85"/>
      <c r="Y499" s="85"/>
      <c r="Z499" s="85"/>
    </row>
    <row r="500" spans="1:26" ht="12" customHeight="1" x14ac:dyDescent="0.2">
      <c r="A500" s="85"/>
      <c r="B500" s="85"/>
      <c r="C500" s="85"/>
      <c r="D500" s="85"/>
      <c r="E500" s="85"/>
      <c r="F500" s="85"/>
      <c r="G500" s="85"/>
      <c r="H500" s="85"/>
      <c r="I500" s="85"/>
      <c r="J500" s="85"/>
      <c r="K500" s="85"/>
      <c r="L500" s="85"/>
      <c r="M500" s="85"/>
      <c r="N500" s="85"/>
      <c r="O500" s="85"/>
      <c r="P500" s="85"/>
      <c r="Q500" s="85"/>
      <c r="R500" s="85"/>
      <c r="S500" s="85"/>
      <c r="T500" s="85"/>
      <c r="U500" s="85"/>
      <c r="V500" s="85"/>
      <c r="W500" s="85"/>
      <c r="X500" s="85"/>
      <c r="Y500" s="85"/>
      <c r="Z500" s="85"/>
    </row>
    <row r="501" spans="1:26" ht="12" customHeight="1" x14ac:dyDescent="0.2">
      <c r="A501" s="85"/>
      <c r="B501" s="85"/>
      <c r="C501" s="85"/>
      <c r="D501" s="85"/>
      <c r="E501" s="85"/>
      <c r="F501" s="85"/>
      <c r="G501" s="85"/>
      <c r="H501" s="85"/>
      <c r="I501" s="85"/>
      <c r="J501" s="85"/>
      <c r="K501" s="85"/>
      <c r="L501" s="85"/>
      <c r="M501" s="85"/>
      <c r="N501" s="85"/>
      <c r="O501" s="85"/>
      <c r="P501" s="85"/>
      <c r="Q501" s="85"/>
      <c r="R501" s="85"/>
      <c r="S501" s="85"/>
      <c r="T501" s="85"/>
      <c r="U501" s="85"/>
      <c r="V501" s="85"/>
      <c r="W501" s="85"/>
      <c r="X501" s="85"/>
      <c r="Y501" s="85"/>
      <c r="Z501" s="85"/>
    </row>
    <row r="502" spans="1:26" ht="12" customHeight="1" x14ac:dyDescent="0.2">
      <c r="A502" s="85"/>
      <c r="B502" s="85"/>
      <c r="C502" s="85"/>
      <c r="D502" s="85"/>
      <c r="E502" s="85"/>
      <c r="F502" s="85"/>
      <c r="G502" s="85"/>
      <c r="H502" s="85"/>
      <c r="I502" s="85"/>
      <c r="J502" s="85"/>
      <c r="K502" s="85"/>
      <c r="L502" s="85"/>
      <c r="M502" s="85"/>
      <c r="N502" s="85"/>
      <c r="O502" s="85"/>
      <c r="P502" s="85"/>
      <c r="Q502" s="85"/>
      <c r="R502" s="85"/>
      <c r="S502" s="85"/>
      <c r="T502" s="85"/>
      <c r="U502" s="85"/>
      <c r="V502" s="85"/>
      <c r="W502" s="85"/>
      <c r="X502" s="85"/>
      <c r="Y502" s="85"/>
      <c r="Z502" s="85"/>
    </row>
    <row r="503" spans="1:26" ht="12" customHeight="1" x14ac:dyDescent="0.2">
      <c r="A503" s="85"/>
      <c r="B503" s="85"/>
      <c r="C503" s="85"/>
      <c r="D503" s="85"/>
      <c r="E503" s="85"/>
      <c r="F503" s="85"/>
      <c r="G503" s="85"/>
      <c r="H503" s="85"/>
      <c r="I503" s="85"/>
      <c r="J503" s="85"/>
      <c r="K503" s="85"/>
      <c r="L503" s="85"/>
      <c r="M503" s="85"/>
      <c r="N503" s="85"/>
      <c r="O503" s="85"/>
      <c r="P503" s="85"/>
      <c r="Q503" s="85"/>
      <c r="R503" s="85"/>
      <c r="S503" s="85"/>
      <c r="T503" s="85"/>
      <c r="U503" s="85"/>
      <c r="V503" s="85"/>
      <c r="W503" s="85"/>
      <c r="X503" s="85"/>
      <c r="Y503" s="85"/>
      <c r="Z503" s="85"/>
    </row>
    <row r="504" spans="1:26" ht="12" customHeight="1" x14ac:dyDescent="0.2">
      <c r="A504" s="85"/>
      <c r="B504" s="85"/>
      <c r="C504" s="85"/>
      <c r="D504" s="85"/>
      <c r="E504" s="85"/>
      <c r="F504" s="85"/>
      <c r="G504" s="85"/>
      <c r="H504" s="85"/>
      <c r="I504" s="85"/>
      <c r="J504" s="85"/>
      <c r="K504" s="85"/>
      <c r="L504" s="85"/>
      <c r="M504" s="85"/>
      <c r="N504" s="85"/>
      <c r="O504" s="85"/>
      <c r="P504" s="85"/>
      <c r="Q504" s="85"/>
      <c r="R504" s="85"/>
      <c r="S504" s="85"/>
      <c r="T504" s="85"/>
      <c r="U504" s="85"/>
      <c r="V504" s="85"/>
      <c r="W504" s="85"/>
      <c r="X504" s="85"/>
      <c r="Y504" s="85"/>
      <c r="Z504" s="85"/>
    </row>
    <row r="505" spans="1:26" ht="12" customHeight="1" x14ac:dyDescent="0.2">
      <c r="A505" s="85"/>
      <c r="B505" s="85"/>
      <c r="C505" s="85"/>
      <c r="D505" s="85"/>
      <c r="E505" s="85"/>
      <c r="F505" s="85"/>
      <c r="G505" s="85"/>
      <c r="H505" s="85"/>
      <c r="I505" s="85"/>
      <c r="J505" s="85"/>
      <c r="K505" s="85"/>
      <c r="L505" s="85"/>
      <c r="M505" s="85"/>
      <c r="N505" s="85"/>
      <c r="O505" s="85"/>
      <c r="P505" s="85"/>
      <c r="Q505" s="85"/>
      <c r="R505" s="85"/>
      <c r="S505" s="85"/>
      <c r="T505" s="85"/>
      <c r="U505" s="85"/>
      <c r="V505" s="85"/>
      <c r="W505" s="85"/>
      <c r="X505" s="85"/>
      <c r="Y505" s="85"/>
      <c r="Z505" s="85"/>
    </row>
    <row r="506" spans="1:26" ht="12" customHeight="1" x14ac:dyDescent="0.2">
      <c r="A506" s="85"/>
      <c r="B506" s="85"/>
      <c r="C506" s="85"/>
      <c r="D506" s="85"/>
      <c r="E506" s="85"/>
      <c r="F506" s="85"/>
      <c r="G506" s="85"/>
      <c r="H506" s="85"/>
      <c r="I506" s="85"/>
      <c r="J506" s="85"/>
      <c r="K506" s="85"/>
      <c r="L506" s="85"/>
      <c r="M506" s="85"/>
      <c r="N506" s="85"/>
      <c r="O506" s="85"/>
      <c r="P506" s="85"/>
      <c r="Q506" s="85"/>
      <c r="R506" s="85"/>
      <c r="S506" s="85"/>
      <c r="T506" s="85"/>
      <c r="U506" s="85"/>
      <c r="V506" s="85"/>
      <c r="W506" s="85"/>
      <c r="X506" s="85"/>
      <c r="Y506" s="85"/>
      <c r="Z506" s="85"/>
    </row>
    <row r="507" spans="1:26" ht="12" customHeight="1" x14ac:dyDescent="0.2">
      <c r="A507" s="85"/>
      <c r="B507" s="85"/>
      <c r="C507" s="85"/>
      <c r="D507" s="85"/>
      <c r="E507" s="85"/>
      <c r="F507" s="85"/>
      <c r="G507" s="85"/>
      <c r="H507" s="85"/>
      <c r="I507" s="85"/>
      <c r="J507" s="85"/>
      <c r="K507" s="85"/>
      <c r="L507" s="85"/>
      <c r="M507" s="85"/>
      <c r="N507" s="85"/>
      <c r="O507" s="85"/>
      <c r="P507" s="85"/>
      <c r="Q507" s="85"/>
      <c r="R507" s="85"/>
      <c r="S507" s="85"/>
      <c r="T507" s="85"/>
      <c r="U507" s="85"/>
      <c r="V507" s="85"/>
      <c r="W507" s="85"/>
      <c r="X507" s="85"/>
      <c r="Y507" s="85"/>
      <c r="Z507" s="85"/>
    </row>
    <row r="508" spans="1:26" ht="12" customHeight="1" x14ac:dyDescent="0.2">
      <c r="A508" s="85"/>
      <c r="B508" s="85"/>
      <c r="C508" s="85"/>
      <c r="D508" s="85"/>
      <c r="E508" s="85"/>
      <c r="F508" s="85"/>
      <c r="G508" s="85"/>
      <c r="H508" s="85"/>
      <c r="I508" s="85"/>
      <c r="J508" s="85"/>
      <c r="K508" s="85"/>
      <c r="L508" s="85"/>
      <c r="M508" s="85"/>
      <c r="N508" s="85"/>
      <c r="O508" s="85"/>
      <c r="P508" s="85"/>
      <c r="Q508" s="85"/>
      <c r="R508" s="85"/>
      <c r="S508" s="85"/>
      <c r="T508" s="85"/>
      <c r="U508" s="85"/>
      <c r="V508" s="85"/>
      <c r="W508" s="85"/>
      <c r="X508" s="85"/>
      <c r="Y508" s="85"/>
      <c r="Z508" s="85"/>
    </row>
    <row r="509" spans="1:26" ht="12" customHeight="1" x14ac:dyDescent="0.2">
      <c r="A509" s="85"/>
      <c r="B509" s="85"/>
      <c r="C509" s="85"/>
      <c r="D509" s="85"/>
      <c r="E509" s="85"/>
      <c r="F509" s="85"/>
      <c r="G509" s="85"/>
      <c r="H509" s="85"/>
      <c r="I509" s="85"/>
      <c r="J509" s="85"/>
      <c r="K509" s="85"/>
      <c r="L509" s="85"/>
      <c r="M509" s="85"/>
      <c r="N509" s="85"/>
      <c r="O509" s="85"/>
      <c r="P509" s="85"/>
      <c r="Q509" s="85"/>
      <c r="R509" s="85"/>
      <c r="S509" s="85"/>
      <c r="T509" s="85"/>
      <c r="U509" s="85"/>
      <c r="V509" s="85"/>
      <c r="W509" s="85"/>
      <c r="X509" s="85"/>
      <c r="Y509" s="85"/>
      <c r="Z509" s="85"/>
    </row>
    <row r="510" spans="1:26" ht="12" customHeight="1" x14ac:dyDescent="0.2">
      <c r="A510" s="85"/>
      <c r="B510" s="85"/>
      <c r="C510" s="85"/>
      <c r="D510" s="85"/>
      <c r="E510" s="85"/>
      <c r="F510" s="85"/>
      <c r="G510" s="85"/>
      <c r="H510" s="85"/>
      <c r="I510" s="85"/>
      <c r="J510" s="85"/>
      <c r="K510" s="85"/>
      <c r="L510" s="85"/>
      <c r="M510" s="85"/>
      <c r="N510" s="85"/>
      <c r="O510" s="85"/>
      <c r="P510" s="85"/>
      <c r="Q510" s="85"/>
      <c r="R510" s="85"/>
      <c r="S510" s="85"/>
      <c r="T510" s="85"/>
      <c r="U510" s="85"/>
      <c r="V510" s="85"/>
      <c r="W510" s="85"/>
      <c r="X510" s="85"/>
      <c r="Y510" s="85"/>
      <c r="Z510" s="85"/>
    </row>
    <row r="511" spans="1:26" ht="12" customHeight="1" x14ac:dyDescent="0.2">
      <c r="A511" s="85"/>
      <c r="B511" s="85"/>
      <c r="C511" s="85"/>
      <c r="D511" s="85"/>
      <c r="E511" s="85"/>
      <c r="F511" s="85"/>
      <c r="G511" s="85"/>
      <c r="H511" s="85"/>
      <c r="I511" s="85"/>
      <c r="J511" s="85"/>
      <c r="K511" s="85"/>
      <c r="L511" s="85"/>
      <c r="M511" s="85"/>
      <c r="N511" s="85"/>
      <c r="O511" s="85"/>
      <c r="P511" s="85"/>
      <c r="Q511" s="85"/>
      <c r="R511" s="85"/>
      <c r="S511" s="85"/>
      <c r="T511" s="85"/>
      <c r="U511" s="85"/>
      <c r="V511" s="85"/>
      <c r="W511" s="85"/>
      <c r="X511" s="85"/>
      <c r="Y511" s="85"/>
      <c r="Z511" s="85"/>
    </row>
    <row r="512" spans="1:26" ht="12" customHeight="1" x14ac:dyDescent="0.2">
      <c r="A512" s="85"/>
      <c r="B512" s="85"/>
      <c r="C512" s="85"/>
      <c r="D512" s="85"/>
      <c r="E512" s="85"/>
      <c r="F512" s="85"/>
      <c r="G512" s="85"/>
      <c r="H512" s="85"/>
      <c r="I512" s="85"/>
      <c r="J512" s="85"/>
      <c r="K512" s="85"/>
      <c r="L512" s="85"/>
      <c r="M512" s="85"/>
      <c r="N512" s="85"/>
      <c r="O512" s="85"/>
      <c r="P512" s="85"/>
      <c r="Q512" s="85"/>
      <c r="R512" s="85"/>
      <c r="S512" s="85"/>
      <c r="T512" s="85"/>
      <c r="U512" s="85"/>
      <c r="V512" s="85"/>
      <c r="W512" s="85"/>
      <c r="X512" s="85"/>
      <c r="Y512" s="85"/>
      <c r="Z512" s="85"/>
    </row>
    <row r="513" spans="1:26" ht="12" customHeight="1" x14ac:dyDescent="0.2">
      <c r="A513" s="85"/>
      <c r="B513" s="85"/>
      <c r="C513" s="85"/>
      <c r="D513" s="85"/>
      <c r="E513" s="85"/>
      <c r="F513" s="85"/>
      <c r="G513" s="85"/>
      <c r="H513" s="85"/>
      <c r="I513" s="85"/>
      <c r="J513" s="85"/>
      <c r="K513" s="85"/>
      <c r="L513" s="85"/>
      <c r="M513" s="85"/>
      <c r="N513" s="85"/>
      <c r="O513" s="85"/>
      <c r="P513" s="85"/>
      <c r="Q513" s="85"/>
      <c r="R513" s="85"/>
      <c r="S513" s="85"/>
      <c r="T513" s="85"/>
      <c r="U513" s="85"/>
      <c r="V513" s="85"/>
      <c r="W513" s="85"/>
      <c r="X513" s="85"/>
      <c r="Y513" s="85"/>
      <c r="Z513" s="85"/>
    </row>
    <row r="514" spans="1:26" ht="12" customHeight="1" x14ac:dyDescent="0.2">
      <c r="A514" s="85"/>
      <c r="B514" s="85"/>
      <c r="C514" s="85"/>
      <c r="D514" s="85"/>
      <c r="E514" s="85"/>
      <c r="F514" s="85"/>
      <c r="G514" s="85"/>
      <c r="H514" s="85"/>
      <c r="I514" s="85"/>
      <c r="J514" s="85"/>
      <c r="K514" s="85"/>
      <c r="L514" s="85"/>
      <c r="M514" s="85"/>
      <c r="N514" s="85"/>
      <c r="O514" s="85"/>
      <c r="P514" s="85"/>
      <c r="Q514" s="85"/>
      <c r="R514" s="85"/>
      <c r="S514" s="85"/>
      <c r="T514" s="85"/>
      <c r="U514" s="85"/>
      <c r="V514" s="85"/>
      <c r="W514" s="85"/>
      <c r="X514" s="85"/>
      <c r="Y514" s="85"/>
      <c r="Z514" s="85"/>
    </row>
    <row r="515" spans="1:26" ht="12" customHeight="1" x14ac:dyDescent="0.2">
      <c r="A515" s="85"/>
      <c r="B515" s="85"/>
      <c r="C515" s="85"/>
      <c r="D515" s="85"/>
      <c r="E515" s="85"/>
      <c r="F515" s="85"/>
      <c r="G515" s="85"/>
      <c r="H515" s="85"/>
      <c r="I515" s="85"/>
      <c r="J515" s="85"/>
      <c r="K515" s="85"/>
      <c r="L515" s="85"/>
      <c r="M515" s="85"/>
      <c r="N515" s="85"/>
      <c r="O515" s="85"/>
      <c r="P515" s="85"/>
      <c r="Q515" s="85"/>
      <c r="R515" s="85"/>
      <c r="S515" s="85"/>
      <c r="T515" s="85"/>
      <c r="U515" s="85"/>
      <c r="V515" s="85"/>
      <c r="W515" s="85"/>
      <c r="X515" s="85"/>
      <c r="Y515" s="85"/>
      <c r="Z515" s="85"/>
    </row>
    <row r="516" spans="1:26" ht="12" customHeight="1" x14ac:dyDescent="0.2">
      <c r="A516" s="85"/>
      <c r="B516" s="85"/>
      <c r="C516" s="85"/>
      <c r="D516" s="85"/>
      <c r="E516" s="85"/>
      <c r="F516" s="85"/>
      <c r="G516" s="85"/>
      <c r="H516" s="85"/>
      <c r="I516" s="85"/>
      <c r="J516" s="85"/>
      <c r="K516" s="85"/>
      <c r="L516" s="85"/>
      <c r="M516" s="85"/>
      <c r="N516" s="85"/>
      <c r="O516" s="85"/>
      <c r="P516" s="85"/>
      <c r="Q516" s="85"/>
      <c r="R516" s="85"/>
      <c r="S516" s="85"/>
      <c r="T516" s="85"/>
      <c r="U516" s="85"/>
      <c r="V516" s="85"/>
      <c r="W516" s="85"/>
      <c r="X516" s="85"/>
      <c r="Y516" s="85"/>
      <c r="Z516" s="85"/>
    </row>
    <row r="517" spans="1:26" ht="12" customHeight="1" x14ac:dyDescent="0.2">
      <c r="A517" s="85"/>
      <c r="B517" s="85"/>
      <c r="C517" s="85"/>
      <c r="D517" s="85"/>
      <c r="E517" s="85"/>
      <c r="F517" s="85"/>
      <c r="G517" s="85"/>
      <c r="H517" s="85"/>
      <c r="I517" s="85"/>
      <c r="J517" s="85"/>
      <c r="K517" s="85"/>
      <c r="L517" s="85"/>
      <c r="M517" s="85"/>
      <c r="N517" s="85"/>
      <c r="O517" s="85"/>
      <c r="P517" s="85"/>
      <c r="Q517" s="85"/>
      <c r="R517" s="85"/>
      <c r="S517" s="85"/>
      <c r="T517" s="85"/>
      <c r="U517" s="85"/>
      <c r="V517" s="85"/>
      <c r="W517" s="85"/>
      <c r="X517" s="85"/>
      <c r="Y517" s="85"/>
      <c r="Z517" s="85"/>
    </row>
    <row r="518" spans="1:26" ht="12" customHeight="1" x14ac:dyDescent="0.2">
      <c r="A518" s="85"/>
      <c r="B518" s="85"/>
      <c r="C518" s="85"/>
      <c r="D518" s="85"/>
      <c r="E518" s="85"/>
      <c r="F518" s="85"/>
      <c r="G518" s="85"/>
      <c r="H518" s="85"/>
      <c r="I518" s="85"/>
      <c r="J518" s="85"/>
      <c r="K518" s="85"/>
      <c r="L518" s="85"/>
      <c r="M518" s="85"/>
      <c r="N518" s="85"/>
      <c r="O518" s="85"/>
      <c r="P518" s="85"/>
      <c r="Q518" s="85"/>
      <c r="R518" s="85"/>
      <c r="S518" s="85"/>
      <c r="T518" s="85"/>
      <c r="U518" s="85"/>
      <c r="V518" s="85"/>
      <c r="W518" s="85"/>
      <c r="X518" s="85"/>
      <c r="Y518" s="85"/>
      <c r="Z518" s="85"/>
    </row>
    <row r="519" spans="1:26" ht="12" customHeight="1" x14ac:dyDescent="0.2">
      <c r="A519" s="85"/>
      <c r="B519" s="85"/>
      <c r="C519" s="85"/>
      <c r="D519" s="85"/>
      <c r="E519" s="85"/>
      <c r="F519" s="85"/>
      <c r="G519" s="85"/>
      <c r="H519" s="85"/>
      <c r="I519" s="85"/>
      <c r="J519" s="85"/>
      <c r="K519" s="85"/>
      <c r="L519" s="85"/>
      <c r="M519" s="85"/>
      <c r="N519" s="85"/>
      <c r="O519" s="85"/>
      <c r="P519" s="85"/>
      <c r="Q519" s="85"/>
      <c r="R519" s="85"/>
      <c r="S519" s="85"/>
      <c r="T519" s="85"/>
      <c r="U519" s="85"/>
      <c r="V519" s="85"/>
      <c r="W519" s="85"/>
      <c r="X519" s="85"/>
      <c r="Y519" s="85"/>
      <c r="Z519" s="85"/>
    </row>
    <row r="520" spans="1:26" ht="12" customHeight="1" x14ac:dyDescent="0.2">
      <c r="A520" s="85"/>
      <c r="B520" s="85"/>
      <c r="C520" s="85"/>
      <c r="D520" s="85"/>
      <c r="E520" s="85"/>
      <c r="F520" s="85"/>
      <c r="G520" s="85"/>
      <c r="H520" s="85"/>
      <c r="I520" s="85"/>
      <c r="J520" s="85"/>
      <c r="K520" s="85"/>
      <c r="L520" s="85"/>
      <c r="M520" s="85"/>
      <c r="N520" s="85"/>
      <c r="O520" s="85"/>
      <c r="P520" s="85"/>
      <c r="Q520" s="85"/>
      <c r="R520" s="85"/>
      <c r="S520" s="85"/>
      <c r="T520" s="85"/>
      <c r="U520" s="85"/>
      <c r="V520" s="85"/>
      <c r="W520" s="85"/>
      <c r="X520" s="85"/>
      <c r="Y520" s="85"/>
      <c r="Z520" s="85"/>
    </row>
    <row r="521" spans="1:26" ht="12" customHeight="1" x14ac:dyDescent="0.2">
      <c r="A521" s="85"/>
      <c r="B521" s="85"/>
      <c r="C521" s="85"/>
      <c r="D521" s="85"/>
      <c r="E521" s="85"/>
      <c r="F521" s="85"/>
      <c r="G521" s="85"/>
      <c r="H521" s="85"/>
      <c r="I521" s="85"/>
      <c r="J521" s="85"/>
      <c r="K521" s="85"/>
      <c r="L521" s="85"/>
      <c r="M521" s="85"/>
      <c r="N521" s="85"/>
      <c r="O521" s="85"/>
      <c r="P521" s="85"/>
      <c r="Q521" s="85"/>
      <c r="R521" s="85"/>
      <c r="S521" s="85"/>
      <c r="T521" s="85"/>
      <c r="U521" s="85"/>
      <c r="V521" s="85"/>
      <c r="W521" s="85"/>
      <c r="X521" s="85"/>
      <c r="Y521" s="85"/>
      <c r="Z521" s="85"/>
    </row>
    <row r="522" spans="1:26" ht="12" customHeight="1" x14ac:dyDescent="0.2">
      <c r="A522" s="85"/>
      <c r="B522" s="85"/>
      <c r="C522" s="85"/>
      <c r="D522" s="85"/>
      <c r="E522" s="85"/>
      <c r="F522" s="85"/>
      <c r="G522" s="85"/>
      <c r="H522" s="85"/>
      <c r="I522" s="85"/>
      <c r="J522" s="85"/>
      <c r="K522" s="85"/>
      <c r="L522" s="85"/>
      <c r="M522" s="85"/>
      <c r="N522" s="85"/>
      <c r="O522" s="85"/>
      <c r="P522" s="85"/>
      <c r="Q522" s="85"/>
      <c r="R522" s="85"/>
      <c r="S522" s="85"/>
      <c r="T522" s="85"/>
      <c r="U522" s="85"/>
      <c r="V522" s="85"/>
      <c r="W522" s="85"/>
      <c r="X522" s="85"/>
      <c r="Y522" s="85"/>
      <c r="Z522" s="85"/>
    </row>
    <row r="523" spans="1:26" ht="12" customHeight="1" x14ac:dyDescent="0.2">
      <c r="A523" s="85"/>
      <c r="B523" s="85"/>
      <c r="C523" s="85"/>
      <c r="D523" s="85"/>
      <c r="E523" s="85"/>
      <c r="F523" s="85"/>
      <c r="G523" s="85"/>
      <c r="H523" s="85"/>
      <c r="I523" s="85"/>
      <c r="J523" s="85"/>
      <c r="K523" s="85"/>
      <c r="L523" s="85"/>
      <c r="M523" s="85"/>
      <c r="N523" s="85"/>
      <c r="O523" s="85"/>
      <c r="P523" s="85"/>
      <c r="Q523" s="85"/>
      <c r="R523" s="85"/>
      <c r="S523" s="85"/>
      <c r="T523" s="85"/>
      <c r="U523" s="85"/>
      <c r="V523" s="85"/>
      <c r="W523" s="85"/>
      <c r="X523" s="85"/>
      <c r="Y523" s="85"/>
      <c r="Z523" s="85"/>
    </row>
    <row r="524" spans="1:26" ht="12" customHeight="1" x14ac:dyDescent="0.2">
      <c r="A524" s="85"/>
      <c r="B524" s="85"/>
      <c r="C524" s="85"/>
      <c r="D524" s="85"/>
      <c r="E524" s="85"/>
      <c r="F524" s="85"/>
      <c r="G524" s="85"/>
      <c r="H524" s="85"/>
      <c r="I524" s="85"/>
      <c r="J524" s="85"/>
      <c r="K524" s="85"/>
      <c r="L524" s="85"/>
      <c r="M524" s="85"/>
      <c r="N524" s="85"/>
      <c r="O524" s="85"/>
      <c r="P524" s="85"/>
      <c r="Q524" s="85"/>
      <c r="R524" s="85"/>
      <c r="S524" s="85"/>
      <c r="T524" s="85"/>
      <c r="U524" s="85"/>
      <c r="V524" s="85"/>
      <c r="W524" s="85"/>
      <c r="X524" s="85"/>
      <c r="Y524" s="85"/>
      <c r="Z524" s="85"/>
    </row>
    <row r="525" spans="1:26" ht="12" customHeight="1" x14ac:dyDescent="0.2">
      <c r="A525" s="85"/>
      <c r="B525" s="85"/>
      <c r="C525" s="85"/>
      <c r="D525" s="85"/>
      <c r="E525" s="85"/>
      <c r="F525" s="85"/>
      <c r="G525" s="85"/>
      <c r="H525" s="85"/>
      <c r="I525" s="85"/>
      <c r="J525" s="85"/>
      <c r="K525" s="85"/>
      <c r="L525" s="85"/>
      <c r="M525" s="85"/>
      <c r="N525" s="85"/>
      <c r="O525" s="85"/>
      <c r="P525" s="85"/>
      <c r="Q525" s="85"/>
      <c r="R525" s="85"/>
      <c r="S525" s="85"/>
      <c r="T525" s="85"/>
      <c r="U525" s="85"/>
      <c r="V525" s="85"/>
      <c r="W525" s="85"/>
      <c r="X525" s="85"/>
      <c r="Y525" s="85"/>
      <c r="Z525" s="85"/>
    </row>
    <row r="526" spans="1:26" ht="12" customHeight="1" x14ac:dyDescent="0.2">
      <c r="A526" s="85"/>
      <c r="B526" s="85"/>
      <c r="C526" s="85"/>
      <c r="D526" s="85"/>
      <c r="E526" s="85"/>
      <c r="F526" s="85"/>
      <c r="G526" s="85"/>
      <c r="H526" s="85"/>
      <c r="I526" s="85"/>
      <c r="J526" s="85"/>
      <c r="K526" s="85"/>
      <c r="L526" s="85"/>
      <c r="M526" s="85"/>
      <c r="N526" s="85"/>
      <c r="O526" s="85"/>
      <c r="P526" s="85"/>
      <c r="Q526" s="85"/>
      <c r="R526" s="85"/>
      <c r="S526" s="85"/>
      <c r="T526" s="85"/>
      <c r="U526" s="85"/>
      <c r="V526" s="85"/>
      <c r="W526" s="85"/>
      <c r="X526" s="85"/>
      <c r="Y526" s="85"/>
      <c r="Z526" s="85"/>
    </row>
    <row r="527" spans="1:26" ht="12" customHeight="1" x14ac:dyDescent="0.2">
      <c r="A527" s="85"/>
      <c r="B527" s="85"/>
      <c r="C527" s="85"/>
      <c r="D527" s="85"/>
      <c r="E527" s="85"/>
      <c r="F527" s="85"/>
      <c r="G527" s="85"/>
      <c r="H527" s="85"/>
      <c r="I527" s="85"/>
      <c r="J527" s="85"/>
      <c r="K527" s="85"/>
      <c r="L527" s="85"/>
      <c r="M527" s="85"/>
      <c r="N527" s="85"/>
      <c r="O527" s="85"/>
      <c r="P527" s="85"/>
      <c r="Q527" s="85"/>
      <c r="R527" s="85"/>
      <c r="S527" s="85"/>
      <c r="T527" s="85"/>
      <c r="U527" s="85"/>
      <c r="V527" s="85"/>
      <c r="W527" s="85"/>
      <c r="X527" s="85"/>
      <c r="Y527" s="85"/>
      <c r="Z527" s="85"/>
    </row>
    <row r="528" spans="1:26" ht="12" customHeight="1" x14ac:dyDescent="0.2">
      <c r="A528" s="85"/>
      <c r="B528" s="85"/>
      <c r="C528" s="85"/>
      <c r="D528" s="85"/>
      <c r="E528" s="85"/>
      <c r="F528" s="85"/>
      <c r="G528" s="85"/>
      <c r="H528" s="85"/>
      <c r="I528" s="85"/>
      <c r="J528" s="85"/>
      <c r="K528" s="85"/>
      <c r="L528" s="85"/>
      <c r="M528" s="85"/>
      <c r="N528" s="85"/>
      <c r="O528" s="85"/>
      <c r="P528" s="85"/>
      <c r="Q528" s="85"/>
      <c r="R528" s="85"/>
      <c r="S528" s="85"/>
      <c r="T528" s="85"/>
      <c r="U528" s="85"/>
      <c r="V528" s="85"/>
      <c r="W528" s="85"/>
      <c r="X528" s="85"/>
      <c r="Y528" s="85"/>
      <c r="Z528" s="85"/>
    </row>
    <row r="529" spans="1:26" ht="12" customHeight="1" x14ac:dyDescent="0.2">
      <c r="A529" s="85"/>
      <c r="B529" s="85"/>
      <c r="C529" s="85"/>
      <c r="D529" s="85"/>
      <c r="E529" s="85"/>
      <c r="F529" s="85"/>
      <c r="G529" s="85"/>
      <c r="H529" s="85"/>
      <c r="I529" s="85"/>
      <c r="J529" s="85"/>
      <c r="K529" s="85"/>
      <c r="L529" s="85"/>
      <c r="M529" s="85"/>
      <c r="N529" s="85"/>
      <c r="O529" s="85"/>
      <c r="P529" s="85"/>
      <c r="Q529" s="85"/>
      <c r="R529" s="85"/>
      <c r="S529" s="85"/>
      <c r="T529" s="85"/>
      <c r="U529" s="85"/>
      <c r="V529" s="85"/>
      <c r="W529" s="85"/>
      <c r="X529" s="85"/>
      <c r="Y529" s="85"/>
      <c r="Z529" s="85"/>
    </row>
    <row r="530" spans="1:26" ht="12" customHeight="1" x14ac:dyDescent="0.2">
      <c r="A530" s="85"/>
      <c r="B530" s="85"/>
      <c r="C530" s="85"/>
      <c r="D530" s="85"/>
      <c r="E530" s="85"/>
      <c r="F530" s="85"/>
      <c r="G530" s="85"/>
      <c r="H530" s="85"/>
      <c r="I530" s="85"/>
      <c r="J530" s="85"/>
      <c r="K530" s="85"/>
      <c r="L530" s="85"/>
      <c r="M530" s="85"/>
      <c r="N530" s="85"/>
      <c r="O530" s="85"/>
      <c r="P530" s="85"/>
      <c r="Q530" s="85"/>
      <c r="R530" s="85"/>
      <c r="S530" s="85"/>
      <c r="T530" s="85"/>
      <c r="U530" s="85"/>
      <c r="V530" s="85"/>
      <c r="W530" s="85"/>
      <c r="X530" s="85"/>
      <c r="Y530" s="85"/>
      <c r="Z530" s="85"/>
    </row>
    <row r="531" spans="1:26" ht="12" customHeight="1" x14ac:dyDescent="0.2">
      <c r="A531" s="85"/>
      <c r="B531" s="85"/>
      <c r="C531" s="85"/>
      <c r="D531" s="85"/>
      <c r="E531" s="85"/>
      <c r="F531" s="85"/>
      <c r="G531" s="85"/>
      <c r="H531" s="85"/>
      <c r="I531" s="85"/>
      <c r="J531" s="85"/>
      <c r="K531" s="85"/>
      <c r="L531" s="85"/>
      <c r="M531" s="85"/>
      <c r="N531" s="85"/>
      <c r="O531" s="85"/>
      <c r="P531" s="85"/>
      <c r="Q531" s="85"/>
      <c r="R531" s="85"/>
      <c r="S531" s="85"/>
      <c r="T531" s="85"/>
      <c r="U531" s="85"/>
      <c r="V531" s="85"/>
      <c r="W531" s="85"/>
      <c r="X531" s="85"/>
      <c r="Y531" s="85"/>
      <c r="Z531" s="85"/>
    </row>
    <row r="532" spans="1:26" ht="12" customHeight="1" x14ac:dyDescent="0.2">
      <c r="A532" s="85"/>
      <c r="B532" s="85"/>
      <c r="C532" s="85"/>
      <c r="D532" s="85"/>
      <c r="E532" s="85"/>
      <c r="F532" s="85"/>
      <c r="G532" s="85"/>
      <c r="H532" s="85"/>
      <c r="I532" s="85"/>
      <c r="J532" s="85"/>
      <c r="K532" s="85"/>
      <c r="L532" s="85"/>
      <c r="M532" s="85"/>
      <c r="N532" s="85"/>
      <c r="O532" s="85"/>
      <c r="P532" s="85"/>
      <c r="Q532" s="85"/>
      <c r="R532" s="85"/>
      <c r="S532" s="85"/>
      <c r="T532" s="85"/>
      <c r="U532" s="85"/>
      <c r="V532" s="85"/>
      <c r="W532" s="85"/>
      <c r="X532" s="85"/>
      <c r="Y532" s="85"/>
      <c r="Z532" s="85"/>
    </row>
    <row r="533" spans="1:26" ht="12" customHeight="1" x14ac:dyDescent="0.2">
      <c r="A533" s="85"/>
      <c r="B533" s="85"/>
      <c r="C533" s="85"/>
      <c r="D533" s="85"/>
      <c r="E533" s="85"/>
      <c r="F533" s="85"/>
      <c r="G533" s="85"/>
      <c r="H533" s="85"/>
      <c r="I533" s="85"/>
      <c r="J533" s="85"/>
      <c r="K533" s="85"/>
      <c r="L533" s="85"/>
      <c r="M533" s="85"/>
      <c r="N533" s="85"/>
      <c r="O533" s="85"/>
      <c r="P533" s="85"/>
      <c r="Q533" s="85"/>
      <c r="R533" s="85"/>
      <c r="S533" s="85"/>
      <c r="T533" s="85"/>
      <c r="U533" s="85"/>
      <c r="V533" s="85"/>
      <c r="W533" s="85"/>
      <c r="X533" s="85"/>
      <c r="Y533" s="85"/>
      <c r="Z533" s="85"/>
    </row>
    <row r="534" spans="1:26" ht="12" customHeight="1" x14ac:dyDescent="0.2">
      <c r="A534" s="85"/>
      <c r="B534" s="85"/>
      <c r="C534" s="85"/>
      <c r="D534" s="85"/>
      <c r="E534" s="85"/>
      <c r="F534" s="85"/>
      <c r="G534" s="85"/>
      <c r="H534" s="85"/>
      <c r="I534" s="85"/>
      <c r="J534" s="85"/>
      <c r="K534" s="85"/>
      <c r="L534" s="85"/>
      <c r="M534" s="85"/>
      <c r="N534" s="85"/>
      <c r="O534" s="85"/>
      <c r="P534" s="85"/>
      <c r="Q534" s="85"/>
      <c r="R534" s="85"/>
      <c r="S534" s="85"/>
      <c r="T534" s="85"/>
      <c r="U534" s="85"/>
      <c r="V534" s="85"/>
      <c r="W534" s="85"/>
      <c r="X534" s="85"/>
      <c r="Y534" s="85"/>
      <c r="Z534" s="85"/>
    </row>
    <row r="535" spans="1:26" ht="12" customHeight="1" x14ac:dyDescent="0.2">
      <c r="A535" s="85"/>
      <c r="B535" s="85"/>
      <c r="C535" s="85"/>
      <c r="D535" s="85"/>
      <c r="E535" s="85"/>
      <c r="F535" s="85"/>
      <c r="G535" s="85"/>
      <c r="H535" s="85"/>
      <c r="I535" s="85"/>
      <c r="J535" s="85"/>
      <c r="K535" s="85"/>
      <c r="L535" s="85"/>
      <c r="M535" s="85"/>
      <c r="N535" s="85"/>
      <c r="O535" s="85"/>
      <c r="P535" s="85"/>
      <c r="Q535" s="85"/>
      <c r="R535" s="85"/>
      <c r="S535" s="85"/>
      <c r="T535" s="85"/>
      <c r="U535" s="85"/>
      <c r="V535" s="85"/>
      <c r="W535" s="85"/>
      <c r="X535" s="85"/>
      <c r="Y535" s="85"/>
      <c r="Z535" s="85"/>
    </row>
    <row r="536" spans="1:26" ht="12" customHeight="1" x14ac:dyDescent="0.2">
      <c r="A536" s="85"/>
      <c r="B536" s="85"/>
      <c r="C536" s="85"/>
      <c r="D536" s="85"/>
      <c r="E536" s="85"/>
      <c r="F536" s="85"/>
      <c r="G536" s="85"/>
      <c r="H536" s="85"/>
      <c r="I536" s="85"/>
      <c r="J536" s="85"/>
      <c r="K536" s="85"/>
      <c r="L536" s="85"/>
      <c r="M536" s="85"/>
      <c r="N536" s="85"/>
      <c r="O536" s="85"/>
      <c r="P536" s="85"/>
      <c r="Q536" s="85"/>
      <c r="R536" s="85"/>
      <c r="S536" s="85"/>
      <c r="T536" s="85"/>
      <c r="U536" s="85"/>
      <c r="V536" s="85"/>
      <c r="W536" s="85"/>
      <c r="X536" s="85"/>
      <c r="Y536" s="85"/>
      <c r="Z536" s="85"/>
    </row>
    <row r="537" spans="1:26" ht="12" customHeight="1" x14ac:dyDescent="0.2">
      <c r="A537" s="85"/>
      <c r="B537" s="85"/>
      <c r="C537" s="85"/>
      <c r="D537" s="85"/>
      <c r="E537" s="85"/>
      <c r="F537" s="85"/>
      <c r="G537" s="85"/>
      <c r="H537" s="85"/>
      <c r="I537" s="85"/>
      <c r="J537" s="85"/>
      <c r="K537" s="85"/>
      <c r="L537" s="85"/>
      <c r="M537" s="85"/>
      <c r="N537" s="85"/>
      <c r="O537" s="85"/>
      <c r="P537" s="85"/>
      <c r="Q537" s="85"/>
      <c r="R537" s="85"/>
      <c r="S537" s="85"/>
      <c r="T537" s="85"/>
      <c r="U537" s="85"/>
      <c r="V537" s="85"/>
      <c r="W537" s="85"/>
      <c r="X537" s="85"/>
      <c r="Y537" s="85"/>
      <c r="Z537" s="85"/>
    </row>
    <row r="538" spans="1:26" ht="12" customHeight="1" x14ac:dyDescent="0.2">
      <c r="A538" s="85"/>
      <c r="B538" s="85"/>
      <c r="C538" s="85"/>
      <c r="D538" s="85"/>
      <c r="E538" s="85"/>
      <c r="F538" s="85"/>
      <c r="G538" s="85"/>
      <c r="H538" s="85"/>
      <c r="I538" s="85"/>
      <c r="J538" s="85"/>
      <c r="K538" s="85"/>
      <c r="L538" s="85"/>
      <c r="M538" s="85"/>
      <c r="N538" s="85"/>
      <c r="O538" s="85"/>
      <c r="P538" s="85"/>
      <c r="Q538" s="85"/>
      <c r="R538" s="85"/>
      <c r="S538" s="85"/>
      <c r="T538" s="85"/>
      <c r="U538" s="85"/>
      <c r="V538" s="85"/>
      <c r="W538" s="85"/>
      <c r="X538" s="85"/>
      <c r="Y538" s="85"/>
      <c r="Z538" s="85"/>
    </row>
    <row r="539" spans="1:26" ht="12" customHeight="1" x14ac:dyDescent="0.2">
      <c r="A539" s="85"/>
      <c r="B539" s="85"/>
      <c r="C539" s="85"/>
      <c r="D539" s="85"/>
      <c r="E539" s="85"/>
      <c r="F539" s="85"/>
      <c r="G539" s="85"/>
      <c r="H539" s="85"/>
      <c r="I539" s="85"/>
      <c r="J539" s="85"/>
      <c r="K539" s="85"/>
      <c r="L539" s="85"/>
      <c r="M539" s="85"/>
      <c r="N539" s="85"/>
      <c r="O539" s="85"/>
      <c r="P539" s="85"/>
      <c r="Q539" s="85"/>
      <c r="R539" s="85"/>
      <c r="S539" s="85"/>
      <c r="T539" s="85"/>
      <c r="U539" s="85"/>
      <c r="V539" s="85"/>
      <c r="W539" s="85"/>
      <c r="X539" s="85"/>
      <c r="Y539" s="85"/>
      <c r="Z539" s="85"/>
    </row>
    <row r="540" spans="1:26" ht="12" customHeight="1" x14ac:dyDescent="0.2">
      <c r="A540" s="85"/>
      <c r="B540" s="85"/>
      <c r="C540" s="85"/>
      <c r="D540" s="85"/>
      <c r="E540" s="85"/>
      <c r="F540" s="85"/>
      <c r="G540" s="85"/>
      <c r="H540" s="85"/>
      <c r="I540" s="85"/>
      <c r="J540" s="85"/>
      <c r="K540" s="85"/>
      <c r="L540" s="85"/>
      <c r="M540" s="85"/>
      <c r="N540" s="85"/>
      <c r="O540" s="85"/>
      <c r="P540" s="85"/>
      <c r="Q540" s="85"/>
      <c r="R540" s="85"/>
      <c r="S540" s="85"/>
      <c r="T540" s="85"/>
      <c r="U540" s="85"/>
      <c r="V540" s="85"/>
      <c r="W540" s="85"/>
      <c r="X540" s="85"/>
      <c r="Y540" s="85"/>
      <c r="Z540" s="85"/>
    </row>
    <row r="541" spans="1:26" ht="12" customHeight="1" x14ac:dyDescent="0.2">
      <c r="A541" s="85"/>
      <c r="B541" s="85"/>
      <c r="C541" s="85"/>
      <c r="D541" s="85"/>
      <c r="E541" s="85"/>
      <c r="F541" s="85"/>
      <c r="G541" s="85"/>
      <c r="H541" s="85"/>
      <c r="I541" s="85"/>
      <c r="J541" s="85"/>
      <c r="K541" s="85"/>
      <c r="L541" s="85"/>
      <c r="M541" s="85"/>
      <c r="N541" s="85"/>
      <c r="O541" s="85"/>
      <c r="P541" s="85"/>
      <c r="Q541" s="85"/>
      <c r="R541" s="85"/>
      <c r="S541" s="85"/>
      <c r="T541" s="85"/>
      <c r="U541" s="85"/>
      <c r="V541" s="85"/>
      <c r="W541" s="85"/>
      <c r="X541" s="85"/>
      <c r="Y541" s="85"/>
      <c r="Z541" s="85"/>
    </row>
    <row r="542" spans="1:26" ht="12" customHeight="1" x14ac:dyDescent="0.2">
      <c r="A542" s="85"/>
      <c r="B542" s="85"/>
      <c r="C542" s="85"/>
      <c r="D542" s="85"/>
      <c r="E542" s="85"/>
      <c r="F542" s="85"/>
      <c r="G542" s="85"/>
      <c r="H542" s="85"/>
      <c r="I542" s="85"/>
      <c r="J542" s="85"/>
      <c r="K542" s="85"/>
      <c r="L542" s="85"/>
      <c r="M542" s="85"/>
      <c r="N542" s="85"/>
      <c r="O542" s="85"/>
      <c r="P542" s="85"/>
      <c r="Q542" s="85"/>
      <c r="R542" s="85"/>
      <c r="S542" s="85"/>
      <c r="T542" s="85"/>
      <c r="U542" s="85"/>
      <c r="V542" s="85"/>
      <c r="W542" s="85"/>
      <c r="X542" s="85"/>
      <c r="Y542" s="85"/>
      <c r="Z542" s="85"/>
    </row>
    <row r="543" spans="1:26" ht="12" customHeight="1" x14ac:dyDescent="0.2">
      <c r="A543" s="85"/>
      <c r="B543" s="85"/>
      <c r="C543" s="85"/>
      <c r="D543" s="85"/>
      <c r="E543" s="85"/>
      <c r="F543" s="85"/>
      <c r="G543" s="85"/>
      <c r="H543" s="85"/>
      <c r="I543" s="85"/>
      <c r="J543" s="85"/>
      <c r="K543" s="85"/>
      <c r="L543" s="85"/>
      <c r="M543" s="85"/>
      <c r="N543" s="85"/>
      <c r="O543" s="85"/>
      <c r="P543" s="85"/>
      <c r="Q543" s="85"/>
      <c r="R543" s="85"/>
      <c r="S543" s="85"/>
      <c r="T543" s="85"/>
      <c r="U543" s="85"/>
      <c r="V543" s="85"/>
      <c r="W543" s="85"/>
      <c r="X543" s="85"/>
      <c r="Y543" s="85"/>
      <c r="Z543" s="85"/>
    </row>
    <row r="544" spans="1:26" ht="12" customHeight="1" x14ac:dyDescent="0.2">
      <c r="A544" s="85"/>
      <c r="B544" s="85"/>
      <c r="C544" s="85"/>
      <c r="D544" s="85"/>
      <c r="E544" s="85"/>
      <c r="F544" s="85"/>
      <c r="G544" s="85"/>
      <c r="H544" s="85"/>
      <c r="I544" s="85"/>
      <c r="J544" s="85"/>
      <c r="K544" s="85"/>
      <c r="L544" s="85"/>
      <c r="M544" s="85"/>
      <c r="N544" s="85"/>
      <c r="O544" s="85"/>
      <c r="P544" s="85"/>
      <c r="Q544" s="85"/>
      <c r="R544" s="85"/>
      <c r="S544" s="85"/>
      <c r="T544" s="85"/>
      <c r="U544" s="85"/>
      <c r="V544" s="85"/>
      <c r="W544" s="85"/>
      <c r="X544" s="85"/>
      <c r="Y544" s="85"/>
      <c r="Z544" s="85"/>
    </row>
    <row r="545" spans="1:26" ht="12" customHeight="1" x14ac:dyDescent="0.2">
      <c r="A545" s="85"/>
      <c r="B545" s="85"/>
      <c r="C545" s="85"/>
      <c r="D545" s="85"/>
      <c r="E545" s="85"/>
      <c r="F545" s="85"/>
      <c r="G545" s="85"/>
      <c r="H545" s="85"/>
      <c r="I545" s="85"/>
      <c r="J545" s="85"/>
      <c r="K545" s="85"/>
      <c r="L545" s="85"/>
      <c r="M545" s="85"/>
      <c r="N545" s="85"/>
      <c r="O545" s="85"/>
      <c r="P545" s="85"/>
      <c r="Q545" s="85"/>
      <c r="R545" s="85"/>
      <c r="S545" s="85"/>
      <c r="T545" s="85"/>
      <c r="U545" s="85"/>
      <c r="V545" s="85"/>
      <c r="W545" s="85"/>
      <c r="X545" s="85"/>
      <c r="Y545" s="85"/>
      <c r="Z545" s="85"/>
    </row>
    <row r="546" spans="1:26" ht="12" customHeight="1" x14ac:dyDescent="0.2">
      <c r="A546" s="85"/>
      <c r="B546" s="85"/>
      <c r="C546" s="85"/>
      <c r="D546" s="85"/>
      <c r="E546" s="85"/>
      <c r="F546" s="85"/>
      <c r="G546" s="85"/>
      <c r="H546" s="85"/>
      <c r="I546" s="85"/>
      <c r="J546" s="85"/>
      <c r="K546" s="85"/>
      <c r="L546" s="85"/>
      <c r="M546" s="85"/>
      <c r="N546" s="85"/>
      <c r="O546" s="85"/>
      <c r="P546" s="85"/>
      <c r="Q546" s="85"/>
      <c r="R546" s="85"/>
      <c r="S546" s="85"/>
      <c r="T546" s="85"/>
      <c r="U546" s="85"/>
      <c r="V546" s="85"/>
      <c r="W546" s="85"/>
      <c r="X546" s="85"/>
      <c r="Y546" s="85"/>
      <c r="Z546" s="85"/>
    </row>
    <row r="547" spans="1:26" ht="12" customHeight="1" x14ac:dyDescent="0.2">
      <c r="A547" s="85"/>
      <c r="B547" s="85"/>
      <c r="C547" s="85"/>
      <c r="D547" s="85"/>
      <c r="E547" s="85"/>
      <c r="F547" s="85"/>
      <c r="G547" s="85"/>
      <c r="H547" s="85"/>
      <c r="I547" s="85"/>
      <c r="J547" s="85"/>
      <c r="K547" s="85"/>
      <c r="L547" s="85"/>
      <c r="M547" s="85"/>
      <c r="N547" s="85"/>
      <c r="O547" s="85"/>
      <c r="P547" s="85"/>
      <c r="Q547" s="85"/>
      <c r="R547" s="85"/>
      <c r="S547" s="85"/>
      <c r="T547" s="85"/>
      <c r="U547" s="85"/>
      <c r="V547" s="85"/>
      <c r="W547" s="85"/>
      <c r="X547" s="85"/>
      <c r="Y547" s="85"/>
      <c r="Z547" s="85"/>
    </row>
    <row r="548" spans="1:26" ht="12" customHeight="1" x14ac:dyDescent="0.2">
      <c r="A548" s="85"/>
      <c r="B548" s="85"/>
      <c r="C548" s="85"/>
      <c r="D548" s="85"/>
      <c r="E548" s="85"/>
      <c r="F548" s="85"/>
      <c r="G548" s="85"/>
      <c r="H548" s="85"/>
      <c r="I548" s="85"/>
      <c r="J548" s="85"/>
      <c r="K548" s="85"/>
      <c r="L548" s="85"/>
      <c r="M548" s="85"/>
      <c r="N548" s="85"/>
      <c r="O548" s="85"/>
      <c r="P548" s="85"/>
      <c r="Q548" s="85"/>
      <c r="R548" s="85"/>
      <c r="S548" s="85"/>
      <c r="T548" s="85"/>
      <c r="U548" s="85"/>
      <c r="V548" s="85"/>
      <c r="W548" s="85"/>
      <c r="X548" s="85"/>
      <c r="Y548" s="85"/>
      <c r="Z548" s="85"/>
    </row>
    <row r="549" spans="1:26" ht="12" customHeight="1" x14ac:dyDescent="0.2">
      <c r="A549" s="85"/>
      <c r="B549" s="85"/>
      <c r="C549" s="85"/>
      <c r="D549" s="85"/>
      <c r="E549" s="85"/>
      <c r="F549" s="85"/>
      <c r="G549" s="85"/>
      <c r="H549" s="85"/>
      <c r="I549" s="85"/>
      <c r="J549" s="85"/>
      <c r="K549" s="85"/>
      <c r="L549" s="85"/>
      <c r="M549" s="85"/>
      <c r="N549" s="85"/>
      <c r="O549" s="85"/>
      <c r="P549" s="85"/>
      <c r="Q549" s="85"/>
      <c r="R549" s="85"/>
      <c r="S549" s="85"/>
      <c r="T549" s="85"/>
      <c r="U549" s="85"/>
      <c r="V549" s="85"/>
      <c r="W549" s="85"/>
      <c r="X549" s="85"/>
      <c r="Y549" s="85"/>
      <c r="Z549" s="85"/>
    </row>
    <row r="550" spans="1:26" ht="12" customHeight="1" x14ac:dyDescent="0.2">
      <c r="A550" s="85"/>
      <c r="B550" s="85"/>
      <c r="C550" s="85"/>
      <c r="D550" s="85"/>
      <c r="E550" s="85"/>
      <c r="F550" s="85"/>
      <c r="G550" s="85"/>
      <c r="H550" s="85"/>
      <c r="I550" s="85"/>
      <c r="J550" s="85"/>
      <c r="K550" s="85"/>
      <c r="L550" s="85"/>
      <c r="M550" s="85"/>
      <c r="N550" s="85"/>
      <c r="O550" s="85"/>
      <c r="P550" s="85"/>
      <c r="Q550" s="85"/>
      <c r="R550" s="85"/>
      <c r="S550" s="85"/>
      <c r="T550" s="85"/>
      <c r="U550" s="85"/>
      <c r="V550" s="85"/>
      <c r="W550" s="85"/>
      <c r="X550" s="85"/>
      <c r="Y550" s="85"/>
      <c r="Z550" s="85"/>
    </row>
    <row r="551" spans="1:26" ht="12" customHeight="1" x14ac:dyDescent="0.2">
      <c r="A551" s="85"/>
      <c r="B551" s="85"/>
      <c r="C551" s="85"/>
      <c r="D551" s="85"/>
      <c r="E551" s="85"/>
      <c r="F551" s="85"/>
      <c r="G551" s="85"/>
      <c r="H551" s="85"/>
      <c r="I551" s="85"/>
      <c r="J551" s="85"/>
      <c r="K551" s="85"/>
      <c r="L551" s="85"/>
      <c r="M551" s="85"/>
      <c r="N551" s="85"/>
      <c r="O551" s="85"/>
      <c r="P551" s="85"/>
      <c r="Q551" s="85"/>
      <c r="R551" s="85"/>
      <c r="S551" s="85"/>
      <c r="T551" s="85"/>
      <c r="U551" s="85"/>
      <c r="V551" s="85"/>
      <c r="W551" s="85"/>
      <c r="X551" s="85"/>
      <c r="Y551" s="85"/>
      <c r="Z551" s="85"/>
    </row>
    <row r="552" spans="1:26" ht="12" customHeight="1" x14ac:dyDescent="0.2">
      <c r="A552" s="85"/>
      <c r="B552" s="85"/>
      <c r="C552" s="85"/>
      <c r="D552" s="85"/>
      <c r="E552" s="85"/>
      <c r="F552" s="85"/>
      <c r="G552" s="85"/>
      <c r="H552" s="85"/>
      <c r="I552" s="85"/>
      <c r="J552" s="85"/>
      <c r="K552" s="85"/>
      <c r="L552" s="85"/>
      <c r="M552" s="85"/>
      <c r="N552" s="85"/>
      <c r="O552" s="85"/>
      <c r="P552" s="85"/>
      <c r="Q552" s="85"/>
      <c r="R552" s="85"/>
      <c r="S552" s="85"/>
      <c r="T552" s="85"/>
      <c r="U552" s="85"/>
      <c r="V552" s="85"/>
      <c r="W552" s="85"/>
      <c r="X552" s="85"/>
      <c r="Y552" s="85"/>
      <c r="Z552" s="85"/>
    </row>
    <row r="553" spans="1:26" ht="12" customHeight="1" x14ac:dyDescent="0.2">
      <c r="A553" s="85"/>
      <c r="B553" s="85"/>
      <c r="C553" s="85"/>
      <c r="D553" s="85"/>
      <c r="E553" s="85"/>
      <c r="F553" s="85"/>
      <c r="G553" s="85"/>
      <c r="H553" s="85"/>
      <c r="I553" s="85"/>
      <c r="J553" s="85"/>
      <c r="K553" s="85"/>
      <c r="L553" s="85"/>
      <c r="M553" s="85"/>
      <c r="N553" s="85"/>
      <c r="O553" s="85"/>
      <c r="P553" s="85"/>
      <c r="Q553" s="85"/>
      <c r="R553" s="85"/>
      <c r="S553" s="85"/>
      <c r="T553" s="85"/>
      <c r="U553" s="85"/>
      <c r="V553" s="85"/>
      <c r="W553" s="85"/>
      <c r="X553" s="85"/>
      <c r="Y553" s="85"/>
      <c r="Z553" s="85"/>
    </row>
    <row r="554" spans="1:26" ht="12" customHeight="1" x14ac:dyDescent="0.2">
      <c r="A554" s="85"/>
      <c r="B554" s="85"/>
      <c r="C554" s="85"/>
      <c r="D554" s="85"/>
      <c r="E554" s="85"/>
      <c r="F554" s="85"/>
      <c r="G554" s="85"/>
      <c r="H554" s="85"/>
      <c r="I554" s="85"/>
      <c r="J554" s="85"/>
      <c r="K554" s="85"/>
      <c r="L554" s="85"/>
      <c r="M554" s="85"/>
      <c r="N554" s="85"/>
      <c r="O554" s="85"/>
      <c r="P554" s="85"/>
      <c r="Q554" s="85"/>
      <c r="R554" s="85"/>
      <c r="S554" s="85"/>
      <c r="T554" s="85"/>
      <c r="U554" s="85"/>
      <c r="V554" s="85"/>
      <c r="W554" s="85"/>
      <c r="X554" s="85"/>
      <c r="Y554" s="85"/>
      <c r="Z554" s="85"/>
    </row>
    <row r="555" spans="1:26" ht="12" customHeight="1" x14ac:dyDescent="0.2">
      <c r="A555" s="85"/>
      <c r="B555" s="85"/>
      <c r="C555" s="85"/>
      <c r="D555" s="85"/>
      <c r="E555" s="85"/>
      <c r="F555" s="85"/>
      <c r="G555" s="85"/>
      <c r="H555" s="85"/>
      <c r="I555" s="85"/>
      <c r="J555" s="85"/>
      <c r="K555" s="85"/>
      <c r="L555" s="85"/>
      <c r="M555" s="85"/>
      <c r="N555" s="85"/>
      <c r="O555" s="85"/>
      <c r="P555" s="85"/>
      <c r="Q555" s="85"/>
      <c r="R555" s="85"/>
      <c r="S555" s="85"/>
      <c r="T555" s="85"/>
      <c r="U555" s="85"/>
      <c r="V555" s="85"/>
      <c r="W555" s="85"/>
      <c r="X555" s="85"/>
      <c r="Y555" s="85"/>
      <c r="Z555" s="85"/>
    </row>
    <row r="556" spans="1:26" ht="12" customHeight="1" x14ac:dyDescent="0.2">
      <c r="A556" s="85"/>
      <c r="B556" s="85"/>
      <c r="C556" s="85"/>
      <c r="D556" s="85"/>
      <c r="E556" s="85"/>
      <c r="F556" s="85"/>
      <c r="G556" s="85"/>
      <c r="H556" s="85"/>
      <c r="I556" s="85"/>
      <c r="J556" s="85"/>
      <c r="K556" s="85"/>
      <c r="L556" s="85"/>
      <c r="M556" s="85"/>
      <c r="N556" s="85"/>
      <c r="O556" s="85"/>
      <c r="P556" s="85"/>
      <c r="Q556" s="85"/>
      <c r="R556" s="85"/>
      <c r="S556" s="85"/>
      <c r="T556" s="85"/>
      <c r="U556" s="85"/>
      <c r="V556" s="85"/>
      <c r="W556" s="85"/>
      <c r="X556" s="85"/>
      <c r="Y556" s="85"/>
      <c r="Z556" s="85"/>
    </row>
    <row r="557" spans="1:26" ht="12" customHeight="1" x14ac:dyDescent="0.2">
      <c r="A557" s="85"/>
      <c r="B557" s="85"/>
      <c r="C557" s="85"/>
      <c r="D557" s="85"/>
      <c r="E557" s="85"/>
      <c r="F557" s="85"/>
      <c r="G557" s="85"/>
      <c r="H557" s="85"/>
      <c r="I557" s="85"/>
      <c r="J557" s="85"/>
      <c r="K557" s="85"/>
      <c r="L557" s="85"/>
      <c r="M557" s="85"/>
      <c r="N557" s="85"/>
      <c r="O557" s="85"/>
      <c r="P557" s="85"/>
      <c r="Q557" s="85"/>
      <c r="R557" s="85"/>
      <c r="S557" s="85"/>
      <c r="T557" s="85"/>
      <c r="U557" s="85"/>
      <c r="V557" s="85"/>
      <c r="W557" s="85"/>
      <c r="X557" s="85"/>
      <c r="Y557" s="85"/>
      <c r="Z557" s="85"/>
    </row>
    <row r="558" spans="1:26" ht="12" customHeight="1" x14ac:dyDescent="0.2">
      <c r="A558" s="85"/>
      <c r="B558" s="85"/>
      <c r="C558" s="85"/>
      <c r="D558" s="85"/>
      <c r="E558" s="85"/>
      <c r="F558" s="85"/>
      <c r="G558" s="85"/>
      <c r="H558" s="85"/>
      <c r="I558" s="85"/>
      <c r="J558" s="85"/>
      <c r="K558" s="85"/>
      <c r="L558" s="85"/>
      <c r="M558" s="85"/>
      <c r="N558" s="85"/>
      <c r="O558" s="85"/>
      <c r="P558" s="85"/>
      <c r="Q558" s="85"/>
      <c r="R558" s="85"/>
      <c r="S558" s="85"/>
      <c r="T558" s="85"/>
      <c r="U558" s="85"/>
      <c r="V558" s="85"/>
      <c r="W558" s="85"/>
      <c r="X558" s="85"/>
      <c r="Y558" s="85"/>
      <c r="Z558" s="85"/>
    </row>
    <row r="559" spans="1:26" ht="12" customHeight="1" x14ac:dyDescent="0.2">
      <c r="A559" s="85"/>
      <c r="B559" s="85"/>
      <c r="C559" s="85"/>
      <c r="D559" s="85"/>
      <c r="E559" s="85"/>
      <c r="F559" s="85"/>
      <c r="G559" s="85"/>
      <c r="H559" s="85"/>
      <c r="I559" s="85"/>
      <c r="J559" s="85"/>
      <c r="K559" s="85"/>
      <c r="L559" s="85"/>
      <c r="M559" s="85"/>
      <c r="N559" s="85"/>
      <c r="O559" s="85"/>
      <c r="P559" s="85"/>
      <c r="Q559" s="85"/>
      <c r="R559" s="85"/>
      <c r="S559" s="85"/>
      <c r="T559" s="85"/>
      <c r="U559" s="85"/>
      <c r="V559" s="85"/>
      <c r="W559" s="85"/>
      <c r="X559" s="85"/>
      <c r="Y559" s="85"/>
      <c r="Z559" s="85"/>
    </row>
    <row r="560" spans="1:26" ht="12" customHeight="1" x14ac:dyDescent="0.2">
      <c r="A560" s="85"/>
      <c r="B560" s="85"/>
      <c r="C560" s="85"/>
      <c r="D560" s="85"/>
      <c r="E560" s="85"/>
      <c r="F560" s="85"/>
      <c r="G560" s="85"/>
      <c r="H560" s="85"/>
      <c r="I560" s="85"/>
      <c r="J560" s="85"/>
      <c r="K560" s="85"/>
      <c r="L560" s="85"/>
      <c r="M560" s="85"/>
      <c r="N560" s="85"/>
      <c r="O560" s="85"/>
      <c r="P560" s="85"/>
      <c r="Q560" s="85"/>
      <c r="R560" s="85"/>
      <c r="S560" s="85"/>
      <c r="T560" s="85"/>
      <c r="U560" s="85"/>
      <c r="V560" s="85"/>
      <c r="W560" s="85"/>
      <c r="X560" s="85"/>
      <c r="Y560" s="85"/>
      <c r="Z560" s="85"/>
    </row>
    <row r="561" spans="1:26" ht="12" customHeight="1" x14ac:dyDescent="0.2">
      <c r="A561" s="85"/>
      <c r="B561" s="85"/>
      <c r="C561" s="85"/>
      <c r="D561" s="85"/>
      <c r="E561" s="85"/>
      <c r="F561" s="85"/>
      <c r="G561" s="85"/>
      <c r="H561" s="85"/>
      <c r="I561" s="85"/>
      <c r="J561" s="85"/>
      <c r="K561" s="85"/>
      <c r="L561" s="85"/>
      <c r="M561" s="85"/>
      <c r="N561" s="85"/>
      <c r="O561" s="85"/>
      <c r="P561" s="85"/>
      <c r="Q561" s="85"/>
      <c r="R561" s="85"/>
      <c r="S561" s="85"/>
      <c r="T561" s="85"/>
      <c r="U561" s="85"/>
      <c r="V561" s="85"/>
      <c r="W561" s="85"/>
      <c r="X561" s="85"/>
      <c r="Y561" s="85"/>
      <c r="Z561" s="85"/>
    </row>
    <row r="562" spans="1:26" ht="12" customHeight="1" x14ac:dyDescent="0.2">
      <c r="A562" s="85"/>
      <c r="B562" s="85"/>
      <c r="C562" s="85"/>
      <c r="D562" s="85"/>
      <c r="E562" s="85"/>
      <c r="F562" s="85"/>
      <c r="G562" s="85"/>
      <c r="H562" s="85"/>
      <c r="I562" s="85"/>
      <c r="J562" s="85"/>
      <c r="K562" s="85"/>
      <c r="L562" s="85"/>
      <c r="M562" s="85"/>
      <c r="N562" s="85"/>
      <c r="O562" s="85"/>
      <c r="P562" s="85"/>
      <c r="Q562" s="85"/>
      <c r="R562" s="85"/>
      <c r="S562" s="85"/>
      <c r="T562" s="85"/>
      <c r="U562" s="85"/>
      <c r="V562" s="85"/>
      <c r="W562" s="85"/>
      <c r="X562" s="85"/>
      <c r="Y562" s="85"/>
      <c r="Z562" s="85"/>
    </row>
    <row r="563" spans="1:26" ht="12" customHeight="1" x14ac:dyDescent="0.2">
      <c r="A563" s="85"/>
      <c r="B563" s="85"/>
      <c r="C563" s="85"/>
      <c r="D563" s="85"/>
      <c r="E563" s="85"/>
      <c r="F563" s="85"/>
      <c r="G563" s="85"/>
      <c r="H563" s="85"/>
      <c r="I563" s="85"/>
      <c r="J563" s="85"/>
      <c r="K563" s="85"/>
      <c r="L563" s="85"/>
      <c r="M563" s="85"/>
      <c r="N563" s="85"/>
      <c r="O563" s="85"/>
      <c r="P563" s="85"/>
      <c r="Q563" s="85"/>
      <c r="R563" s="85"/>
      <c r="S563" s="85"/>
      <c r="T563" s="85"/>
      <c r="U563" s="85"/>
      <c r="V563" s="85"/>
      <c r="W563" s="85"/>
      <c r="X563" s="85"/>
      <c r="Y563" s="85"/>
      <c r="Z563" s="85"/>
    </row>
    <row r="564" spans="1:26" ht="12" customHeight="1" x14ac:dyDescent="0.2">
      <c r="A564" s="85"/>
      <c r="B564" s="85"/>
      <c r="C564" s="85"/>
      <c r="D564" s="85"/>
      <c r="E564" s="85"/>
      <c r="F564" s="85"/>
      <c r="G564" s="85"/>
      <c r="H564" s="85"/>
      <c r="I564" s="85"/>
      <c r="J564" s="85"/>
      <c r="K564" s="85"/>
      <c r="L564" s="85"/>
      <c r="M564" s="85"/>
      <c r="N564" s="85"/>
      <c r="O564" s="85"/>
      <c r="P564" s="85"/>
      <c r="Q564" s="85"/>
      <c r="R564" s="85"/>
      <c r="S564" s="85"/>
      <c r="T564" s="85"/>
      <c r="U564" s="85"/>
      <c r="V564" s="85"/>
      <c r="W564" s="85"/>
      <c r="X564" s="85"/>
      <c r="Y564" s="85"/>
      <c r="Z564" s="85"/>
    </row>
    <row r="565" spans="1:26" ht="12" customHeight="1" x14ac:dyDescent="0.2">
      <c r="A565" s="85"/>
      <c r="B565" s="85"/>
      <c r="C565" s="85"/>
      <c r="D565" s="85"/>
      <c r="E565" s="85"/>
      <c r="F565" s="85"/>
      <c r="G565" s="85"/>
      <c r="H565" s="85"/>
      <c r="I565" s="85"/>
      <c r="J565" s="85"/>
      <c r="K565" s="85"/>
      <c r="L565" s="85"/>
      <c r="M565" s="85"/>
      <c r="N565" s="85"/>
      <c r="O565" s="85"/>
      <c r="P565" s="85"/>
      <c r="Q565" s="85"/>
      <c r="R565" s="85"/>
      <c r="S565" s="85"/>
      <c r="T565" s="85"/>
      <c r="U565" s="85"/>
      <c r="V565" s="85"/>
      <c r="W565" s="85"/>
      <c r="X565" s="85"/>
      <c r="Y565" s="85"/>
      <c r="Z565" s="85"/>
    </row>
    <row r="566" spans="1:26" ht="12" customHeight="1" x14ac:dyDescent="0.2">
      <c r="A566" s="85"/>
      <c r="B566" s="85"/>
      <c r="C566" s="85"/>
      <c r="D566" s="85"/>
      <c r="E566" s="85"/>
      <c r="F566" s="85"/>
      <c r="G566" s="85"/>
      <c r="H566" s="85"/>
      <c r="I566" s="85"/>
      <c r="J566" s="85"/>
      <c r="K566" s="85"/>
      <c r="L566" s="85"/>
      <c r="M566" s="85"/>
      <c r="N566" s="85"/>
      <c r="O566" s="85"/>
      <c r="P566" s="85"/>
      <c r="Q566" s="85"/>
      <c r="R566" s="85"/>
      <c r="S566" s="85"/>
      <c r="T566" s="85"/>
      <c r="U566" s="85"/>
      <c r="V566" s="85"/>
      <c r="W566" s="85"/>
      <c r="X566" s="85"/>
      <c r="Y566" s="85"/>
      <c r="Z566" s="85"/>
    </row>
    <row r="567" spans="1:26" ht="12" customHeight="1" x14ac:dyDescent="0.2">
      <c r="A567" s="85"/>
      <c r="B567" s="85"/>
      <c r="C567" s="85"/>
      <c r="D567" s="85"/>
      <c r="E567" s="85"/>
      <c r="F567" s="85"/>
      <c r="G567" s="85"/>
      <c r="H567" s="85"/>
      <c r="I567" s="85"/>
      <c r="J567" s="85"/>
      <c r="K567" s="85"/>
      <c r="L567" s="85"/>
      <c r="M567" s="85"/>
      <c r="N567" s="85"/>
      <c r="O567" s="85"/>
      <c r="P567" s="85"/>
      <c r="Q567" s="85"/>
      <c r="R567" s="85"/>
      <c r="S567" s="85"/>
      <c r="T567" s="85"/>
      <c r="U567" s="85"/>
      <c r="V567" s="85"/>
      <c r="W567" s="85"/>
      <c r="X567" s="85"/>
      <c r="Y567" s="85"/>
      <c r="Z567" s="85"/>
    </row>
    <row r="568" spans="1:26" ht="12" customHeight="1" x14ac:dyDescent="0.2">
      <c r="A568" s="85"/>
      <c r="B568" s="85"/>
      <c r="C568" s="85"/>
      <c r="D568" s="85"/>
      <c r="E568" s="85"/>
      <c r="F568" s="85"/>
      <c r="G568" s="85"/>
      <c r="H568" s="85"/>
      <c r="I568" s="85"/>
      <c r="J568" s="85"/>
      <c r="K568" s="85"/>
      <c r="L568" s="85"/>
      <c r="M568" s="85"/>
      <c r="N568" s="85"/>
      <c r="O568" s="85"/>
      <c r="P568" s="85"/>
      <c r="Q568" s="85"/>
      <c r="R568" s="85"/>
      <c r="S568" s="85"/>
      <c r="T568" s="85"/>
      <c r="U568" s="85"/>
      <c r="V568" s="85"/>
      <c r="W568" s="85"/>
      <c r="X568" s="85"/>
      <c r="Y568" s="85"/>
      <c r="Z568" s="85"/>
    </row>
    <row r="569" spans="1:26" ht="12" customHeight="1" x14ac:dyDescent="0.2">
      <c r="A569" s="85"/>
      <c r="B569" s="85"/>
      <c r="C569" s="85"/>
      <c r="D569" s="85"/>
      <c r="E569" s="85"/>
      <c r="F569" s="85"/>
      <c r="G569" s="85"/>
      <c r="H569" s="85"/>
      <c r="I569" s="85"/>
      <c r="J569" s="85"/>
      <c r="K569" s="85"/>
      <c r="L569" s="85"/>
      <c r="M569" s="85"/>
      <c r="N569" s="85"/>
      <c r="O569" s="85"/>
      <c r="P569" s="85"/>
      <c r="Q569" s="85"/>
      <c r="R569" s="85"/>
      <c r="S569" s="85"/>
      <c r="T569" s="85"/>
      <c r="U569" s="85"/>
      <c r="V569" s="85"/>
      <c r="W569" s="85"/>
      <c r="X569" s="85"/>
      <c r="Y569" s="85"/>
      <c r="Z569" s="85"/>
    </row>
    <row r="570" spans="1:26" ht="12" customHeight="1" x14ac:dyDescent="0.2">
      <c r="A570" s="85"/>
      <c r="B570" s="85"/>
      <c r="C570" s="85"/>
      <c r="D570" s="85"/>
      <c r="E570" s="85"/>
      <c r="F570" s="85"/>
      <c r="G570" s="85"/>
      <c r="H570" s="85"/>
      <c r="I570" s="85"/>
      <c r="J570" s="85"/>
      <c r="K570" s="85"/>
      <c r="L570" s="85"/>
      <c r="M570" s="85"/>
      <c r="N570" s="85"/>
      <c r="O570" s="85"/>
      <c r="P570" s="85"/>
      <c r="Q570" s="85"/>
      <c r="R570" s="85"/>
      <c r="S570" s="85"/>
      <c r="T570" s="85"/>
      <c r="U570" s="85"/>
      <c r="V570" s="85"/>
      <c r="W570" s="85"/>
      <c r="X570" s="85"/>
      <c r="Y570" s="85"/>
      <c r="Z570" s="85"/>
    </row>
    <row r="571" spans="1:26" ht="12" customHeight="1" x14ac:dyDescent="0.2">
      <c r="A571" s="85"/>
      <c r="B571" s="85"/>
      <c r="C571" s="85"/>
      <c r="D571" s="85"/>
      <c r="E571" s="85"/>
      <c r="F571" s="85"/>
      <c r="G571" s="85"/>
      <c r="H571" s="85"/>
      <c r="I571" s="85"/>
      <c r="J571" s="85"/>
      <c r="K571" s="85"/>
      <c r="L571" s="85"/>
      <c r="M571" s="85"/>
      <c r="N571" s="85"/>
      <c r="O571" s="85"/>
      <c r="P571" s="85"/>
      <c r="Q571" s="85"/>
      <c r="R571" s="85"/>
      <c r="S571" s="85"/>
      <c r="T571" s="85"/>
      <c r="U571" s="85"/>
      <c r="V571" s="85"/>
      <c r="W571" s="85"/>
      <c r="X571" s="85"/>
      <c r="Y571" s="85"/>
      <c r="Z571" s="85"/>
    </row>
    <row r="572" spans="1:26" ht="12" customHeight="1" x14ac:dyDescent="0.2">
      <c r="A572" s="85"/>
      <c r="B572" s="85"/>
      <c r="C572" s="85"/>
      <c r="D572" s="85"/>
      <c r="E572" s="85"/>
      <c r="F572" s="85"/>
      <c r="G572" s="85"/>
      <c r="H572" s="85"/>
      <c r="I572" s="85"/>
      <c r="J572" s="85"/>
      <c r="K572" s="85"/>
      <c r="L572" s="85"/>
      <c r="M572" s="85"/>
      <c r="N572" s="85"/>
      <c r="O572" s="85"/>
      <c r="P572" s="85"/>
      <c r="Q572" s="85"/>
      <c r="R572" s="85"/>
      <c r="S572" s="85"/>
      <c r="T572" s="85"/>
      <c r="U572" s="85"/>
      <c r="V572" s="85"/>
      <c r="W572" s="85"/>
      <c r="X572" s="85"/>
      <c r="Y572" s="85"/>
      <c r="Z572" s="85"/>
    </row>
    <row r="573" spans="1:26" ht="12" customHeight="1" x14ac:dyDescent="0.2">
      <c r="A573" s="85"/>
      <c r="B573" s="85"/>
      <c r="C573" s="85"/>
      <c r="D573" s="85"/>
      <c r="E573" s="85"/>
      <c r="F573" s="85"/>
      <c r="G573" s="85"/>
      <c r="H573" s="85"/>
      <c r="I573" s="85"/>
      <c r="J573" s="85"/>
      <c r="K573" s="85"/>
      <c r="L573" s="85"/>
      <c r="M573" s="85"/>
      <c r="N573" s="85"/>
      <c r="O573" s="85"/>
      <c r="P573" s="85"/>
      <c r="Q573" s="85"/>
      <c r="R573" s="85"/>
      <c r="S573" s="85"/>
      <c r="T573" s="85"/>
      <c r="U573" s="85"/>
      <c r="V573" s="85"/>
      <c r="W573" s="85"/>
      <c r="X573" s="85"/>
      <c r="Y573" s="85"/>
      <c r="Z573" s="85"/>
    </row>
    <row r="574" spans="1:26" ht="12" customHeight="1" x14ac:dyDescent="0.2">
      <c r="A574" s="85"/>
      <c r="B574" s="85"/>
      <c r="C574" s="85"/>
      <c r="D574" s="85"/>
      <c r="E574" s="85"/>
      <c r="F574" s="85"/>
      <c r="G574" s="85"/>
      <c r="H574" s="85"/>
      <c r="I574" s="85"/>
      <c r="J574" s="85"/>
      <c r="K574" s="85"/>
      <c r="L574" s="85"/>
      <c r="M574" s="85"/>
      <c r="N574" s="85"/>
      <c r="O574" s="85"/>
      <c r="P574" s="85"/>
      <c r="Q574" s="85"/>
      <c r="R574" s="85"/>
      <c r="S574" s="85"/>
      <c r="T574" s="85"/>
      <c r="U574" s="85"/>
      <c r="V574" s="85"/>
      <c r="W574" s="85"/>
      <c r="X574" s="85"/>
      <c r="Y574" s="85"/>
      <c r="Z574" s="85"/>
    </row>
    <row r="575" spans="1:26" ht="12" customHeight="1" x14ac:dyDescent="0.2">
      <c r="A575" s="85"/>
      <c r="B575" s="85"/>
      <c r="C575" s="85"/>
      <c r="D575" s="85"/>
      <c r="E575" s="85"/>
      <c r="F575" s="85"/>
      <c r="G575" s="85"/>
      <c r="H575" s="85"/>
      <c r="I575" s="85"/>
      <c r="J575" s="85"/>
      <c r="K575" s="85"/>
      <c r="L575" s="85"/>
      <c r="M575" s="85"/>
      <c r="N575" s="85"/>
      <c r="O575" s="85"/>
      <c r="P575" s="85"/>
      <c r="Q575" s="85"/>
      <c r="R575" s="85"/>
      <c r="S575" s="85"/>
      <c r="T575" s="85"/>
      <c r="U575" s="85"/>
      <c r="V575" s="85"/>
      <c r="W575" s="85"/>
      <c r="X575" s="85"/>
      <c r="Y575" s="85"/>
      <c r="Z575" s="85"/>
    </row>
    <row r="576" spans="1:26" ht="12" customHeight="1" x14ac:dyDescent="0.2">
      <c r="A576" s="85"/>
      <c r="B576" s="85"/>
      <c r="C576" s="85"/>
      <c r="D576" s="85"/>
      <c r="E576" s="85"/>
      <c r="F576" s="85"/>
      <c r="G576" s="85"/>
      <c r="H576" s="85"/>
      <c r="I576" s="85"/>
      <c r="J576" s="85"/>
      <c r="K576" s="85"/>
      <c r="L576" s="85"/>
      <c r="M576" s="85"/>
      <c r="N576" s="85"/>
      <c r="O576" s="85"/>
      <c r="P576" s="85"/>
      <c r="Q576" s="85"/>
      <c r="R576" s="85"/>
      <c r="S576" s="85"/>
      <c r="T576" s="85"/>
      <c r="U576" s="85"/>
      <c r="V576" s="85"/>
      <c r="W576" s="85"/>
      <c r="X576" s="85"/>
      <c r="Y576" s="85"/>
      <c r="Z576" s="85"/>
    </row>
    <row r="577" spans="1:26" ht="12" customHeight="1" x14ac:dyDescent="0.2">
      <c r="A577" s="85"/>
      <c r="B577" s="85"/>
      <c r="C577" s="85"/>
      <c r="D577" s="85"/>
      <c r="E577" s="85"/>
      <c r="F577" s="85"/>
      <c r="G577" s="85"/>
      <c r="H577" s="85"/>
      <c r="I577" s="85"/>
      <c r="J577" s="85"/>
      <c r="K577" s="85"/>
      <c r="L577" s="85"/>
      <c r="M577" s="85"/>
      <c r="N577" s="85"/>
      <c r="O577" s="85"/>
      <c r="P577" s="85"/>
      <c r="Q577" s="85"/>
      <c r="R577" s="85"/>
      <c r="S577" s="85"/>
      <c r="T577" s="85"/>
      <c r="U577" s="85"/>
      <c r="V577" s="85"/>
      <c r="W577" s="85"/>
      <c r="X577" s="85"/>
      <c r="Y577" s="85"/>
      <c r="Z577" s="85"/>
    </row>
    <row r="578" spans="1:26" ht="12" customHeight="1" x14ac:dyDescent="0.2">
      <c r="A578" s="85"/>
      <c r="B578" s="85"/>
      <c r="C578" s="85"/>
      <c r="D578" s="85"/>
      <c r="E578" s="85"/>
      <c r="F578" s="85"/>
      <c r="G578" s="85"/>
      <c r="H578" s="85"/>
      <c r="I578" s="85"/>
      <c r="J578" s="85"/>
      <c r="K578" s="85"/>
      <c r="L578" s="85"/>
      <c r="M578" s="85"/>
      <c r="N578" s="85"/>
      <c r="O578" s="85"/>
      <c r="P578" s="85"/>
      <c r="Q578" s="85"/>
      <c r="R578" s="85"/>
      <c r="S578" s="85"/>
      <c r="T578" s="85"/>
      <c r="U578" s="85"/>
      <c r="V578" s="85"/>
      <c r="W578" s="85"/>
      <c r="X578" s="85"/>
      <c r="Y578" s="85"/>
      <c r="Z578" s="85"/>
    </row>
    <row r="579" spans="1:26" ht="12" customHeight="1" x14ac:dyDescent="0.2">
      <c r="A579" s="85"/>
      <c r="B579" s="85"/>
      <c r="C579" s="85"/>
      <c r="D579" s="85"/>
      <c r="E579" s="85"/>
      <c r="F579" s="85"/>
      <c r="G579" s="85"/>
      <c r="H579" s="85"/>
      <c r="I579" s="85"/>
      <c r="J579" s="85"/>
      <c r="K579" s="85"/>
      <c r="L579" s="85"/>
      <c r="M579" s="85"/>
      <c r="N579" s="85"/>
      <c r="O579" s="85"/>
      <c r="P579" s="85"/>
      <c r="Q579" s="85"/>
      <c r="R579" s="85"/>
      <c r="S579" s="85"/>
      <c r="T579" s="85"/>
      <c r="U579" s="85"/>
      <c r="V579" s="85"/>
      <c r="W579" s="85"/>
      <c r="X579" s="85"/>
      <c r="Y579" s="85"/>
      <c r="Z579" s="85"/>
    </row>
    <row r="580" spans="1:26" ht="12" customHeight="1" x14ac:dyDescent="0.2">
      <c r="A580" s="85"/>
      <c r="B580" s="85"/>
      <c r="C580" s="85"/>
      <c r="D580" s="85"/>
      <c r="E580" s="85"/>
      <c r="F580" s="85"/>
      <c r="G580" s="85"/>
      <c r="H580" s="85"/>
      <c r="I580" s="85"/>
      <c r="J580" s="85"/>
      <c r="K580" s="85"/>
      <c r="L580" s="85"/>
      <c r="M580" s="85"/>
      <c r="N580" s="85"/>
      <c r="O580" s="85"/>
      <c r="P580" s="85"/>
      <c r="Q580" s="85"/>
      <c r="R580" s="85"/>
      <c r="S580" s="85"/>
      <c r="T580" s="85"/>
      <c r="U580" s="85"/>
      <c r="V580" s="85"/>
      <c r="W580" s="85"/>
      <c r="X580" s="85"/>
      <c r="Y580" s="85"/>
      <c r="Z580" s="85"/>
    </row>
    <row r="581" spans="1:26" ht="12" customHeight="1" x14ac:dyDescent="0.2">
      <c r="A581" s="85"/>
      <c r="B581" s="85"/>
      <c r="C581" s="85"/>
      <c r="D581" s="85"/>
      <c r="E581" s="85"/>
      <c r="F581" s="85"/>
      <c r="G581" s="85"/>
      <c r="H581" s="85"/>
      <c r="I581" s="85"/>
      <c r="J581" s="85"/>
      <c r="K581" s="85"/>
      <c r="L581" s="85"/>
      <c r="M581" s="85"/>
      <c r="N581" s="85"/>
      <c r="O581" s="85"/>
      <c r="P581" s="85"/>
      <c r="Q581" s="85"/>
      <c r="R581" s="85"/>
      <c r="S581" s="85"/>
      <c r="T581" s="85"/>
      <c r="U581" s="85"/>
      <c r="V581" s="85"/>
      <c r="W581" s="85"/>
      <c r="X581" s="85"/>
      <c r="Y581" s="85"/>
      <c r="Z581" s="85"/>
    </row>
    <row r="582" spans="1:26" ht="12" customHeight="1" x14ac:dyDescent="0.2">
      <c r="A582" s="85"/>
      <c r="B582" s="85"/>
      <c r="C582" s="85"/>
      <c r="D582" s="85"/>
      <c r="E582" s="85"/>
      <c r="F582" s="85"/>
      <c r="G582" s="85"/>
      <c r="H582" s="85"/>
      <c r="I582" s="85"/>
      <c r="J582" s="85"/>
      <c r="K582" s="85"/>
      <c r="L582" s="85"/>
      <c r="M582" s="85"/>
      <c r="N582" s="85"/>
      <c r="O582" s="85"/>
      <c r="P582" s="85"/>
      <c r="Q582" s="85"/>
      <c r="R582" s="85"/>
      <c r="S582" s="85"/>
      <c r="T582" s="85"/>
      <c r="U582" s="85"/>
      <c r="V582" s="85"/>
      <c r="W582" s="85"/>
      <c r="X582" s="85"/>
      <c r="Y582" s="85"/>
      <c r="Z582" s="85"/>
    </row>
    <row r="583" spans="1:26" ht="12" customHeight="1" x14ac:dyDescent="0.2">
      <c r="A583" s="85"/>
      <c r="B583" s="85"/>
      <c r="C583" s="85"/>
      <c r="D583" s="85"/>
      <c r="E583" s="85"/>
      <c r="F583" s="85"/>
      <c r="G583" s="85"/>
      <c r="H583" s="85"/>
      <c r="I583" s="85"/>
      <c r="J583" s="85"/>
      <c r="K583" s="85"/>
      <c r="L583" s="85"/>
      <c r="M583" s="85"/>
      <c r="N583" s="85"/>
      <c r="O583" s="85"/>
      <c r="P583" s="85"/>
      <c r="Q583" s="85"/>
      <c r="R583" s="85"/>
      <c r="S583" s="85"/>
      <c r="T583" s="85"/>
      <c r="U583" s="85"/>
      <c r="V583" s="85"/>
      <c r="W583" s="85"/>
      <c r="X583" s="85"/>
      <c r="Y583" s="85"/>
      <c r="Z583" s="85"/>
    </row>
    <row r="584" spans="1:26" ht="12" customHeight="1" x14ac:dyDescent="0.2">
      <c r="A584" s="85"/>
      <c r="B584" s="85"/>
      <c r="C584" s="85"/>
      <c r="D584" s="85"/>
      <c r="E584" s="85"/>
      <c r="F584" s="85"/>
      <c r="G584" s="85"/>
      <c r="H584" s="85"/>
      <c r="I584" s="85"/>
      <c r="J584" s="85"/>
      <c r="K584" s="85"/>
      <c r="L584" s="85"/>
      <c r="M584" s="85"/>
      <c r="N584" s="85"/>
      <c r="O584" s="85"/>
      <c r="P584" s="85"/>
      <c r="Q584" s="85"/>
      <c r="R584" s="85"/>
      <c r="S584" s="85"/>
      <c r="T584" s="85"/>
      <c r="U584" s="85"/>
      <c r="V584" s="85"/>
      <c r="W584" s="85"/>
      <c r="X584" s="85"/>
      <c r="Y584" s="85"/>
      <c r="Z584" s="85"/>
    </row>
    <row r="585" spans="1:26" ht="12" customHeight="1" x14ac:dyDescent="0.2">
      <c r="A585" s="85"/>
      <c r="B585" s="85"/>
      <c r="C585" s="85"/>
      <c r="D585" s="85"/>
      <c r="E585" s="85"/>
      <c r="F585" s="85"/>
      <c r="G585" s="85"/>
      <c r="H585" s="85"/>
      <c r="I585" s="85"/>
      <c r="J585" s="85"/>
      <c r="K585" s="85"/>
      <c r="L585" s="85"/>
      <c r="M585" s="85"/>
      <c r="N585" s="85"/>
      <c r="O585" s="85"/>
      <c r="P585" s="85"/>
      <c r="Q585" s="85"/>
      <c r="R585" s="85"/>
      <c r="S585" s="85"/>
      <c r="T585" s="85"/>
      <c r="U585" s="85"/>
      <c r="V585" s="85"/>
      <c r="W585" s="85"/>
      <c r="X585" s="85"/>
      <c r="Y585" s="85"/>
      <c r="Z585" s="85"/>
    </row>
    <row r="586" spans="1:26" ht="12" customHeight="1" x14ac:dyDescent="0.2">
      <c r="A586" s="85"/>
      <c r="B586" s="85"/>
      <c r="C586" s="85"/>
      <c r="D586" s="85"/>
      <c r="E586" s="85"/>
      <c r="F586" s="85"/>
      <c r="G586" s="85"/>
      <c r="H586" s="85"/>
      <c r="I586" s="85"/>
      <c r="J586" s="85"/>
      <c r="K586" s="85"/>
      <c r="L586" s="85"/>
      <c r="M586" s="85"/>
      <c r="N586" s="85"/>
      <c r="O586" s="85"/>
      <c r="P586" s="85"/>
      <c r="Q586" s="85"/>
      <c r="R586" s="85"/>
      <c r="S586" s="85"/>
      <c r="T586" s="85"/>
      <c r="U586" s="85"/>
      <c r="V586" s="85"/>
      <c r="W586" s="85"/>
      <c r="X586" s="85"/>
      <c r="Y586" s="85"/>
      <c r="Z586" s="85"/>
    </row>
    <row r="587" spans="1:26" ht="12" customHeight="1" x14ac:dyDescent="0.2">
      <c r="A587" s="85"/>
      <c r="B587" s="85"/>
      <c r="C587" s="85"/>
      <c r="D587" s="85"/>
      <c r="E587" s="85"/>
      <c r="F587" s="85"/>
      <c r="G587" s="85"/>
      <c r="H587" s="85"/>
      <c r="I587" s="85"/>
      <c r="J587" s="85"/>
      <c r="K587" s="85"/>
      <c r="L587" s="85"/>
      <c r="M587" s="85"/>
      <c r="N587" s="85"/>
      <c r="O587" s="85"/>
      <c r="P587" s="85"/>
      <c r="Q587" s="85"/>
      <c r="R587" s="85"/>
      <c r="S587" s="85"/>
      <c r="T587" s="85"/>
      <c r="U587" s="85"/>
      <c r="V587" s="85"/>
      <c r="W587" s="85"/>
      <c r="X587" s="85"/>
      <c r="Y587" s="85"/>
      <c r="Z587" s="85"/>
    </row>
    <row r="588" spans="1:26" ht="12" customHeight="1" x14ac:dyDescent="0.2">
      <c r="A588" s="85"/>
      <c r="B588" s="85"/>
      <c r="C588" s="85"/>
      <c r="D588" s="85"/>
      <c r="E588" s="85"/>
      <c r="F588" s="85"/>
      <c r="G588" s="85"/>
      <c r="H588" s="85"/>
      <c r="I588" s="85"/>
      <c r="J588" s="85"/>
      <c r="K588" s="85"/>
      <c r="L588" s="85"/>
      <c r="M588" s="85"/>
      <c r="N588" s="85"/>
      <c r="O588" s="85"/>
      <c r="P588" s="85"/>
      <c r="Q588" s="85"/>
      <c r="R588" s="85"/>
      <c r="S588" s="85"/>
      <c r="T588" s="85"/>
      <c r="U588" s="85"/>
      <c r="V588" s="85"/>
      <c r="W588" s="85"/>
      <c r="X588" s="85"/>
      <c r="Y588" s="85"/>
      <c r="Z588" s="85"/>
    </row>
    <row r="589" spans="1:26" ht="12" customHeight="1" x14ac:dyDescent="0.2">
      <c r="A589" s="85"/>
      <c r="B589" s="85"/>
      <c r="C589" s="85"/>
      <c r="D589" s="85"/>
      <c r="E589" s="85"/>
      <c r="F589" s="85"/>
      <c r="G589" s="85"/>
      <c r="H589" s="85"/>
      <c r="I589" s="85"/>
      <c r="J589" s="85"/>
      <c r="K589" s="85"/>
      <c r="L589" s="85"/>
      <c r="M589" s="85"/>
      <c r="N589" s="85"/>
      <c r="O589" s="85"/>
      <c r="P589" s="85"/>
      <c r="Q589" s="85"/>
      <c r="R589" s="85"/>
      <c r="S589" s="85"/>
      <c r="T589" s="85"/>
      <c r="U589" s="85"/>
      <c r="V589" s="85"/>
      <c r="W589" s="85"/>
      <c r="X589" s="85"/>
      <c r="Y589" s="85"/>
      <c r="Z589" s="85"/>
    </row>
    <row r="590" spans="1:26" ht="12" customHeight="1" x14ac:dyDescent="0.2">
      <c r="A590" s="85"/>
      <c r="B590" s="85"/>
      <c r="C590" s="85"/>
      <c r="D590" s="85"/>
      <c r="E590" s="85"/>
      <c r="F590" s="85"/>
      <c r="G590" s="85"/>
      <c r="H590" s="85"/>
      <c r="I590" s="85"/>
      <c r="J590" s="85"/>
      <c r="K590" s="85"/>
      <c r="L590" s="85"/>
      <c r="M590" s="85"/>
      <c r="N590" s="85"/>
      <c r="O590" s="85"/>
      <c r="P590" s="85"/>
      <c r="Q590" s="85"/>
      <c r="R590" s="85"/>
      <c r="S590" s="85"/>
      <c r="T590" s="85"/>
      <c r="U590" s="85"/>
      <c r="V590" s="85"/>
      <c r="W590" s="85"/>
      <c r="X590" s="85"/>
      <c r="Y590" s="85"/>
      <c r="Z590" s="85"/>
    </row>
    <row r="591" spans="1:26" ht="12" customHeight="1" x14ac:dyDescent="0.2">
      <c r="A591" s="85"/>
      <c r="B591" s="85"/>
      <c r="C591" s="85"/>
      <c r="D591" s="85"/>
      <c r="E591" s="85"/>
      <c r="F591" s="85"/>
      <c r="G591" s="85"/>
      <c r="H591" s="85"/>
      <c r="I591" s="85"/>
      <c r="J591" s="85"/>
      <c r="K591" s="85"/>
      <c r="L591" s="85"/>
      <c r="M591" s="85"/>
      <c r="N591" s="85"/>
      <c r="O591" s="85"/>
      <c r="P591" s="85"/>
      <c r="Q591" s="85"/>
      <c r="R591" s="85"/>
      <c r="S591" s="85"/>
      <c r="T591" s="85"/>
      <c r="U591" s="85"/>
      <c r="V591" s="85"/>
      <c r="W591" s="85"/>
      <c r="X591" s="85"/>
      <c r="Y591" s="85"/>
      <c r="Z591" s="85"/>
    </row>
    <row r="592" spans="1:26" ht="12" customHeight="1" x14ac:dyDescent="0.2">
      <c r="A592" s="85"/>
      <c r="B592" s="85"/>
      <c r="C592" s="85"/>
      <c r="D592" s="85"/>
      <c r="E592" s="85"/>
      <c r="F592" s="85"/>
      <c r="G592" s="85"/>
      <c r="H592" s="85"/>
      <c r="I592" s="85"/>
      <c r="J592" s="85"/>
      <c r="K592" s="85"/>
      <c r="L592" s="85"/>
      <c r="M592" s="85"/>
      <c r="N592" s="85"/>
      <c r="O592" s="85"/>
      <c r="P592" s="85"/>
      <c r="Q592" s="85"/>
      <c r="R592" s="85"/>
      <c r="S592" s="85"/>
      <c r="T592" s="85"/>
      <c r="U592" s="85"/>
      <c r="V592" s="85"/>
      <c r="W592" s="85"/>
      <c r="X592" s="85"/>
      <c r="Y592" s="85"/>
      <c r="Z592" s="85"/>
    </row>
    <row r="593" spans="1:26" ht="12" customHeight="1" x14ac:dyDescent="0.2">
      <c r="A593" s="85"/>
      <c r="B593" s="85"/>
      <c r="C593" s="85"/>
      <c r="D593" s="85"/>
      <c r="E593" s="85"/>
      <c r="F593" s="85"/>
      <c r="G593" s="85"/>
      <c r="H593" s="85"/>
      <c r="I593" s="85"/>
      <c r="J593" s="85"/>
      <c r="K593" s="85"/>
      <c r="L593" s="85"/>
      <c r="M593" s="85"/>
      <c r="N593" s="85"/>
      <c r="O593" s="85"/>
      <c r="P593" s="85"/>
      <c r="Q593" s="85"/>
      <c r="R593" s="85"/>
      <c r="S593" s="85"/>
      <c r="T593" s="85"/>
      <c r="U593" s="85"/>
      <c r="V593" s="85"/>
      <c r="W593" s="85"/>
      <c r="X593" s="85"/>
      <c r="Y593" s="85"/>
      <c r="Z593" s="85"/>
    </row>
    <row r="594" spans="1:26" ht="12" customHeight="1" x14ac:dyDescent="0.2">
      <c r="A594" s="85"/>
      <c r="B594" s="85"/>
      <c r="C594" s="85"/>
      <c r="D594" s="85"/>
      <c r="E594" s="85"/>
      <c r="F594" s="85"/>
      <c r="G594" s="85"/>
      <c r="H594" s="85"/>
      <c r="I594" s="85"/>
      <c r="J594" s="85"/>
      <c r="K594" s="85"/>
      <c r="L594" s="85"/>
      <c r="M594" s="85"/>
      <c r="N594" s="85"/>
      <c r="O594" s="85"/>
      <c r="P594" s="85"/>
      <c r="Q594" s="85"/>
      <c r="R594" s="85"/>
      <c r="S594" s="85"/>
      <c r="T594" s="85"/>
      <c r="U594" s="85"/>
      <c r="V594" s="85"/>
      <c r="W594" s="85"/>
      <c r="X594" s="85"/>
      <c r="Y594" s="85"/>
      <c r="Z594" s="85"/>
    </row>
    <row r="595" spans="1:26" ht="12" customHeight="1" x14ac:dyDescent="0.2">
      <c r="A595" s="85"/>
      <c r="B595" s="85"/>
      <c r="C595" s="85"/>
      <c r="D595" s="85"/>
      <c r="E595" s="85"/>
      <c r="F595" s="85"/>
      <c r="G595" s="85"/>
      <c r="H595" s="85"/>
      <c r="I595" s="85"/>
      <c r="J595" s="85"/>
      <c r="K595" s="85"/>
      <c r="L595" s="85"/>
      <c r="M595" s="85"/>
      <c r="N595" s="85"/>
      <c r="O595" s="85"/>
      <c r="P595" s="85"/>
      <c r="Q595" s="85"/>
      <c r="R595" s="85"/>
      <c r="S595" s="85"/>
      <c r="T595" s="85"/>
      <c r="U595" s="85"/>
      <c r="V595" s="85"/>
      <c r="W595" s="85"/>
      <c r="X595" s="85"/>
      <c r="Y595" s="85"/>
      <c r="Z595" s="85"/>
    </row>
    <row r="596" spans="1:26" ht="12" customHeight="1" x14ac:dyDescent="0.2">
      <c r="A596" s="85"/>
      <c r="B596" s="85"/>
      <c r="C596" s="85"/>
      <c r="D596" s="85"/>
      <c r="E596" s="85"/>
      <c r="F596" s="85"/>
      <c r="G596" s="85"/>
      <c r="H596" s="85"/>
      <c r="I596" s="85"/>
      <c r="J596" s="85"/>
      <c r="K596" s="85"/>
      <c r="L596" s="85"/>
      <c r="M596" s="85"/>
      <c r="N596" s="85"/>
      <c r="O596" s="85"/>
      <c r="P596" s="85"/>
      <c r="Q596" s="85"/>
      <c r="R596" s="85"/>
      <c r="S596" s="85"/>
      <c r="T596" s="85"/>
      <c r="U596" s="85"/>
      <c r="V596" s="85"/>
      <c r="W596" s="85"/>
      <c r="X596" s="85"/>
      <c r="Y596" s="85"/>
      <c r="Z596" s="85"/>
    </row>
    <row r="597" spans="1:26" ht="12" customHeight="1" x14ac:dyDescent="0.2">
      <c r="A597" s="85"/>
      <c r="B597" s="85"/>
      <c r="C597" s="85"/>
      <c r="D597" s="85"/>
      <c r="E597" s="85"/>
      <c r="F597" s="85"/>
      <c r="G597" s="85"/>
      <c r="H597" s="85"/>
      <c r="I597" s="85"/>
      <c r="J597" s="85"/>
      <c r="K597" s="85"/>
      <c r="L597" s="85"/>
      <c r="M597" s="85"/>
      <c r="N597" s="85"/>
      <c r="O597" s="85"/>
      <c r="P597" s="85"/>
      <c r="Q597" s="85"/>
      <c r="R597" s="85"/>
      <c r="S597" s="85"/>
      <c r="T597" s="85"/>
      <c r="U597" s="85"/>
      <c r="V597" s="85"/>
      <c r="W597" s="85"/>
      <c r="X597" s="85"/>
      <c r="Y597" s="85"/>
      <c r="Z597" s="85"/>
    </row>
    <row r="598" spans="1:26" ht="12" customHeight="1" x14ac:dyDescent="0.2">
      <c r="A598" s="85"/>
      <c r="B598" s="85"/>
      <c r="C598" s="85"/>
      <c r="D598" s="85"/>
      <c r="E598" s="85"/>
      <c r="F598" s="85"/>
      <c r="G598" s="85"/>
      <c r="H598" s="85"/>
      <c r="I598" s="85"/>
      <c r="J598" s="85"/>
      <c r="K598" s="85"/>
      <c r="L598" s="85"/>
      <c r="M598" s="85"/>
      <c r="N598" s="85"/>
      <c r="O598" s="85"/>
      <c r="P598" s="85"/>
      <c r="Q598" s="85"/>
      <c r="R598" s="85"/>
      <c r="S598" s="85"/>
      <c r="T598" s="85"/>
      <c r="U598" s="85"/>
      <c r="V598" s="85"/>
      <c r="W598" s="85"/>
      <c r="X598" s="85"/>
      <c r="Y598" s="85"/>
      <c r="Z598" s="85"/>
    </row>
    <row r="599" spans="1:26" ht="12" customHeight="1" x14ac:dyDescent="0.2">
      <c r="A599" s="85"/>
      <c r="B599" s="85"/>
      <c r="C599" s="85"/>
      <c r="D599" s="85"/>
      <c r="E599" s="85"/>
      <c r="F599" s="85"/>
      <c r="G599" s="85"/>
      <c r="H599" s="85"/>
      <c r="I599" s="85"/>
      <c r="J599" s="85"/>
      <c r="K599" s="85"/>
      <c r="L599" s="85"/>
      <c r="M599" s="85"/>
      <c r="N599" s="85"/>
      <c r="O599" s="85"/>
      <c r="P599" s="85"/>
      <c r="Q599" s="85"/>
      <c r="R599" s="85"/>
      <c r="S599" s="85"/>
      <c r="T599" s="85"/>
      <c r="U599" s="85"/>
      <c r="V599" s="85"/>
      <c r="W599" s="85"/>
      <c r="X599" s="85"/>
      <c r="Y599" s="85"/>
      <c r="Z599" s="85"/>
    </row>
    <row r="600" spans="1:26" ht="12" customHeight="1" x14ac:dyDescent="0.2">
      <c r="A600" s="85"/>
      <c r="B600" s="85"/>
      <c r="C600" s="85"/>
      <c r="D600" s="85"/>
      <c r="E600" s="85"/>
      <c r="F600" s="85"/>
      <c r="G600" s="85"/>
      <c r="H600" s="85"/>
      <c r="I600" s="85"/>
      <c r="J600" s="85"/>
      <c r="K600" s="85"/>
      <c r="L600" s="85"/>
      <c r="M600" s="85"/>
      <c r="N600" s="85"/>
      <c r="O600" s="85"/>
      <c r="P600" s="85"/>
      <c r="Q600" s="85"/>
      <c r="R600" s="85"/>
      <c r="S600" s="85"/>
      <c r="T600" s="85"/>
      <c r="U600" s="85"/>
      <c r="V600" s="85"/>
      <c r="W600" s="85"/>
      <c r="X600" s="85"/>
      <c r="Y600" s="85"/>
      <c r="Z600" s="85"/>
    </row>
    <row r="601" spans="1:26" ht="12" customHeight="1" x14ac:dyDescent="0.2">
      <c r="A601" s="85"/>
      <c r="B601" s="85"/>
      <c r="C601" s="85"/>
      <c r="D601" s="85"/>
      <c r="E601" s="85"/>
      <c r="F601" s="85"/>
      <c r="G601" s="85"/>
      <c r="H601" s="85"/>
      <c r="I601" s="85"/>
      <c r="J601" s="85"/>
      <c r="K601" s="85"/>
      <c r="L601" s="85"/>
      <c r="M601" s="85"/>
      <c r="N601" s="85"/>
      <c r="O601" s="85"/>
      <c r="P601" s="85"/>
      <c r="Q601" s="85"/>
      <c r="R601" s="85"/>
      <c r="S601" s="85"/>
      <c r="T601" s="85"/>
      <c r="U601" s="85"/>
      <c r="V601" s="85"/>
      <c r="W601" s="85"/>
      <c r="X601" s="85"/>
      <c r="Y601" s="85"/>
      <c r="Z601" s="85"/>
    </row>
    <row r="602" spans="1:26" ht="12" customHeight="1" x14ac:dyDescent="0.2">
      <c r="A602" s="85"/>
      <c r="B602" s="85"/>
      <c r="C602" s="85"/>
      <c r="D602" s="85"/>
      <c r="E602" s="85"/>
      <c r="F602" s="85"/>
      <c r="G602" s="85"/>
      <c r="H602" s="85"/>
      <c r="I602" s="85"/>
      <c r="J602" s="85"/>
      <c r="K602" s="85"/>
      <c r="L602" s="85"/>
      <c r="M602" s="85"/>
      <c r="N602" s="85"/>
      <c r="O602" s="85"/>
      <c r="P602" s="85"/>
      <c r="Q602" s="85"/>
      <c r="R602" s="85"/>
      <c r="S602" s="85"/>
      <c r="T602" s="85"/>
      <c r="U602" s="85"/>
      <c r="V602" s="85"/>
      <c r="W602" s="85"/>
      <c r="X602" s="85"/>
      <c r="Y602" s="85"/>
      <c r="Z602" s="85"/>
    </row>
    <row r="603" spans="1:26" ht="12" customHeight="1" x14ac:dyDescent="0.2">
      <c r="A603" s="85"/>
      <c r="B603" s="85"/>
      <c r="C603" s="85"/>
      <c r="D603" s="85"/>
      <c r="E603" s="85"/>
      <c r="F603" s="85"/>
      <c r="G603" s="85"/>
      <c r="H603" s="85"/>
      <c r="I603" s="85"/>
      <c r="J603" s="85"/>
      <c r="K603" s="85"/>
      <c r="L603" s="85"/>
      <c r="M603" s="85"/>
      <c r="N603" s="85"/>
      <c r="O603" s="85"/>
      <c r="P603" s="85"/>
      <c r="Q603" s="85"/>
      <c r="R603" s="85"/>
      <c r="S603" s="85"/>
      <c r="T603" s="85"/>
      <c r="U603" s="85"/>
      <c r="V603" s="85"/>
      <c r="W603" s="85"/>
      <c r="X603" s="85"/>
      <c r="Y603" s="85"/>
      <c r="Z603" s="85"/>
    </row>
    <row r="604" spans="1:26" ht="12" customHeight="1" x14ac:dyDescent="0.2">
      <c r="A604" s="85"/>
      <c r="B604" s="85"/>
      <c r="C604" s="85"/>
      <c r="D604" s="85"/>
      <c r="E604" s="85"/>
      <c r="F604" s="85"/>
      <c r="G604" s="85"/>
      <c r="H604" s="85"/>
      <c r="I604" s="85"/>
      <c r="J604" s="85"/>
      <c r="K604" s="85"/>
      <c r="L604" s="85"/>
      <c r="M604" s="85"/>
      <c r="N604" s="85"/>
      <c r="O604" s="85"/>
      <c r="P604" s="85"/>
      <c r="Q604" s="85"/>
      <c r="R604" s="85"/>
      <c r="S604" s="85"/>
      <c r="T604" s="85"/>
      <c r="U604" s="85"/>
      <c r="V604" s="85"/>
      <c r="W604" s="85"/>
      <c r="X604" s="85"/>
      <c r="Y604" s="85"/>
      <c r="Z604" s="85"/>
    </row>
    <row r="605" spans="1:26" ht="12" customHeight="1" x14ac:dyDescent="0.2">
      <c r="A605" s="85"/>
      <c r="B605" s="85"/>
      <c r="C605" s="85"/>
      <c r="D605" s="85"/>
      <c r="E605" s="85"/>
      <c r="F605" s="85"/>
      <c r="G605" s="85"/>
      <c r="H605" s="85"/>
      <c r="I605" s="85"/>
      <c r="J605" s="85"/>
      <c r="K605" s="85"/>
      <c r="L605" s="85"/>
      <c r="M605" s="85"/>
      <c r="N605" s="85"/>
      <c r="O605" s="85"/>
      <c r="P605" s="85"/>
      <c r="Q605" s="85"/>
      <c r="R605" s="85"/>
      <c r="S605" s="85"/>
      <c r="T605" s="85"/>
      <c r="U605" s="85"/>
      <c r="V605" s="85"/>
      <c r="W605" s="85"/>
      <c r="X605" s="85"/>
      <c r="Y605" s="85"/>
      <c r="Z605" s="85"/>
    </row>
    <row r="606" spans="1:26" ht="12" customHeight="1" x14ac:dyDescent="0.2">
      <c r="A606" s="85"/>
      <c r="B606" s="85"/>
      <c r="C606" s="85"/>
      <c r="D606" s="85"/>
      <c r="E606" s="85"/>
      <c r="F606" s="85"/>
      <c r="G606" s="85"/>
      <c r="H606" s="85"/>
      <c r="I606" s="85"/>
      <c r="J606" s="85"/>
      <c r="K606" s="85"/>
      <c r="L606" s="85"/>
      <c r="M606" s="85"/>
      <c r="N606" s="85"/>
      <c r="O606" s="85"/>
      <c r="P606" s="85"/>
      <c r="Q606" s="85"/>
      <c r="R606" s="85"/>
      <c r="S606" s="85"/>
      <c r="T606" s="85"/>
      <c r="U606" s="85"/>
      <c r="V606" s="85"/>
      <c r="W606" s="85"/>
      <c r="X606" s="85"/>
      <c r="Y606" s="85"/>
      <c r="Z606" s="85"/>
    </row>
    <row r="607" spans="1:26" ht="12" customHeight="1" x14ac:dyDescent="0.2">
      <c r="A607" s="85"/>
      <c r="B607" s="85"/>
      <c r="C607" s="85"/>
      <c r="D607" s="85"/>
      <c r="E607" s="85"/>
      <c r="F607" s="85"/>
      <c r="G607" s="85"/>
      <c r="H607" s="85"/>
      <c r="I607" s="85"/>
      <c r="J607" s="85"/>
      <c r="K607" s="85"/>
      <c r="L607" s="85"/>
      <c r="M607" s="85"/>
      <c r="N607" s="85"/>
      <c r="O607" s="85"/>
      <c r="P607" s="85"/>
      <c r="Q607" s="85"/>
      <c r="R607" s="85"/>
      <c r="S607" s="85"/>
      <c r="T607" s="85"/>
      <c r="U607" s="85"/>
      <c r="V607" s="85"/>
      <c r="W607" s="85"/>
      <c r="X607" s="85"/>
      <c r="Y607" s="85"/>
      <c r="Z607" s="85"/>
    </row>
    <row r="608" spans="1:26" ht="12" customHeight="1" x14ac:dyDescent="0.2">
      <c r="A608" s="85"/>
      <c r="B608" s="85"/>
      <c r="C608" s="85"/>
      <c r="D608" s="85"/>
      <c r="E608" s="85"/>
      <c r="F608" s="85"/>
      <c r="G608" s="85"/>
      <c r="H608" s="85"/>
      <c r="I608" s="85"/>
      <c r="J608" s="85"/>
      <c r="K608" s="85"/>
      <c r="L608" s="85"/>
      <c r="M608" s="85"/>
      <c r="N608" s="85"/>
      <c r="O608" s="85"/>
      <c r="P608" s="85"/>
      <c r="Q608" s="85"/>
      <c r="R608" s="85"/>
      <c r="S608" s="85"/>
      <c r="T608" s="85"/>
      <c r="U608" s="85"/>
      <c r="V608" s="85"/>
      <c r="W608" s="85"/>
      <c r="X608" s="85"/>
      <c r="Y608" s="85"/>
      <c r="Z608" s="85"/>
    </row>
    <row r="609" spans="1:26" ht="12" customHeight="1" x14ac:dyDescent="0.2">
      <c r="A609" s="85"/>
      <c r="B609" s="85"/>
      <c r="C609" s="85"/>
      <c r="D609" s="85"/>
      <c r="E609" s="85"/>
      <c r="F609" s="85"/>
      <c r="G609" s="85"/>
      <c r="H609" s="85"/>
      <c r="I609" s="85"/>
      <c r="J609" s="85"/>
      <c r="K609" s="85"/>
      <c r="L609" s="85"/>
      <c r="M609" s="85"/>
      <c r="N609" s="85"/>
      <c r="O609" s="85"/>
      <c r="P609" s="85"/>
      <c r="Q609" s="85"/>
      <c r="R609" s="85"/>
      <c r="S609" s="85"/>
      <c r="T609" s="85"/>
      <c r="U609" s="85"/>
      <c r="V609" s="85"/>
      <c r="W609" s="85"/>
      <c r="X609" s="85"/>
      <c r="Y609" s="85"/>
      <c r="Z609" s="85"/>
    </row>
    <row r="610" spans="1:26" ht="12" customHeight="1" x14ac:dyDescent="0.2">
      <c r="A610" s="85"/>
      <c r="B610" s="85"/>
      <c r="C610" s="85"/>
      <c r="D610" s="85"/>
      <c r="E610" s="85"/>
      <c r="F610" s="85"/>
      <c r="G610" s="85"/>
      <c r="H610" s="85"/>
      <c r="I610" s="85"/>
      <c r="J610" s="85"/>
      <c r="K610" s="85"/>
      <c r="L610" s="85"/>
      <c r="M610" s="85"/>
      <c r="N610" s="85"/>
      <c r="O610" s="85"/>
      <c r="P610" s="85"/>
      <c r="Q610" s="85"/>
      <c r="R610" s="85"/>
      <c r="S610" s="85"/>
      <c r="T610" s="85"/>
      <c r="U610" s="85"/>
      <c r="V610" s="85"/>
      <c r="W610" s="85"/>
      <c r="X610" s="85"/>
      <c r="Y610" s="85"/>
      <c r="Z610" s="85"/>
    </row>
    <row r="611" spans="1:26" ht="12" customHeight="1" x14ac:dyDescent="0.2">
      <c r="A611" s="85"/>
      <c r="B611" s="85"/>
      <c r="C611" s="85"/>
      <c r="D611" s="85"/>
      <c r="E611" s="85"/>
      <c r="F611" s="85"/>
      <c r="G611" s="85"/>
      <c r="H611" s="85"/>
      <c r="I611" s="85"/>
      <c r="J611" s="85"/>
      <c r="K611" s="85"/>
      <c r="L611" s="85"/>
      <c r="M611" s="85"/>
      <c r="N611" s="85"/>
      <c r="O611" s="85"/>
      <c r="P611" s="85"/>
      <c r="Q611" s="85"/>
      <c r="R611" s="85"/>
      <c r="S611" s="85"/>
      <c r="T611" s="85"/>
      <c r="U611" s="85"/>
      <c r="V611" s="85"/>
      <c r="W611" s="85"/>
      <c r="X611" s="85"/>
      <c r="Y611" s="85"/>
      <c r="Z611" s="85"/>
    </row>
    <row r="612" spans="1:26" ht="12" customHeight="1" x14ac:dyDescent="0.2">
      <c r="A612" s="85"/>
      <c r="B612" s="85"/>
      <c r="C612" s="85"/>
      <c r="D612" s="85"/>
      <c r="E612" s="85"/>
      <c r="F612" s="85"/>
      <c r="G612" s="85"/>
      <c r="H612" s="85"/>
      <c r="I612" s="85"/>
      <c r="J612" s="85"/>
      <c r="K612" s="85"/>
      <c r="L612" s="85"/>
      <c r="M612" s="85"/>
      <c r="N612" s="85"/>
      <c r="O612" s="85"/>
      <c r="P612" s="85"/>
      <c r="Q612" s="85"/>
      <c r="R612" s="85"/>
      <c r="S612" s="85"/>
      <c r="T612" s="85"/>
      <c r="U612" s="85"/>
      <c r="V612" s="85"/>
      <c r="W612" s="85"/>
      <c r="X612" s="85"/>
      <c r="Y612" s="85"/>
      <c r="Z612" s="85"/>
    </row>
    <row r="613" spans="1:26" ht="12" customHeight="1" x14ac:dyDescent="0.2">
      <c r="A613" s="85"/>
      <c r="B613" s="85"/>
      <c r="C613" s="85"/>
      <c r="D613" s="85"/>
      <c r="E613" s="85"/>
      <c r="F613" s="85"/>
      <c r="G613" s="85"/>
      <c r="H613" s="85"/>
      <c r="I613" s="85"/>
      <c r="J613" s="85"/>
      <c r="K613" s="85"/>
      <c r="L613" s="85"/>
      <c r="M613" s="85"/>
      <c r="N613" s="85"/>
      <c r="O613" s="85"/>
      <c r="P613" s="85"/>
      <c r="Q613" s="85"/>
      <c r="R613" s="85"/>
      <c r="S613" s="85"/>
      <c r="T613" s="85"/>
      <c r="U613" s="85"/>
      <c r="V613" s="85"/>
      <c r="W613" s="85"/>
      <c r="X613" s="85"/>
      <c r="Y613" s="85"/>
      <c r="Z613" s="85"/>
    </row>
    <row r="614" spans="1:26" ht="12" customHeight="1" x14ac:dyDescent="0.2">
      <c r="A614" s="85"/>
      <c r="B614" s="85"/>
      <c r="C614" s="85"/>
      <c r="D614" s="85"/>
      <c r="E614" s="85"/>
      <c r="F614" s="85"/>
      <c r="G614" s="85"/>
      <c r="H614" s="85"/>
      <c r="I614" s="85"/>
      <c r="J614" s="85"/>
      <c r="K614" s="85"/>
      <c r="L614" s="85"/>
      <c r="M614" s="85"/>
      <c r="N614" s="85"/>
      <c r="O614" s="85"/>
      <c r="P614" s="85"/>
      <c r="Q614" s="85"/>
      <c r="R614" s="85"/>
      <c r="S614" s="85"/>
      <c r="T614" s="85"/>
      <c r="U614" s="85"/>
      <c r="V614" s="85"/>
      <c r="W614" s="85"/>
      <c r="X614" s="85"/>
      <c r="Y614" s="85"/>
      <c r="Z614" s="85"/>
    </row>
    <row r="615" spans="1:26" ht="12" customHeight="1" x14ac:dyDescent="0.2">
      <c r="A615" s="85"/>
      <c r="B615" s="85"/>
      <c r="C615" s="85"/>
      <c r="D615" s="85"/>
      <c r="E615" s="85"/>
      <c r="F615" s="85"/>
      <c r="G615" s="85"/>
      <c r="H615" s="85"/>
      <c r="I615" s="85"/>
      <c r="J615" s="85"/>
      <c r="K615" s="85"/>
      <c r="L615" s="85"/>
      <c r="M615" s="85"/>
      <c r="N615" s="85"/>
      <c r="O615" s="85"/>
      <c r="P615" s="85"/>
      <c r="Q615" s="85"/>
      <c r="R615" s="85"/>
      <c r="S615" s="85"/>
      <c r="T615" s="85"/>
      <c r="U615" s="85"/>
      <c r="V615" s="85"/>
      <c r="W615" s="85"/>
      <c r="X615" s="85"/>
      <c r="Y615" s="85"/>
      <c r="Z615" s="85"/>
    </row>
    <row r="616" spans="1:26" ht="12" customHeight="1" x14ac:dyDescent="0.2">
      <c r="A616" s="85"/>
      <c r="B616" s="85"/>
      <c r="C616" s="85"/>
      <c r="D616" s="85"/>
      <c r="E616" s="85"/>
      <c r="F616" s="85"/>
      <c r="G616" s="85"/>
      <c r="H616" s="85"/>
      <c r="I616" s="85"/>
      <c r="J616" s="85"/>
      <c r="K616" s="85"/>
      <c r="L616" s="85"/>
      <c r="M616" s="85"/>
      <c r="N616" s="85"/>
      <c r="O616" s="85"/>
      <c r="P616" s="85"/>
      <c r="Q616" s="85"/>
      <c r="R616" s="85"/>
      <c r="S616" s="85"/>
      <c r="T616" s="85"/>
      <c r="U616" s="85"/>
      <c r="V616" s="85"/>
      <c r="W616" s="85"/>
      <c r="X616" s="85"/>
      <c r="Y616" s="85"/>
      <c r="Z616" s="85"/>
    </row>
    <row r="617" spans="1:26" ht="12" customHeight="1" x14ac:dyDescent="0.2">
      <c r="A617" s="85"/>
      <c r="B617" s="85"/>
      <c r="C617" s="85"/>
      <c r="D617" s="85"/>
      <c r="E617" s="85"/>
      <c r="F617" s="85"/>
      <c r="G617" s="85"/>
      <c r="H617" s="85"/>
      <c r="I617" s="85"/>
      <c r="J617" s="85"/>
      <c r="K617" s="85"/>
      <c r="L617" s="85"/>
      <c r="M617" s="85"/>
      <c r="N617" s="85"/>
      <c r="O617" s="85"/>
      <c r="P617" s="85"/>
      <c r="Q617" s="85"/>
      <c r="R617" s="85"/>
      <c r="S617" s="85"/>
      <c r="T617" s="85"/>
      <c r="U617" s="85"/>
      <c r="V617" s="85"/>
      <c r="W617" s="85"/>
      <c r="X617" s="85"/>
      <c r="Y617" s="85"/>
      <c r="Z617" s="85"/>
    </row>
    <row r="618" spans="1:26" ht="12" customHeight="1" x14ac:dyDescent="0.2">
      <c r="A618" s="85"/>
      <c r="B618" s="85"/>
      <c r="C618" s="85"/>
      <c r="D618" s="85"/>
      <c r="E618" s="85"/>
      <c r="F618" s="85"/>
      <c r="G618" s="85"/>
      <c r="H618" s="85"/>
      <c r="I618" s="85"/>
      <c r="J618" s="85"/>
      <c r="K618" s="85"/>
      <c r="L618" s="85"/>
      <c r="M618" s="85"/>
      <c r="N618" s="85"/>
      <c r="O618" s="85"/>
      <c r="P618" s="85"/>
      <c r="Q618" s="85"/>
      <c r="R618" s="85"/>
      <c r="S618" s="85"/>
      <c r="T618" s="85"/>
      <c r="U618" s="85"/>
      <c r="V618" s="85"/>
      <c r="W618" s="85"/>
      <c r="X618" s="85"/>
      <c r="Y618" s="85"/>
      <c r="Z618" s="85"/>
    </row>
    <row r="619" spans="1:26" ht="12" customHeight="1" x14ac:dyDescent="0.2">
      <c r="A619" s="85"/>
      <c r="B619" s="85"/>
      <c r="C619" s="85"/>
      <c r="D619" s="85"/>
      <c r="E619" s="85"/>
      <c r="F619" s="85"/>
      <c r="G619" s="85"/>
      <c r="H619" s="85"/>
      <c r="I619" s="85"/>
      <c r="J619" s="85"/>
      <c r="K619" s="85"/>
      <c r="L619" s="85"/>
      <c r="M619" s="85"/>
      <c r="N619" s="85"/>
      <c r="O619" s="85"/>
      <c r="P619" s="85"/>
      <c r="Q619" s="85"/>
      <c r="R619" s="85"/>
      <c r="S619" s="85"/>
      <c r="T619" s="85"/>
      <c r="U619" s="85"/>
      <c r="V619" s="85"/>
      <c r="W619" s="85"/>
      <c r="X619" s="85"/>
      <c r="Y619" s="85"/>
      <c r="Z619" s="85"/>
    </row>
    <row r="620" spans="1:26" ht="12" customHeight="1" x14ac:dyDescent="0.2">
      <c r="A620" s="85"/>
      <c r="B620" s="85"/>
      <c r="C620" s="85"/>
      <c r="D620" s="85"/>
      <c r="E620" s="85"/>
      <c r="F620" s="85"/>
      <c r="G620" s="85"/>
      <c r="H620" s="85"/>
      <c r="I620" s="85"/>
      <c r="J620" s="85"/>
      <c r="K620" s="85"/>
      <c r="L620" s="85"/>
      <c r="M620" s="85"/>
      <c r="N620" s="85"/>
      <c r="O620" s="85"/>
      <c r="P620" s="85"/>
      <c r="Q620" s="85"/>
      <c r="R620" s="85"/>
      <c r="S620" s="85"/>
      <c r="T620" s="85"/>
      <c r="U620" s="85"/>
      <c r="V620" s="85"/>
      <c r="W620" s="85"/>
      <c r="X620" s="85"/>
      <c r="Y620" s="85"/>
      <c r="Z620" s="85"/>
    </row>
    <row r="621" spans="1:26" ht="12" customHeight="1" x14ac:dyDescent="0.2">
      <c r="A621" s="85"/>
      <c r="B621" s="85"/>
      <c r="C621" s="85"/>
      <c r="D621" s="85"/>
      <c r="E621" s="85"/>
      <c r="F621" s="85"/>
      <c r="G621" s="85"/>
      <c r="H621" s="85"/>
      <c r="I621" s="85"/>
      <c r="J621" s="85"/>
      <c r="K621" s="85"/>
      <c r="L621" s="85"/>
      <c r="M621" s="85"/>
      <c r="N621" s="85"/>
      <c r="O621" s="85"/>
      <c r="P621" s="85"/>
      <c r="Q621" s="85"/>
      <c r="R621" s="85"/>
      <c r="S621" s="85"/>
      <c r="T621" s="85"/>
      <c r="U621" s="85"/>
      <c r="V621" s="85"/>
      <c r="W621" s="85"/>
      <c r="X621" s="85"/>
      <c r="Y621" s="85"/>
      <c r="Z621" s="85"/>
    </row>
    <row r="622" spans="1:26" ht="12" customHeight="1" x14ac:dyDescent="0.2">
      <c r="A622" s="85"/>
      <c r="B622" s="85"/>
      <c r="C622" s="85"/>
      <c r="D622" s="85"/>
      <c r="E622" s="85"/>
      <c r="F622" s="85"/>
      <c r="G622" s="85"/>
      <c r="H622" s="85"/>
      <c r="I622" s="85"/>
      <c r="J622" s="85"/>
      <c r="K622" s="85"/>
      <c r="L622" s="85"/>
      <c r="M622" s="85"/>
      <c r="N622" s="85"/>
      <c r="O622" s="85"/>
      <c r="P622" s="85"/>
      <c r="Q622" s="85"/>
      <c r="R622" s="85"/>
      <c r="S622" s="85"/>
      <c r="T622" s="85"/>
      <c r="U622" s="85"/>
      <c r="V622" s="85"/>
      <c r="W622" s="85"/>
      <c r="X622" s="85"/>
      <c r="Y622" s="85"/>
      <c r="Z622" s="85"/>
    </row>
    <row r="623" spans="1:26" ht="12" customHeight="1" x14ac:dyDescent="0.2">
      <c r="A623" s="85"/>
      <c r="B623" s="85"/>
      <c r="C623" s="85"/>
      <c r="D623" s="85"/>
      <c r="E623" s="85"/>
      <c r="F623" s="85"/>
      <c r="G623" s="85"/>
      <c r="H623" s="85"/>
      <c r="I623" s="85"/>
      <c r="J623" s="85"/>
      <c r="K623" s="85"/>
      <c r="L623" s="85"/>
      <c r="M623" s="85"/>
      <c r="N623" s="85"/>
      <c r="O623" s="85"/>
      <c r="P623" s="85"/>
      <c r="Q623" s="85"/>
      <c r="R623" s="85"/>
      <c r="S623" s="85"/>
      <c r="T623" s="85"/>
      <c r="U623" s="85"/>
      <c r="V623" s="85"/>
      <c r="W623" s="85"/>
      <c r="X623" s="85"/>
      <c r="Y623" s="85"/>
      <c r="Z623" s="85"/>
    </row>
    <row r="624" spans="1:26" ht="12" customHeight="1" x14ac:dyDescent="0.2">
      <c r="A624" s="85"/>
      <c r="B624" s="85"/>
      <c r="C624" s="85"/>
      <c r="D624" s="85"/>
      <c r="E624" s="85"/>
      <c r="F624" s="85"/>
      <c r="G624" s="85"/>
      <c r="H624" s="85"/>
      <c r="I624" s="85"/>
      <c r="J624" s="85"/>
      <c r="K624" s="85"/>
      <c r="L624" s="85"/>
      <c r="M624" s="85"/>
      <c r="N624" s="85"/>
      <c r="O624" s="85"/>
      <c r="P624" s="85"/>
      <c r="Q624" s="85"/>
      <c r="R624" s="85"/>
      <c r="S624" s="85"/>
      <c r="T624" s="85"/>
      <c r="U624" s="85"/>
      <c r="V624" s="85"/>
      <c r="W624" s="85"/>
      <c r="X624" s="85"/>
      <c r="Y624" s="85"/>
      <c r="Z624" s="85"/>
    </row>
    <row r="625" spans="1:26" ht="12" customHeight="1" x14ac:dyDescent="0.2">
      <c r="A625" s="85"/>
      <c r="B625" s="85"/>
      <c r="C625" s="85"/>
      <c r="D625" s="85"/>
      <c r="E625" s="85"/>
      <c r="F625" s="85"/>
      <c r="G625" s="85"/>
      <c r="H625" s="85"/>
      <c r="I625" s="85"/>
      <c r="J625" s="85"/>
      <c r="K625" s="85"/>
      <c r="L625" s="85"/>
      <c r="M625" s="85"/>
      <c r="N625" s="85"/>
      <c r="O625" s="85"/>
      <c r="P625" s="85"/>
      <c r="Q625" s="85"/>
      <c r="R625" s="85"/>
      <c r="S625" s="85"/>
      <c r="T625" s="85"/>
      <c r="U625" s="85"/>
      <c r="V625" s="85"/>
      <c r="W625" s="85"/>
      <c r="X625" s="85"/>
      <c r="Y625" s="85"/>
      <c r="Z625" s="85"/>
    </row>
    <row r="626" spans="1:26" ht="12" customHeight="1" x14ac:dyDescent="0.2">
      <c r="A626" s="85"/>
      <c r="B626" s="85"/>
      <c r="C626" s="85"/>
      <c r="D626" s="85"/>
      <c r="E626" s="85"/>
      <c r="F626" s="85"/>
      <c r="G626" s="85"/>
      <c r="H626" s="85"/>
      <c r="I626" s="85"/>
      <c r="J626" s="85"/>
      <c r="K626" s="85"/>
      <c r="L626" s="85"/>
      <c r="M626" s="85"/>
      <c r="N626" s="85"/>
      <c r="O626" s="85"/>
      <c r="P626" s="85"/>
      <c r="Q626" s="85"/>
      <c r="R626" s="85"/>
      <c r="S626" s="85"/>
      <c r="T626" s="85"/>
      <c r="U626" s="85"/>
      <c r="V626" s="85"/>
      <c r="W626" s="85"/>
      <c r="X626" s="85"/>
      <c r="Y626" s="85"/>
      <c r="Z626" s="85"/>
    </row>
    <row r="627" spans="1:26" ht="12" customHeight="1" x14ac:dyDescent="0.2">
      <c r="A627" s="85"/>
      <c r="B627" s="85"/>
      <c r="C627" s="85"/>
      <c r="D627" s="85"/>
      <c r="E627" s="85"/>
      <c r="F627" s="85"/>
      <c r="G627" s="85"/>
      <c r="H627" s="85"/>
      <c r="I627" s="85"/>
      <c r="J627" s="85"/>
      <c r="K627" s="85"/>
      <c r="L627" s="85"/>
      <c r="M627" s="85"/>
      <c r="N627" s="85"/>
      <c r="O627" s="85"/>
      <c r="P627" s="85"/>
      <c r="Q627" s="85"/>
      <c r="R627" s="85"/>
      <c r="S627" s="85"/>
      <c r="T627" s="85"/>
      <c r="U627" s="85"/>
      <c r="V627" s="85"/>
      <c r="W627" s="85"/>
      <c r="X627" s="85"/>
      <c r="Y627" s="85"/>
      <c r="Z627" s="85"/>
    </row>
    <row r="628" spans="1:26" ht="12" customHeight="1" x14ac:dyDescent="0.2">
      <c r="A628" s="85"/>
      <c r="B628" s="85"/>
      <c r="C628" s="85"/>
      <c r="D628" s="85"/>
      <c r="E628" s="85"/>
      <c r="F628" s="85"/>
      <c r="G628" s="85"/>
      <c r="H628" s="85"/>
      <c r="I628" s="85"/>
      <c r="J628" s="85"/>
      <c r="K628" s="85"/>
      <c r="L628" s="85"/>
      <c r="M628" s="85"/>
      <c r="N628" s="85"/>
      <c r="O628" s="85"/>
      <c r="P628" s="85"/>
      <c r="Q628" s="85"/>
      <c r="R628" s="85"/>
      <c r="S628" s="85"/>
      <c r="T628" s="85"/>
      <c r="U628" s="85"/>
      <c r="V628" s="85"/>
      <c r="W628" s="85"/>
      <c r="X628" s="85"/>
      <c r="Y628" s="85"/>
      <c r="Z628" s="85"/>
    </row>
    <row r="629" spans="1:26" ht="12" customHeight="1" x14ac:dyDescent="0.2">
      <c r="A629" s="85"/>
      <c r="B629" s="85"/>
      <c r="C629" s="85"/>
      <c r="D629" s="85"/>
      <c r="E629" s="85"/>
      <c r="F629" s="85"/>
      <c r="G629" s="85"/>
      <c r="H629" s="85"/>
      <c r="I629" s="85"/>
      <c r="J629" s="85"/>
      <c r="K629" s="85"/>
      <c r="L629" s="85"/>
      <c r="M629" s="85"/>
      <c r="N629" s="85"/>
      <c r="O629" s="85"/>
      <c r="P629" s="85"/>
      <c r="Q629" s="85"/>
      <c r="R629" s="85"/>
      <c r="S629" s="85"/>
      <c r="T629" s="85"/>
      <c r="U629" s="85"/>
      <c r="V629" s="85"/>
      <c r="W629" s="85"/>
      <c r="X629" s="85"/>
      <c r="Y629" s="85"/>
      <c r="Z629" s="85"/>
    </row>
    <row r="630" spans="1:26" ht="12" customHeight="1" x14ac:dyDescent="0.2">
      <c r="A630" s="85"/>
      <c r="B630" s="85"/>
      <c r="C630" s="85"/>
      <c r="D630" s="85"/>
      <c r="E630" s="85"/>
      <c r="F630" s="85"/>
      <c r="G630" s="85"/>
      <c r="H630" s="85"/>
      <c r="I630" s="85"/>
      <c r="J630" s="85"/>
      <c r="K630" s="85"/>
      <c r="L630" s="85"/>
      <c r="M630" s="85"/>
      <c r="N630" s="85"/>
      <c r="O630" s="85"/>
      <c r="P630" s="85"/>
      <c r="Q630" s="85"/>
      <c r="R630" s="85"/>
      <c r="S630" s="85"/>
      <c r="T630" s="85"/>
      <c r="U630" s="85"/>
      <c r="V630" s="85"/>
      <c r="W630" s="85"/>
      <c r="X630" s="85"/>
      <c r="Y630" s="85"/>
      <c r="Z630" s="85"/>
    </row>
    <row r="631" spans="1:26" ht="12" customHeight="1" x14ac:dyDescent="0.2">
      <c r="A631" s="85"/>
      <c r="B631" s="85"/>
      <c r="C631" s="85"/>
      <c r="D631" s="85"/>
      <c r="E631" s="85"/>
      <c r="F631" s="85"/>
      <c r="G631" s="85"/>
      <c r="H631" s="85"/>
      <c r="I631" s="85"/>
      <c r="J631" s="85"/>
      <c r="K631" s="85"/>
      <c r="L631" s="85"/>
      <c r="M631" s="85"/>
      <c r="N631" s="85"/>
      <c r="O631" s="85"/>
      <c r="P631" s="85"/>
      <c r="Q631" s="85"/>
      <c r="R631" s="85"/>
      <c r="S631" s="85"/>
      <c r="T631" s="85"/>
      <c r="U631" s="85"/>
      <c r="V631" s="85"/>
      <c r="W631" s="85"/>
      <c r="X631" s="85"/>
      <c r="Y631" s="85"/>
      <c r="Z631" s="85"/>
    </row>
    <row r="632" spans="1:26" ht="12" customHeight="1" x14ac:dyDescent="0.2">
      <c r="A632" s="85"/>
      <c r="B632" s="85"/>
      <c r="C632" s="85"/>
      <c r="D632" s="85"/>
      <c r="E632" s="85"/>
      <c r="F632" s="85"/>
      <c r="G632" s="85"/>
      <c r="H632" s="85"/>
      <c r="I632" s="85"/>
      <c r="J632" s="85"/>
      <c r="K632" s="85"/>
      <c r="L632" s="85"/>
      <c r="M632" s="85"/>
      <c r="N632" s="85"/>
      <c r="O632" s="85"/>
      <c r="P632" s="85"/>
      <c r="Q632" s="85"/>
      <c r="R632" s="85"/>
      <c r="S632" s="85"/>
      <c r="T632" s="85"/>
      <c r="U632" s="85"/>
      <c r="V632" s="85"/>
      <c r="W632" s="85"/>
      <c r="X632" s="85"/>
      <c r="Y632" s="85"/>
      <c r="Z632" s="85"/>
    </row>
    <row r="633" spans="1:26" ht="12" customHeight="1" x14ac:dyDescent="0.2">
      <c r="A633" s="85"/>
      <c r="B633" s="85"/>
      <c r="C633" s="85"/>
      <c r="D633" s="85"/>
      <c r="E633" s="85"/>
      <c r="F633" s="85"/>
      <c r="G633" s="85"/>
      <c r="H633" s="85"/>
      <c r="I633" s="85"/>
      <c r="J633" s="85"/>
      <c r="K633" s="85"/>
      <c r="L633" s="85"/>
      <c r="M633" s="85"/>
      <c r="N633" s="85"/>
      <c r="O633" s="85"/>
      <c r="P633" s="85"/>
      <c r="Q633" s="85"/>
      <c r="R633" s="85"/>
      <c r="S633" s="85"/>
      <c r="T633" s="85"/>
      <c r="U633" s="85"/>
      <c r="V633" s="85"/>
      <c r="W633" s="85"/>
      <c r="X633" s="85"/>
      <c r="Y633" s="85"/>
      <c r="Z633" s="85"/>
    </row>
    <row r="634" spans="1:26" ht="12" customHeight="1" x14ac:dyDescent="0.2">
      <c r="A634" s="85"/>
      <c r="B634" s="85"/>
      <c r="C634" s="85"/>
      <c r="D634" s="85"/>
      <c r="E634" s="85"/>
      <c r="F634" s="85"/>
      <c r="G634" s="85"/>
      <c r="H634" s="85"/>
      <c r="I634" s="85"/>
      <c r="J634" s="85"/>
      <c r="K634" s="85"/>
      <c r="L634" s="85"/>
      <c r="M634" s="85"/>
      <c r="N634" s="85"/>
      <c r="O634" s="85"/>
      <c r="P634" s="85"/>
      <c r="Q634" s="85"/>
      <c r="R634" s="85"/>
      <c r="S634" s="85"/>
      <c r="T634" s="85"/>
      <c r="U634" s="85"/>
      <c r="V634" s="85"/>
      <c r="W634" s="85"/>
      <c r="X634" s="85"/>
      <c r="Y634" s="85"/>
      <c r="Z634" s="85"/>
    </row>
    <row r="635" spans="1:26" ht="12" customHeight="1" x14ac:dyDescent="0.2">
      <c r="A635" s="85"/>
      <c r="B635" s="85"/>
      <c r="C635" s="85"/>
      <c r="D635" s="85"/>
      <c r="E635" s="85"/>
      <c r="F635" s="85"/>
      <c r="G635" s="85"/>
      <c r="H635" s="85"/>
      <c r="I635" s="85"/>
      <c r="J635" s="85"/>
      <c r="K635" s="85"/>
      <c r="L635" s="85"/>
      <c r="M635" s="85"/>
      <c r="N635" s="85"/>
      <c r="O635" s="85"/>
      <c r="P635" s="85"/>
      <c r="Q635" s="85"/>
      <c r="R635" s="85"/>
      <c r="S635" s="85"/>
      <c r="T635" s="85"/>
      <c r="U635" s="85"/>
      <c r="V635" s="85"/>
      <c r="W635" s="85"/>
      <c r="X635" s="85"/>
      <c r="Y635" s="85"/>
      <c r="Z635" s="85"/>
    </row>
    <row r="636" spans="1:26" ht="12" customHeight="1" x14ac:dyDescent="0.2">
      <c r="A636" s="85"/>
      <c r="B636" s="85"/>
      <c r="C636" s="85"/>
      <c r="D636" s="85"/>
      <c r="E636" s="85"/>
      <c r="F636" s="85"/>
      <c r="G636" s="85"/>
      <c r="H636" s="85"/>
      <c r="I636" s="85"/>
      <c r="J636" s="85"/>
      <c r="K636" s="85"/>
      <c r="L636" s="85"/>
      <c r="M636" s="85"/>
      <c r="N636" s="85"/>
      <c r="O636" s="85"/>
      <c r="P636" s="85"/>
      <c r="Q636" s="85"/>
      <c r="R636" s="85"/>
      <c r="S636" s="85"/>
      <c r="T636" s="85"/>
      <c r="U636" s="85"/>
      <c r="V636" s="85"/>
      <c r="W636" s="85"/>
      <c r="X636" s="85"/>
      <c r="Y636" s="85"/>
      <c r="Z636" s="85"/>
    </row>
    <row r="637" spans="1:26" ht="12" customHeight="1" x14ac:dyDescent="0.2">
      <c r="A637" s="85"/>
      <c r="B637" s="85"/>
      <c r="C637" s="85"/>
      <c r="D637" s="85"/>
      <c r="E637" s="85"/>
      <c r="F637" s="85"/>
      <c r="G637" s="85"/>
      <c r="H637" s="85"/>
      <c r="I637" s="85"/>
      <c r="J637" s="85"/>
      <c r="K637" s="85"/>
      <c r="L637" s="85"/>
      <c r="M637" s="85"/>
      <c r="N637" s="85"/>
      <c r="O637" s="85"/>
      <c r="P637" s="85"/>
      <c r="Q637" s="85"/>
      <c r="R637" s="85"/>
      <c r="S637" s="85"/>
      <c r="T637" s="85"/>
      <c r="U637" s="85"/>
      <c r="V637" s="85"/>
      <c r="W637" s="85"/>
      <c r="X637" s="85"/>
      <c r="Y637" s="85"/>
      <c r="Z637" s="85"/>
    </row>
    <row r="638" spans="1:26" ht="12" customHeight="1" x14ac:dyDescent="0.2">
      <c r="A638" s="85"/>
      <c r="B638" s="85"/>
      <c r="C638" s="85"/>
      <c r="D638" s="85"/>
      <c r="E638" s="85"/>
      <c r="F638" s="85"/>
      <c r="G638" s="85"/>
      <c r="H638" s="85"/>
      <c r="I638" s="85"/>
      <c r="J638" s="85"/>
      <c r="K638" s="85"/>
      <c r="L638" s="85"/>
      <c r="M638" s="85"/>
      <c r="N638" s="85"/>
      <c r="O638" s="85"/>
      <c r="P638" s="85"/>
      <c r="Q638" s="85"/>
      <c r="R638" s="85"/>
      <c r="S638" s="85"/>
      <c r="T638" s="85"/>
      <c r="U638" s="85"/>
      <c r="V638" s="85"/>
      <c r="W638" s="85"/>
      <c r="X638" s="85"/>
      <c r="Y638" s="85"/>
      <c r="Z638" s="85"/>
    </row>
    <row r="639" spans="1:26" ht="12" customHeight="1" x14ac:dyDescent="0.2">
      <c r="A639" s="85"/>
      <c r="B639" s="85"/>
      <c r="C639" s="85"/>
      <c r="D639" s="85"/>
      <c r="E639" s="85"/>
      <c r="F639" s="85"/>
      <c r="G639" s="85"/>
      <c r="H639" s="85"/>
      <c r="I639" s="85"/>
      <c r="J639" s="85"/>
      <c r="K639" s="85"/>
      <c r="L639" s="85"/>
      <c r="M639" s="85"/>
      <c r="N639" s="85"/>
      <c r="O639" s="85"/>
      <c r="P639" s="85"/>
      <c r="Q639" s="85"/>
      <c r="R639" s="85"/>
      <c r="S639" s="85"/>
      <c r="T639" s="85"/>
      <c r="U639" s="85"/>
      <c r="V639" s="85"/>
      <c r="W639" s="85"/>
      <c r="X639" s="85"/>
      <c r="Y639" s="85"/>
      <c r="Z639" s="85"/>
    </row>
    <row r="640" spans="1:26" ht="12" customHeight="1" x14ac:dyDescent="0.2">
      <c r="A640" s="85"/>
      <c r="B640" s="85"/>
      <c r="C640" s="85"/>
      <c r="D640" s="85"/>
      <c r="E640" s="85"/>
      <c r="F640" s="85"/>
      <c r="G640" s="85"/>
      <c r="H640" s="85"/>
      <c r="I640" s="85"/>
      <c r="J640" s="85"/>
      <c r="K640" s="85"/>
      <c r="L640" s="85"/>
      <c r="M640" s="85"/>
      <c r="N640" s="85"/>
      <c r="O640" s="85"/>
      <c r="P640" s="85"/>
      <c r="Q640" s="85"/>
      <c r="R640" s="85"/>
      <c r="S640" s="85"/>
      <c r="T640" s="85"/>
      <c r="U640" s="85"/>
      <c r="V640" s="85"/>
      <c r="W640" s="85"/>
      <c r="X640" s="85"/>
      <c r="Y640" s="85"/>
      <c r="Z640" s="85"/>
    </row>
    <row r="641" spans="1:26" ht="12" customHeight="1" x14ac:dyDescent="0.2">
      <c r="A641" s="85"/>
      <c r="B641" s="85"/>
      <c r="C641" s="85"/>
      <c r="D641" s="85"/>
      <c r="E641" s="85"/>
      <c r="F641" s="85"/>
      <c r="G641" s="85"/>
      <c r="H641" s="85"/>
      <c r="I641" s="85"/>
      <c r="J641" s="85"/>
      <c r="K641" s="85"/>
      <c r="L641" s="85"/>
      <c r="M641" s="85"/>
      <c r="N641" s="85"/>
      <c r="O641" s="85"/>
      <c r="P641" s="85"/>
      <c r="Q641" s="85"/>
      <c r="R641" s="85"/>
      <c r="S641" s="85"/>
      <c r="T641" s="85"/>
      <c r="U641" s="85"/>
      <c r="V641" s="85"/>
      <c r="W641" s="85"/>
      <c r="X641" s="85"/>
      <c r="Y641" s="85"/>
      <c r="Z641" s="85"/>
    </row>
    <row r="642" spans="1:26" ht="12" customHeight="1" x14ac:dyDescent="0.2">
      <c r="A642" s="85"/>
      <c r="B642" s="85"/>
      <c r="C642" s="85"/>
      <c r="D642" s="85"/>
      <c r="E642" s="85"/>
      <c r="F642" s="85"/>
      <c r="G642" s="85"/>
      <c r="H642" s="85"/>
      <c r="I642" s="85"/>
      <c r="J642" s="85"/>
      <c r="K642" s="85"/>
      <c r="L642" s="85"/>
      <c r="M642" s="85"/>
      <c r="N642" s="85"/>
      <c r="O642" s="85"/>
      <c r="P642" s="85"/>
      <c r="Q642" s="85"/>
      <c r="R642" s="85"/>
      <c r="S642" s="85"/>
      <c r="T642" s="85"/>
      <c r="U642" s="85"/>
      <c r="V642" s="85"/>
      <c r="W642" s="85"/>
      <c r="X642" s="85"/>
      <c r="Y642" s="85"/>
      <c r="Z642" s="85"/>
    </row>
    <row r="643" spans="1:26" ht="12" customHeight="1" x14ac:dyDescent="0.2">
      <c r="A643" s="85"/>
      <c r="B643" s="85"/>
      <c r="C643" s="85"/>
      <c r="D643" s="85"/>
      <c r="E643" s="85"/>
      <c r="F643" s="85"/>
      <c r="G643" s="85"/>
      <c r="H643" s="85"/>
      <c r="I643" s="85"/>
      <c r="J643" s="85"/>
      <c r="K643" s="85"/>
      <c r="L643" s="85"/>
      <c r="M643" s="85"/>
      <c r="N643" s="85"/>
      <c r="O643" s="85"/>
      <c r="P643" s="85"/>
      <c r="Q643" s="85"/>
      <c r="R643" s="85"/>
      <c r="S643" s="85"/>
      <c r="T643" s="85"/>
      <c r="U643" s="85"/>
      <c r="V643" s="85"/>
      <c r="W643" s="85"/>
      <c r="X643" s="85"/>
      <c r="Y643" s="85"/>
      <c r="Z643" s="85"/>
    </row>
    <row r="644" spans="1:26" ht="12" customHeight="1" x14ac:dyDescent="0.2">
      <c r="A644" s="85"/>
      <c r="B644" s="85"/>
      <c r="C644" s="85"/>
      <c r="D644" s="85"/>
      <c r="E644" s="85"/>
      <c r="F644" s="85"/>
      <c r="G644" s="85"/>
      <c r="H644" s="85"/>
      <c r="I644" s="85"/>
      <c r="J644" s="85"/>
      <c r="K644" s="85"/>
      <c r="L644" s="85"/>
      <c r="M644" s="85"/>
      <c r="N644" s="85"/>
      <c r="O644" s="85"/>
      <c r="P644" s="85"/>
      <c r="Q644" s="85"/>
      <c r="R644" s="85"/>
      <c r="S644" s="85"/>
      <c r="T644" s="85"/>
      <c r="U644" s="85"/>
      <c r="V644" s="85"/>
      <c r="W644" s="85"/>
      <c r="X644" s="85"/>
      <c r="Y644" s="85"/>
      <c r="Z644" s="85"/>
    </row>
    <row r="645" spans="1:26" ht="12" customHeight="1" x14ac:dyDescent="0.2">
      <c r="A645" s="85"/>
      <c r="B645" s="85"/>
      <c r="C645" s="85"/>
      <c r="D645" s="85"/>
      <c r="E645" s="85"/>
      <c r="F645" s="85"/>
      <c r="G645" s="85"/>
      <c r="H645" s="85"/>
      <c r="I645" s="85"/>
      <c r="J645" s="85"/>
      <c r="K645" s="85"/>
      <c r="L645" s="85"/>
      <c r="M645" s="85"/>
      <c r="N645" s="85"/>
      <c r="O645" s="85"/>
      <c r="P645" s="85"/>
      <c r="Q645" s="85"/>
      <c r="R645" s="85"/>
      <c r="S645" s="85"/>
      <c r="T645" s="85"/>
      <c r="U645" s="85"/>
      <c r="V645" s="85"/>
      <c r="W645" s="85"/>
      <c r="X645" s="85"/>
      <c r="Y645" s="85"/>
      <c r="Z645" s="85"/>
    </row>
    <row r="646" spans="1:26" ht="12" customHeight="1" x14ac:dyDescent="0.2">
      <c r="A646" s="85"/>
      <c r="B646" s="85"/>
      <c r="C646" s="85"/>
      <c r="D646" s="85"/>
      <c r="E646" s="85"/>
      <c r="F646" s="85"/>
      <c r="G646" s="85"/>
      <c r="H646" s="85"/>
      <c r="I646" s="85"/>
      <c r="J646" s="85"/>
      <c r="K646" s="85"/>
      <c r="L646" s="85"/>
      <c r="M646" s="85"/>
      <c r="N646" s="85"/>
      <c r="O646" s="85"/>
      <c r="P646" s="85"/>
      <c r="Q646" s="85"/>
      <c r="R646" s="85"/>
      <c r="S646" s="85"/>
      <c r="T646" s="85"/>
      <c r="U646" s="85"/>
      <c r="V646" s="85"/>
      <c r="W646" s="85"/>
      <c r="X646" s="85"/>
      <c r="Y646" s="85"/>
      <c r="Z646" s="85"/>
    </row>
    <row r="647" spans="1:26" ht="12" customHeight="1" x14ac:dyDescent="0.2">
      <c r="A647" s="85"/>
      <c r="B647" s="85"/>
      <c r="C647" s="85"/>
      <c r="D647" s="85"/>
      <c r="E647" s="85"/>
      <c r="F647" s="85"/>
      <c r="G647" s="85"/>
      <c r="H647" s="85"/>
      <c r="I647" s="85"/>
      <c r="J647" s="85"/>
      <c r="K647" s="85"/>
      <c r="L647" s="85"/>
      <c r="M647" s="85"/>
      <c r="N647" s="85"/>
      <c r="O647" s="85"/>
      <c r="P647" s="85"/>
      <c r="Q647" s="85"/>
      <c r="R647" s="85"/>
      <c r="S647" s="85"/>
      <c r="T647" s="85"/>
      <c r="U647" s="85"/>
      <c r="V647" s="85"/>
      <c r="W647" s="85"/>
      <c r="X647" s="85"/>
      <c r="Y647" s="85"/>
      <c r="Z647" s="85"/>
    </row>
    <row r="648" spans="1:26" ht="12" customHeight="1" x14ac:dyDescent="0.2">
      <c r="A648" s="85"/>
      <c r="B648" s="85"/>
      <c r="C648" s="85"/>
      <c r="D648" s="85"/>
      <c r="E648" s="85"/>
      <c r="F648" s="85"/>
      <c r="G648" s="85"/>
      <c r="H648" s="85"/>
      <c r="I648" s="85"/>
      <c r="J648" s="85"/>
      <c r="K648" s="85"/>
      <c r="L648" s="85"/>
      <c r="M648" s="85"/>
      <c r="N648" s="85"/>
      <c r="O648" s="85"/>
      <c r="P648" s="85"/>
      <c r="Q648" s="85"/>
      <c r="R648" s="85"/>
      <c r="S648" s="85"/>
      <c r="T648" s="85"/>
      <c r="U648" s="85"/>
      <c r="V648" s="85"/>
      <c r="W648" s="85"/>
      <c r="X648" s="85"/>
      <c r="Y648" s="85"/>
      <c r="Z648" s="85"/>
    </row>
    <row r="649" spans="1:26" ht="12" customHeight="1" x14ac:dyDescent="0.2">
      <c r="A649" s="85"/>
      <c r="B649" s="85"/>
      <c r="C649" s="85"/>
      <c r="D649" s="85"/>
      <c r="E649" s="85"/>
      <c r="F649" s="85"/>
      <c r="G649" s="85"/>
      <c r="H649" s="85"/>
      <c r="I649" s="85"/>
      <c r="J649" s="85"/>
      <c r="K649" s="85"/>
      <c r="L649" s="85"/>
      <c r="M649" s="85"/>
      <c r="N649" s="85"/>
      <c r="O649" s="85"/>
      <c r="P649" s="85"/>
      <c r="Q649" s="85"/>
      <c r="R649" s="85"/>
      <c r="S649" s="85"/>
      <c r="T649" s="85"/>
      <c r="U649" s="85"/>
      <c r="V649" s="85"/>
      <c r="W649" s="85"/>
      <c r="X649" s="85"/>
      <c r="Y649" s="85"/>
      <c r="Z649" s="85"/>
    </row>
    <row r="650" spans="1:26" ht="12" customHeight="1" x14ac:dyDescent="0.2">
      <c r="A650" s="85"/>
      <c r="B650" s="85"/>
      <c r="C650" s="85"/>
      <c r="D650" s="85"/>
      <c r="E650" s="85"/>
      <c r="F650" s="85"/>
      <c r="G650" s="85"/>
      <c r="H650" s="85"/>
      <c r="I650" s="85"/>
      <c r="J650" s="85"/>
      <c r="K650" s="85"/>
      <c r="L650" s="85"/>
      <c r="M650" s="85"/>
      <c r="N650" s="85"/>
      <c r="O650" s="85"/>
      <c r="P650" s="85"/>
      <c r="Q650" s="85"/>
      <c r="R650" s="85"/>
      <c r="S650" s="85"/>
      <c r="T650" s="85"/>
      <c r="U650" s="85"/>
      <c r="V650" s="85"/>
      <c r="W650" s="85"/>
      <c r="X650" s="85"/>
      <c r="Y650" s="85"/>
      <c r="Z650" s="85"/>
    </row>
    <row r="651" spans="1:26" ht="12" customHeight="1" x14ac:dyDescent="0.2">
      <c r="A651" s="85"/>
      <c r="B651" s="85"/>
      <c r="C651" s="85"/>
      <c r="D651" s="85"/>
      <c r="E651" s="85"/>
      <c r="F651" s="85"/>
      <c r="G651" s="85"/>
      <c r="H651" s="85"/>
      <c r="I651" s="85"/>
      <c r="J651" s="85"/>
      <c r="K651" s="85"/>
      <c r="L651" s="85"/>
      <c r="M651" s="85"/>
      <c r="N651" s="85"/>
      <c r="O651" s="85"/>
      <c r="P651" s="85"/>
      <c r="Q651" s="85"/>
      <c r="R651" s="85"/>
      <c r="S651" s="85"/>
      <c r="T651" s="85"/>
      <c r="U651" s="85"/>
      <c r="V651" s="85"/>
      <c r="W651" s="85"/>
      <c r="X651" s="85"/>
      <c r="Y651" s="85"/>
      <c r="Z651" s="85"/>
    </row>
    <row r="652" spans="1:26" ht="12" customHeight="1" x14ac:dyDescent="0.2">
      <c r="A652" s="85"/>
      <c r="B652" s="85"/>
      <c r="C652" s="85"/>
      <c r="D652" s="85"/>
      <c r="E652" s="85"/>
      <c r="F652" s="85"/>
      <c r="G652" s="85"/>
      <c r="H652" s="85"/>
      <c r="I652" s="85"/>
      <c r="J652" s="85"/>
      <c r="K652" s="85"/>
      <c r="L652" s="85"/>
      <c r="M652" s="85"/>
      <c r="N652" s="85"/>
      <c r="O652" s="85"/>
      <c r="P652" s="85"/>
      <c r="Q652" s="85"/>
      <c r="R652" s="85"/>
      <c r="S652" s="85"/>
      <c r="T652" s="85"/>
      <c r="U652" s="85"/>
      <c r="V652" s="85"/>
      <c r="W652" s="85"/>
      <c r="X652" s="85"/>
      <c r="Y652" s="85"/>
      <c r="Z652" s="85"/>
    </row>
    <row r="653" spans="1:26" ht="12" customHeight="1" x14ac:dyDescent="0.2">
      <c r="A653" s="85"/>
      <c r="B653" s="85"/>
      <c r="C653" s="85"/>
      <c r="D653" s="85"/>
      <c r="E653" s="85"/>
      <c r="F653" s="85"/>
      <c r="G653" s="85"/>
      <c r="H653" s="85"/>
      <c r="I653" s="85"/>
      <c r="J653" s="85"/>
      <c r="K653" s="85"/>
      <c r="L653" s="85"/>
      <c r="M653" s="85"/>
      <c r="N653" s="85"/>
      <c r="O653" s="85"/>
      <c r="P653" s="85"/>
      <c r="Q653" s="85"/>
      <c r="R653" s="85"/>
      <c r="S653" s="85"/>
      <c r="T653" s="85"/>
      <c r="U653" s="85"/>
      <c r="V653" s="85"/>
      <c r="W653" s="85"/>
      <c r="X653" s="85"/>
      <c r="Y653" s="85"/>
      <c r="Z653" s="85"/>
    </row>
    <row r="654" spans="1:26" ht="12" customHeight="1" x14ac:dyDescent="0.2">
      <c r="A654" s="85"/>
      <c r="B654" s="85"/>
      <c r="C654" s="85"/>
      <c r="D654" s="85"/>
      <c r="E654" s="85"/>
      <c r="F654" s="85"/>
      <c r="G654" s="85"/>
      <c r="H654" s="85"/>
      <c r="I654" s="85"/>
      <c r="J654" s="85"/>
      <c r="K654" s="85"/>
      <c r="L654" s="85"/>
      <c r="M654" s="85"/>
      <c r="N654" s="85"/>
      <c r="O654" s="85"/>
      <c r="P654" s="85"/>
      <c r="Q654" s="85"/>
      <c r="R654" s="85"/>
      <c r="S654" s="85"/>
      <c r="T654" s="85"/>
      <c r="U654" s="85"/>
      <c r="V654" s="85"/>
      <c r="W654" s="85"/>
      <c r="X654" s="85"/>
      <c r="Y654" s="85"/>
      <c r="Z654" s="85"/>
    </row>
    <row r="655" spans="1:26" ht="12" customHeight="1" x14ac:dyDescent="0.2">
      <c r="A655" s="85"/>
      <c r="B655" s="85"/>
      <c r="C655" s="85"/>
      <c r="D655" s="85"/>
      <c r="E655" s="85"/>
      <c r="F655" s="85"/>
      <c r="G655" s="85"/>
      <c r="H655" s="85"/>
      <c r="I655" s="85"/>
      <c r="J655" s="85"/>
      <c r="K655" s="85"/>
      <c r="L655" s="85"/>
      <c r="M655" s="85"/>
      <c r="N655" s="85"/>
      <c r="O655" s="85"/>
      <c r="P655" s="85"/>
      <c r="Q655" s="85"/>
      <c r="R655" s="85"/>
      <c r="S655" s="85"/>
      <c r="T655" s="85"/>
      <c r="U655" s="85"/>
      <c r="V655" s="85"/>
      <c r="W655" s="85"/>
      <c r="X655" s="85"/>
      <c r="Y655" s="85"/>
      <c r="Z655" s="85"/>
    </row>
    <row r="656" spans="1:26" ht="12" customHeight="1" x14ac:dyDescent="0.2">
      <c r="A656" s="85"/>
      <c r="B656" s="85"/>
      <c r="C656" s="85"/>
      <c r="D656" s="85"/>
      <c r="E656" s="85"/>
      <c r="F656" s="85"/>
      <c r="G656" s="85"/>
      <c r="H656" s="85"/>
      <c r="I656" s="85"/>
      <c r="J656" s="85"/>
      <c r="K656" s="85"/>
      <c r="L656" s="85"/>
      <c r="M656" s="85"/>
      <c r="N656" s="85"/>
      <c r="O656" s="85"/>
      <c r="P656" s="85"/>
      <c r="Q656" s="85"/>
      <c r="R656" s="85"/>
      <c r="S656" s="85"/>
      <c r="T656" s="85"/>
      <c r="U656" s="85"/>
      <c r="V656" s="85"/>
      <c r="W656" s="85"/>
      <c r="X656" s="85"/>
      <c r="Y656" s="85"/>
      <c r="Z656" s="85"/>
    </row>
    <row r="657" spans="1:26" ht="12" customHeight="1" x14ac:dyDescent="0.2">
      <c r="A657" s="85"/>
      <c r="B657" s="85"/>
      <c r="C657" s="85"/>
      <c r="D657" s="85"/>
      <c r="E657" s="85"/>
      <c r="F657" s="85"/>
      <c r="G657" s="85"/>
      <c r="H657" s="85"/>
      <c r="I657" s="85"/>
      <c r="J657" s="85"/>
      <c r="K657" s="85"/>
      <c r="L657" s="85"/>
      <c r="M657" s="85"/>
      <c r="N657" s="85"/>
      <c r="O657" s="85"/>
      <c r="P657" s="85"/>
      <c r="Q657" s="85"/>
      <c r="R657" s="85"/>
      <c r="S657" s="85"/>
      <c r="T657" s="85"/>
      <c r="U657" s="85"/>
      <c r="V657" s="85"/>
      <c r="W657" s="85"/>
      <c r="X657" s="85"/>
      <c r="Y657" s="85"/>
      <c r="Z657" s="85"/>
    </row>
    <row r="658" spans="1:26" ht="12" customHeight="1" x14ac:dyDescent="0.2">
      <c r="A658" s="85"/>
      <c r="B658" s="85"/>
      <c r="C658" s="85"/>
      <c r="D658" s="85"/>
      <c r="E658" s="85"/>
      <c r="F658" s="85"/>
      <c r="G658" s="85"/>
      <c r="H658" s="85"/>
      <c r="I658" s="85"/>
      <c r="J658" s="85"/>
      <c r="K658" s="85"/>
      <c r="L658" s="85"/>
      <c r="M658" s="85"/>
      <c r="N658" s="85"/>
      <c r="O658" s="85"/>
      <c r="P658" s="85"/>
      <c r="Q658" s="85"/>
      <c r="R658" s="85"/>
      <c r="S658" s="85"/>
      <c r="T658" s="85"/>
      <c r="U658" s="85"/>
      <c r="V658" s="85"/>
      <c r="W658" s="85"/>
      <c r="X658" s="85"/>
      <c r="Y658" s="85"/>
      <c r="Z658" s="85"/>
    </row>
    <row r="659" spans="1:26" ht="12" customHeight="1" x14ac:dyDescent="0.2">
      <c r="A659" s="85"/>
      <c r="B659" s="85"/>
      <c r="C659" s="85"/>
      <c r="D659" s="85"/>
      <c r="E659" s="85"/>
      <c r="F659" s="85"/>
      <c r="G659" s="85"/>
      <c r="H659" s="85"/>
      <c r="I659" s="85"/>
      <c r="J659" s="85"/>
      <c r="K659" s="85"/>
      <c r="L659" s="85"/>
      <c r="M659" s="85"/>
      <c r="N659" s="85"/>
      <c r="O659" s="85"/>
      <c r="P659" s="85"/>
      <c r="Q659" s="85"/>
      <c r="R659" s="85"/>
      <c r="S659" s="85"/>
      <c r="T659" s="85"/>
      <c r="U659" s="85"/>
      <c r="V659" s="85"/>
      <c r="W659" s="85"/>
      <c r="X659" s="85"/>
      <c r="Y659" s="85"/>
      <c r="Z659" s="85"/>
    </row>
    <row r="660" spans="1:26" ht="12" customHeight="1" x14ac:dyDescent="0.2">
      <c r="A660" s="85"/>
      <c r="B660" s="85"/>
      <c r="C660" s="85"/>
      <c r="D660" s="85"/>
      <c r="E660" s="85"/>
      <c r="F660" s="85"/>
      <c r="G660" s="85"/>
      <c r="H660" s="85"/>
      <c r="I660" s="85"/>
      <c r="J660" s="85"/>
      <c r="K660" s="85"/>
      <c r="L660" s="85"/>
      <c r="M660" s="85"/>
      <c r="N660" s="85"/>
      <c r="O660" s="85"/>
      <c r="P660" s="85"/>
      <c r="Q660" s="85"/>
      <c r="R660" s="85"/>
      <c r="S660" s="85"/>
      <c r="T660" s="85"/>
      <c r="U660" s="85"/>
      <c r="V660" s="85"/>
      <c r="W660" s="85"/>
      <c r="X660" s="85"/>
      <c r="Y660" s="85"/>
      <c r="Z660" s="85"/>
    </row>
    <row r="661" spans="1:26" ht="12" customHeight="1" x14ac:dyDescent="0.2">
      <c r="A661" s="85"/>
      <c r="B661" s="85"/>
      <c r="C661" s="85"/>
      <c r="D661" s="85"/>
      <c r="E661" s="85"/>
      <c r="F661" s="85"/>
      <c r="G661" s="85"/>
      <c r="H661" s="85"/>
      <c r="I661" s="85"/>
      <c r="J661" s="85"/>
      <c r="K661" s="85"/>
      <c r="L661" s="85"/>
      <c r="M661" s="85"/>
      <c r="N661" s="85"/>
      <c r="O661" s="85"/>
      <c r="P661" s="85"/>
      <c r="Q661" s="85"/>
      <c r="R661" s="85"/>
      <c r="S661" s="85"/>
      <c r="T661" s="85"/>
      <c r="U661" s="85"/>
      <c r="V661" s="85"/>
      <c r="W661" s="85"/>
      <c r="X661" s="85"/>
      <c r="Y661" s="85"/>
      <c r="Z661" s="85"/>
    </row>
    <row r="662" spans="1:26" ht="12" customHeight="1" x14ac:dyDescent="0.2">
      <c r="A662" s="85"/>
      <c r="B662" s="85"/>
      <c r="C662" s="85"/>
      <c r="D662" s="85"/>
      <c r="E662" s="85"/>
      <c r="F662" s="85"/>
      <c r="G662" s="85"/>
      <c r="H662" s="85"/>
      <c r="I662" s="85"/>
      <c r="J662" s="85"/>
      <c r="K662" s="85"/>
      <c r="L662" s="85"/>
      <c r="M662" s="85"/>
      <c r="N662" s="85"/>
      <c r="O662" s="85"/>
      <c r="P662" s="85"/>
      <c r="Q662" s="85"/>
      <c r="R662" s="85"/>
      <c r="S662" s="85"/>
      <c r="T662" s="85"/>
      <c r="U662" s="85"/>
      <c r="V662" s="85"/>
      <c r="W662" s="85"/>
      <c r="X662" s="85"/>
      <c r="Y662" s="85"/>
      <c r="Z662" s="85"/>
    </row>
    <row r="663" spans="1:26" ht="12" customHeight="1" x14ac:dyDescent="0.2">
      <c r="A663" s="85"/>
      <c r="B663" s="85"/>
      <c r="C663" s="85"/>
      <c r="D663" s="85"/>
      <c r="E663" s="85"/>
      <c r="F663" s="85"/>
      <c r="G663" s="85"/>
      <c r="H663" s="85"/>
      <c r="I663" s="85"/>
      <c r="J663" s="85"/>
      <c r="K663" s="85"/>
      <c r="L663" s="85"/>
      <c r="M663" s="85"/>
      <c r="N663" s="85"/>
      <c r="O663" s="85"/>
      <c r="P663" s="85"/>
      <c r="Q663" s="85"/>
      <c r="R663" s="85"/>
      <c r="S663" s="85"/>
      <c r="T663" s="85"/>
      <c r="U663" s="85"/>
      <c r="V663" s="85"/>
      <c r="W663" s="85"/>
      <c r="X663" s="85"/>
      <c r="Y663" s="85"/>
      <c r="Z663" s="85"/>
    </row>
    <row r="664" spans="1:26" ht="12" customHeight="1" x14ac:dyDescent="0.2">
      <c r="A664" s="85"/>
      <c r="B664" s="85"/>
      <c r="C664" s="85"/>
      <c r="D664" s="85"/>
      <c r="E664" s="85"/>
      <c r="F664" s="85"/>
      <c r="G664" s="85"/>
      <c r="H664" s="85"/>
      <c r="I664" s="85"/>
      <c r="J664" s="85"/>
      <c r="K664" s="85"/>
      <c r="L664" s="85"/>
      <c r="M664" s="85"/>
      <c r="N664" s="85"/>
      <c r="O664" s="85"/>
      <c r="P664" s="85"/>
      <c r="Q664" s="85"/>
      <c r="R664" s="85"/>
      <c r="S664" s="85"/>
      <c r="T664" s="85"/>
      <c r="U664" s="85"/>
      <c r="V664" s="85"/>
      <c r="W664" s="85"/>
      <c r="X664" s="85"/>
      <c r="Y664" s="85"/>
      <c r="Z664" s="85"/>
    </row>
    <row r="665" spans="1:26" ht="12" customHeight="1" x14ac:dyDescent="0.2">
      <c r="A665" s="85"/>
      <c r="B665" s="85"/>
      <c r="C665" s="85"/>
      <c r="D665" s="85"/>
      <c r="E665" s="85"/>
      <c r="F665" s="85"/>
      <c r="G665" s="85"/>
      <c r="H665" s="85"/>
      <c r="I665" s="85"/>
      <c r="J665" s="85"/>
      <c r="K665" s="85"/>
      <c r="L665" s="85"/>
      <c r="M665" s="85"/>
      <c r="N665" s="85"/>
      <c r="O665" s="85"/>
      <c r="P665" s="85"/>
      <c r="Q665" s="85"/>
      <c r="R665" s="85"/>
      <c r="S665" s="85"/>
      <c r="T665" s="85"/>
      <c r="U665" s="85"/>
      <c r="V665" s="85"/>
      <c r="W665" s="85"/>
      <c r="X665" s="85"/>
      <c r="Y665" s="85"/>
      <c r="Z665" s="85"/>
    </row>
    <row r="666" spans="1:26" ht="12" customHeight="1" x14ac:dyDescent="0.2">
      <c r="A666" s="85"/>
      <c r="B666" s="85"/>
      <c r="C666" s="85"/>
      <c r="D666" s="85"/>
      <c r="E666" s="85"/>
      <c r="F666" s="85"/>
      <c r="G666" s="85"/>
      <c r="H666" s="85"/>
      <c r="I666" s="85"/>
      <c r="J666" s="85"/>
      <c r="K666" s="85"/>
      <c r="L666" s="85"/>
      <c r="M666" s="85"/>
      <c r="N666" s="85"/>
      <c r="O666" s="85"/>
      <c r="P666" s="85"/>
      <c r="Q666" s="85"/>
      <c r="R666" s="85"/>
      <c r="S666" s="85"/>
      <c r="T666" s="85"/>
      <c r="U666" s="85"/>
      <c r="V666" s="85"/>
      <c r="W666" s="85"/>
      <c r="X666" s="85"/>
      <c r="Y666" s="85"/>
      <c r="Z666" s="85"/>
    </row>
    <row r="667" spans="1:26" ht="12" customHeight="1" x14ac:dyDescent="0.2">
      <c r="A667" s="85"/>
      <c r="B667" s="85"/>
      <c r="C667" s="85"/>
      <c r="D667" s="85"/>
      <c r="E667" s="85"/>
      <c r="F667" s="85"/>
      <c r="G667" s="85"/>
      <c r="H667" s="85"/>
      <c r="I667" s="85"/>
      <c r="J667" s="85"/>
      <c r="K667" s="85"/>
      <c r="L667" s="85"/>
      <c r="M667" s="85"/>
      <c r="N667" s="85"/>
      <c r="O667" s="85"/>
      <c r="P667" s="85"/>
      <c r="Q667" s="85"/>
      <c r="R667" s="85"/>
      <c r="S667" s="85"/>
      <c r="T667" s="85"/>
      <c r="U667" s="85"/>
      <c r="V667" s="85"/>
      <c r="W667" s="85"/>
      <c r="X667" s="85"/>
      <c r="Y667" s="85"/>
      <c r="Z667" s="85"/>
    </row>
    <row r="668" spans="1:26" ht="12" customHeight="1" x14ac:dyDescent="0.2">
      <c r="A668" s="85"/>
      <c r="B668" s="85"/>
      <c r="C668" s="85"/>
      <c r="D668" s="85"/>
      <c r="E668" s="85"/>
      <c r="F668" s="85"/>
      <c r="G668" s="85"/>
      <c r="H668" s="85"/>
      <c r="I668" s="85"/>
      <c r="J668" s="85"/>
      <c r="K668" s="85"/>
      <c r="L668" s="85"/>
      <c r="M668" s="85"/>
      <c r="N668" s="85"/>
      <c r="O668" s="85"/>
      <c r="P668" s="85"/>
      <c r="Q668" s="85"/>
      <c r="R668" s="85"/>
      <c r="S668" s="85"/>
      <c r="T668" s="85"/>
      <c r="U668" s="85"/>
      <c r="V668" s="85"/>
      <c r="W668" s="85"/>
      <c r="X668" s="85"/>
      <c r="Y668" s="85"/>
      <c r="Z668" s="85"/>
    </row>
    <row r="669" spans="1:26" ht="12" customHeight="1" x14ac:dyDescent="0.2">
      <c r="A669" s="85"/>
      <c r="B669" s="85"/>
      <c r="C669" s="85"/>
      <c r="D669" s="85"/>
      <c r="E669" s="85"/>
      <c r="F669" s="85"/>
      <c r="G669" s="85"/>
      <c r="H669" s="85"/>
      <c r="I669" s="85"/>
      <c r="J669" s="85"/>
      <c r="K669" s="85"/>
      <c r="L669" s="85"/>
      <c r="M669" s="85"/>
      <c r="N669" s="85"/>
      <c r="O669" s="85"/>
      <c r="P669" s="85"/>
      <c r="Q669" s="85"/>
      <c r="R669" s="85"/>
      <c r="S669" s="85"/>
      <c r="T669" s="85"/>
      <c r="U669" s="85"/>
      <c r="V669" s="85"/>
      <c r="W669" s="85"/>
      <c r="X669" s="85"/>
      <c r="Y669" s="85"/>
      <c r="Z669" s="85"/>
    </row>
    <row r="670" spans="1:26" ht="12" customHeight="1" x14ac:dyDescent="0.2">
      <c r="A670" s="85"/>
      <c r="B670" s="85"/>
      <c r="C670" s="85"/>
      <c r="D670" s="85"/>
      <c r="E670" s="85"/>
      <c r="F670" s="85"/>
      <c r="G670" s="85"/>
      <c r="H670" s="85"/>
      <c r="I670" s="85"/>
      <c r="J670" s="85"/>
      <c r="K670" s="85"/>
      <c r="L670" s="85"/>
      <c r="M670" s="85"/>
      <c r="N670" s="85"/>
      <c r="O670" s="85"/>
      <c r="P670" s="85"/>
      <c r="Q670" s="85"/>
      <c r="R670" s="85"/>
      <c r="S670" s="85"/>
      <c r="T670" s="85"/>
      <c r="U670" s="85"/>
      <c r="V670" s="85"/>
      <c r="W670" s="85"/>
      <c r="X670" s="85"/>
      <c r="Y670" s="85"/>
      <c r="Z670" s="85"/>
    </row>
    <row r="671" spans="1:26" ht="12" customHeight="1" x14ac:dyDescent="0.2">
      <c r="A671" s="85"/>
      <c r="B671" s="85"/>
      <c r="C671" s="85"/>
      <c r="D671" s="85"/>
      <c r="E671" s="85"/>
      <c r="F671" s="85"/>
      <c r="G671" s="85"/>
      <c r="H671" s="85"/>
      <c r="I671" s="85"/>
      <c r="J671" s="85"/>
      <c r="K671" s="85"/>
      <c r="L671" s="85"/>
      <c r="M671" s="85"/>
      <c r="N671" s="85"/>
      <c r="O671" s="85"/>
      <c r="P671" s="85"/>
      <c r="Q671" s="85"/>
      <c r="R671" s="85"/>
      <c r="S671" s="85"/>
      <c r="T671" s="85"/>
      <c r="U671" s="85"/>
      <c r="V671" s="85"/>
      <c r="W671" s="85"/>
      <c r="X671" s="85"/>
      <c r="Y671" s="85"/>
      <c r="Z671" s="85"/>
    </row>
    <row r="672" spans="1:26" ht="12" customHeight="1" x14ac:dyDescent="0.2">
      <c r="A672" s="85"/>
      <c r="B672" s="85"/>
      <c r="C672" s="85"/>
      <c r="D672" s="85"/>
      <c r="E672" s="85"/>
      <c r="F672" s="85"/>
      <c r="G672" s="85"/>
      <c r="H672" s="85"/>
      <c r="I672" s="85"/>
      <c r="J672" s="85"/>
      <c r="K672" s="85"/>
      <c r="L672" s="85"/>
      <c r="M672" s="85"/>
      <c r="N672" s="85"/>
      <c r="O672" s="85"/>
      <c r="P672" s="85"/>
      <c r="Q672" s="85"/>
      <c r="R672" s="85"/>
      <c r="S672" s="85"/>
      <c r="T672" s="85"/>
      <c r="U672" s="85"/>
      <c r="V672" s="85"/>
      <c r="W672" s="85"/>
      <c r="X672" s="85"/>
      <c r="Y672" s="85"/>
      <c r="Z672" s="85"/>
    </row>
    <row r="673" spans="1:26" ht="12" customHeight="1" x14ac:dyDescent="0.2">
      <c r="A673" s="85"/>
      <c r="B673" s="85"/>
      <c r="C673" s="85"/>
      <c r="D673" s="85"/>
      <c r="E673" s="85"/>
      <c r="F673" s="85"/>
      <c r="G673" s="85"/>
      <c r="H673" s="85"/>
      <c r="I673" s="85"/>
      <c r="J673" s="85"/>
      <c r="K673" s="85"/>
      <c r="L673" s="85"/>
      <c r="M673" s="85"/>
      <c r="N673" s="85"/>
      <c r="O673" s="85"/>
      <c r="P673" s="85"/>
      <c r="Q673" s="85"/>
      <c r="R673" s="85"/>
      <c r="S673" s="85"/>
      <c r="T673" s="85"/>
      <c r="U673" s="85"/>
      <c r="V673" s="85"/>
      <c r="W673" s="85"/>
      <c r="X673" s="85"/>
      <c r="Y673" s="85"/>
      <c r="Z673" s="85"/>
    </row>
    <row r="674" spans="1:26" ht="12" customHeight="1" x14ac:dyDescent="0.2">
      <c r="A674" s="85"/>
      <c r="B674" s="85"/>
      <c r="C674" s="85"/>
      <c r="D674" s="85"/>
      <c r="E674" s="85"/>
      <c r="F674" s="85"/>
      <c r="G674" s="85"/>
      <c r="H674" s="85"/>
      <c r="I674" s="85"/>
      <c r="J674" s="85"/>
      <c r="K674" s="85"/>
      <c r="L674" s="85"/>
      <c r="M674" s="85"/>
      <c r="N674" s="85"/>
      <c r="O674" s="85"/>
      <c r="P674" s="85"/>
      <c r="Q674" s="85"/>
      <c r="R674" s="85"/>
      <c r="S674" s="85"/>
      <c r="T674" s="85"/>
      <c r="U674" s="85"/>
      <c r="V674" s="85"/>
      <c r="W674" s="85"/>
      <c r="X674" s="85"/>
      <c r="Y674" s="85"/>
      <c r="Z674" s="85"/>
    </row>
    <row r="675" spans="1:26" ht="12" customHeight="1" x14ac:dyDescent="0.2">
      <c r="A675" s="85"/>
      <c r="B675" s="85"/>
      <c r="C675" s="85"/>
      <c r="D675" s="85"/>
      <c r="E675" s="85"/>
      <c r="F675" s="85"/>
      <c r="G675" s="85"/>
      <c r="H675" s="85"/>
      <c r="I675" s="85"/>
      <c r="J675" s="85"/>
      <c r="K675" s="85"/>
      <c r="L675" s="85"/>
      <c r="M675" s="85"/>
      <c r="N675" s="85"/>
      <c r="O675" s="85"/>
      <c r="P675" s="85"/>
      <c r="Q675" s="85"/>
      <c r="R675" s="85"/>
      <c r="S675" s="85"/>
      <c r="T675" s="85"/>
      <c r="U675" s="85"/>
      <c r="V675" s="85"/>
      <c r="W675" s="85"/>
      <c r="X675" s="85"/>
      <c r="Y675" s="85"/>
      <c r="Z675" s="85"/>
    </row>
    <row r="676" spans="1:26" ht="12" customHeight="1" x14ac:dyDescent="0.2">
      <c r="A676" s="85"/>
      <c r="B676" s="85"/>
      <c r="C676" s="85"/>
      <c r="D676" s="85"/>
      <c r="E676" s="85"/>
      <c r="F676" s="85"/>
      <c r="G676" s="85"/>
      <c r="H676" s="85"/>
      <c r="I676" s="85"/>
      <c r="J676" s="85"/>
      <c r="K676" s="85"/>
      <c r="L676" s="85"/>
      <c r="M676" s="85"/>
      <c r="N676" s="85"/>
      <c r="O676" s="85"/>
      <c r="P676" s="85"/>
      <c r="Q676" s="85"/>
      <c r="R676" s="85"/>
      <c r="S676" s="85"/>
      <c r="T676" s="85"/>
      <c r="U676" s="85"/>
      <c r="V676" s="85"/>
      <c r="W676" s="85"/>
      <c r="X676" s="85"/>
      <c r="Y676" s="85"/>
      <c r="Z676" s="85"/>
    </row>
    <row r="677" spans="1:26" ht="12" customHeight="1" x14ac:dyDescent="0.2">
      <c r="A677" s="85"/>
      <c r="B677" s="85"/>
      <c r="C677" s="85"/>
      <c r="D677" s="85"/>
      <c r="E677" s="85"/>
      <c r="F677" s="85"/>
      <c r="G677" s="85"/>
      <c r="H677" s="85"/>
      <c r="I677" s="85"/>
      <c r="J677" s="85"/>
      <c r="K677" s="85"/>
      <c r="L677" s="85"/>
      <c r="M677" s="85"/>
      <c r="N677" s="85"/>
      <c r="O677" s="85"/>
      <c r="P677" s="85"/>
      <c r="Q677" s="85"/>
      <c r="R677" s="85"/>
      <c r="S677" s="85"/>
      <c r="T677" s="85"/>
      <c r="U677" s="85"/>
      <c r="V677" s="85"/>
      <c r="W677" s="85"/>
      <c r="X677" s="85"/>
      <c r="Y677" s="85"/>
      <c r="Z677" s="85"/>
    </row>
    <row r="678" spans="1:26" ht="12" customHeight="1" x14ac:dyDescent="0.2">
      <c r="A678" s="85"/>
      <c r="B678" s="85"/>
      <c r="C678" s="85"/>
      <c r="D678" s="85"/>
      <c r="E678" s="85"/>
      <c r="F678" s="85"/>
      <c r="G678" s="85"/>
      <c r="H678" s="85"/>
      <c r="I678" s="85"/>
      <c r="J678" s="85"/>
      <c r="K678" s="85"/>
      <c r="L678" s="85"/>
      <c r="M678" s="85"/>
      <c r="N678" s="85"/>
      <c r="O678" s="85"/>
      <c r="P678" s="85"/>
      <c r="Q678" s="85"/>
      <c r="R678" s="85"/>
      <c r="S678" s="85"/>
      <c r="T678" s="85"/>
      <c r="U678" s="85"/>
      <c r="V678" s="85"/>
      <c r="W678" s="85"/>
      <c r="X678" s="85"/>
      <c r="Y678" s="85"/>
      <c r="Z678" s="85"/>
    </row>
    <row r="679" spans="1:26" ht="12" customHeight="1" x14ac:dyDescent="0.2">
      <c r="A679" s="85"/>
      <c r="B679" s="85"/>
      <c r="C679" s="85"/>
      <c r="D679" s="85"/>
      <c r="E679" s="85"/>
      <c r="F679" s="85"/>
      <c r="G679" s="85"/>
      <c r="H679" s="85"/>
      <c r="I679" s="85"/>
      <c r="J679" s="85"/>
      <c r="K679" s="85"/>
      <c r="L679" s="85"/>
      <c r="M679" s="85"/>
      <c r="N679" s="85"/>
      <c r="O679" s="85"/>
      <c r="P679" s="85"/>
      <c r="Q679" s="85"/>
      <c r="R679" s="85"/>
      <c r="S679" s="85"/>
      <c r="T679" s="85"/>
      <c r="U679" s="85"/>
      <c r="V679" s="85"/>
      <c r="W679" s="85"/>
      <c r="X679" s="85"/>
      <c r="Y679" s="85"/>
      <c r="Z679" s="85"/>
    </row>
    <row r="680" spans="1:26" ht="12" customHeight="1" x14ac:dyDescent="0.2">
      <c r="A680" s="85"/>
      <c r="B680" s="85"/>
      <c r="C680" s="85"/>
      <c r="D680" s="85"/>
      <c r="E680" s="85"/>
      <c r="F680" s="85"/>
      <c r="G680" s="85"/>
      <c r="H680" s="85"/>
      <c r="I680" s="85"/>
      <c r="J680" s="85"/>
      <c r="K680" s="85"/>
      <c r="L680" s="85"/>
      <c r="M680" s="85"/>
      <c r="N680" s="85"/>
      <c r="O680" s="85"/>
      <c r="P680" s="85"/>
      <c r="Q680" s="85"/>
      <c r="R680" s="85"/>
      <c r="S680" s="85"/>
      <c r="T680" s="85"/>
      <c r="U680" s="85"/>
      <c r="V680" s="85"/>
      <c r="W680" s="85"/>
      <c r="X680" s="85"/>
      <c r="Y680" s="85"/>
      <c r="Z680" s="85"/>
    </row>
    <row r="681" spans="1:26" ht="12" customHeight="1" x14ac:dyDescent="0.2">
      <c r="A681" s="85"/>
      <c r="B681" s="85"/>
      <c r="C681" s="85"/>
      <c r="D681" s="85"/>
      <c r="E681" s="85"/>
      <c r="F681" s="85"/>
      <c r="G681" s="85"/>
      <c r="H681" s="85"/>
      <c r="I681" s="85"/>
      <c r="J681" s="85"/>
      <c r="K681" s="85"/>
      <c r="L681" s="85"/>
      <c r="M681" s="85"/>
      <c r="N681" s="85"/>
      <c r="O681" s="85"/>
      <c r="P681" s="85"/>
      <c r="Q681" s="85"/>
      <c r="R681" s="85"/>
      <c r="S681" s="85"/>
      <c r="T681" s="85"/>
      <c r="U681" s="85"/>
      <c r="V681" s="85"/>
      <c r="W681" s="85"/>
      <c r="X681" s="85"/>
      <c r="Y681" s="85"/>
      <c r="Z681" s="85"/>
    </row>
    <row r="682" spans="1:26" ht="12" customHeight="1" x14ac:dyDescent="0.2">
      <c r="A682" s="85"/>
      <c r="B682" s="85"/>
      <c r="C682" s="85"/>
      <c r="D682" s="85"/>
      <c r="E682" s="85"/>
      <c r="F682" s="85"/>
      <c r="G682" s="85"/>
      <c r="H682" s="85"/>
      <c r="I682" s="85"/>
      <c r="J682" s="85"/>
      <c r="K682" s="85"/>
      <c r="L682" s="85"/>
      <c r="M682" s="85"/>
      <c r="N682" s="85"/>
      <c r="O682" s="85"/>
      <c r="P682" s="85"/>
      <c r="Q682" s="85"/>
      <c r="R682" s="85"/>
      <c r="S682" s="85"/>
      <c r="T682" s="85"/>
      <c r="U682" s="85"/>
      <c r="V682" s="85"/>
      <c r="W682" s="85"/>
      <c r="X682" s="85"/>
      <c r="Y682" s="85"/>
      <c r="Z682" s="85"/>
    </row>
    <row r="683" spans="1:26" ht="12" customHeight="1" x14ac:dyDescent="0.2">
      <c r="A683" s="85"/>
      <c r="B683" s="85"/>
      <c r="C683" s="85"/>
      <c r="D683" s="85"/>
      <c r="E683" s="85"/>
      <c r="F683" s="85"/>
      <c r="G683" s="85"/>
      <c r="H683" s="85"/>
      <c r="I683" s="85"/>
      <c r="J683" s="85"/>
      <c r="K683" s="85"/>
      <c r="L683" s="85"/>
      <c r="M683" s="85"/>
      <c r="N683" s="85"/>
      <c r="O683" s="85"/>
      <c r="P683" s="85"/>
      <c r="Q683" s="85"/>
      <c r="R683" s="85"/>
      <c r="S683" s="85"/>
      <c r="T683" s="85"/>
      <c r="U683" s="85"/>
      <c r="V683" s="85"/>
      <c r="W683" s="85"/>
      <c r="X683" s="85"/>
      <c r="Y683" s="85"/>
      <c r="Z683" s="85"/>
    </row>
    <row r="684" spans="1:26" ht="12" customHeight="1" x14ac:dyDescent="0.2">
      <c r="A684" s="85"/>
      <c r="B684" s="85"/>
      <c r="C684" s="85"/>
      <c r="D684" s="85"/>
      <c r="E684" s="85"/>
      <c r="F684" s="85"/>
      <c r="G684" s="85"/>
      <c r="H684" s="85"/>
      <c r="I684" s="85"/>
      <c r="J684" s="85"/>
      <c r="K684" s="85"/>
      <c r="L684" s="85"/>
      <c r="M684" s="85"/>
      <c r="N684" s="85"/>
      <c r="O684" s="85"/>
      <c r="P684" s="85"/>
      <c r="Q684" s="85"/>
      <c r="R684" s="85"/>
      <c r="S684" s="85"/>
      <c r="T684" s="85"/>
      <c r="U684" s="85"/>
      <c r="V684" s="85"/>
      <c r="W684" s="85"/>
      <c r="X684" s="85"/>
      <c r="Y684" s="85"/>
      <c r="Z684" s="85"/>
    </row>
    <row r="685" spans="1:26" ht="12" customHeight="1" x14ac:dyDescent="0.2">
      <c r="A685" s="85"/>
      <c r="B685" s="85"/>
      <c r="C685" s="85"/>
      <c r="D685" s="85"/>
      <c r="E685" s="85"/>
      <c r="F685" s="85"/>
      <c r="G685" s="85"/>
      <c r="H685" s="85"/>
      <c r="I685" s="85"/>
      <c r="J685" s="85"/>
      <c r="K685" s="85"/>
      <c r="L685" s="85"/>
      <c r="M685" s="85"/>
      <c r="N685" s="85"/>
      <c r="O685" s="85"/>
      <c r="P685" s="85"/>
      <c r="Q685" s="85"/>
      <c r="R685" s="85"/>
      <c r="S685" s="85"/>
      <c r="T685" s="85"/>
      <c r="U685" s="85"/>
      <c r="V685" s="85"/>
      <c r="W685" s="85"/>
      <c r="X685" s="85"/>
      <c r="Y685" s="85"/>
      <c r="Z685" s="85"/>
    </row>
    <row r="686" spans="1:26" ht="12" customHeight="1" x14ac:dyDescent="0.2">
      <c r="A686" s="85"/>
      <c r="B686" s="85"/>
      <c r="C686" s="85"/>
      <c r="D686" s="85"/>
      <c r="E686" s="85"/>
      <c r="F686" s="85"/>
      <c r="G686" s="85"/>
      <c r="H686" s="85"/>
      <c r="I686" s="85"/>
      <c r="J686" s="85"/>
      <c r="K686" s="85"/>
      <c r="L686" s="85"/>
      <c r="M686" s="85"/>
      <c r="N686" s="85"/>
      <c r="O686" s="85"/>
      <c r="P686" s="85"/>
      <c r="Q686" s="85"/>
      <c r="R686" s="85"/>
      <c r="S686" s="85"/>
      <c r="T686" s="85"/>
      <c r="U686" s="85"/>
      <c r="V686" s="85"/>
      <c r="W686" s="85"/>
      <c r="X686" s="85"/>
      <c r="Y686" s="85"/>
      <c r="Z686" s="85"/>
    </row>
    <row r="687" spans="1:26" ht="12" customHeight="1" x14ac:dyDescent="0.2">
      <c r="A687" s="85"/>
      <c r="B687" s="85"/>
      <c r="C687" s="85"/>
      <c r="D687" s="85"/>
      <c r="E687" s="85"/>
      <c r="F687" s="85"/>
      <c r="G687" s="85"/>
      <c r="H687" s="85"/>
      <c r="I687" s="85"/>
      <c r="J687" s="85"/>
      <c r="K687" s="85"/>
      <c r="L687" s="85"/>
      <c r="M687" s="85"/>
      <c r="N687" s="85"/>
      <c r="O687" s="85"/>
      <c r="P687" s="85"/>
      <c r="Q687" s="85"/>
      <c r="R687" s="85"/>
      <c r="S687" s="85"/>
      <c r="T687" s="85"/>
      <c r="U687" s="85"/>
      <c r="V687" s="85"/>
      <c r="W687" s="85"/>
      <c r="X687" s="85"/>
      <c r="Y687" s="85"/>
      <c r="Z687" s="85"/>
    </row>
    <row r="688" spans="1:26" ht="12" customHeight="1" x14ac:dyDescent="0.2">
      <c r="A688" s="85"/>
      <c r="B688" s="85"/>
      <c r="C688" s="85"/>
      <c r="D688" s="85"/>
      <c r="E688" s="85"/>
      <c r="F688" s="85"/>
      <c r="G688" s="85"/>
      <c r="H688" s="85"/>
      <c r="I688" s="85"/>
      <c r="J688" s="85"/>
      <c r="K688" s="85"/>
      <c r="L688" s="85"/>
      <c r="M688" s="85"/>
      <c r="N688" s="85"/>
      <c r="O688" s="85"/>
      <c r="P688" s="85"/>
      <c r="Q688" s="85"/>
      <c r="R688" s="85"/>
      <c r="S688" s="85"/>
      <c r="T688" s="85"/>
      <c r="U688" s="85"/>
      <c r="V688" s="85"/>
      <c r="W688" s="85"/>
      <c r="X688" s="85"/>
      <c r="Y688" s="85"/>
      <c r="Z688" s="85"/>
    </row>
    <row r="689" spans="1:26" ht="12" customHeight="1" x14ac:dyDescent="0.2">
      <c r="A689" s="85"/>
      <c r="B689" s="85"/>
      <c r="C689" s="85"/>
      <c r="D689" s="85"/>
      <c r="E689" s="85"/>
      <c r="F689" s="85"/>
      <c r="G689" s="85"/>
      <c r="H689" s="85"/>
      <c r="I689" s="85"/>
      <c r="J689" s="85"/>
      <c r="K689" s="85"/>
      <c r="L689" s="85"/>
      <c r="M689" s="85"/>
      <c r="N689" s="85"/>
      <c r="O689" s="85"/>
      <c r="P689" s="85"/>
      <c r="Q689" s="85"/>
      <c r="R689" s="85"/>
      <c r="S689" s="85"/>
      <c r="T689" s="85"/>
      <c r="U689" s="85"/>
      <c r="V689" s="85"/>
      <c r="W689" s="85"/>
      <c r="X689" s="85"/>
      <c r="Y689" s="85"/>
      <c r="Z689" s="85"/>
    </row>
    <row r="690" spans="1:26" ht="12" customHeight="1" x14ac:dyDescent="0.2">
      <c r="A690" s="85"/>
      <c r="B690" s="85"/>
      <c r="C690" s="85"/>
      <c r="D690" s="85"/>
      <c r="E690" s="85"/>
      <c r="F690" s="85"/>
      <c r="G690" s="85"/>
      <c r="H690" s="85"/>
      <c r="I690" s="85"/>
      <c r="J690" s="85"/>
      <c r="K690" s="85"/>
      <c r="L690" s="85"/>
      <c r="M690" s="85"/>
      <c r="N690" s="85"/>
      <c r="O690" s="85"/>
      <c r="P690" s="85"/>
      <c r="Q690" s="85"/>
      <c r="R690" s="85"/>
      <c r="S690" s="85"/>
      <c r="T690" s="85"/>
      <c r="U690" s="85"/>
      <c r="V690" s="85"/>
      <c r="W690" s="85"/>
      <c r="X690" s="85"/>
      <c r="Y690" s="85"/>
      <c r="Z690" s="85"/>
    </row>
    <row r="691" spans="1:26" ht="12" customHeight="1" x14ac:dyDescent="0.2">
      <c r="A691" s="85"/>
      <c r="B691" s="85"/>
      <c r="C691" s="85"/>
      <c r="D691" s="85"/>
      <c r="E691" s="85"/>
      <c r="F691" s="85"/>
      <c r="G691" s="85"/>
      <c r="H691" s="85"/>
      <c r="I691" s="85"/>
      <c r="J691" s="85"/>
      <c r="K691" s="85"/>
      <c r="L691" s="85"/>
      <c r="M691" s="85"/>
      <c r="N691" s="85"/>
      <c r="O691" s="85"/>
      <c r="P691" s="85"/>
      <c r="Q691" s="85"/>
      <c r="R691" s="85"/>
      <c r="S691" s="85"/>
      <c r="T691" s="85"/>
      <c r="U691" s="85"/>
      <c r="V691" s="85"/>
      <c r="W691" s="85"/>
      <c r="X691" s="85"/>
      <c r="Y691" s="85"/>
      <c r="Z691" s="85"/>
    </row>
    <row r="692" spans="1:26" ht="12" customHeight="1" x14ac:dyDescent="0.2">
      <c r="A692" s="85"/>
      <c r="B692" s="85"/>
      <c r="C692" s="85"/>
      <c r="D692" s="85"/>
      <c r="E692" s="85"/>
      <c r="F692" s="85"/>
      <c r="G692" s="85"/>
      <c r="H692" s="85"/>
      <c r="I692" s="85"/>
      <c r="J692" s="85"/>
      <c r="K692" s="85"/>
      <c r="L692" s="85"/>
      <c r="M692" s="85"/>
      <c r="N692" s="85"/>
      <c r="O692" s="85"/>
      <c r="P692" s="85"/>
      <c r="Q692" s="85"/>
      <c r="R692" s="85"/>
      <c r="S692" s="85"/>
      <c r="T692" s="85"/>
      <c r="U692" s="85"/>
      <c r="V692" s="85"/>
      <c r="W692" s="85"/>
      <c r="X692" s="85"/>
      <c r="Y692" s="85"/>
      <c r="Z692" s="85"/>
    </row>
    <row r="693" spans="1:26" ht="12" customHeight="1" x14ac:dyDescent="0.2">
      <c r="A693" s="85"/>
      <c r="B693" s="85"/>
      <c r="C693" s="85"/>
      <c r="D693" s="85"/>
      <c r="E693" s="85"/>
      <c r="F693" s="85"/>
      <c r="G693" s="85"/>
      <c r="H693" s="85"/>
      <c r="I693" s="85"/>
      <c r="J693" s="85"/>
      <c r="K693" s="85"/>
      <c r="L693" s="85"/>
      <c r="M693" s="85"/>
      <c r="N693" s="85"/>
      <c r="O693" s="85"/>
      <c r="P693" s="85"/>
      <c r="Q693" s="85"/>
      <c r="R693" s="85"/>
      <c r="S693" s="85"/>
      <c r="T693" s="85"/>
      <c r="U693" s="85"/>
      <c r="V693" s="85"/>
      <c r="W693" s="85"/>
      <c r="X693" s="85"/>
      <c r="Y693" s="85"/>
      <c r="Z693" s="85"/>
    </row>
    <row r="694" spans="1:26" ht="12" customHeight="1" x14ac:dyDescent="0.2">
      <c r="A694" s="85"/>
      <c r="B694" s="85"/>
      <c r="C694" s="85"/>
      <c r="D694" s="85"/>
      <c r="E694" s="85"/>
      <c r="F694" s="85"/>
      <c r="G694" s="85"/>
      <c r="H694" s="85"/>
      <c r="I694" s="85"/>
      <c r="J694" s="85"/>
      <c r="K694" s="85"/>
      <c r="L694" s="85"/>
      <c r="M694" s="85"/>
      <c r="N694" s="85"/>
      <c r="O694" s="85"/>
      <c r="P694" s="85"/>
      <c r="Q694" s="85"/>
      <c r="R694" s="85"/>
      <c r="S694" s="85"/>
      <c r="T694" s="85"/>
      <c r="U694" s="85"/>
      <c r="V694" s="85"/>
      <c r="W694" s="85"/>
      <c r="X694" s="85"/>
      <c r="Y694" s="85"/>
      <c r="Z694" s="85"/>
    </row>
    <row r="695" spans="1:26" ht="12" customHeight="1" x14ac:dyDescent="0.2">
      <c r="A695" s="85"/>
      <c r="B695" s="85"/>
      <c r="C695" s="85"/>
      <c r="D695" s="85"/>
      <c r="E695" s="85"/>
      <c r="F695" s="85"/>
      <c r="G695" s="85"/>
      <c r="H695" s="85"/>
      <c r="I695" s="85"/>
      <c r="J695" s="85"/>
      <c r="K695" s="85"/>
      <c r="L695" s="85"/>
      <c r="M695" s="85"/>
      <c r="N695" s="85"/>
      <c r="O695" s="85"/>
      <c r="P695" s="85"/>
      <c r="Q695" s="85"/>
      <c r="R695" s="85"/>
      <c r="S695" s="85"/>
      <c r="T695" s="85"/>
      <c r="U695" s="85"/>
      <c r="V695" s="85"/>
      <c r="W695" s="85"/>
      <c r="X695" s="85"/>
      <c r="Y695" s="85"/>
      <c r="Z695" s="85"/>
    </row>
    <row r="696" spans="1:26" ht="12" customHeight="1" x14ac:dyDescent="0.2">
      <c r="A696" s="85"/>
      <c r="B696" s="85"/>
      <c r="C696" s="85"/>
      <c r="D696" s="85"/>
      <c r="E696" s="85"/>
      <c r="F696" s="85"/>
      <c r="G696" s="85"/>
      <c r="H696" s="85"/>
      <c r="I696" s="85"/>
      <c r="J696" s="85"/>
      <c r="K696" s="85"/>
      <c r="L696" s="85"/>
      <c r="M696" s="85"/>
      <c r="N696" s="85"/>
      <c r="O696" s="85"/>
      <c r="P696" s="85"/>
      <c r="Q696" s="85"/>
      <c r="R696" s="85"/>
      <c r="S696" s="85"/>
      <c r="T696" s="85"/>
      <c r="U696" s="85"/>
      <c r="V696" s="85"/>
      <c r="W696" s="85"/>
      <c r="X696" s="85"/>
      <c r="Y696" s="85"/>
      <c r="Z696" s="85"/>
    </row>
    <row r="697" spans="1:26" ht="12" customHeight="1" x14ac:dyDescent="0.2">
      <c r="A697" s="85"/>
      <c r="B697" s="85"/>
      <c r="C697" s="85"/>
      <c r="D697" s="85"/>
      <c r="E697" s="85"/>
      <c r="F697" s="85"/>
      <c r="G697" s="85"/>
      <c r="H697" s="85"/>
      <c r="I697" s="85"/>
      <c r="J697" s="85"/>
      <c r="K697" s="85"/>
      <c r="L697" s="85"/>
      <c r="M697" s="85"/>
      <c r="N697" s="85"/>
      <c r="O697" s="85"/>
      <c r="P697" s="85"/>
      <c r="Q697" s="85"/>
      <c r="R697" s="85"/>
      <c r="S697" s="85"/>
      <c r="T697" s="85"/>
      <c r="U697" s="85"/>
      <c r="V697" s="85"/>
      <c r="W697" s="85"/>
      <c r="X697" s="85"/>
      <c r="Y697" s="85"/>
      <c r="Z697" s="85"/>
    </row>
    <row r="698" spans="1:26" ht="12" customHeight="1" x14ac:dyDescent="0.2">
      <c r="A698" s="85"/>
      <c r="B698" s="85"/>
      <c r="C698" s="85"/>
      <c r="D698" s="85"/>
      <c r="E698" s="85"/>
      <c r="F698" s="85"/>
      <c r="G698" s="85"/>
      <c r="H698" s="85"/>
      <c r="I698" s="85"/>
      <c r="J698" s="85"/>
      <c r="K698" s="85"/>
      <c r="L698" s="85"/>
      <c r="M698" s="85"/>
      <c r="N698" s="85"/>
      <c r="O698" s="85"/>
      <c r="P698" s="85"/>
      <c r="Q698" s="85"/>
      <c r="R698" s="85"/>
      <c r="S698" s="85"/>
      <c r="T698" s="85"/>
      <c r="U698" s="85"/>
      <c r="V698" s="85"/>
      <c r="W698" s="85"/>
      <c r="X698" s="85"/>
      <c r="Y698" s="85"/>
      <c r="Z698" s="85"/>
    </row>
    <row r="699" spans="1:26" ht="12" customHeight="1" x14ac:dyDescent="0.2">
      <c r="A699" s="85"/>
      <c r="B699" s="85"/>
      <c r="C699" s="85"/>
      <c r="D699" s="85"/>
      <c r="E699" s="85"/>
      <c r="F699" s="85"/>
      <c r="G699" s="85"/>
      <c r="H699" s="85"/>
      <c r="I699" s="85"/>
      <c r="J699" s="85"/>
      <c r="K699" s="85"/>
      <c r="L699" s="85"/>
      <c r="M699" s="85"/>
      <c r="N699" s="85"/>
      <c r="O699" s="85"/>
      <c r="P699" s="85"/>
      <c r="Q699" s="85"/>
      <c r="R699" s="85"/>
      <c r="S699" s="85"/>
      <c r="T699" s="85"/>
      <c r="U699" s="85"/>
      <c r="V699" s="85"/>
      <c r="W699" s="85"/>
      <c r="X699" s="85"/>
      <c r="Y699" s="85"/>
      <c r="Z699" s="85"/>
    </row>
    <row r="700" spans="1:26" ht="12" customHeight="1" x14ac:dyDescent="0.2">
      <c r="A700" s="85"/>
      <c r="B700" s="85"/>
      <c r="C700" s="85"/>
      <c r="D700" s="85"/>
      <c r="E700" s="85"/>
      <c r="F700" s="85"/>
      <c r="G700" s="85"/>
      <c r="H700" s="85"/>
      <c r="I700" s="85"/>
      <c r="J700" s="85"/>
      <c r="K700" s="85"/>
      <c r="L700" s="85"/>
      <c r="M700" s="85"/>
      <c r="N700" s="85"/>
      <c r="O700" s="85"/>
      <c r="P700" s="85"/>
      <c r="Q700" s="85"/>
      <c r="R700" s="85"/>
      <c r="S700" s="85"/>
      <c r="T700" s="85"/>
      <c r="U700" s="85"/>
      <c r="V700" s="85"/>
      <c r="W700" s="85"/>
      <c r="X700" s="85"/>
      <c r="Y700" s="85"/>
      <c r="Z700" s="85"/>
    </row>
    <row r="701" spans="1:26" ht="12" customHeight="1" x14ac:dyDescent="0.2">
      <c r="A701" s="85"/>
      <c r="B701" s="85"/>
      <c r="C701" s="85"/>
      <c r="D701" s="85"/>
      <c r="E701" s="85"/>
      <c r="F701" s="85"/>
      <c r="G701" s="85"/>
      <c r="H701" s="85"/>
      <c r="I701" s="85"/>
      <c r="J701" s="85"/>
      <c r="K701" s="85"/>
      <c r="L701" s="85"/>
      <c r="M701" s="85"/>
      <c r="N701" s="85"/>
      <c r="O701" s="85"/>
      <c r="P701" s="85"/>
      <c r="Q701" s="85"/>
      <c r="R701" s="85"/>
      <c r="S701" s="85"/>
      <c r="T701" s="85"/>
      <c r="U701" s="85"/>
      <c r="V701" s="85"/>
      <c r="W701" s="85"/>
      <c r="X701" s="85"/>
      <c r="Y701" s="85"/>
      <c r="Z701" s="85"/>
    </row>
    <row r="702" spans="1:26" ht="12" customHeight="1" x14ac:dyDescent="0.2">
      <c r="A702" s="85"/>
      <c r="B702" s="85"/>
      <c r="C702" s="85"/>
      <c r="D702" s="85"/>
      <c r="E702" s="85"/>
      <c r="F702" s="85"/>
      <c r="G702" s="85"/>
      <c r="H702" s="85"/>
      <c r="I702" s="85"/>
      <c r="J702" s="85"/>
      <c r="K702" s="85"/>
      <c r="L702" s="85"/>
      <c r="M702" s="85"/>
      <c r="N702" s="85"/>
      <c r="O702" s="85"/>
      <c r="P702" s="85"/>
      <c r="Q702" s="85"/>
      <c r="R702" s="85"/>
      <c r="S702" s="85"/>
      <c r="T702" s="85"/>
      <c r="U702" s="85"/>
      <c r="V702" s="85"/>
      <c r="W702" s="85"/>
      <c r="X702" s="85"/>
      <c r="Y702" s="85"/>
      <c r="Z702" s="85"/>
    </row>
    <row r="703" spans="1:26" ht="12" customHeight="1" x14ac:dyDescent="0.2">
      <c r="A703" s="85"/>
      <c r="B703" s="85"/>
      <c r="C703" s="85"/>
      <c r="D703" s="85"/>
      <c r="E703" s="85"/>
      <c r="F703" s="85"/>
      <c r="G703" s="85"/>
      <c r="H703" s="85"/>
      <c r="I703" s="85"/>
      <c r="J703" s="85"/>
      <c r="K703" s="85"/>
      <c r="L703" s="85"/>
      <c r="M703" s="85"/>
      <c r="N703" s="85"/>
      <c r="O703" s="85"/>
      <c r="P703" s="85"/>
      <c r="Q703" s="85"/>
      <c r="R703" s="85"/>
      <c r="S703" s="85"/>
      <c r="T703" s="85"/>
      <c r="U703" s="85"/>
      <c r="V703" s="85"/>
      <c r="W703" s="85"/>
      <c r="X703" s="85"/>
      <c r="Y703" s="85"/>
      <c r="Z703" s="85"/>
    </row>
    <row r="704" spans="1:26" ht="12" customHeight="1" x14ac:dyDescent="0.2">
      <c r="A704" s="85"/>
      <c r="B704" s="85"/>
      <c r="C704" s="85"/>
      <c r="D704" s="85"/>
      <c r="E704" s="85"/>
      <c r="F704" s="85"/>
      <c r="G704" s="85"/>
      <c r="H704" s="85"/>
      <c r="I704" s="85"/>
      <c r="J704" s="85"/>
      <c r="K704" s="85"/>
      <c r="L704" s="85"/>
      <c r="M704" s="85"/>
      <c r="N704" s="85"/>
      <c r="O704" s="85"/>
      <c r="P704" s="85"/>
      <c r="Q704" s="85"/>
      <c r="R704" s="85"/>
      <c r="S704" s="85"/>
      <c r="T704" s="85"/>
      <c r="U704" s="85"/>
      <c r="V704" s="85"/>
      <c r="W704" s="85"/>
      <c r="X704" s="85"/>
      <c r="Y704" s="85"/>
      <c r="Z704" s="85"/>
    </row>
    <row r="705" spans="1:26" ht="12" customHeight="1" x14ac:dyDescent="0.2">
      <c r="A705" s="85"/>
      <c r="B705" s="85"/>
      <c r="C705" s="85"/>
      <c r="D705" s="85"/>
      <c r="E705" s="85"/>
      <c r="F705" s="85"/>
      <c r="G705" s="85"/>
      <c r="H705" s="85"/>
      <c r="I705" s="85"/>
      <c r="J705" s="85"/>
      <c r="K705" s="85"/>
      <c r="L705" s="85"/>
      <c r="M705" s="85"/>
      <c r="N705" s="85"/>
      <c r="O705" s="85"/>
      <c r="P705" s="85"/>
      <c r="Q705" s="85"/>
      <c r="R705" s="85"/>
      <c r="S705" s="85"/>
      <c r="T705" s="85"/>
      <c r="U705" s="85"/>
      <c r="V705" s="85"/>
      <c r="W705" s="85"/>
      <c r="X705" s="85"/>
      <c r="Y705" s="85"/>
      <c r="Z705" s="85"/>
    </row>
    <row r="706" spans="1:26" ht="12" customHeight="1" x14ac:dyDescent="0.2">
      <c r="A706" s="85"/>
      <c r="B706" s="85"/>
      <c r="C706" s="85"/>
      <c r="D706" s="85"/>
      <c r="E706" s="85"/>
      <c r="F706" s="85"/>
      <c r="G706" s="85"/>
      <c r="H706" s="85"/>
      <c r="I706" s="85"/>
      <c r="J706" s="85"/>
      <c r="K706" s="85"/>
      <c r="L706" s="85"/>
      <c r="M706" s="85"/>
      <c r="N706" s="85"/>
      <c r="O706" s="85"/>
      <c r="P706" s="85"/>
      <c r="Q706" s="85"/>
      <c r="R706" s="85"/>
      <c r="S706" s="85"/>
      <c r="T706" s="85"/>
      <c r="U706" s="85"/>
      <c r="V706" s="85"/>
      <c r="W706" s="85"/>
      <c r="X706" s="85"/>
      <c r="Y706" s="85"/>
      <c r="Z706" s="85"/>
    </row>
    <row r="707" spans="1:26" ht="12" customHeight="1" x14ac:dyDescent="0.2">
      <c r="A707" s="85"/>
      <c r="B707" s="85"/>
      <c r="C707" s="85"/>
      <c r="D707" s="85"/>
      <c r="E707" s="85"/>
      <c r="F707" s="85"/>
      <c r="G707" s="85"/>
      <c r="H707" s="85"/>
      <c r="I707" s="85"/>
      <c r="J707" s="85"/>
      <c r="K707" s="85"/>
      <c r="L707" s="85"/>
      <c r="M707" s="85"/>
      <c r="N707" s="85"/>
      <c r="O707" s="85"/>
      <c r="P707" s="85"/>
      <c r="Q707" s="85"/>
      <c r="R707" s="85"/>
      <c r="S707" s="85"/>
      <c r="T707" s="85"/>
      <c r="U707" s="85"/>
      <c r="V707" s="85"/>
      <c r="W707" s="85"/>
      <c r="X707" s="85"/>
      <c r="Y707" s="85"/>
      <c r="Z707" s="85"/>
    </row>
    <row r="708" spans="1:26" ht="12" customHeight="1" x14ac:dyDescent="0.2">
      <c r="A708" s="85"/>
      <c r="B708" s="85"/>
      <c r="C708" s="85"/>
      <c r="D708" s="85"/>
      <c r="E708" s="85"/>
      <c r="F708" s="85"/>
      <c r="G708" s="85"/>
      <c r="H708" s="85"/>
      <c r="I708" s="85"/>
      <c r="J708" s="85"/>
      <c r="K708" s="85"/>
      <c r="L708" s="85"/>
      <c r="M708" s="85"/>
      <c r="N708" s="85"/>
      <c r="O708" s="85"/>
      <c r="P708" s="85"/>
      <c r="Q708" s="85"/>
      <c r="R708" s="85"/>
      <c r="S708" s="85"/>
      <c r="T708" s="85"/>
      <c r="U708" s="85"/>
      <c r="V708" s="85"/>
      <c r="W708" s="85"/>
      <c r="X708" s="85"/>
      <c r="Y708" s="85"/>
      <c r="Z708" s="85"/>
    </row>
    <row r="709" spans="1:26" ht="12" customHeight="1" x14ac:dyDescent="0.2">
      <c r="A709" s="85"/>
      <c r="B709" s="85"/>
      <c r="C709" s="85"/>
      <c r="D709" s="85"/>
      <c r="E709" s="85"/>
      <c r="F709" s="85"/>
      <c r="G709" s="85"/>
      <c r="H709" s="85"/>
      <c r="I709" s="85"/>
      <c r="J709" s="85"/>
      <c r="K709" s="85"/>
      <c r="L709" s="85"/>
      <c r="M709" s="85"/>
      <c r="N709" s="85"/>
      <c r="O709" s="85"/>
      <c r="P709" s="85"/>
      <c r="Q709" s="85"/>
      <c r="R709" s="85"/>
      <c r="S709" s="85"/>
      <c r="T709" s="85"/>
      <c r="U709" s="85"/>
      <c r="V709" s="85"/>
      <c r="W709" s="85"/>
      <c r="X709" s="85"/>
      <c r="Y709" s="85"/>
      <c r="Z709" s="85"/>
    </row>
    <row r="710" spans="1:26" ht="12" customHeight="1" x14ac:dyDescent="0.2">
      <c r="A710" s="85"/>
      <c r="B710" s="85"/>
      <c r="C710" s="85"/>
      <c r="D710" s="85"/>
      <c r="E710" s="85"/>
      <c r="F710" s="85"/>
      <c r="G710" s="85"/>
      <c r="H710" s="85"/>
      <c r="I710" s="85"/>
      <c r="J710" s="85"/>
      <c r="K710" s="85"/>
      <c r="L710" s="85"/>
      <c r="M710" s="85"/>
      <c r="N710" s="85"/>
      <c r="O710" s="85"/>
      <c r="P710" s="85"/>
      <c r="Q710" s="85"/>
      <c r="R710" s="85"/>
      <c r="S710" s="85"/>
      <c r="T710" s="85"/>
      <c r="U710" s="85"/>
      <c r="V710" s="85"/>
      <c r="W710" s="85"/>
      <c r="X710" s="85"/>
      <c r="Y710" s="85"/>
      <c r="Z710" s="85"/>
    </row>
    <row r="711" spans="1:26" ht="12" customHeight="1" x14ac:dyDescent="0.2">
      <c r="A711" s="85"/>
      <c r="B711" s="85"/>
      <c r="C711" s="85"/>
      <c r="D711" s="85"/>
      <c r="E711" s="85"/>
      <c r="F711" s="85"/>
      <c r="G711" s="85"/>
      <c r="H711" s="85"/>
      <c r="I711" s="85"/>
      <c r="J711" s="85"/>
      <c r="K711" s="85"/>
      <c r="L711" s="85"/>
      <c r="M711" s="85"/>
      <c r="N711" s="85"/>
      <c r="O711" s="85"/>
      <c r="P711" s="85"/>
      <c r="Q711" s="85"/>
      <c r="R711" s="85"/>
      <c r="S711" s="85"/>
      <c r="T711" s="85"/>
      <c r="U711" s="85"/>
      <c r="V711" s="85"/>
      <c r="W711" s="85"/>
      <c r="X711" s="85"/>
      <c r="Y711" s="85"/>
      <c r="Z711" s="85"/>
    </row>
    <row r="712" spans="1:26" ht="12" customHeight="1" x14ac:dyDescent="0.2">
      <c r="A712" s="85"/>
      <c r="B712" s="85"/>
      <c r="C712" s="85"/>
      <c r="D712" s="85"/>
      <c r="E712" s="85"/>
      <c r="F712" s="85"/>
      <c r="G712" s="85"/>
      <c r="H712" s="85"/>
      <c r="I712" s="85"/>
      <c r="J712" s="85"/>
      <c r="K712" s="85"/>
      <c r="L712" s="85"/>
      <c r="M712" s="85"/>
      <c r="N712" s="85"/>
      <c r="O712" s="85"/>
      <c r="P712" s="85"/>
      <c r="Q712" s="85"/>
      <c r="R712" s="85"/>
      <c r="S712" s="85"/>
      <c r="T712" s="85"/>
      <c r="U712" s="85"/>
      <c r="V712" s="85"/>
      <c r="W712" s="85"/>
      <c r="X712" s="85"/>
      <c r="Y712" s="85"/>
      <c r="Z712" s="85"/>
    </row>
    <row r="713" spans="1:26" ht="12" customHeight="1" x14ac:dyDescent="0.2">
      <c r="A713" s="85"/>
      <c r="B713" s="85"/>
      <c r="C713" s="85"/>
      <c r="D713" s="85"/>
      <c r="E713" s="85"/>
      <c r="F713" s="85"/>
      <c r="G713" s="85"/>
      <c r="H713" s="85"/>
      <c r="I713" s="85"/>
      <c r="J713" s="85"/>
      <c r="K713" s="85"/>
      <c r="L713" s="85"/>
      <c r="M713" s="85"/>
      <c r="N713" s="85"/>
      <c r="O713" s="85"/>
      <c r="P713" s="85"/>
      <c r="Q713" s="85"/>
      <c r="R713" s="85"/>
      <c r="S713" s="85"/>
      <c r="T713" s="85"/>
      <c r="U713" s="85"/>
      <c r="V713" s="85"/>
      <c r="W713" s="85"/>
      <c r="X713" s="85"/>
      <c r="Y713" s="85"/>
      <c r="Z713" s="85"/>
    </row>
    <row r="714" spans="1:26" ht="12" customHeight="1" x14ac:dyDescent="0.2">
      <c r="A714" s="85"/>
      <c r="B714" s="85"/>
      <c r="C714" s="85"/>
      <c r="D714" s="85"/>
      <c r="E714" s="85"/>
      <c r="F714" s="85"/>
      <c r="G714" s="85"/>
      <c r="H714" s="85"/>
      <c r="I714" s="85"/>
      <c r="J714" s="85"/>
      <c r="K714" s="85"/>
      <c r="L714" s="85"/>
      <c r="M714" s="85"/>
      <c r="N714" s="85"/>
      <c r="O714" s="85"/>
      <c r="P714" s="85"/>
      <c r="Q714" s="85"/>
      <c r="R714" s="85"/>
      <c r="S714" s="85"/>
      <c r="T714" s="85"/>
      <c r="U714" s="85"/>
      <c r="V714" s="85"/>
      <c r="W714" s="85"/>
      <c r="X714" s="85"/>
      <c r="Y714" s="85"/>
      <c r="Z714" s="85"/>
    </row>
    <row r="715" spans="1:26" ht="12" customHeight="1" x14ac:dyDescent="0.2">
      <c r="A715" s="85"/>
      <c r="B715" s="85"/>
      <c r="C715" s="85"/>
      <c r="D715" s="85"/>
      <c r="E715" s="85"/>
      <c r="F715" s="85"/>
      <c r="G715" s="85"/>
      <c r="H715" s="85"/>
      <c r="I715" s="85"/>
      <c r="J715" s="85"/>
      <c r="K715" s="85"/>
      <c r="L715" s="85"/>
      <c r="M715" s="85"/>
      <c r="N715" s="85"/>
      <c r="O715" s="85"/>
      <c r="P715" s="85"/>
      <c r="Q715" s="85"/>
      <c r="R715" s="85"/>
      <c r="S715" s="85"/>
      <c r="T715" s="85"/>
      <c r="U715" s="85"/>
      <c r="V715" s="85"/>
      <c r="W715" s="85"/>
      <c r="X715" s="85"/>
      <c r="Y715" s="85"/>
      <c r="Z715" s="85"/>
    </row>
    <row r="716" spans="1:26" ht="12" customHeight="1" x14ac:dyDescent="0.2">
      <c r="A716" s="85"/>
      <c r="B716" s="85"/>
      <c r="C716" s="85"/>
      <c r="D716" s="85"/>
      <c r="E716" s="85"/>
      <c r="F716" s="85"/>
      <c r="G716" s="85"/>
      <c r="H716" s="85"/>
      <c r="I716" s="85"/>
      <c r="J716" s="85"/>
      <c r="K716" s="85"/>
      <c r="L716" s="85"/>
      <c r="M716" s="85"/>
      <c r="N716" s="85"/>
      <c r="O716" s="85"/>
      <c r="P716" s="85"/>
      <c r="Q716" s="85"/>
      <c r="R716" s="85"/>
      <c r="S716" s="85"/>
      <c r="T716" s="85"/>
      <c r="U716" s="85"/>
      <c r="V716" s="85"/>
      <c r="W716" s="85"/>
      <c r="X716" s="85"/>
      <c r="Y716" s="85"/>
      <c r="Z716" s="85"/>
    </row>
    <row r="717" spans="1:26" ht="12" customHeight="1" x14ac:dyDescent="0.2">
      <c r="A717" s="85"/>
      <c r="B717" s="85"/>
      <c r="C717" s="85"/>
      <c r="D717" s="85"/>
      <c r="E717" s="85"/>
      <c r="F717" s="85"/>
      <c r="G717" s="85"/>
      <c r="H717" s="85"/>
      <c r="I717" s="85"/>
      <c r="J717" s="85"/>
      <c r="K717" s="85"/>
      <c r="L717" s="85"/>
      <c r="M717" s="85"/>
      <c r="N717" s="85"/>
      <c r="O717" s="85"/>
      <c r="P717" s="85"/>
      <c r="Q717" s="85"/>
      <c r="R717" s="85"/>
      <c r="S717" s="85"/>
      <c r="T717" s="85"/>
      <c r="U717" s="85"/>
      <c r="V717" s="85"/>
      <c r="W717" s="85"/>
      <c r="X717" s="85"/>
      <c r="Y717" s="85"/>
      <c r="Z717" s="85"/>
    </row>
    <row r="718" spans="1:26" ht="12" customHeight="1" x14ac:dyDescent="0.2">
      <c r="A718" s="85"/>
      <c r="B718" s="85"/>
      <c r="C718" s="85"/>
      <c r="D718" s="85"/>
      <c r="E718" s="85"/>
      <c r="F718" s="85"/>
      <c r="G718" s="85"/>
      <c r="H718" s="85"/>
      <c r="I718" s="85"/>
      <c r="J718" s="85"/>
      <c r="K718" s="85"/>
      <c r="L718" s="85"/>
      <c r="M718" s="85"/>
      <c r="N718" s="85"/>
      <c r="O718" s="85"/>
      <c r="P718" s="85"/>
      <c r="Q718" s="85"/>
      <c r="R718" s="85"/>
      <c r="S718" s="85"/>
      <c r="T718" s="85"/>
      <c r="U718" s="85"/>
      <c r="V718" s="85"/>
      <c r="W718" s="85"/>
      <c r="X718" s="85"/>
      <c r="Y718" s="85"/>
      <c r="Z718" s="85"/>
    </row>
    <row r="719" spans="1:26" ht="12" customHeight="1" x14ac:dyDescent="0.2">
      <c r="A719" s="85"/>
      <c r="B719" s="85"/>
      <c r="C719" s="85"/>
      <c r="D719" s="85"/>
      <c r="E719" s="85"/>
      <c r="F719" s="85"/>
      <c r="G719" s="85"/>
      <c r="H719" s="85"/>
      <c r="I719" s="85"/>
      <c r="J719" s="85"/>
      <c r="K719" s="85"/>
      <c r="L719" s="85"/>
      <c r="M719" s="85"/>
      <c r="N719" s="85"/>
      <c r="O719" s="85"/>
      <c r="P719" s="85"/>
      <c r="Q719" s="85"/>
      <c r="R719" s="85"/>
      <c r="S719" s="85"/>
      <c r="T719" s="85"/>
      <c r="U719" s="85"/>
      <c r="V719" s="85"/>
      <c r="W719" s="85"/>
      <c r="X719" s="85"/>
      <c r="Y719" s="85"/>
      <c r="Z719" s="85"/>
    </row>
    <row r="720" spans="1:26" ht="12" customHeight="1" x14ac:dyDescent="0.2">
      <c r="A720" s="85"/>
      <c r="B720" s="85"/>
      <c r="C720" s="85"/>
      <c r="D720" s="85"/>
      <c r="E720" s="85"/>
      <c r="F720" s="85"/>
      <c r="G720" s="85"/>
      <c r="H720" s="85"/>
      <c r="I720" s="85"/>
      <c r="J720" s="85"/>
      <c r="K720" s="85"/>
      <c r="L720" s="85"/>
      <c r="M720" s="85"/>
      <c r="N720" s="85"/>
      <c r="O720" s="85"/>
      <c r="P720" s="85"/>
      <c r="Q720" s="85"/>
      <c r="R720" s="85"/>
      <c r="S720" s="85"/>
      <c r="T720" s="85"/>
      <c r="U720" s="85"/>
      <c r="V720" s="85"/>
      <c r="W720" s="85"/>
      <c r="X720" s="85"/>
      <c r="Y720" s="85"/>
      <c r="Z720" s="85"/>
    </row>
    <row r="721" spans="1:26" ht="12" customHeight="1" x14ac:dyDescent="0.2">
      <c r="A721" s="85"/>
      <c r="B721" s="85"/>
      <c r="C721" s="85"/>
      <c r="D721" s="85"/>
      <c r="E721" s="85"/>
      <c r="F721" s="85"/>
      <c r="G721" s="85"/>
      <c r="H721" s="85"/>
      <c r="I721" s="85"/>
      <c r="J721" s="85"/>
      <c r="K721" s="85"/>
      <c r="L721" s="85"/>
      <c r="M721" s="85"/>
      <c r="N721" s="85"/>
      <c r="O721" s="85"/>
      <c r="P721" s="85"/>
      <c r="Q721" s="85"/>
      <c r="R721" s="85"/>
      <c r="S721" s="85"/>
      <c r="T721" s="85"/>
      <c r="U721" s="85"/>
      <c r="V721" s="85"/>
      <c r="W721" s="85"/>
      <c r="X721" s="85"/>
      <c r="Y721" s="85"/>
      <c r="Z721" s="85"/>
    </row>
    <row r="722" spans="1:26" ht="12" customHeight="1" x14ac:dyDescent="0.2">
      <c r="A722" s="85"/>
      <c r="B722" s="85"/>
      <c r="C722" s="85"/>
      <c r="D722" s="85"/>
      <c r="E722" s="85"/>
      <c r="F722" s="85"/>
      <c r="G722" s="85"/>
      <c r="H722" s="85"/>
      <c r="I722" s="85"/>
      <c r="J722" s="85"/>
      <c r="K722" s="85"/>
      <c r="L722" s="85"/>
      <c r="M722" s="85"/>
      <c r="N722" s="85"/>
      <c r="O722" s="85"/>
      <c r="P722" s="85"/>
      <c r="Q722" s="85"/>
      <c r="R722" s="85"/>
      <c r="S722" s="85"/>
      <c r="T722" s="85"/>
      <c r="U722" s="85"/>
      <c r="V722" s="85"/>
      <c r="W722" s="85"/>
      <c r="X722" s="85"/>
      <c r="Y722" s="85"/>
      <c r="Z722" s="85"/>
    </row>
    <row r="723" spans="1:26" ht="12" customHeight="1" x14ac:dyDescent="0.2">
      <c r="A723" s="85"/>
      <c r="B723" s="85"/>
      <c r="C723" s="85"/>
      <c r="D723" s="85"/>
      <c r="E723" s="85"/>
      <c r="F723" s="85"/>
      <c r="G723" s="85"/>
      <c r="H723" s="85"/>
      <c r="I723" s="85"/>
      <c r="J723" s="85"/>
      <c r="K723" s="85"/>
      <c r="L723" s="85"/>
      <c r="M723" s="85"/>
      <c r="N723" s="85"/>
      <c r="O723" s="85"/>
      <c r="P723" s="85"/>
      <c r="Q723" s="85"/>
      <c r="R723" s="85"/>
      <c r="S723" s="85"/>
      <c r="T723" s="85"/>
      <c r="U723" s="85"/>
      <c r="V723" s="85"/>
      <c r="W723" s="85"/>
      <c r="X723" s="85"/>
      <c r="Y723" s="85"/>
      <c r="Z723" s="85"/>
    </row>
    <row r="724" spans="1:26" ht="12" customHeight="1" x14ac:dyDescent="0.2">
      <c r="A724" s="85"/>
      <c r="B724" s="85"/>
      <c r="C724" s="85"/>
      <c r="D724" s="85"/>
      <c r="E724" s="85"/>
      <c r="F724" s="85"/>
      <c r="G724" s="85"/>
      <c r="H724" s="85"/>
      <c r="I724" s="85"/>
      <c r="J724" s="85"/>
      <c r="K724" s="85"/>
      <c r="L724" s="85"/>
      <c r="M724" s="85"/>
      <c r="N724" s="85"/>
      <c r="O724" s="85"/>
      <c r="P724" s="85"/>
      <c r="Q724" s="85"/>
      <c r="R724" s="85"/>
      <c r="S724" s="85"/>
      <c r="T724" s="85"/>
      <c r="U724" s="85"/>
      <c r="V724" s="85"/>
      <c r="W724" s="85"/>
      <c r="X724" s="85"/>
      <c r="Y724" s="85"/>
      <c r="Z724" s="85"/>
    </row>
    <row r="725" spans="1:26" ht="12" customHeight="1" x14ac:dyDescent="0.2">
      <c r="A725" s="85"/>
      <c r="B725" s="85"/>
      <c r="C725" s="85"/>
      <c r="D725" s="85"/>
      <c r="E725" s="85"/>
      <c r="F725" s="85"/>
      <c r="G725" s="85"/>
      <c r="H725" s="85"/>
      <c r="I725" s="85"/>
      <c r="J725" s="85"/>
      <c r="K725" s="85"/>
      <c r="L725" s="85"/>
      <c r="M725" s="85"/>
      <c r="N725" s="85"/>
      <c r="O725" s="85"/>
      <c r="P725" s="85"/>
      <c r="Q725" s="85"/>
      <c r="R725" s="85"/>
      <c r="S725" s="85"/>
      <c r="T725" s="85"/>
      <c r="U725" s="85"/>
      <c r="V725" s="85"/>
      <c r="W725" s="85"/>
      <c r="X725" s="85"/>
      <c r="Y725" s="85"/>
      <c r="Z725" s="85"/>
    </row>
    <row r="726" spans="1:26" ht="12" customHeight="1" x14ac:dyDescent="0.2">
      <c r="A726" s="85"/>
      <c r="B726" s="85"/>
      <c r="C726" s="85"/>
      <c r="D726" s="85"/>
      <c r="E726" s="85"/>
      <c r="F726" s="85"/>
      <c r="G726" s="85"/>
      <c r="H726" s="85"/>
      <c r="I726" s="85"/>
      <c r="J726" s="85"/>
      <c r="K726" s="85"/>
      <c r="L726" s="85"/>
      <c r="M726" s="85"/>
      <c r="N726" s="85"/>
      <c r="O726" s="85"/>
      <c r="P726" s="85"/>
      <c r="Q726" s="85"/>
      <c r="R726" s="85"/>
      <c r="S726" s="85"/>
      <c r="T726" s="85"/>
      <c r="U726" s="85"/>
      <c r="V726" s="85"/>
      <c r="W726" s="85"/>
      <c r="X726" s="85"/>
      <c r="Y726" s="85"/>
      <c r="Z726" s="85"/>
    </row>
    <row r="727" spans="1:26" ht="12" customHeight="1" x14ac:dyDescent="0.2">
      <c r="A727" s="85"/>
      <c r="B727" s="85"/>
      <c r="C727" s="85"/>
      <c r="D727" s="85"/>
      <c r="E727" s="85"/>
      <c r="F727" s="85"/>
      <c r="G727" s="85"/>
      <c r="H727" s="85"/>
      <c r="I727" s="85"/>
      <c r="J727" s="85"/>
      <c r="K727" s="85"/>
      <c r="L727" s="85"/>
      <c r="M727" s="85"/>
      <c r="N727" s="85"/>
      <c r="O727" s="85"/>
      <c r="P727" s="85"/>
      <c r="Q727" s="85"/>
      <c r="R727" s="85"/>
      <c r="S727" s="85"/>
      <c r="T727" s="85"/>
      <c r="U727" s="85"/>
      <c r="V727" s="85"/>
      <c r="W727" s="85"/>
      <c r="X727" s="85"/>
      <c r="Y727" s="85"/>
      <c r="Z727" s="85"/>
    </row>
    <row r="728" spans="1:26" ht="12" customHeight="1" x14ac:dyDescent="0.2">
      <c r="A728" s="85"/>
      <c r="B728" s="85"/>
      <c r="C728" s="85"/>
      <c r="D728" s="85"/>
      <c r="E728" s="85"/>
      <c r="F728" s="85"/>
      <c r="G728" s="85"/>
      <c r="H728" s="85"/>
      <c r="I728" s="85"/>
      <c r="J728" s="85"/>
      <c r="K728" s="85"/>
      <c r="L728" s="85"/>
      <c r="M728" s="85"/>
      <c r="N728" s="85"/>
      <c r="O728" s="85"/>
      <c r="P728" s="85"/>
      <c r="Q728" s="85"/>
      <c r="R728" s="85"/>
      <c r="S728" s="85"/>
      <c r="T728" s="85"/>
      <c r="U728" s="85"/>
      <c r="V728" s="85"/>
      <c r="W728" s="85"/>
      <c r="X728" s="85"/>
      <c r="Y728" s="85"/>
      <c r="Z728" s="85"/>
    </row>
    <row r="729" spans="1:26" ht="12" customHeight="1" x14ac:dyDescent="0.2">
      <c r="A729" s="85"/>
      <c r="B729" s="85"/>
      <c r="C729" s="85"/>
      <c r="D729" s="85"/>
      <c r="E729" s="85"/>
      <c r="F729" s="85"/>
      <c r="G729" s="85"/>
      <c r="H729" s="85"/>
      <c r="I729" s="85"/>
      <c r="J729" s="85"/>
      <c r="K729" s="85"/>
      <c r="L729" s="85"/>
      <c r="M729" s="85"/>
      <c r="N729" s="85"/>
      <c r="O729" s="85"/>
      <c r="P729" s="85"/>
      <c r="Q729" s="85"/>
      <c r="R729" s="85"/>
      <c r="S729" s="85"/>
      <c r="T729" s="85"/>
      <c r="U729" s="85"/>
      <c r="V729" s="85"/>
      <c r="W729" s="85"/>
      <c r="X729" s="85"/>
      <c r="Y729" s="85"/>
      <c r="Z729" s="85"/>
    </row>
    <row r="730" spans="1:26" ht="12" customHeight="1" x14ac:dyDescent="0.2">
      <c r="A730" s="85"/>
      <c r="B730" s="85"/>
      <c r="C730" s="85"/>
      <c r="D730" s="85"/>
      <c r="E730" s="85"/>
      <c r="F730" s="85"/>
      <c r="G730" s="85"/>
      <c r="H730" s="85"/>
      <c r="I730" s="85"/>
      <c r="J730" s="85"/>
      <c r="K730" s="85"/>
      <c r="L730" s="85"/>
      <c r="M730" s="85"/>
      <c r="N730" s="85"/>
      <c r="O730" s="85"/>
      <c r="P730" s="85"/>
      <c r="Q730" s="85"/>
      <c r="R730" s="85"/>
      <c r="S730" s="85"/>
      <c r="T730" s="85"/>
      <c r="U730" s="85"/>
      <c r="V730" s="85"/>
      <c r="W730" s="85"/>
      <c r="X730" s="85"/>
      <c r="Y730" s="85"/>
      <c r="Z730" s="85"/>
    </row>
    <row r="731" spans="1:26" ht="12" customHeight="1" x14ac:dyDescent="0.2">
      <c r="A731" s="85"/>
      <c r="B731" s="85"/>
      <c r="C731" s="85"/>
      <c r="D731" s="85"/>
      <c r="E731" s="85"/>
      <c r="F731" s="85"/>
      <c r="G731" s="85"/>
      <c r="H731" s="85"/>
      <c r="I731" s="85"/>
      <c r="J731" s="85"/>
      <c r="K731" s="85"/>
      <c r="L731" s="85"/>
      <c r="M731" s="85"/>
      <c r="N731" s="85"/>
      <c r="O731" s="85"/>
      <c r="P731" s="85"/>
      <c r="Q731" s="85"/>
      <c r="R731" s="85"/>
      <c r="S731" s="85"/>
      <c r="T731" s="85"/>
      <c r="U731" s="85"/>
      <c r="V731" s="85"/>
      <c r="W731" s="85"/>
      <c r="X731" s="85"/>
      <c r="Y731" s="85"/>
      <c r="Z731" s="85"/>
    </row>
    <row r="732" spans="1:26" ht="12" customHeight="1" x14ac:dyDescent="0.2">
      <c r="A732" s="85"/>
      <c r="B732" s="85"/>
      <c r="C732" s="85"/>
      <c r="D732" s="85"/>
      <c r="E732" s="85"/>
      <c r="F732" s="85"/>
      <c r="G732" s="85"/>
      <c r="H732" s="85"/>
      <c r="I732" s="85"/>
      <c r="J732" s="85"/>
      <c r="K732" s="85"/>
      <c r="L732" s="85"/>
      <c r="M732" s="85"/>
      <c r="N732" s="85"/>
      <c r="O732" s="85"/>
      <c r="P732" s="85"/>
      <c r="Q732" s="85"/>
      <c r="R732" s="85"/>
      <c r="S732" s="85"/>
      <c r="T732" s="85"/>
      <c r="U732" s="85"/>
      <c r="V732" s="85"/>
      <c r="W732" s="85"/>
      <c r="X732" s="85"/>
      <c r="Y732" s="85"/>
      <c r="Z732" s="85"/>
    </row>
    <row r="733" spans="1:26" ht="12" customHeight="1" x14ac:dyDescent="0.2">
      <c r="A733" s="85"/>
      <c r="B733" s="85"/>
      <c r="C733" s="85"/>
      <c r="D733" s="85"/>
      <c r="E733" s="85"/>
      <c r="F733" s="85"/>
      <c r="G733" s="85"/>
      <c r="H733" s="85"/>
      <c r="I733" s="85"/>
      <c r="J733" s="85"/>
      <c r="K733" s="85"/>
      <c r="L733" s="85"/>
      <c r="M733" s="85"/>
      <c r="N733" s="85"/>
      <c r="O733" s="85"/>
      <c r="P733" s="85"/>
      <c r="Q733" s="85"/>
      <c r="R733" s="85"/>
      <c r="S733" s="85"/>
      <c r="T733" s="85"/>
      <c r="U733" s="85"/>
      <c r="V733" s="85"/>
      <c r="W733" s="85"/>
      <c r="X733" s="85"/>
      <c r="Y733" s="85"/>
      <c r="Z733" s="85"/>
    </row>
    <row r="734" spans="1:26" ht="12" customHeight="1" x14ac:dyDescent="0.2">
      <c r="A734" s="85"/>
      <c r="B734" s="85"/>
      <c r="C734" s="85"/>
      <c r="D734" s="85"/>
      <c r="E734" s="85"/>
      <c r="F734" s="85"/>
      <c r="G734" s="85"/>
      <c r="H734" s="85"/>
      <c r="I734" s="85"/>
      <c r="J734" s="85"/>
      <c r="K734" s="85"/>
      <c r="L734" s="85"/>
      <c r="M734" s="85"/>
      <c r="N734" s="85"/>
      <c r="O734" s="85"/>
      <c r="P734" s="85"/>
      <c r="Q734" s="85"/>
      <c r="R734" s="85"/>
      <c r="S734" s="85"/>
      <c r="T734" s="85"/>
      <c r="U734" s="85"/>
      <c r="V734" s="85"/>
      <c r="W734" s="85"/>
      <c r="X734" s="85"/>
      <c r="Y734" s="85"/>
      <c r="Z734" s="85"/>
    </row>
    <row r="735" spans="1:26" ht="12" customHeight="1" x14ac:dyDescent="0.2">
      <c r="A735" s="85"/>
      <c r="B735" s="85"/>
      <c r="C735" s="85"/>
      <c r="D735" s="85"/>
      <c r="E735" s="85"/>
      <c r="F735" s="85"/>
      <c r="G735" s="85"/>
      <c r="H735" s="85"/>
      <c r="I735" s="85"/>
      <c r="J735" s="85"/>
      <c r="K735" s="85"/>
      <c r="L735" s="85"/>
      <c r="M735" s="85"/>
      <c r="N735" s="85"/>
      <c r="O735" s="85"/>
      <c r="P735" s="85"/>
      <c r="Q735" s="85"/>
      <c r="R735" s="85"/>
      <c r="S735" s="85"/>
      <c r="T735" s="85"/>
      <c r="U735" s="85"/>
      <c r="V735" s="85"/>
      <c r="W735" s="85"/>
      <c r="X735" s="85"/>
      <c r="Y735" s="85"/>
      <c r="Z735" s="85"/>
    </row>
    <row r="736" spans="1:26" ht="12" customHeight="1" x14ac:dyDescent="0.2">
      <c r="A736" s="85"/>
      <c r="B736" s="85"/>
      <c r="C736" s="85"/>
      <c r="D736" s="85"/>
      <c r="E736" s="85"/>
      <c r="F736" s="85"/>
      <c r="G736" s="85"/>
      <c r="H736" s="85"/>
      <c r="I736" s="85"/>
      <c r="J736" s="85"/>
      <c r="K736" s="85"/>
      <c r="L736" s="85"/>
      <c r="M736" s="85"/>
      <c r="N736" s="85"/>
      <c r="O736" s="85"/>
      <c r="P736" s="85"/>
      <c r="Q736" s="85"/>
      <c r="R736" s="85"/>
      <c r="S736" s="85"/>
      <c r="T736" s="85"/>
      <c r="U736" s="85"/>
      <c r="V736" s="85"/>
      <c r="W736" s="85"/>
      <c r="X736" s="85"/>
      <c r="Y736" s="85"/>
      <c r="Z736" s="85"/>
    </row>
    <row r="737" spans="1:26" ht="12" customHeight="1" x14ac:dyDescent="0.2">
      <c r="A737" s="85"/>
      <c r="B737" s="85"/>
      <c r="C737" s="85"/>
      <c r="D737" s="85"/>
      <c r="E737" s="85"/>
      <c r="F737" s="85"/>
      <c r="G737" s="85"/>
      <c r="H737" s="85"/>
      <c r="I737" s="85"/>
      <c r="J737" s="85"/>
      <c r="K737" s="85"/>
      <c r="L737" s="85"/>
      <c r="M737" s="85"/>
      <c r="N737" s="85"/>
      <c r="O737" s="85"/>
      <c r="P737" s="85"/>
      <c r="Q737" s="85"/>
      <c r="R737" s="85"/>
      <c r="S737" s="85"/>
      <c r="T737" s="85"/>
      <c r="U737" s="85"/>
      <c r="V737" s="85"/>
      <c r="W737" s="85"/>
      <c r="X737" s="85"/>
      <c r="Y737" s="85"/>
      <c r="Z737" s="85"/>
    </row>
    <row r="738" spans="1:26" ht="12" customHeight="1" x14ac:dyDescent="0.2">
      <c r="A738" s="85"/>
      <c r="B738" s="85"/>
      <c r="C738" s="85"/>
      <c r="D738" s="85"/>
      <c r="E738" s="85"/>
      <c r="F738" s="85"/>
      <c r="G738" s="85"/>
      <c r="H738" s="85"/>
      <c r="I738" s="85"/>
      <c r="J738" s="85"/>
      <c r="K738" s="85"/>
      <c r="L738" s="85"/>
      <c r="M738" s="85"/>
      <c r="N738" s="85"/>
      <c r="O738" s="85"/>
      <c r="P738" s="85"/>
      <c r="Q738" s="85"/>
      <c r="R738" s="85"/>
      <c r="S738" s="85"/>
      <c r="T738" s="85"/>
      <c r="U738" s="85"/>
      <c r="V738" s="85"/>
      <c r="W738" s="85"/>
      <c r="X738" s="85"/>
      <c r="Y738" s="85"/>
      <c r="Z738" s="85"/>
    </row>
    <row r="739" spans="1:26" ht="12" customHeight="1" x14ac:dyDescent="0.2">
      <c r="A739" s="85"/>
      <c r="B739" s="85"/>
      <c r="C739" s="85"/>
      <c r="D739" s="85"/>
      <c r="E739" s="85"/>
      <c r="F739" s="85"/>
      <c r="G739" s="85"/>
      <c r="H739" s="85"/>
      <c r="I739" s="85"/>
      <c r="J739" s="85"/>
      <c r="K739" s="85"/>
      <c r="L739" s="85"/>
      <c r="M739" s="85"/>
      <c r="N739" s="85"/>
      <c r="O739" s="85"/>
      <c r="P739" s="85"/>
      <c r="Q739" s="85"/>
      <c r="R739" s="85"/>
      <c r="S739" s="85"/>
      <c r="T739" s="85"/>
      <c r="U739" s="85"/>
      <c r="V739" s="85"/>
      <c r="W739" s="85"/>
      <c r="X739" s="85"/>
      <c r="Y739" s="85"/>
      <c r="Z739" s="85"/>
    </row>
    <row r="740" spans="1:26" ht="12" customHeight="1" x14ac:dyDescent="0.2">
      <c r="A740" s="85"/>
      <c r="B740" s="85"/>
      <c r="C740" s="85"/>
      <c r="D740" s="85"/>
      <c r="E740" s="85"/>
      <c r="F740" s="85"/>
      <c r="G740" s="85"/>
      <c r="H740" s="85"/>
      <c r="I740" s="85"/>
      <c r="J740" s="85"/>
      <c r="K740" s="85"/>
      <c r="L740" s="85"/>
      <c r="M740" s="85"/>
      <c r="N740" s="85"/>
      <c r="O740" s="85"/>
      <c r="P740" s="85"/>
      <c r="Q740" s="85"/>
      <c r="R740" s="85"/>
      <c r="S740" s="85"/>
      <c r="T740" s="85"/>
      <c r="U740" s="85"/>
      <c r="V740" s="85"/>
      <c r="W740" s="85"/>
      <c r="X740" s="85"/>
      <c r="Y740" s="85"/>
      <c r="Z740" s="85"/>
    </row>
    <row r="741" spans="1:26" ht="12" customHeight="1" x14ac:dyDescent="0.2">
      <c r="A741" s="85"/>
      <c r="B741" s="85"/>
      <c r="C741" s="85"/>
      <c r="D741" s="85"/>
      <c r="E741" s="85"/>
      <c r="F741" s="85"/>
      <c r="G741" s="85"/>
      <c r="H741" s="85"/>
      <c r="I741" s="85"/>
      <c r="J741" s="85"/>
      <c r="K741" s="85"/>
      <c r="L741" s="85"/>
      <c r="M741" s="85"/>
      <c r="N741" s="85"/>
      <c r="O741" s="85"/>
      <c r="P741" s="85"/>
      <c r="Q741" s="85"/>
      <c r="R741" s="85"/>
      <c r="S741" s="85"/>
      <c r="T741" s="85"/>
      <c r="U741" s="85"/>
      <c r="V741" s="85"/>
      <c r="W741" s="85"/>
      <c r="X741" s="85"/>
      <c r="Y741" s="85"/>
      <c r="Z741" s="85"/>
    </row>
    <row r="742" spans="1:26" ht="12" customHeight="1" x14ac:dyDescent="0.2">
      <c r="A742" s="85"/>
      <c r="B742" s="85"/>
      <c r="C742" s="85"/>
      <c r="D742" s="85"/>
      <c r="E742" s="85"/>
      <c r="F742" s="85"/>
      <c r="G742" s="85"/>
      <c r="H742" s="85"/>
      <c r="I742" s="85"/>
      <c r="J742" s="85"/>
      <c r="K742" s="85"/>
      <c r="L742" s="85"/>
      <c r="M742" s="85"/>
      <c r="N742" s="85"/>
      <c r="O742" s="85"/>
      <c r="P742" s="85"/>
      <c r="Q742" s="85"/>
      <c r="R742" s="85"/>
      <c r="S742" s="85"/>
      <c r="T742" s="85"/>
      <c r="U742" s="85"/>
      <c r="V742" s="85"/>
      <c r="W742" s="85"/>
      <c r="X742" s="85"/>
      <c r="Y742" s="85"/>
      <c r="Z742" s="85"/>
    </row>
    <row r="743" spans="1:26" ht="12" customHeight="1" x14ac:dyDescent="0.2">
      <c r="A743" s="85"/>
      <c r="B743" s="85"/>
      <c r="C743" s="85"/>
      <c r="D743" s="85"/>
      <c r="E743" s="85"/>
      <c r="F743" s="85"/>
      <c r="G743" s="85"/>
      <c r="H743" s="85"/>
      <c r="I743" s="85"/>
      <c r="J743" s="85"/>
      <c r="K743" s="85"/>
      <c r="L743" s="85"/>
      <c r="M743" s="85"/>
      <c r="N743" s="85"/>
      <c r="O743" s="85"/>
      <c r="P743" s="85"/>
      <c r="Q743" s="85"/>
      <c r="R743" s="85"/>
      <c r="S743" s="85"/>
      <c r="T743" s="85"/>
      <c r="U743" s="85"/>
      <c r="V743" s="85"/>
      <c r="W743" s="85"/>
      <c r="X743" s="85"/>
      <c r="Y743" s="85"/>
      <c r="Z743" s="85"/>
    </row>
    <row r="744" spans="1:26" ht="12" customHeight="1" x14ac:dyDescent="0.2">
      <c r="A744" s="85"/>
      <c r="B744" s="85"/>
      <c r="C744" s="85"/>
      <c r="D744" s="85"/>
      <c r="E744" s="85"/>
      <c r="F744" s="85"/>
      <c r="G744" s="85"/>
      <c r="H744" s="85"/>
      <c r="I744" s="85"/>
      <c r="J744" s="85"/>
      <c r="K744" s="85"/>
      <c r="L744" s="85"/>
      <c r="M744" s="85"/>
      <c r="N744" s="85"/>
      <c r="O744" s="85"/>
      <c r="P744" s="85"/>
      <c r="Q744" s="85"/>
      <c r="R744" s="85"/>
      <c r="S744" s="85"/>
      <c r="T744" s="85"/>
      <c r="U744" s="85"/>
      <c r="V744" s="85"/>
      <c r="W744" s="85"/>
      <c r="X744" s="85"/>
      <c r="Y744" s="85"/>
      <c r="Z744" s="85"/>
    </row>
    <row r="745" spans="1:26" ht="12" customHeight="1" x14ac:dyDescent="0.2">
      <c r="A745" s="85"/>
      <c r="B745" s="85"/>
      <c r="C745" s="85"/>
      <c r="D745" s="85"/>
      <c r="E745" s="85"/>
      <c r="F745" s="85"/>
      <c r="G745" s="85"/>
      <c r="H745" s="85"/>
      <c r="I745" s="85"/>
      <c r="J745" s="85"/>
      <c r="K745" s="85"/>
      <c r="L745" s="85"/>
      <c r="M745" s="85"/>
      <c r="N745" s="85"/>
      <c r="O745" s="85"/>
      <c r="P745" s="85"/>
      <c r="Q745" s="85"/>
      <c r="R745" s="85"/>
      <c r="S745" s="85"/>
      <c r="T745" s="85"/>
      <c r="U745" s="85"/>
      <c r="V745" s="85"/>
      <c r="W745" s="85"/>
      <c r="X745" s="85"/>
      <c r="Y745" s="85"/>
      <c r="Z745" s="85"/>
    </row>
    <row r="746" spans="1:26" ht="12" customHeight="1" x14ac:dyDescent="0.2">
      <c r="A746" s="85"/>
      <c r="B746" s="85"/>
      <c r="C746" s="85"/>
      <c r="D746" s="85"/>
      <c r="E746" s="85"/>
      <c r="F746" s="85"/>
      <c r="G746" s="85"/>
      <c r="H746" s="85"/>
      <c r="I746" s="85"/>
      <c r="J746" s="85"/>
      <c r="K746" s="85"/>
      <c r="L746" s="85"/>
      <c r="M746" s="85"/>
      <c r="N746" s="85"/>
      <c r="O746" s="85"/>
      <c r="P746" s="85"/>
      <c r="Q746" s="85"/>
      <c r="R746" s="85"/>
      <c r="S746" s="85"/>
      <c r="T746" s="85"/>
      <c r="U746" s="85"/>
      <c r="V746" s="85"/>
      <c r="W746" s="85"/>
      <c r="X746" s="85"/>
      <c r="Y746" s="85"/>
      <c r="Z746" s="85"/>
    </row>
    <row r="747" spans="1:26" ht="12" customHeight="1" x14ac:dyDescent="0.2">
      <c r="A747" s="85"/>
      <c r="B747" s="85"/>
      <c r="C747" s="85"/>
      <c r="D747" s="85"/>
      <c r="E747" s="85"/>
      <c r="F747" s="85"/>
      <c r="G747" s="85"/>
      <c r="H747" s="85"/>
      <c r="I747" s="85"/>
      <c r="J747" s="85"/>
      <c r="K747" s="85"/>
      <c r="L747" s="85"/>
      <c r="M747" s="85"/>
      <c r="N747" s="85"/>
      <c r="O747" s="85"/>
      <c r="P747" s="85"/>
      <c r="Q747" s="85"/>
      <c r="R747" s="85"/>
      <c r="S747" s="85"/>
      <c r="T747" s="85"/>
      <c r="U747" s="85"/>
      <c r="V747" s="85"/>
      <c r="W747" s="85"/>
      <c r="X747" s="85"/>
      <c r="Y747" s="85"/>
      <c r="Z747" s="85"/>
    </row>
    <row r="748" spans="1:26" ht="12" customHeight="1" x14ac:dyDescent="0.2">
      <c r="A748" s="85"/>
      <c r="B748" s="85"/>
      <c r="C748" s="85"/>
      <c r="D748" s="85"/>
      <c r="E748" s="85"/>
      <c r="F748" s="85"/>
      <c r="G748" s="85"/>
      <c r="H748" s="85"/>
      <c r="I748" s="85"/>
      <c r="J748" s="85"/>
      <c r="K748" s="85"/>
      <c r="L748" s="85"/>
      <c r="M748" s="85"/>
      <c r="N748" s="85"/>
      <c r="O748" s="85"/>
      <c r="P748" s="85"/>
      <c r="Q748" s="85"/>
      <c r="R748" s="85"/>
      <c r="S748" s="85"/>
      <c r="T748" s="85"/>
      <c r="U748" s="85"/>
      <c r="V748" s="85"/>
      <c r="W748" s="85"/>
      <c r="X748" s="85"/>
      <c r="Y748" s="85"/>
      <c r="Z748" s="85"/>
    </row>
    <row r="749" spans="1:26" ht="12" customHeight="1" x14ac:dyDescent="0.2">
      <c r="A749" s="85"/>
      <c r="B749" s="85"/>
      <c r="C749" s="85"/>
      <c r="D749" s="85"/>
      <c r="E749" s="85"/>
      <c r="F749" s="85"/>
      <c r="G749" s="85"/>
      <c r="H749" s="85"/>
      <c r="I749" s="85"/>
      <c r="J749" s="85"/>
      <c r="K749" s="85"/>
      <c r="L749" s="85"/>
      <c r="M749" s="85"/>
      <c r="N749" s="85"/>
      <c r="O749" s="85"/>
      <c r="P749" s="85"/>
      <c r="Q749" s="85"/>
      <c r="R749" s="85"/>
      <c r="S749" s="85"/>
      <c r="T749" s="85"/>
      <c r="U749" s="85"/>
      <c r="V749" s="85"/>
      <c r="W749" s="85"/>
      <c r="X749" s="85"/>
      <c r="Y749" s="85"/>
      <c r="Z749" s="85"/>
    </row>
    <row r="750" spans="1:26" ht="12" customHeight="1" x14ac:dyDescent="0.2">
      <c r="A750" s="85"/>
      <c r="B750" s="85"/>
      <c r="C750" s="85"/>
      <c r="D750" s="85"/>
      <c r="E750" s="85"/>
      <c r="F750" s="85"/>
      <c r="G750" s="85"/>
      <c r="H750" s="85"/>
      <c r="I750" s="85"/>
      <c r="J750" s="85"/>
      <c r="K750" s="85"/>
      <c r="L750" s="85"/>
      <c r="M750" s="85"/>
      <c r="N750" s="85"/>
      <c r="O750" s="85"/>
      <c r="P750" s="85"/>
      <c r="Q750" s="85"/>
      <c r="R750" s="85"/>
      <c r="S750" s="85"/>
      <c r="T750" s="85"/>
      <c r="U750" s="85"/>
      <c r="V750" s="85"/>
      <c r="W750" s="85"/>
      <c r="X750" s="85"/>
      <c r="Y750" s="85"/>
      <c r="Z750" s="85"/>
    </row>
    <row r="751" spans="1:26" ht="12" customHeight="1" x14ac:dyDescent="0.2">
      <c r="A751" s="85"/>
      <c r="B751" s="85"/>
      <c r="C751" s="85"/>
      <c r="D751" s="85"/>
      <c r="E751" s="85"/>
      <c r="F751" s="85"/>
      <c r="G751" s="85"/>
      <c r="H751" s="85"/>
      <c r="I751" s="85"/>
      <c r="J751" s="85"/>
      <c r="K751" s="85"/>
      <c r="L751" s="85"/>
      <c r="M751" s="85"/>
      <c r="N751" s="85"/>
      <c r="O751" s="85"/>
      <c r="P751" s="85"/>
      <c r="Q751" s="85"/>
      <c r="R751" s="85"/>
      <c r="S751" s="85"/>
      <c r="T751" s="85"/>
      <c r="U751" s="85"/>
      <c r="V751" s="85"/>
      <c r="W751" s="85"/>
      <c r="X751" s="85"/>
      <c r="Y751" s="85"/>
      <c r="Z751" s="85"/>
    </row>
    <row r="752" spans="1:26" ht="12" customHeight="1" x14ac:dyDescent="0.2">
      <c r="A752" s="85"/>
      <c r="B752" s="85"/>
      <c r="C752" s="85"/>
      <c r="D752" s="85"/>
      <c r="E752" s="85"/>
      <c r="F752" s="85"/>
      <c r="G752" s="85"/>
      <c r="H752" s="85"/>
      <c r="I752" s="85"/>
      <c r="J752" s="85"/>
      <c r="K752" s="85"/>
      <c r="L752" s="85"/>
      <c r="M752" s="85"/>
      <c r="N752" s="85"/>
      <c r="O752" s="85"/>
      <c r="P752" s="85"/>
      <c r="Q752" s="85"/>
      <c r="R752" s="85"/>
      <c r="S752" s="85"/>
      <c r="T752" s="85"/>
      <c r="U752" s="85"/>
      <c r="V752" s="85"/>
      <c r="W752" s="85"/>
      <c r="X752" s="85"/>
      <c r="Y752" s="85"/>
      <c r="Z752" s="85"/>
    </row>
    <row r="753" spans="1:26" ht="12" customHeight="1" x14ac:dyDescent="0.2">
      <c r="A753" s="85"/>
      <c r="B753" s="85"/>
      <c r="C753" s="85"/>
      <c r="D753" s="85"/>
      <c r="E753" s="85"/>
      <c r="F753" s="85"/>
      <c r="G753" s="85"/>
      <c r="H753" s="85"/>
      <c r="I753" s="85"/>
      <c r="J753" s="85"/>
      <c r="K753" s="85"/>
      <c r="L753" s="85"/>
      <c r="M753" s="85"/>
      <c r="N753" s="85"/>
      <c r="O753" s="85"/>
      <c r="P753" s="85"/>
      <c r="Q753" s="85"/>
      <c r="R753" s="85"/>
      <c r="S753" s="85"/>
      <c r="T753" s="85"/>
      <c r="U753" s="85"/>
      <c r="V753" s="85"/>
      <c r="W753" s="85"/>
      <c r="X753" s="85"/>
      <c r="Y753" s="85"/>
      <c r="Z753" s="85"/>
    </row>
    <row r="754" spans="1:26" ht="12" customHeight="1" x14ac:dyDescent="0.2">
      <c r="A754" s="85"/>
      <c r="B754" s="85"/>
      <c r="C754" s="85"/>
      <c r="D754" s="85"/>
      <c r="E754" s="85"/>
      <c r="F754" s="85"/>
      <c r="G754" s="85"/>
      <c r="H754" s="85"/>
      <c r="I754" s="85"/>
      <c r="J754" s="85"/>
      <c r="K754" s="85"/>
      <c r="L754" s="85"/>
      <c r="M754" s="85"/>
      <c r="N754" s="85"/>
      <c r="O754" s="85"/>
      <c r="P754" s="85"/>
      <c r="Q754" s="85"/>
      <c r="R754" s="85"/>
      <c r="S754" s="85"/>
      <c r="T754" s="85"/>
      <c r="U754" s="85"/>
      <c r="V754" s="85"/>
      <c r="W754" s="85"/>
      <c r="X754" s="85"/>
      <c r="Y754" s="85"/>
      <c r="Z754" s="85"/>
    </row>
    <row r="755" spans="1:26" ht="12" customHeight="1" x14ac:dyDescent="0.2">
      <c r="A755" s="85"/>
      <c r="B755" s="85"/>
      <c r="C755" s="85"/>
      <c r="D755" s="85"/>
      <c r="E755" s="85"/>
      <c r="F755" s="85"/>
      <c r="G755" s="85"/>
      <c r="H755" s="85"/>
      <c r="I755" s="85"/>
      <c r="J755" s="85"/>
      <c r="K755" s="85"/>
      <c r="L755" s="85"/>
      <c r="M755" s="85"/>
      <c r="N755" s="85"/>
      <c r="O755" s="85"/>
      <c r="P755" s="85"/>
      <c r="Q755" s="85"/>
      <c r="R755" s="85"/>
      <c r="S755" s="85"/>
      <c r="T755" s="85"/>
      <c r="U755" s="85"/>
      <c r="V755" s="85"/>
      <c r="W755" s="85"/>
      <c r="X755" s="85"/>
      <c r="Y755" s="85"/>
      <c r="Z755" s="85"/>
    </row>
    <row r="756" spans="1:26" ht="12" customHeight="1" x14ac:dyDescent="0.2">
      <c r="A756" s="85"/>
      <c r="B756" s="85"/>
      <c r="C756" s="85"/>
      <c r="D756" s="85"/>
      <c r="E756" s="85"/>
      <c r="F756" s="85"/>
      <c r="G756" s="85"/>
      <c r="H756" s="85"/>
      <c r="I756" s="85"/>
      <c r="J756" s="85"/>
      <c r="K756" s="85"/>
      <c r="L756" s="85"/>
      <c r="M756" s="85"/>
      <c r="N756" s="85"/>
      <c r="O756" s="85"/>
      <c r="P756" s="85"/>
      <c r="Q756" s="85"/>
      <c r="R756" s="85"/>
      <c r="S756" s="85"/>
      <c r="T756" s="85"/>
      <c r="U756" s="85"/>
      <c r="V756" s="85"/>
      <c r="W756" s="85"/>
      <c r="X756" s="85"/>
      <c r="Y756" s="85"/>
      <c r="Z756" s="85"/>
    </row>
    <row r="757" spans="1:26" ht="12" customHeight="1" x14ac:dyDescent="0.2">
      <c r="A757" s="85"/>
      <c r="B757" s="85"/>
      <c r="C757" s="85"/>
      <c r="D757" s="85"/>
      <c r="E757" s="85"/>
      <c r="F757" s="85"/>
      <c r="G757" s="85"/>
      <c r="H757" s="85"/>
      <c r="I757" s="85"/>
      <c r="J757" s="85"/>
      <c r="K757" s="85"/>
      <c r="L757" s="85"/>
      <c r="M757" s="85"/>
      <c r="N757" s="85"/>
      <c r="O757" s="85"/>
      <c r="P757" s="85"/>
      <c r="Q757" s="85"/>
      <c r="R757" s="85"/>
      <c r="S757" s="85"/>
      <c r="T757" s="85"/>
      <c r="U757" s="85"/>
      <c r="V757" s="85"/>
      <c r="W757" s="85"/>
      <c r="X757" s="85"/>
      <c r="Y757" s="85"/>
      <c r="Z757" s="85"/>
    </row>
    <row r="758" spans="1:26" ht="12" customHeight="1" x14ac:dyDescent="0.2">
      <c r="A758" s="85"/>
      <c r="B758" s="85"/>
      <c r="C758" s="85"/>
      <c r="D758" s="85"/>
      <c r="E758" s="85"/>
      <c r="F758" s="85"/>
      <c r="G758" s="85"/>
      <c r="H758" s="85"/>
      <c r="I758" s="85"/>
      <c r="J758" s="85"/>
      <c r="K758" s="85"/>
      <c r="L758" s="85"/>
      <c r="M758" s="85"/>
      <c r="N758" s="85"/>
      <c r="O758" s="85"/>
      <c r="P758" s="85"/>
      <c r="Q758" s="85"/>
      <c r="R758" s="85"/>
      <c r="S758" s="85"/>
      <c r="T758" s="85"/>
      <c r="U758" s="85"/>
      <c r="V758" s="85"/>
      <c r="W758" s="85"/>
      <c r="X758" s="85"/>
      <c r="Y758" s="85"/>
      <c r="Z758" s="85"/>
    </row>
    <row r="759" spans="1:26" ht="12" customHeight="1" x14ac:dyDescent="0.2">
      <c r="A759" s="85"/>
      <c r="B759" s="85"/>
      <c r="C759" s="85"/>
      <c r="D759" s="85"/>
      <c r="E759" s="85"/>
      <c r="F759" s="85"/>
      <c r="G759" s="85"/>
      <c r="H759" s="85"/>
      <c r="I759" s="85"/>
      <c r="J759" s="85"/>
      <c r="K759" s="85"/>
      <c r="L759" s="85"/>
      <c r="M759" s="85"/>
      <c r="N759" s="85"/>
      <c r="O759" s="85"/>
      <c r="P759" s="85"/>
      <c r="Q759" s="85"/>
      <c r="R759" s="85"/>
      <c r="S759" s="85"/>
      <c r="T759" s="85"/>
      <c r="U759" s="85"/>
      <c r="V759" s="85"/>
      <c r="W759" s="85"/>
      <c r="X759" s="85"/>
      <c r="Y759" s="85"/>
      <c r="Z759" s="85"/>
    </row>
    <row r="760" spans="1:26" ht="12" customHeight="1" x14ac:dyDescent="0.2">
      <c r="A760" s="85"/>
      <c r="B760" s="85"/>
      <c r="C760" s="85"/>
      <c r="D760" s="85"/>
      <c r="E760" s="85"/>
      <c r="F760" s="85"/>
      <c r="G760" s="85"/>
      <c r="H760" s="85"/>
      <c r="I760" s="85"/>
      <c r="J760" s="85"/>
      <c r="K760" s="85"/>
      <c r="L760" s="85"/>
      <c r="M760" s="85"/>
      <c r="N760" s="85"/>
      <c r="O760" s="85"/>
      <c r="P760" s="85"/>
      <c r="Q760" s="85"/>
      <c r="R760" s="85"/>
      <c r="S760" s="85"/>
      <c r="T760" s="85"/>
      <c r="U760" s="85"/>
      <c r="V760" s="85"/>
      <c r="W760" s="85"/>
      <c r="X760" s="85"/>
      <c r="Y760" s="85"/>
      <c r="Z760" s="85"/>
    </row>
    <row r="761" spans="1:26" ht="12" customHeight="1" x14ac:dyDescent="0.2">
      <c r="A761" s="85"/>
      <c r="B761" s="85"/>
      <c r="C761" s="85"/>
      <c r="D761" s="85"/>
      <c r="E761" s="85"/>
      <c r="F761" s="85"/>
      <c r="G761" s="85"/>
      <c r="H761" s="85"/>
      <c r="I761" s="85"/>
      <c r="J761" s="85"/>
      <c r="K761" s="85"/>
      <c r="L761" s="85"/>
      <c r="M761" s="85"/>
      <c r="N761" s="85"/>
      <c r="O761" s="85"/>
      <c r="P761" s="85"/>
      <c r="Q761" s="85"/>
      <c r="R761" s="85"/>
      <c r="S761" s="85"/>
      <c r="T761" s="85"/>
      <c r="U761" s="85"/>
      <c r="V761" s="85"/>
      <c r="W761" s="85"/>
      <c r="X761" s="85"/>
      <c r="Y761" s="85"/>
      <c r="Z761" s="85"/>
    </row>
    <row r="762" spans="1:26" ht="12" customHeight="1" x14ac:dyDescent="0.2">
      <c r="A762" s="85"/>
      <c r="B762" s="85"/>
      <c r="C762" s="85"/>
      <c r="D762" s="85"/>
      <c r="E762" s="85"/>
      <c r="F762" s="85"/>
      <c r="G762" s="85"/>
      <c r="H762" s="85"/>
      <c r="I762" s="85"/>
      <c r="J762" s="85"/>
      <c r="K762" s="85"/>
      <c r="L762" s="85"/>
      <c r="M762" s="85"/>
      <c r="N762" s="85"/>
      <c r="O762" s="85"/>
      <c r="P762" s="85"/>
      <c r="Q762" s="85"/>
      <c r="R762" s="85"/>
      <c r="S762" s="85"/>
      <c r="T762" s="85"/>
      <c r="U762" s="85"/>
      <c r="V762" s="85"/>
      <c r="W762" s="85"/>
      <c r="X762" s="85"/>
      <c r="Y762" s="85"/>
      <c r="Z762" s="85"/>
    </row>
    <row r="763" spans="1:26" ht="12" customHeight="1" x14ac:dyDescent="0.2">
      <c r="A763" s="85"/>
      <c r="B763" s="85"/>
      <c r="C763" s="85"/>
      <c r="D763" s="85"/>
      <c r="E763" s="85"/>
      <c r="F763" s="85"/>
      <c r="G763" s="85"/>
      <c r="H763" s="85"/>
      <c r="I763" s="85"/>
      <c r="J763" s="85"/>
      <c r="K763" s="85"/>
      <c r="L763" s="85"/>
      <c r="M763" s="85"/>
      <c r="N763" s="85"/>
      <c r="O763" s="85"/>
      <c r="P763" s="85"/>
      <c r="Q763" s="85"/>
      <c r="R763" s="85"/>
      <c r="S763" s="85"/>
      <c r="T763" s="85"/>
      <c r="U763" s="85"/>
      <c r="V763" s="85"/>
      <c r="W763" s="85"/>
      <c r="X763" s="85"/>
      <c r="Y763" s="85"/>
      <c r="Z763" s="85"/>
    </row>
    <row r="764" spans="1:26" ht="12" customHeight="1" x14ac:dyDescent="0.2">
      <c r="A764" s="85"/>
      <c r="B764" s="85"/>
      <c r="C764" s="85"/>
      <c r="D764" s="85"/>
      <c r="E764" s="85"/>
      <c r="F764" s="85"/>
      <c r="G764" s="85"/>
      <c r="H764" s="85"/>
      <c r="I764" s="85"/>
      <c r="J764" s="85"/>
      <c r="K764" s="85"/>
      <c r="L764" s="85"/>
      <c r="M764" s="85"/>
      <c r="N764" s="85"/>
      <c r="O764" s="85"/>
      <c r="P764" s="85"/>
      <c r="Q764" s="85"/>
      <c r="R764" s="85"/>
      <c r="S764" s="85"/>
      <c r="T764" s="85"/>
      <c r="U764" s="85"/>
      <c r="V764" s="85"/>
      <c r="W764" s="85"/>
      <c r="X764" s="85"/>
      <c r="Y764" s="85"/>
      <c r="Z764" s="85"/>
    </row>
    <row r="765" spans="1:26" ht="12" customHeight="1" x14ac:dyDescent="0.2">
      <c r="A765" s="85"/>
      <c r="B765" s="85"/>
      <c r="C765" s="85"/>
      <c r="D765" s="85"/>
      <c r="E765" s="85"/>
      <c r="F765" s="85"/>
      <c r="G765" s="85"/>
      <c r="H765" s="85"/>
      <c r="I765" s="85"/>
      <c r="J765" s="85"/>
      <c r="K765" s="85"/>
      <c r="L765" s="85"/>
      <c r="M765" s="85"/>
      <c r="N765" s="85"/>
      <c r="O765" s="85"/>
      <c r="P765" s="85"/>
      <c r="Q765" s="85"/>
      <c r="R765" s="85"/>
      <c r="S765" s="85"/>
      <c r="T765" s="85"/>
      <c r="U765" s="85"/>
      <c r="V765" s="85"/>
      <c r="W765" s="85"/>
      <c r="X765" s="85"/>
      <c r="Y765" s="85"/>
      <c r="Z765" s="85"/>
    </row>
    <row r="766" spans="1:26" ht="12" customHeight="1" x14ac:dyDescent="0.2">
      <c r="A766" s="85"/>
      <c r="B766" s="85"/>
      <c r="C766" s="85"/>
      <c r="D766" s="85"/>
      <c r="E766" s="85"/>
      <c r="F766" s="85"/>
      <c r="G766" s="85"/>
      <c r="H766" s="85"/>
      <c r="I766" s="85"/>
      <c r="J766" s="85"/>
      <c r="K766" s="85"/>
      <c r="L766" s="85"/>
      <c r="M766" s="85"/>
      <c r="N766" s="85"/>
      <c r="O766" s="85"/>
      <c r="P766" s="85"/>
      <c r="Q766" s="85"/>
      <c r="R766" s="85"/>
      <c r="S766" s="85"/>
      <c r="T766" s="85"/>
      <c r="U766" s="85"/>
      <c r="V766" s="85"/>
      <c r="W766" s="85"/>
      <c r="X766" s="85"/>
      <c r="Y766" s="85"/>
      <c r="Z766" s="85"/>
    </row>
    <row r="767" spans="1:26" ht="12" customHeight="1" x14ac:dyDescent="0.2">
      <c r="A767" s="85"/>
      <c r="B767" s="85"/>
      <c r="C767" s="85"/>
      <c r="D767" s="85"/>
      <c r="E767" s="85"/>
      <c r="F767" s="85"/>
      <c r="G767" s="85"/>
      <c r="H767" s="85"/>
      <c r="I767" s="85"/>
      <c r="J767" s="85"/>
      <c r="K767" s="85"/>
      <c r="L767" s="85"/>
      <c r="M767" s="85"/>
      <c r="N767" s="85"/>
      <c r="O767" s="85"/>
      <c r="P767" s="85"/>
      <c r="Q767" s="85"/>
      <c r="R767" s="85"/>
      <c r="S767" s="85"/>
      <c r="T767" s="85"/>
      <c r="U767" s="85"/>
      <c r="V767" s="85"/>
      <c r="W767" s="85"/>
      <c r="X767" s="85"/>
      <c r="Y767" s="85"/>
      <c r="Z767" s="85"/>
    </row>
    <row r="768" spans="1:26" ht="12" customHeight="1" x14ac:dyDescent="0.2">
      <c r="A768" s="85"/>
      <c r="B768" s="85"/>
      <c r="C768" s="85"/>
      <c r="D768" s="85"/>
      <c r="E768" s="85"/>
      <c r="F768" s="85"/>
      <c r="G768" s="85"/>
      <c r="H768" s="85"/>
      <c r="I768" s="85"/>
      <c r="J768" s="85"/>
      <c r="K768" s="85"/>
      <c r="L768" s="85"/>
      <c r="M768" s="85"/>
      <c r="N768" s="85"/>
      <c r="O768" s="85"/>
      <c r="P768" s="85"/>
      <c r="Q768" s="85"/>
      <c r="R768" s="85"/>
      <c r="S768" s="85"/>
      <c r="T768" s="85"/>
      <c r="U768" s="85"/>
      <c r="V768" s="85"/>
      <c r="W768" s="85"/>
      <c r="X768" s="85"/>
      <c r="Y768" s="85"/>
      <c r="Z768" s="85"/>
    </row>
    <row r="769" spans="1:26" ht="12" customHeight="1" x14ac:dyDescent="0.2">
      <c r="A769" s="85"/>
      <c r="B769" s="85"/>
      <c r="C769" s="85"/>
      <c r="D769" s="85"/>
      <c r="E769" s="85"/>
      <c r="F769" s="85"/>
      <c r="G769" s="85"/>
      <c r="H769" s="85"/>
      <c r="I769" s="85"/>
      <c r="J769" s="85"/>
      <c r="K769" s="85"/>
      <c r="L769" s="85"/>
      <c r="M769" s="85"/>
      <c r="N769" s="85"/>
      <c r="O769" s="85"/>
      <c r="P769" s="85"/>
      <c r="Q769" s="85"/>
      <c r="R769" s="85"/>
      <c r="S769" s="85"/>
      <c r="T769" s="85"/>
      <c r="U769" s="85"/>
      <c r="V769" s="85"/>
      <c r="W769" s="85"/>
      <c r="X769" s="85"/>
      <c r="Y769" s="85"/>
      <c r="Z769" s="85"/>
    </row>
    <row r="770" spans="1:26" ht="12" customHeight="1" x14ac:dyDescent="0.2">
      <c r="A770" s="85"/>
      <c r="B770" s="85"/>
      <c r="C770" s="85"/>
      <c r="D770" s="85"/>
      <c r="E770" s="85"/>
      <c r="F770" s="85"/>
      <c r="G770" s="85"/>
      <c r="H770" s="85"/>
      <c r="I770" s="85"/>
      <c r="J770" s="85"/>
      <c r="K770" s="85"/>
      <c r="L770" s="85"/>
      <c r="M770" s="85"/>
      <c r="N770" s="85"/>
      <c r="O770" s="85"/>
      <c r="P770" s="85"/>
      <c r="Q770" s="85"/>
      <c r="R770" s="85"/>
      <c r="S770" s="85"/>
      <c r="T770" s="85"/>
      <c r="U770" s="85"/>
      <c r="V770" s="85"/>
      <c r="W770" s="85"/>
      <c r="X770" s="85"/>
      <c r="Y770" s="85"/>
      <c r="Z770" s="85"/>
    </row>
    <row r="771" spans="1:26" ht="12" customHeight="1" x14ac:dyDescent="0.2">
      <c r="A771" s="85"/>
      <c r="B771" s="85"/>
      <c r="C771" s="85"/>
      <c r="D771" s="85"/>
      <c r="E771" s="85"/>
      <c r="F771" s="85"/>
      <c r="G771" s="85"/>
      <c r="H771" s="85"/>
      <c r="I771" s="85"/>
      <c r="J771" s="85"/>
      <c r="K771" s="85"/>
      <c r="L771" s="85"/>
      <c r="M771" s="85"/>
      <c r="N771" s="85"/>
      <c r="O771" s="85"/>
      <c r="P771" s="85"/>
      <c r="Q771" s="85"/>
      <c r="R771" s="85"/>
      <c r="S771" s="85"/>
      <c r="T771" s="85"/>
      <c r="U771" s="85"/>
      <c r="V771" s="85"/>
      <c r="W771" s="85"/>
      <c r="X771" s="85"/>
      <c r="Y771" s="85"/>
      <c r="Z771" s="85"/>
    </row>
    <row r="772" spans="1:26" ht="12" customHeight="1" x14ac:dyDescent="0.2">
      <c r="A772" s="85"/>
      <c r="B772" s="85"/>
      <c r="C772" s="85"/>
      <c r="D772" s="85"/>
      <c r="E772" s="85"/>
      <c r="F772" s="85"/>
      <c r="G772" s="85"/>
      <c r="H772" s="85"/>
      <c r="I772" s="85"/>
      <c r="J772" s="85"/>
      <c r="K772" s="85"/>
      <c r="L772" s="85"/>
      <c r="M772" s="85"/>
      <c r="N772" s="85"/>
      <c r="O772" s="85"/>
      <c r="P772" s="85"/>
      <c r="Q772" s="85"/>
      <c r="R772" s="85"/>
      <c r="S772" s="85"/>
      <c r="T772" s="85"/>
      <c r="U772" s="85"/>
      <c r="V772" s="85"/>
      <c r="W772" s="85"/>
      <c r="X772" s="85"/>
      <c r="Y772" s="85"/>
      <c r="Z772" s="85"/>
    </row>
    <row r="773" spans="1:26" ht="12" customHeight="1" x14ac:dyDescent="0.2">
      <c r="A773" s="85"/>
      <c r="B773" s="85"/>
      <c r="C773" s="85"/>
      <c r="D773" s="85"/>
      <c r="E773" s="85"/>
      <c r="F773" s="85"/>
      <c r="G773" s="85"/>
      <c r="H773" s="85"/>
      <c r="I773" s="85"/>
      <c r="J773" s="85"/>
      <c r="K773" s="85"/>
      <c r="L773" s="85"/>
      <c r="M773" s="85"/>
      <c r="N773" s="85"/>
      <c r="O773" s="85"/>
      <c r="P773" s="85"/>
      <c r="Q773" s="85"/>
      <c r="R773" s="85"/>
      <c r="S773" s="85"/>
      <c r="T773" s="85"/>
      <c r="U773" s="85"/>
      <c r="V773" s="85"/>
      <c r="W773" s="85"/>
      <c r="X773" s="85"/>
      <c r="Y773" s="85"/>
      <c r="Z773" s="85"/>
    </row>
    <row r="774" spans="1:26" ht="12" customHeight="1" x14ac:dyDescent="0.2">
      <c r="A774" s="85"/>
      <c r="B774" s="85"/>
      <c r="C774" s="85"/>
      <c r="D774" s="85"/>
      <c r="E774" s="85"/>
      <c r="F774" s="85"/>
      <c r="G774" s="85"/>
      <c r="H774" s="85"/>
      <c r="I774" s="85"/>
      <c r="J774" s="85"/>
      <c r="K774" s="85"/>
      <c r="L774" s="85"/>
      <c r="M774" s="85"/>
      <c r="N774" s="85"/>
      <c r="O774" s="85"/>
      <c r="P774" s="85"/>
      <c r="Q774" s="85"/>
      <c r="R774" s="85"/>
      <c r="S774" s="85"/>
      <c r="T774" s="85"/>
      <c r="U774" s="85"/>
      <c r="V774" s="85"/>
      <c r="W774" s="85"/>
      <c r="X774" s="85"/>
      <c r="Y774" s="85"/>
      <c r="Z774" s="85"/>
    </row>
    <row r="775" spans="1:26" ht="12" customHeight="1" x14ac:dyDescent="0.2">
      <c r="A775" s="85"/>
      <c r="B775" s="85"/>
      <c r="C775" s="85"/>
      <c r="D775" s="85"/>
      <c r="E775" s="85"/>
      <c r="F775" s="85"/>
      <c r="G775" s="85"/>
      <c r="H775" s="85"/>
      <c r="I775" s="85"/>
      <c r="J775" s="85"/>
      <c r="K775" s="85"/>
      <c r="L775" s="85"/>
      <c r="M775" s="85"/>
      <c r="N775" s="85"/>
      <c r="O775" s="85"/>
      <c r="P775" s="85"/>
      <c r="Q775" s="85"/>
      <c r="R775" s="85"/>
      <c r="S775" s="85"/>
      <c r="T775" s="85"/>
      <c r="U775" s="85"/>
      <c r="V775" s="85"/>
      <c r="W775" s="85"/>
      <c r="X775" s="85"/>
      <c r="Y775" s="85"/>
      <c r="Z775" s="85"/>
    </row>
    <row r="776" spans="1:26" ht="12" customHeight="1" x14ac:dyDescent="0.2">
      <c r="A776" s="85"/>
      <c r="B776" s="85"/>
      <c r="C776" s="85"/>
      <c r="D776" s="85"/>
      <c r="E776" s="85"/>
      <c r="F776" s="85"/>
      <c r="G776" s="85"/>
      <c r="H776" s="85"/>
      <c r="I776" s="85"/>
      <c r="J776" s="85"/>
      <c r="K776" s="85"/>
      <c r="L776" s="85"/>
      <c r="M776" s="85"/>
      <c r="N776" s="85"/>
      <c r="O776" s="85"/>
      <c r="P776" s="85"/>
      <c r="Q776" s="85"/>
      <c r="R776" s="85"/>
      <c r="S776" s="85"/>
      <c r="T776" s="85"/>
      <c r="U776" s="85"/>
      <c r="V776" s="85"/>
      <c r="W776" s="85"/>
      <c r="X776" s="85"/>
      <c r="Y776" s="85"/>
      <c r="Z776" s="85"/>
    </row>
    <row r="777" spans="1:26" ht="12" customHeight="1" x14ac:dyDescent="0.2">
      <c r="A777" s="85"/>
      <c r="B777" s="85"/>
      <c r="C777" s="85"/>
      <c r="D777" s="85"/>
      <c r="E777" s="85"/>
      <c r="F777" s="85"/>
      <c r="G777" s="85"/>
      <c r="H777" s="85"/>
      <c r="I777" s="85"/>
      <c r="J777" s="85"/>
      <c r="K777" s="85"/>
      <c r="L777" s="85"/>
      <c r="M777" s="85"/>
      <c r="N777" s="85"/>
      <c r="O777" s="85"/>
      <c r="P777" s="85"/>
      <c r="Q777" s="85"/>
      <c r="R777" s="85"/>
      <c r="S777" s="85"/>
      <c r="T777" s="85"/>
      <c r="U777" s="85"/>
      <c r="V777" s="85"/>
      <c r="W777" s="85"/>
      <c r="X777" s="85"/>
      <c r="Y777" s="85"/>
      <c r="Z777" s="85"/>
    </row>
    <row r="778" spans="1:26" ht="12" customHeight="1" x14ac:dyDescent="0.2">
      <c r="A778" s="85"/>
      <c r="B778" s="85"/>
      <c r="C778" s="85"/>
      <c r="D778" s="85"/>
      <c r="E778" s="85"/>
      <c r="F778" s="85"/>
      <c r="G778" s="85"/>
      <c r="H778" s="85"/>
      <c r="I778" s="85"/>
      <c r="J778" s="85"/>
      <c r="K778" s="85"/>
      <c r="L778" s="85"/>
      <c r="M778" s="85"/>
      <c r="N778" s="85"/>
      <c r="O778" s="85"/>
      <c r="P778" s="85"/>
      <c r="Q778" s="85"/>
      <c r="R778" s="85"/>
      <c r="S778" s="85"/>
      <c r="T778" s="85"/>
      <c r="U778" s="85"/>
      <c r="V778" s="85"/>
      <c r="W778" s="85"/>
      <c r="X778" s="85"/>
      <c r="Y778" s="85"/>
      <c r="Z778" s="85"/>
    </row>
    <row r="779" spans="1:26" ht="12" customHeight="1" x14ac:dyDescent="0.2">
      <c r="A779" s="85"/>
      <c r="B779" s="85"/>
      <c r="C779" s="85"/>
      <c r="D779" s="85"/>
      <c r="E779" s="85"/>
      <c r="F779" s="85"/>
      <c r="G779" s="85"/>
      <c r="H779" s="85"/>
      <c r="I779" s="85"/>
      <c r="J779" s="85"/>
      <c r="K779" s="85"/>
      <c r="L779" s="85"/>
      <c r="M779" s="85"/>
      <c r="N779" s="85"/>
      <c r="O779" s="85"/>
      <c r="P779" s="85"/>
      <c r="Q779" s="85"/>
      <c r="R779" s="85"/>
      <c r="S779" s="85"/>
      <c r="T779" s="85"/>
      <c r="U779" s="85"/>
      <c r="V779" s="85"/>
      <c r="W779" s="85"/>
      <c r="X779" s="85"/>
      <c r="Y779" s="85"/>
      <c r="Z779" s="85"/>
    </row>
    <row r="780" spans="1:26" ht="12" customHeight="1" x14ac:dyDescent="0.2">
      <c r="A780" s="85"/>
      <c r="B780" s="85"/>
      <c r="C780" s="85"/>
      <c r="D780" s="85"/>
      <c r="E780" s="85"/>
      <c r="F780" s="85"/>
      <c r="G780" s="85"/>
      <c r="H780" s="85"/>
      <c r="I780" s="85"/>
      <c r="J780" s="85"/>
      <c r="K780" s="85"/>
      <c r="L780" s="85"/>
      <c r="M780" s="85"/>
      <c r="N780" s="85"/>
      <c r="O780" s="85"/>
      <c r="P780" s="85"/>
      <c r="Q780" s="85"/>
      <c r="R780" s="85"/>
      <c r="S780" s="85"/>
      <c r="T780" s="85"/>
      <c r="U780" s="85"/>
      <c r="V780" s="85"/>
      <c r="W780" s="85"/>
      <c r="X780" s="85"/>
      <c r="Y780" s="85"/>
      <c r="Z780" s="85"/>
    </row>
    <row r="781" spans="1:26" ht="12" customHeight="1" x14ac:dyDescent="0.2">
      <c r="A781" s="85"/>
      <c r="B781" s="85"/>
      <c r="C781" s="85"/>
      <c r="D781" s="85"/>
      <c r="E781" s="85"/>
      <c r="F781" s="85"/>
      <c r="G781" s="85"/>
      <c r="H781" s="85"/>
      <c r="I781" s="85"/>
      <c r="J781" s="85"/>
      <c r="K781" s="85"/>
      <c r="L781" s="85"/>
      <c r="M781" s="85"/>
      <c r="N781" s="85"/>
      <c r="O781" s="85"/>
      <c r="P781" s="85"/>
      <c r="Q781" s="85"/>
      <c r="R781" s="85"/>
      <c r="S781" s="85"/>
      <c r="T781" s="85"/>
      <c r="U781" s="85"/>
      <c r="V781" s="85"/>
      <c r="W781" s="85"/>
      <c r="X781" s="85"/>
      <c r="Y781" s="85"/>
      <c r="Z781" s="85"/>
    </row>
    <row r="782" spans="1:26" ht="12" customHeight="1" x14ac:dyDescent="0.2">
      <c r="A782" s="85"/>
      <c r="B782" s="85"/>
      <c r="C782" s="85"/>
      <c r="D782" s="85"/>
      <c r="E782" s="85"/>
      <c r="F782" s="85"/>
      <c r="G782" s="85"/>
      <c r="H782" s="85"/>
      <c r="I782" s="85"/>
      <c r="J782" s="85"/>
      <c r="K782" s="85"/>
      <c r="L782" s="85"/>
      <c r="M782" s="85"/>
      <c r="N782" s="85"/>
      <c r="O782" s="85"/>
      <c r="P782" s="85"/>
      <c r="Q782" s="85"/>
      <c r="R782" s="85"/>
      <c r="S782" s="85"/>
      <c r="T782" s="85"/>
      <c r="U782" s="85"/>
      <c r="V782" s="85"/>
      <c r="W782" s="85"/>
      <c r="X782" s="85"/>
      <c r="Y782" s="85"/>
      <c r="Z782" s="85"/>
    </row>
    <row r="783" spans="1:26" ht="12" customHeight="1" x14ac:dyDescent="0.2">
      <c r="A783" s="85"/>
      <c r="B783" s="85"/>
      <c r="C783" s="85"/>
      <c r="D783" s="85"/>
      <c r="E783" s="85"/>
      <c r="F783" s="85"/>
      <c r="G783" s="85"/>
      <c r="H783" s="85"/>
      <c r="I783" s="85"/>
      <c r="J783" s="85"/>
      <c r="K783" s="85"/>
      <c r="L783" s="85"/>
      <c r="M783" s="85"/>
      <c r="N783" s="85"/>
      <c r="O783" s="85"/>
      <c r="P783" s="85"/>
      <c r="Q783" s="85"/>
      <c r="R783" s="85"/>
      <c r="S783" s="85"/>
      <c r="T783" s="85"/>
      <c r="U783" s="85"/>
      <c r="V783" s="85"/>
      <c r="W783" s="85"/>
      <c r="X783" s="85"/>
      <c r="Y783" s="85"/>
      <c r="Z783" s="85"/>
    </row>
    <row r="784" spans="1:26" ht="12" customHeight="1" x14ac:dyDescent="0.2">
      <c r="A784" s="85"/>
      <c r="B784" s="85"/>
      <c r="C784" s="85"/>
      <c r="D784" s="85"/>
      <c r="E784" s="85"/>
      <c r="F784" s="85"/>
      <c r="G784" s="85"/>
      <c r="H784" s="85"/>
      <c r="I784" s="85"/>
      <c r="J784" s="85"/>
      <c r="K784" s="85"/>
      <c r="L784" s="85"/>
      <c r="M784" s="85"/>
      <c r="N784" s="85"/>
      <c r="O784" s="85"/>
      <c r="P784" s="85"/>
      <c r="Q784" s="85"/>
      <c r="R784" s="85"/>
      <c r="S784" s="85"/>
      <c r="T784" s="85"/>
      <c r="U784" s="85"/>
      <c r="V784" s="85"/>
      <c r="W784" s="85"/>
      <c r="X784" s="85"/>
      <c r="Y784" s="85"/>
      <c r="Z784" s="85"/>
    </row>
    <row r="785" spans="1:26" ht="12" customHeight="1" x14ac:dyDescent="0.2">
      <c r="A785" s="85"/>
      <c r="B785" s="85"/>
      <c r="C785" s="85"/>
      <c r="D785" s="85"/>
      <c r="E785" s="85"/>
      <c r="F785" s="85"/>
      <c r="G785" s="85"/>
      <c r="H785" s="85"/>
      <c r="I785" s="85"/>
      <c r="J785" s="85"/>
      <c r="K785" s="85"/>
      <c r="L785" s="85"/>
      <c r="M785" s="85"/>
      <c r="N785" s="85"/>
      <c r="O785" s="85"/>
      <c r="P785" s="85"/>
      <c r="Q785" s="85"/>
      <c r="R785" s="85"/>
      <c r="S785" s="85"/>
      <c r="T785" s="85"/>
      <c r="U785" s="85"/>
      <c r="V785" s="85"/>
      <c r="W785" s="85"/>
      <c r="X785" s="85"/>
      <c r="Y785" s="85"/>
      <c r="Z785" s="85"/>
    </row>
    <row r="786" spans="1:26" ht="12" customHeight="1" x14ac:dyDescent="0.2">
      <c r="A786" s="85"/>
      <c r="B786" s="85"/>
      <c r="C786" s="85"/>
      <c r="D786" s="85"/>
      <c r="E786" s="85"/>
      <c r="F786" s="85"/>
      <c r="G786" s="85"/>
      <c r="H786" s="85"/>
      <c r="I786" s="85"/>
      <c r="J786" s="85"/>
      <c r="K786" s="85"/>
      <c r="L786" s="85"/>
      <c r="M786" s="85"/>
      <c r="N786" s="85"/>
      <c r="O786" s="85"/>
      <c r="P786" s="85"/>
      <c r="Q786" s="85"/>
      <c r="R786" s="85"/>
      <c r="S786" s="85"/>
      <c r="T786" s="85"/>
      <c r="U786" s="85"/>
      <c r="V786" s="85"/>
      <c r="W786" s="85"/>
      <c r="X786" s="85"/>
      <c r="Y786" s="85"/>
      <c r="Z786" s="85"/>
    </row>
    <row r="787" spans="1:26" ht="12" customHeight="1" x14ac:dyDescent="0.2">
      <c r="A787" s="85"/>
      <c r="B787" s="85"/>
      <c r="C787" s="85"/>
      <c r="D787" s="85"/>
      <c r="E787" s="85"/>
      <c r="F787" s="85"/>
      <c r="G787" s="85"/>
      <c r="H787" s="85"/>
      <c r="I787" s="85"/>
      <c r="J787" s="85"/>
      <c r="K787" s="85"/>
      <c r="L787" s="85"/>
      <c r="M787" s="85"/>
      <c r="N787" s="85"/>
      <c r="O787" s="85"/>
      <c r="P787" s="85"/>
      <c r="Q787" s="85"/>
      <c r="R787" s="85"/>
      <c r="S787" s="85"/>
      <c r="T787" s="85"/>
      <c r="U787" s="85"/>
      <c r="V787" s="85"/>
      <c r="W787" s="85"/>
      <c r="X787" s="85"/>
      <c r="Y787" s="85"/>
      <c r="Z787" s="85"/>
    </row>
    <row r="788" spans="1:26" ht="12" customHeight="1" x14ac:dyDescent="0.2">
      <c r="A788" s="85"/>
      <c r="B788" s="85"/>
      <c r="C788" s="85"/>
      <c r="D788" s="85"/>
      <c r="E788" s="85"/>
      <c r="F788" s="85"/>
      <c r="G788" s="85"/>
      <c r="H788" s="85"/>
      <c r="I788" s="85"/>
      <c r="J788" s="85"/>
      <c r="K788" s="85"/>
      <c r="L788" s="85"/>
      <c r="M788" s="85"/>
      <c r="N788" s="85"/>
      <c r="O788" s="85"/>
      <c r="P788" s="85"/>
      <c r="Q788" s="85"/>
      <c r="R788" s="85"/>
      <c r="S788" s="85"/>
      <c r="T788" s="85"/>
      <c r="U788" s="85"/>
      <c r="V788" s="85"/>
      <c r="W788" s="85"/>
      <c r="X788" s="85"/>
      <c r="Y788" s="85"/>
      <c r="Z788" s="85"/>
    </row>
    <row r="789" spans="1:26" ht="12" customHeight="1" x14ac:dyDescent="0.2">
      <c r="A789" s="85"/>
      <c r="B789" s="85"/>
      <c r="C789" s="85"/>
      <c r="D789" s="85"/>
      <c r="E789" s="85"/>
      <c r="F789" s="85"/>
      <c r="G789" s="85"/>
      <c r="H789" s="85"/>
      <c r="I789" s="85"/>
      <c r="J789" s="85"/>
      <c r="K789" s="85"/>
      <c r="L789" s="85"/>
      <c r="M789" s="85"/>
      <c r="N789" s="85"/>
      <c r="O789" s="85"/>
      <c r="P789" s="85"/>
      <c r="Q789" s="85"/>
      <c r="R789" s="85"/>
      <c r="S789" s="85"/>
      <c r="T789" s="85"/>
      <c r="U789" s="85"/>
      <c r="V789" s="85"/>
      <c r="W789" s="85"/>
      <c r="X789" s="85"/>
      <c r="Y789" s="85"/>
      <c r="Z789" s="85"/>
    </row>
    <row r="790" spans="1:26" ht="12" customHeight="1" x14ac:dyDescent="0.2">
      <c r="A790" s="85"/>
      <c r="B790" s="85"/>
      <c r="C790" s="85"/>
      <c r="D790" s="85"/>
      <c r="E790" s="85"/>
      <c r="F790" s="85"/>
      <c r="G790" s="85"/>
      <c r="H790" s="85"/>
      <c r="I790" s="85"/>
      <c r="J790" s="85"/>
      <c r="K790" s="85"/>
      <c r="L790" s="85"/>
      <c r="M790" s="85"/>
      <c r="N790" s="85"/>
      <c r="O790" s="85"/>
      <c r="P790" s="85"/>
      <c r="Q790" s="85"/>
      <c r="R790" s="85"/>
      <c r="S790" s="85"/>
      <c r="T790" s="85"/>
      <c r="U790" s="85"/>
      <c r="V790" s="85"/>
      <c r="W790" s="85"/>
      <c r="X790" s="85"/>
      <c r="Y790" s="85"/>
      <c r="Z790" s="85"/>
    </row>
    <row r="791" spans="1:26" ht="12" customHeight="1" x14ac:dyDescent="0.2">
      <c r="A791" s="85"/>
      <c r="B791" s="85"/>
      <c r="C791" s="85"/>
      <c r="D791" s="85"/>
      <c r="E791" s="85"/>
      <c r="F791" s="85"/>
      <c r="G791" s="85"/>
      <c r="H791" s="85"/>
      <c r="I791" s="85"/>
      <c r="J791" s="85"/>
      <c r="K791" s="85"/>
      <c r="L791" s="85"/>
      <c r="M791" s="85"/>
      <c r="N791" s="85"/>
      <c r="O791" s="85"/>
      <c r="P791" s="85"/>
      <c r="Q791" s="85"/>
      <c r="R791" s="85"/>
      <c r="S791" s="85"/>
      <c r="T791" s="85"/>
      <c r="U791" s="85"/>
      <c r="V791" s="85"/>
      <c r="W791" s="85"/>
      <c r="X791" s="85"/>
      <c r="Y791" s="85"/>
      <c r="Z791" s="85"/>
    </row>
    <row r="792" spans="1:26" ht="12" customHeight="1" x14ac:dyDescent="0.2">
      <c r="A792" s="85"/>
      <c r="B792" s="85"/>
      <c r="C792" s="85"/>
      <c r="D792" s="85"/>
      <c r="E792" s="85"/>
      <c r="F792" s="85"/>
      <c r="G792" s="85"/>
      <c r="H792" s="85"/>
      <c r="I792" s="85"/>
      <c r="J792" s="85"/>
      <c r="K792" s="85"/>
      <c r="L792" s="85"/>
      <c r="M792" s="85"/>
      <c r="N792" s="85"/>
      <c r="O792" s="85"/>
      <c r="P792" s="85"/>
      <c r="Q792" s="85"/>
      <c r="R792" s="85"/>
      <c r="S792" s="85"/>
      <c r="T792" s="85"/>
      <c r="U792" s="85"/>
      <c r="V792" s="85"/>
      <c r="W792" s="85"/>
      <c r="X792" s="85"/>
      <c r="Y792" s="85"/>
      <c r="Z792" s="85"/>
    </row>
    <row r="793" spans="1:26" ht="12" customHeight="1" x14ac:dyDescent="0.2">
      <c r="A793" s="85"/>
      <c r="B793" s="85"/>
      <c r="C793" s="85"/>
      <c r="D793" s="85"/>
      <c r="E793" s="85"/>
      <c r="F793" s="85"/>
      <c r="G793" s="85"/>
      <c r="H793" s="85"/>
      <c r="I793" s="85"/>
      <c r="J793" s="85"/>
      <c r="K793" s="85"/>
      <c r="L793" s="85"/>
      <c r="M793" s="85"/>
      <c r="N793" s="85"/>
      <c r="O793" s="85"/>
      <c r="P793" s="85"/>
      <c r="Q793" s="85"/>
      <c r="R793" s="85"/>
      <c r="S793" s="85"/>
      <c r="T793" s="85"/>
      <c r="U793" s="85"/>
      <c r="V793" s="85"/>
      <c r="W793" s="85"/>
      <c r="X793" s="85"/>
      <c r="Y793" s="85"/>
      <c r="Z793" s="85"/>
    </row>
    <row r="794" spans="1:26" ht="12" customHeight="1" x14ac:dyDescent="0.2">
      <c r="A794" s="85"/>
      <c r="B794" s="85"/>
      <c r="C794" s="85"/>
      <c r="D794" s="85"/>
      <c r="E794" s="85"/>
      <c r="F794" s="85"/>
      <c r="G794" s="85"/>
      <c r="H794" s="85"/>
      <c r="I794" s="85"/>
      <c r="J794" s="85"/>
      <c r="K794" s="85"/>
      <c r="L794" s="85"/>
      <c r="M794" s="85"/>
      <c r="N794" s="85"/>
      <c r="O794" s="85"/>
      <c r="P794" s="85"/>
      <c r="Q794" s="85"/>
      <c r="R794" s="85"/>
      <c r="S794" s="85"/>
      <c r="T794" s="85"/>
      <c r="U794" s="85"/>
      <c r="V794" s="85"/>
      <c r="W794" s="85"/>
      <c r="X794" s="85"/>
      <c r="Y794" s="85"/>
      <c r="Z794" s="85"/>
    </row>
    <row r="795" spans="1:26" ht="12" customHeight="1" x14ac:dyDescent="0.2">
      <c r="A795" s="85"/>
      <c r="B795" s="85"/>
      <c r="C795" s="85"/>
      <c r="D795" s="85"/>
      <c r="E795" s="85"/>
      <c r="F795" s="85"/>
      <c r="G795" s="85"/>
      <c r="H795" s="85"/>
      <c r="I795" s="85"/>
      <c r="J795" s="85"/>
      <c r="K795" s="85"/>
      <c r="L795" s="85"/>
      <c r="M795" s="85"/>
      <c r="N795" s="85"/>
      <c r="O795" s="85"/>
      <c r="P795" s="85"/>
      <c r="Q795" s="85"/>
      <c r="R795" s="85"/>
      <c r="S795" s="85"/>
      <c r="T795" s="85"/>
      <c r="U795" s="85"/>
      <c r="V795" s="85"/>
      <c r="W795" s="85"/>
      <c r="X795" s="85"/>
      <c r="Y795" s="85"/>
      <c r="Z795" s="85"/>
    </row>
    <row r="796" spans="1:26" ht="12" customHeight="1" x14ac:dyDescent="0.2">
      <c r="A796" s="85"/>
      <c r="B796" s="85"/>
      <c r="C796" s="85"/>
      <c r="D796" s="85"/>
      <c r="E796" s="85"/>
      <c r="F796" s="85"/>
      <c r="G796" s="85"/>
      <c r="H796" s="85"/>
      <c r="I796" s="85"/>
      <c r="J796" s="85"/>
      <c r="K796" s="85"/>
      <c r="L796" s="85"/>
      <c r="M796" s="85"/>
      <c r="N796" s="85"/>
      <c r="O796" s="85"/>
      <c r="P796" s="85"/>
      <c r="Q796" s="85"/>
      <c r="R796" s="85"/>
      <c r="S796" s="85"/>
      <c r="T796" s="85"/>
      <c r="U796" s="85"/>
      <c r="V796" s="85"/>
      <c r="W796" s="85"/>
      <c r="X796" s="85"/>
      <c r="Y796" s="85"/>
      <c r="Z796" s="85"/>
    </row>
    <row r="797" spans="1:26" ht="12" customHeight="1" x14ac:dyDescent="0.2">
      <c r="A797" s="85"/>
      <c r="B797" s="85"/>
      <c r="C797" s="85"/>
      <c r="D797" s="85"/>
      <c r="E797" s="85"/>
      <c r="F797" s="85"/>
      <c r="G797" s="85"/>
      <c r="H797" s="85"/>
      <c r="I797" s="85"/>
      <c r="J797" s="85"/>
      <c r="K797" s="85"/>
      <c r="L797" s="85"/>
      <c r="M797" s="85"/>
      <c r="N797" s="85"/>
      <c r="O797" s="85"/>
      <c r="P797" s="85"/>
      <c r="Q797" s="85"/>
      <c r="R797" s="85"/>
      <c r="S797" s="85"/>
      <c r="T797" s="85"/>
      <c r="U797" s="85"/>
      <c r="V797" s="85"/>
      <c r="W797" s="85"/>
      <c r="X797" s="85"/>
      <c r="Y797" s="85"/>
      <c r="Z797" s="85"/>
    </row>
    <row r="798" spans="1:26" ht="12" customHeight="1" x14ac:dyDescent="0.2">
      <c r="A798" s="85"/>
      <c r="B798" s="85"/>
      <c r="C798" s="85"/>
      <c r="D798" s="85"/>
      <c r="E798" s="85"/>
      <c r="F798" s="85"/>
      <c r="G798" s="85"/>
      <c r="H798" s="85"/>
      <c r="I798" s="85"/>
      <c r="J798" s="85"/>
      <c r="K798" s="85"/>
      <c r="L798" s="85"/>
      <c r="M798" s="85"/>
      <c r="N798" s="85"/>
      <c r="O798" s="85"/>
      <c r="P798" s="85"/>
      <c r="Q798" s="85"/>
      <c r="R798" s="85"/>
      <c r="S798" s="85"/>
      <c r="T798" s="85"/>
      <c r="U798" s="85"/>
      <c r="V798" s="85"/>
      <c r="W798" s="85"/>
      <c r="X798" s="85"/>
      <c r="Y798" s="85"/>
      <c r="Z798" s="85"/>
    </row>
    <row r="799" spans="1:26" ht="12" customHeight="1" x14ac:dyDescent="0.2">
      <c r="A799" s="85"/>
      <c r="B799" s="85"/>
      <c r="C799" s="85"/>
      <c r="D799" s="85"/>
      <c r="E799" s="85"/>
      <c r="F799" s="85"/>
      <c r="G799" s="85"/>
      <c r="H799" s="85"/>
      <c r="I799" s="85"/>
      <c r="J799" s="85"/>
      <c r="K799" s="85"/>
      <c r="L799" s="85"/>
      <c r="M799" s="85"/>
      <c r="N799" s="85"/>
      <c r="O799" s="85"/>
      <c r="P799" s="85"/>
      <c r="Q799" s="85"/>
      <c r="R799" s="85"/>
      <c r="S799" s="85"/>
      <c r="T799" s="85"/>
      <c r="U799" s="85"/>
      <c r="V799" s="85"/>
      <c r="W799" s="85"/>
      <c r="X799" s="85"/>
      <c r="Y799" s="85"/>
      <c r="Z799" s="85"/>
    </row>
    <row r="800" spans="1:26" ht="12" customHeight="1" x14ac:dyDescent="0.2">
      <c r="A800" s="85"/>
      <c r="B800" s="85"/>
      <c r="C800" s="85"/>
      <c r="D800" s="85"/>
      <c r="E800" s="85"/>
      <c r="F800" s="85"/>
      <c r="G800" s="85"/>
      <c r="H800" s="85"/>
      <c r="I800" s="85"/>
      <c r="J800" s="85"/>
      <c r="K800" s="85"/>
      <c r="L800" s="85"/>
      <c r="M800" s="85"/>
      <c r="N800" s="85"/>
      <c r="O800" s="85"/>
      <c r="P800" s="85"/>
      <c r="Q800" s="85"/>
      <c r="R800" s="85"/>
      <c r="S800" s="85"/>
      <c r="T800" s="85"/>
      <c r="U800" s="85"/>
      <c r="V800" s="85"/>
      <c r="W800" s="85"/>
      <c r="X800" s="85"/>
      <c r="Y800" s="85"/>
      <c r="Z800" s="85"/>
    </row>
    <row r="801" spans="1:26" ht="12" customHeight="1" x14ac:dyDescent="0.2">
      <c r="A801" s="85"/>
      <c r="B801" s="85"/>
      <c r="C801" s="85"/>
      <c r="D801" s="85"/>
      <c r="E801" s="85"/>
      <c r="F801" s="85"/>
      <c r="G801" s="85"/>
      <c r="H801" s="85"/>
      <c r="I801" s="85"/>
      <c r="J801" s="85"/>
      <c r="K801" s="85"/>
      <c r="L801" s="85"/>
      <c r="M801" s="85"/>
      <c r="N801" s="85"/>
      <c r="O801" s="85"/>
      <c r="P801" s="85"/>
      <c r="Q801" s="85"/>
      <c r="R801" s="85"/>
      <c r="S801" s="85"/>
      <c r="T801" s="85"/>
      <c r="U801" s="85"/>
      <c r="V801" s="85"/>
      <c r="W801" s="85"/>
      <c r="X801" s="85"/>
      <c r="Y801" s="85"/>
      <c r="Z801" s="85"/>
    </row>
    <row r="802" spans="1:26" ht="12" customHeight="1" x14ac:dyDescent="0.2">
      <c r="A802" s="85"/>
      <c r="B802" s="85"/>
      <c r="C802" s="85"/>
      <c r="D802" s="85"/>
      <c r="E802" s="85"/>
      <c r="F802" s="85"/>
      <c r="G802" s="85"/>
      <c r="H802" s="85"/>
      <c r="I802" s="85"/>
      <c r="J802" s="85"/>
      <c r="K802" s="85"/>
      <c r="L802" s="85"/>
      <c r="M802" s="85"/>
      <c r="N802" s="85"/>
      <c r="O802" s="85"/>
      <c r="P802" s="85"/>
      <c r="Q802" s="85"/>
      <c r="R802" s="85"/>
      <c r="S802" s="85"/>
      <c r="T802" s="85"/>
      <c r="U802" s="85"/>
      <c r="V802" s="85"/>
      <c r="W802" s="85"/>
      <c r="X802" s="85"/>
      <c r="Y802" s="85"/>
      <c r="Z802" s="85"/>
    </row>
    <row r="803" spans="1:26" ht="12" customHeight="1" x14ac:dyDescent="0.2">
      <c r="A803" s="85"/>
      <c r="B803" s="85"/>
      <c r="C803" s="85"/>
      <c r="D803" s="85"/>
      <c r="E803" s="85"/>
      <c r="F803" s="85"/>
      <c r="G803" s="85"/>
      <c r="H803" s="85"/>
      <c r="I803" s="85"/>
      <c r="J803" s="85"/>
      <c r="K803" s="85"/>
      <c r="L803" s="85"/>
      <c r="M803" s="85"/>
      <c r="N803" s="85"/>
      <c r="O803" s="85"/>
      <c r="P803" s="85"/>
      <c r="Q803" s="85"/>
      <c r="R803" s="85"/>
      <c r="S803" s="85"/>
      <c r="T803" s="85"/>
      <c r="U803" s="85"/>
      <c r="V803" s="85"/>
      <c r="W803" s="85"/>
      <c r="X803" s="85"/>
      <c r="Y803" s="85"/>
      <c r="Z803" s="85"/>
    </row>
    <row r="804" spans="1:26" ht="12" customHeight="1" x14ac:dyDescent="0.2">
      <c r="A804" s="85"/>
      <c r="B804" s="85"/>
      <c r="C804" s="85"/>
      <c r="D804" s="85"/>
      <c r="E804" s="85"/>
      <c r="F804" s="85"/>
      <c r="G804" s="85"/>
      <c r="H804" s="85"/>
      <c r="I804" s="85"/>
      <c r="J804" s="85"/>
      <c r="K804" s="85"/>
      <c r="L804" s="85"/>
      <c r="M804" s="85"/>
      <c r="N804" s="85"/>
      <c r="O804" s="85"/>
      <c r="P804" s="85"/>
      <c r="Q804" s="85"/>
      <c r="R804" s="85"/>
      <c r="S804" s="85"/>
      <c r="T804" s="85"/>
      <c r="U804" s="85"/>
      <c r="V804" s="85"/>
      <c r="W804" s="85"/>
      <c r="X804" s="85"/>
      <c r="Y804" s="85"/>
      <c r="Z804" s="85"/>
    </row>
    <row r="805" spans="1:26" ht="12" customHeight="1" x14ac:dyDescent="0.2">
      <c r="A805" s="85"/>
      <c r="B805" s="85"/>
      <c r="C805" s="85"/>
      <c r="D805" s="85"/>
      <c r="E805" s="85"/>
      <c r="F805" s="85"/>
      <c r="G805" s="85"/>
      <c r="H805" s="85"/>
      <c r="I805" s="85"/>
      <c r="J805" s="85"/>
      <c r="K805" s="85"/>
      <c r="L805" s="85"/>
      <c r="M805" s="85"/>
      <c r="N805" s="85"/>
      <c r="O805" s="85"/>
      <c r="P805" s="85"/>
      <c r="Q805" s="85"/>
      <c r="R805" s="85"/>
      <c r="S805" s="85"/>
      <c r="T805" s="85"/>
      <c r="U805" s="85"/>
      <c r="V805" s="85"/>
      <c r="W805" s="85"/>
      <c r="X805" s="85"/>
      <c r="Y805" s="85"/>
      <c r="Z805" s="85"/>
    </row>
    <row r="806" spans="1:26" ht="12" customHeight="1" x14ac:dyDescent="0.2">
      <c r="A806" s="85"/>
      <c r="B806" s="85"/>
      <c r="C806" s="85"/>
      <c r="D806" s="85"/>
      <c r="E806" s="85"/>
      <c r="F806" s="85"/>
      <c r="G806" s="85"/>
      <c r="H806" s="85"/>
      <c r="I806" s="85"/>
      <c r="J806" s="85"/>
      <c r="K806" s="85"/>
      <c r="L806" s="85"/>
      <c r="M806" s="85"/>
      <c r="N806" s="85"/>
      <c r="O806" s="85"/>
      <c r="P806" s="85"/>
      <c r="Q806" s="85"/>
      <c r="R806" s="85"/>
      <c r="S806" s="85"/>
      <c r="T806" s="85"/>
      <c r="U806" s="85"/>
      <c r="V806" s="85"/>
      <c r="W806" s="85"/>
      <c r="X806" s="85"/>
      <c r="Y806" s="85"/>
      <c r="Z806" s="85"/>
    </row>
    <row r="807" spans="1:26" ht="12" customHeight="1" x14ac:dyDescent="0.2">
      <c r="A807" s="85"/>
      <c r="B807" s="85"/>
      <c r="C807" s="85"/>
      <c r="D807" s="85"/>
      <c r="E807" s="85"/>
      <c r="F807" s="85"/>
      <c r="G807" s="85"/>
      <c r="H807" s="85"/>
      <c r="I807" s="85"/>
      <c r="J807" s="85"/>
      <c r="K807" s="85"/>
      <c r="L807" s="85"/>
      <c r="M807" s="85"/>
      <c r="N807" s="85"/>
      <c r="O807" s="85"/>
      <c r="P807" s="85"/>
      <c r="Q807" s="85"/>
      <c r="R807" s="85"/>
      <c r="S807" s="85"/>
      <c r="T807" s="85"/>
      <c r="U807" s="85"/>
      <c r="V807" s="85"/>
      <c r="W807" s="85"/>
      <c r="X807" s="85"/>
      <c r="Y807" s="85"/>
      <c r="Z807" s="85"/>
    </row>
    <row r="808" spans="1:26" ht="12" customHeight="1" x14ac:dyDescent="0.2">
      <c r="A808" s="85"/>
      <c r="B808" s="85"/>
      <c r="C808" s="85"/>
      <c r="D808" s="85"/>
      <c r="E808" s="85"/>
      <c r="F808" s="85"/>
      <c r="G808" s="85"/>
      <c r="H808" s="85"/>
      <c r="I808" s="85"/>
      <c r="J808" s="85"/>
      <c r="K808" s="85"/>
      <c r="L808" s="85"/>
      <c r="M808" s="85"/>
      <c r="N808" s="85"/>
      <c r="O808" s="85"/>
      <c r="P808" s="85"/>
      <c r="Q808" s="85"/>
      <c r="R808" s="85"/>
      <c r="S808" s="85"/>
      <c r="T808" s="85"/>
      <c r="U808" s="85"/>
      <c r="V808" s="85"/>
      <c r="W808" s="85"/>
      <c r="X808" s="85"/>
      <c r="Y808" s="85"/>
      <c r="Z808" s="85"/>
    </row>
    <row r="809" spans="1:26" ht="12" customHeight="1" x14ac:dyDescent="0.2">
      <c r="A809" s="85"/>
      <c r="B809" s="85"/>
      <c r="C809" s="85"/>
      <c r="D809" s="85"/>
      <c r="E809" s="85"/>
      <c r="F809" s="85"/>
      <c r="G809" s="85"/>
      <c r="H809" s="85"/>
      <c r="I809" s="85"/>
      <c r="J809" s="85"/>
      <c r="K809" s="85"/>
      <c r="L809" s="85"/>
      <c r="M809" s="85"/>
      <c r="N809" s="85"/>
      <c r="O809" s="85"/>
      <c r="P809" s="85"/>
      <c r="Q809" s="85"/>
      <c r="R809" s="85"/>
      <c r="S809" s="85"/>
      <c r="T809" s="85"/>
      <c r="U809" s="85"/>
      <c r="V809" s="85"/>
      <c r="W809" s="85"/>
      <c r="X809" s="85"/>
      <c r="Y809" s="85"/>
      <c r="Z809" s="85"/>
    </row>
    <row r="810" spans="1:26" ht="12" customHeight="1" x14ac:dyDescent="0.2">
      <c r="A810" s="85"/>
      <c r="B810" s="85"/>
      <c r="C810" s="85"/>
      <c r="D810" s="85"/>
      <c r="E810" s="85"/>
      <c r="F810" s="85"/>
      <c r="G810" s="85"/>
      <c r="H810" s="85"/>
      <c r="I810" s="85"/>
      <c r="J810" s="85"/>
      <c r="K810" s="85"/>
      <c r="L810" s="85"/>
      <c r="M810" s="85"/>
      <c r="N810" s="85"/>
      <c r="O810" s="85"/>
      <c r="P810" s="85"/>
      <c r="Q810" s="85"/>
      <c r="R810" s="85"/>
      <c r="S810" s="85"/>
      <c r="T810" s="85"/>
      <c r="U810" s="85"/>
      <c r="V810" s="85"/>
      <c r="W810" s="85"/>
      <c r="X810" s="85"/>
      <c r="Y810" s="85"/>
      <c r="Z810" s="85"/>
    </row>
    <row r="811" spans="1:26" ht="12" customHeight="1" x14ac:dyDescent="0.2">
      <c r="A811" s="85"/>
      <c r="B811" s="85"/>
      <c r="C811" s="85"/>
      <c r="D811" s="85"/>
      <c r="E811" s="85"/>
      <c r="F811" s="85"/>
      <c r="G811" s="85"/>
      <c r="H811" s="85"/>
      <c r="I811" s="85"/>
      <c r="J811" s="85"/>
      <c r="K811" s="85"/>
      <c r="L811" s="85"/>
      <c r="M811" s="85"/>
      <c r="N811" s="85"/>
      <c r="O811" s="85"/>
      <c r="P811" s="85"/>
      <c r="Q811" s="85"/>
      <c r="R811" s="85"/>
      <c r="S811" s="85"/>
      <c r="T811" s="85"/>
      <c r="U811" s="85"/>
      <c r="V811" s="85"/>
      <c r="W811" s="85"/>
      <c r="X811" s="85"/>
      <c r="Y811" s="85"/>
      <c r="Z811" s="85"/>
    </row>
    <row r="812" spans="1:26" ht="12" customHeight="1" x14ac:dyDescent="0.2">
      <c r="A812" s="85"/>
      <c r="B812" s="85"/>
      <c r="C812" s="85"/>
      <c r="D812" s="85"/>
      <c r="E812" s="85"/>
      <c r="F812" s="85"/>
      <c r="G812" s="85"/>
      <c r="H812" s="85"/>
      <c r="I812" s="85"/>
      <c r="J812" s="85"/>
      <c r="K812" s="85"/>
      <c r="L812" s="85"/>
      <c r="M812" s="85"/>
      <c r="N812" s="85"/>
      <c r="O812" s="85"/>
      <c r="P812" s="85"/>
      <c r="Q812" s="85"/>
      <c r="R812" s="85"/>
      <c r="S812" s="85"/>
      <c r="T812" s="85"/>
      <c r="U812" s="85"/>
      <c r="V812" s="85"/>
      <c r="W812" s="85"/>
      <c r="X812" s="85"/>
      <c r="Y812" s="85"/>
      <c r="Z812" s="85"/>
    </row>
    <row r="813" spans="1:26" ht="12" customHeight="1" x14ac:dyDescent="0.2">
      <c r="A813" s="85"/>
      <c r="B813" s="85"/>
      <c r="C813" s="85"/>
      <c r="D813" s="85"/>
      <c r="E813" s="85"/>
      <c r="F813" s="85"/>
      <c r="G813" s="85"/>
      <c r="H813" s="85"/>
      <c r="I813" s="85"/>
      <c r="J813" s="85"/>
      <c r="K813" s="85"/>
      <c r="L813" s="85"/>
      <c r="M813" s="85"/>
      <c r="N813" s="85"/>
      <c r="O813" s="85"/>
      <c r="P813" s="85"/>
      <c r="Q813" s="85"/>
      <c r="R813" s="85"/>
      <c r="S813" s="85"/>
      <c r="T813" s="85"/>
      <c r="U813" s="85"/>
      <c r="V813" s="85"/>
      <c r="W813" s="85"/>
      <c r="X813" s="85"/>
      <c r="Y813" s="85"/>
      <c r="Z813" s="85"/>
    </row>
    <row r="814" spans="1:26" ht="12" customHeight="1" x14ac:dyDescent="0.2">
      <c r="A814" s="85"/>
      <c r="B814" s="85"/>
      <c r="C814" s="85"/>
      <c r="D814" s="85"/>
      <c r="E814" s="85"/>
      <c r="F814" s="85"/>
      <c r="G814" s="85"/>
      <c r="H814" s="85"/>
      <c r="I814" s="85"/>
      <c r="J814" s="85"/>
      <c r="K814" s="85"/>
      <c r="L814" s="85"/>
      <c r="M814" s="85"/>
      <c r="N814" s="85"/>
      <c r="O814" s="85"/>
      <c r="P814" s="85"/>
      <c r="Q814" s="85"/>
      <c r="R814" s="85"/>
      <c r="S814" s="85"/>
      <c r="T814" s="85"/>
      <c r="U814" s="85"/>
      <c r="V814" s="85"/>
      <c r="W814" s="85"/>
      <c r="X814" s="85"/>
      <c r="Y814" s="85"/>
      <c r="Z814" s="85"/>
    </row>
    <row r="815" spans="1:26" ht="12" customHeight="1" x14ac:dyDescent="0.2">
      <c r="A815" s="85"/>
      <c r="B815" s="85"/>
      <c r="C815" s="85"/>
      <c r="D815" s="85"/>
      <c r="E815" s="85"/>
      <c r="F815" s="85"/>
      <c r="G815" s="85"/>
      <c r="H815" s="85"/>
      <c r="I815" s="85"/>
      <c r="J815" s="85"/>
      <c r="K815" s="85"/>
      <c r="L815" s="85"/>
      <c r="M815" s="85"/>
      <c r="N815" s="85"/>
      <c r="O815" s="85"/>
      <c r="P815" s="85"/>
      <c r="Q815" s="85"/>
      <c r="R815" s="85"/>
      <c r="S815" s="85"/>
      <c r="T815" s="85"/>
      <c r="U815" s="85"/>
      <c r="V815" s="85"/>
      <c r="W815" s="85"/>
      <c r="X815" s="85"/>
      <c r="Y815" s="85"/>
      <c r="Z815" s="85"/>
    </row>
    <row r="816" spans="1:26" ht="12" customHeight="1" x14ac:dyDescent="0.2">
      <c r="A816" s="85"/>
      <c r="B816" s="85"/>
      <c r="C816" s="85"/>
      <c r="D816" s="85"/>
      <c r="E816" s="85"/>
      <c r="F816" s="85"/>
      <c r="G816" s="85"/>
      <c r="H816" s="85"/>
      <c r="I816" s="85"/>
      <c r="J816" s="85"/>
      <c r="K816" s="85"/>
      <c r="L816" s="85"/>
      <c r="M816" s="85"/>
      <c r="N816" s="85"/>
      <c r="O816" s="85"/>
      <c r="P816" s="85"/>
      <c r="Q816" s="85"/>
      <c r="R816" s="85"/>
      <c r="S816" s="85"/>
      <c r="T816" s="85"/>
      <c r="U816" s="85"/>
      <c r="V816" s="85"/>
      <c r="W816" s="85"/>
      <c r="X816" s="85"/>
      <c r="Y816" s="85"/>
      <c r="Z816" s="85"/>
    </row>
    <row r="817" spans="1:26" ht="12" customHeight="1" x14ac:dyDescent="0.2">
      <c r="A817" s="85"/>
      <c r="B817" s="85"/>
      <c r="C817" s="85"/>
      <c r="D817" s="85"/>
      <c r="E817" s="85"/>
      <c r="F817" s="85"/>
      <c r="G817" s="85"/>
      <c r="H817" s="85"/>
      <c r="I817" s="85"/>
      <c r="J817" s="85"/>
      <c r="K817" s="85"/>
      <c r="L817" s="85"/>
      <c r="M817" s="85"/>
      <c r="N817" s="85"/>
      <c r="O817" s="85"/>
      <c r="P817" s="85"/>
      <c r="Q817" s="85"/>
      <c r="R817" s="85"/>
      <c r="S817" s="85"/>
      <c r="T817" s="85"/>
      <c r="U817" s="85"/>
      <c r="V817" s="85"/>
      <c r="W817" s="85"/>
      <c r="X817" s="85"/>
      <c r="Y817" s="85"/>
      <c r="Z817" s="85"/>
    </row>
    <row r="818" spans="1:26" ht="12" customHeight="1" x14ac:dyDescent="0.2">
      <c r="A818" s="85"/>
      <c r="B818" s="85"/>
      <c r="C818" s="85"/>
      <c r="D818" s="85"/>
      <c r="E818" s="85"/>
      <c r="F818" s="85"/>
      <c r="G818" s="85"/>
      <c r="H818" s="85"/>
      <c r="I818" s="85"/>
      <c r="J818" s="85"/>
      <c r="K818" s="85"/>
      <c r="L818" s="85"/>
      <c r="M818" s="85"/>
      <c r="N818" s="85"/>
      <c r="O818" s="85"/>
      <c r="P818" s="85"/>
      <c r="Q818" s="85"/>
      <c r="R818" s="85"/>
      <c r="S818" s="85"/>
      <c r="T818" s="85"/>
      <c r="U818" s="85"/>
      <c r="V818" s="85"/>
      <c r="W818" s="85"/>
      <c r="X818" s="85"/>
      <c r="Y818" s="85"/>
      <c r="Z818" s="85"/>
    </row>
    <row r="819" spans="1:26" ht="12" customHeight="1" x14ac:dyDescent="0.2">
      <c r="A819" s="85"/>
      <c r="B819" s="85"/>
      <c r="C819" s="85"/>
      <c r="D819" s="85"/>
      <c r="E819" s="85"/>
      <c r="F819" s="85"/>
      <c r="G819" s="85"/>
      <c r="H819" s="85"/>
      <c r="I819" s="85"/>
      <c r="J819" s="85"/>
      <c r="K819" s="85"/>
      <c r="L819" s="85"/>
      <c r="M819" s="85"/>
      <c r="N819" s="85"/>
      <c r="O819" s="85"/>
      <c r="P819" s="85"/>
      <c r="Q819" s="85"/>
      <c r="R819" s="85"/>
      <c r="S819" s="85"/>
      <c r="T819" s="85"/>
      <c r="U819" s="85"/>
      <c r="V819" s="85"/>
      <c r="W819" s="85"/>
      <c r="X819" s="85"/>
      <c r="Y819" s="85"/>
      <c r="Z819" s="85"/>
    </row>
    <row r="820" spans="1:26" ht="12" customHeight="1" x14ac:dyDescent="0.2">
      <c r="A820" s="85"/>
      <c r="B820" s="85"/>
      <c r="C820" s="85"/>
      <c r="D820" s="85"/>
      <c r="E820" s="85"/>
      <c r="F820" s="85"/>
      <c r="G820" s="85"/>
      <c r="H820" s="85"/>
      <c r="I820" s="85"/>
      <c r="J820" s="85"/>
      <c r="K820" s="85"/>
      <c r="L820" s="85"/>
      <c r="M820" s="85"/>
      <c r="N820" s="85"/>
      <c r="O820" s="85"/>
      <c r="P820" s="85"/>
      <c r="Q820" s="85"/>
      <c r="R820" s="85"/>
      <c r="S820" s="85"/>
      <c r="T820" s="85"/>
      <c r="U820" s="85"/>
      <c r="V820" s="85"/>
      <c r="W820" s="85"/>
      <c r="X820" s="85"/>
      <c r="Y820" s="85"/>
      <c r="Z820" s="85"/>
    </row>
    <row r="821" spans="1:26" ht="12" customHeight="1" x14ac:dyDescent="0.2">
      <c r="A821" s="85"/>
      <c r="B821" s="85"/>
      <c r="C821" s="85"/>
      <c r="D821" s="85"/>
      <c r="E821" s="85"/>
      <c r="F821" s="85"/>
      <c r="G821" s="85"/>
      <c r="H821" s="85"/>
      <c r="I821" s="85"/>
      <c r="J821" s="85"/>
      <c r="K821" s="85"/>
      <c r="L821" s="85"/>
      <c r="M821" s="85"/>
      <c r="N821" s="85"/>
      <c r="O821" s="85"/>
      <c r="P821" s="85"/>
      <c r="Q821" s="85"/>
      <c r="R821" s="85"/>
      <c r="S821" s="85"/>
      <c r="T821" s="85"/>
      <c r="U821" s="85"/>
      <c r="V821" s="85"/>
      <c r="W821" s="85"/>
      <c r="X821" s="85"/>
      <c r="Y821" s="85"/>
      <c r="Z821" s="85"/>
    </row>
    <row r="822" spans="1:26" ht="12" customHeight="1" x14ac:dyDescent="0.2">
      <c r="A822" s="85"/>
      <c r="B822" s="85"/>
      <c r="C822" s="85"/>
      <c r="D822" s="85"/>
      <c r="E822" s="85"/>
      <c r="F822" s="85"/>
      <c r="G822" s="85"/>
      <c r="H822" s="85"/>
      <c r="I822" s="85"/>
      <c r="J822" s="85"/>
      <c r="K822" s="85"/>
      <c r="L822" s="85"/>
      <c r="M822" s="85"/>
      <c r="N822" s="85"/>
      <c r="O822" s="85"/>
      <c r="P822" s="85"/>
      <c r="Q822" s="85"/>
      <c r="R822" s="85"/>
      <c r="S822" s="85"/>
      <c r="T822" s="85"/>
      <c r="U822" s="85"/>
      <c r="V822" s="85"/>
      <c r="W822" s="85"/>
      <c r="X822" s="85"/>
      <c r="Y822" s="85"/>
      <c r="Z822" s="85"/>
    </row>
    <row r="823" spans="1:26" ht="12" customHeight="1" x14ac:dyDescent="0.2">
      <c r="A823" s="85"/>
      <c r="B823" s="85"/>
      <c r="C823" s="85"/>
      <c r="D823" s="85"/>
      <c r="E823" s="85"/>
      <c r="F823" s="85"/>
      <c r="G823" s="85"/>
      <c r="H823" s="85"/>
      <c r="I823" s="85"/>
      <c r="J823" s="85"/>
      <c r="K823" s="85"/>
      <c r="L823" s="85"/>
      <c r="M823" s="85"/>
      <c r="N823" s="85"/>
      <c r="O823" s="85"/>
      <c r="P823" s="85"/>
      <c r="Q823" s="85"/>
      <c r="R823" s="85"/>
      <c r="S823" s="85"/>
      <c r="T823" s="85"/>
      <c r="U823" s="85"/>
      <c r="V823" s="85"/>
      <c r="W823" s="85"/>
      <c r="X823" s="85"/>
      <c r="Y823" s="85"/>
      <c r="Z823" s="85"/>
    </row>
    <row r="824" spans="1:26" ht="12" customHeight="1" x14ac:dyDescent="0.2">
      <c r="A824" s="85"/>
      <c r="B824" s="85"/>
      <c r="C824" s="85"/>
      <c r="D824" s="85"/>
      <c r="E824" s="85"/>
      <c r="F824" s="85"/>
      <c r="G824" s="85"/>
      <c r="H824" s="85"/>
      <c r="I824" s="85"/>
      <c r="J824" s="85"/>
      <c r="K824" s="85"/>
      <c r="L824" s="85"/>
      <c r="M824" s="85"/>
      <c r="N824" s="85"/>
      <c r="O824" s="85"/>
      <c r="P824" s="85"/>
      <c r="Q824" s="85"/>
      <c r="R824" s="85"/>
      <c r="S824" s="85"/>
      <c r="T824" s="85"/>
      <c r="U824" s="85"/>
      <c r="V824" s="85"/>
      <c r="W824" s="85"/>
      <c r="X824" s="85"/>
      <c r="Y824" s="85"/>
      <c r="Z824" s="85"/>
    </row>
    <row r="825" spans="1:26" ht="12" customHeight="1" x14ac:dyDescent="0.2">
      <c r="A825" s="85"/>
      <c r="B825" s="85"/>
      <c r="C825" s="85"/>
      <c r="D825" s="85"/>
      <c r="E825" s="85"/>
      <c r="F825" s="85"/>
      <c r="G825" s="85"/>
      <c r="H825" s="85"/>
      <c r="I825" s="85"/>
      <c r="J825" s="85"/>
      <c r="K825" s="85"/>
      <c r="L825" s="85"/>
      <c r="M825" s="85"/>
      <c r="N825" s="85"/>
      <c r="O825" s="85"/>
      <c r="P825" s="85"/>
      <c r="Q825" s="85"/>
      <c r="R825" s="85"/>
      <c r="S825" s="85"/>
      <c r="T825" s="85"/>
      <c r="U825" s="85"/>
      <c r="V825" s="85"/>
      <c r="W825" s="85"/>
      <c r="X825" s="85"/>
      <c r="Y825" s="85"/>
      <c r="Z825" s="85"/>
    </row>
    <row r="826" spans="1:26" ht="12" customHeight="1" x14ac:dyDescent="0.2">
      <c r="A826" s="85"/>
      <c r="B826" s="85"/>
      <c r="C826" s="85"/>
      <c r="D826" s="85"/>
      <c r="E826" s="85"/>
      <c r="F826" s="85"/>
      <c r="G826" s="85"/>
      <c r="H826" s="85"/>
      <c r="I826" s="85"/>
      <c r="J826" s="85"/>
      <c r="K826" s="85"/>
      <c r="L826" s="85"/>
      <c r="M826" s="85"/>
      <c r="N826" s="85"/>
      <c r="O826" s="85"/>
      <c r="P826" s="85"/>
      <c r="Q826" s="85"/>
      <c r="R826" s="85"/>
      <c r="S826" s="85"/>
      <c r="T826" s="85"/>
      <c r="U826" s="85"/>
      <c r="V826" s="85"/>
      <c r="W826" s="85"/>
      <c r="X826" s="85"/>
      <c r="Y826" s="85"/>
      <c r="Z826" s="85"/>
    </row>
    <row r="827" spans="1:26" ht="12" customHeight="1" x14ac:dyDescent="0.2">
      <c r="A827" s="85"/>
      <c r="B827" s="85"/>
      <c r="C827" s="85"/>
      <c r="D827" s="85"/>
      <c r="E827" s="85"/>
      <c r="F827" s="85"/>
      <c r="G827" s="85"/>
      <c r="H827" s="85"/>
      <c r="I827" s="85"/>
      <c r="J827" s="85"/>
      <c r="K827" s="85"/>
      <c r="L827" s="85"/>
      <c r="M827" s="85"/>
      <c r="N827" s="85"/>
      <c r="O827" s="85"/>
      <c r="P827" s="85"/>
      <c r="Q827" s="85"/>
      <c r="R827" s="85"/>
      <c r="S827" s="85"/>
      <c r="T827" s="85"/>
      <c r="U827" s="85"/>
      <c r="V827" s="85"/>
      <c r="W827" s="85"/>
      <c r="X827" s="85"/>
      <c r="Y827" s="85"/>
      <c r="Z827" s="85"/>
    </row>
    <row r="828" spans="1:26" ht="12" customHeight="1" x14ac:dyDescent="0.2">
      <c r="A828" s="85"/>
      <c r="B828" s="85"/>
      <c r="C828" s="85"/>
      <c r="D828" s="85"/>
      <c r="E828" s="85"/>
      <c r="F828" s="85"/>
      <c r="G828" s="85"/>
      <c r="H828" s="85"/>
      <c r="I828" s="85"/>
      <c r="J828" s="85"/>
      <c r="K828" s="85"/>
      <c r="L828" s="85"/>
      <c r="M828" s="85"/>
      <c r="N828" s="85"/>
      <c r="O828" s="85"/>
      <c r="P828" s="85"/>
      <c r="Q828" s="85"/>
      <c r="R828" s="85"/>
      <c r="S828" s="85"/>
      <c r="T828" s="85"/>
      <c r="U828" s="85"/>
      <c r="V828" s="85"/>
      <c r="W828" s="85"/>
      <c r="X828" s="85"/>
      <c r="Y828" s="85"/>
      <c r="Z828" s="85"/>
    </row>
    <row r="829" spans="1:26" ht="12" customHeight="1" x14ac:dyDescent="0.2">
      <c r="A829" s="85"/>
      <c r="B829" s="85"/>
      <c r="C829" s="85"/>
      <c r="D829" s="85"/>
      <c r="E829" s="85"/>
      <c r="F829" s="85"/>
      <c r="G829" s="85"/>
      <c r="H829" s="85"/>
      <c r="I829" s="85"/>
      <c r="J829" s="85"/>
      <c r="K829" s="85"/>
      <c r="L829" s="85"/>
      <c r="M829" s="85"/>
      <c r="N829" s="85"/>
      <c r="O829" s="85"/>
      <c r="P829" s="85"/>
      <c r="Q829" s="85"/>
      <c r="R829" s="85"/>
      <c r="S829" s="85"/>
      <c r="T829" s="85"/>
      <c r="U829" s="85"/>
      <c r="V829" s="85"/>
      <c r="W829" s="85"/>
      <c r="X829" s="85"/>
      <c r="Y829" s="85"/>
      <c r="Z829" s="85"/>
    </row>
    <row r="830" spans="1:26" ht="12" customHeight="1" x14ac:dyDescent="0.2">
      <c r="A830" s="85"/>
      <c r="B830" s="85"/>
      <c r="C830" s="85"/>
      <c r="D830" s="85"/>
      <c r="E830" s="85"/>
      <c r="F830" s="85"/>
      <c r="G830" s="85"/>
      <c r="H830" s="85"/>
      <c r="I830" s="85"/>
      <c r="J830" s="85"/>
      <c r="K830" s="85"/>
      <c r="L830" s="85"/>
      <c r="M830" s="85"/>
      <c r="N830" s="85"/>
      <c r="O830" s="85"/>
      <c r="P830" s="85"/>
      <c r="Q830" s="85"/>
      <c r="R830" s="85"/>
      <c r="S830" s="85"/>
      <c r="T830" s="85"/>
      <c r="U830" s="85"/>
      <c r="V830" s="85"/>
      <c r="W830" s="85"/>
      <c r="X830" s="85"/>
      <c r="Y830" s="85"/>
      <c r="Z830" s="85"/>
    </row>
    <row r="831" spans="1:26" ht="12" customHeight="1" x14ac:dyDescent="0.2">
      <c r="A831" s="85"/>
      <c r="B831" s="85"/>
      <c r="C831" s="85"/>
      <c r="D831" s="85"/>
      <c r="E831" s="85"/>
      <c r="F831" s="85"/>
      <c r="G831" s="85"/>
      <c r="H831" s="85"/>
      <c r="I831" s="85"/>
      <c r="J831" s="85"/>
      <c r="K831" s="85"/>
      <c r="L831" s="85"/>
      <c r="M831" s="85"/>
      <c r="N831" s="85"/>
      <c r="O831" s="85"/>
      <c r="P831" s="85"/>
      <c r="Q831" s="85"/>
      <c r="R831" s="85"/>
      <c r="S831" s="85"/>
      <c r="T831" s="85"/>
      <c r="U831" s="85"/>
      <c r="V831" s="85"/>
      <c r="W831" s="85"/>
      <c r="X831" s="85"/>
      <c r="Y831" s="85"/>
      <c r="Z831" s="85"/>
    </row>
    <row r="832" spans="1:26" ht="12" customHeight="1" x14ac:dyDescent="0.2">
      <c r="A832" s="85"/>
      <c r="B832" s="85"/>
      <c r="C832" s="85"/>
      <c r="D832" s="85"/>
      <c r="E832" s="85"/>
      <c r="F832" s="85"/>
      <c r="G832" s="85"/>
      <c r="H832" s="85"/>
      <c r="I832" s="85"/>
      <c r="J832" s="85"/>
      <c r="K832" s="85"/>
      <c r="L832" s="85"/>
      <c r="M832" s="85"/>
      <c r="N832" s="85"/>
      <c r="O832" s="85"/>
      <c r="P832" s="85"/>
      <c r="Q832" s="85"/>
      <c r="R832" s="85"/>
      <c r="S832" s="85"/>
      <c r="T832" s="85"/>
      <c r="U832" s="85"/>
      <c r="V832" s="85"/>
      <c r="W832" s="85"/>
      <c r="X832" s="85"/>
      <c r="Y832" s="85"/>
      <c r="Z832" s="85"/>
    </row>
    <row r="833" spans="1:26" ht="12" customHeight="1" x14ac:dyDescent="0.2">
      <c r="A833" s="85"/>
      <c r="B833" s="85"/>
      <c r="C833" s="85"/>
      <c r="D833" s="85"/>
      <c r="E833" s="85"/>
      <c r="F833" s="85"/>
      <c r="G833" s="85"/>
      <c r="H833" s="85"/>
      <c r="I833" s="85"/>
      <c r="J833" s="85"/>
      <c r="K833" s="85"/>
      <c r="L833" s="85"/>
      <c r="M833" s="85"/>
      <c r="N833" s="85"/>
      <c r="O833" s="85"/>
      <c r="P833" s="85"/>
      <c r="Q833" s="85"/>
      <c r="R833" s="85"/>
      <c r="S833" s="85"/>
      <c r="T833" s="85"/>
      <c r="U833" s="85"/>
      <c r="V833" s="85"/>
      <c r="W833" s="85"/>
      <c r="X833" s="85"/>
      <c r="Y833" s="85"/>
      <c r="Z833" s="85"/>
    </row>
    <row r="834" spans="1:26" ht="12" customHeight="1" x14ac:dyDescent="0.2">
      <c r="A834" s="85"/>
      <c r="B834" s="85"/>
      <c r="C834" s="85"/>
      <c r="D834" s="85"/>
      <c r="E834" s="85"/>
      <c r="F834" s="85"/>
      <c r="G834" s="85"/>
      <c r="H834" s="85"/>
      <c r="I834" s="85"/>
      <c r="J834" s="85"/>
      <c r="K834" s="85"/>
      <c r="L834" s="85"/>
      <c r="M834" s="85"/>
      <c r="N834" s="85"/>
      <c r="O834" s="85"/>
      <c r="P834" s="85"/>
      <c r="Q834" s="85"/>
      <c r="R834" s="85"/>
      <c r="S834" s="85"/>
      <c r="T834" s="85"/>
      <c r="U834" s="85"/>
      <c r="V834" s="85"/>
      <c r="W834" s="85"/>
      <c r="X834" s="85"/>
      <c r="Y834" s="85"/>
      <c r="Z834" s="85"/>
    </row>
    <row r="835" spans="1:26" ht="12" customHeight="1" x14ac:dyDescent="0.2">
      <c r="A835" s="85"/>
      <c r="B835" s="85"/>
      <c r="C835" s="85"/>
      <c r="D835" s="85"/>
      <c r="E835" s="85"/>
      <c r="F835" s="85"/>
      <c r="G835" s="85"/>
      <c r="H835" s="85"/>
      <c r="I835" s="85"/>
      <c r="J835" s="85"/>
      <c r="K835" s="85"/>
      <c r="L835" s="85"/>
      <c r="M835" s="85"/>
      <c r="N835" s="85"/>
      <c r="O835" s="85"/>
      <c r="P835" s="85"/>
      <c r="Q835" s="85"/>
      <c r="R835" s="85"/>
      <c r="S835" s="85"/>
      <c r="T835" s="85"/>
      <c r="U835" s="85"/>
      <c r="V835" s="85"/>
      <c r="W835" s="85"/>
      <c r="X835" s="85"/>
      <c r="Y835" s="85"/>
      <c r="Z835" s="85"/>
    </row>
    <row r="836" spans="1:26" ht="12" customHeight="1" x14ac:dyDescent="0.2">
      <c r="A836" s="85"/>
      <c r="B836" s="85"/>
      <c r="C836" s="85"/>
      <c r="D836" s="85"/>
      <c r="E836" s="85"/>
      <c r="F836" s="85"/>
      <c r="G836" s="85"/>
      <c r="H836" s="85"/>
      <c r="I836" s="85"/>
      <c r="J836" s="85"/>
      <c r="K836" s="85"/>
      <c r="L836" s="85"/>
      <c r="M836" s="85"/>
      <c r="N836" s="85"/>
      <c r="O836" s="85"/>
      <c r="P836" s="85"/>
      <c r="Q836" s="85"/>
      <c r="R836" s="85"/>
      <c r="S836" s="85"/>
      <c r="T836" s="85"/>
      <c r="U836" s="85"/>
      <c r="V836" s="85"/>
      <c r="W836" s="85"/>
      <c r="X836" s="85"/>
      <c r="Y836" s="85"/>
      <c r="Z836" s="85"/>
    </row>
    <row r="837" spans="1:26" ht="12" customHeight="1" x14ac:dyDescent="0.2">
      <c r="A837" s="85"/>
      <c r="B837" s="85"/>
      <c r="C837" s="85"/>
      <c r="D837" s="85"/>
      <c r="E837" s="85"/>
      <c r="F837" s="85"/>
      <c r="G837" s="85"/>
      <c r="H837" s="85"/>
      <c r="I837" s="85"/>
      <c r="J837" s="85"/>
      <c r="K837" s="85"/>
      <c r="L837" s="85"/>
      <c r="M837" s="85"/>
      <c r="N837" s="85"/>
      <c r="O837" s="85"/>
      <c r="P837" s="85"/>
      <c r="Q837" s="85"/>
      <c r="R837" s="85"/>
      <c r="S837" s="85"/>
      <c r="T837" s="85"/>
      <c r="U837" s="85"/>
      <c r="V837" s="85"/>
      <c r="W837" s="85"/>
      <c r="X837" s="85"/>
      <c r="Y837" s="85"/>
      <c r="Z837" s="85"/>
    </row>
    <row r="838" spans="1:26" ht="12" customHeight="1" x14ac:dyDescent="0.2">
      <c r="A838" s="85"/>
      <c r="B838" s="85"/>
      <c r="C838" s="85"/>
      <c r="D838" s="85"/>
      <c r="E838" s="85"/>
      <c r="F838" s="85"/>
      <c r="G838" s="85"/>
      <c r="H838" s="85"/>
      <c r="I838" s="85"/>
      <c r="J838" s="85"/>
      <c r="K838" s="85"/>
      <c r="L838" s="85"/>
      <c r="M838" s="85"/>
      <c r="N838" s="85"/>
      <c r="O838" s="85"/>
      <c r="P838" s="85"/>
      <c r="Q838" s="85"/>
      <c r="R838" s="85"/>
      <c r="S838" s="85"/>
      <c r="T838" s="85"/>
      <c r="U838" s="85"/>
      <c r="V838" s="85"/>
      <c r="W838" s="85"/>
      <c r="X838" s="85"/>
      <c r="Y838" s="85"/>
      <c r="Z838" s="85"/>
    </row>
    <row r="839" spans="1:26" ht="12" customHeight="1" x14ac:dyDescent="0.2">
      <c r="A839" s="85"/>
      <c r="B839" s="85"/>
      <c r="C839" s="85"/>
      <c r="D839" s="85"/>
      <c r="E839" s="85"/>
      <c r="F839" s="85"/>
      <c r="G839" s="85"/>
      <c r="H839" s="85"/>
      <c r="I839" s="85"/>
      <c r="J839" s="85"/>
      <c r="K839" s="85"/>
      <c r="L839" s="85"/>
      <c r="M839" s="85"/>
      <c r="N839" s="85"/>
      <c r="O839" s="85"/>
      <c r="P839" s="85"/>
      <c r="Q839" s="85"/>
      <c r="R839" s="85"/>
      <c r="S839" s="85"/>
      <c r="T839" s="85"/>
      <c r="U839" s="85"/>
      <c r="V839" s="85"/>
      <c r="W839" s="85"/>
      <c r="X839" s="85"/>
      <c r="Y839" s="85"/>
      <c r="Z839" s="85"/>
    </row>
    <row r="840" spans="1:26" ht="12" customHeight="1" x14ac:dyDescent="0.2">
      <c r="A840" s="85"/>
      <c r="B840" s="85"/>
      <c r="C840" s="85"/>
      <c r="D840" s="85"/>
      <c r="E840" s="85"/>
      <c r="F840" s="85"/>
      <c r="G840" s="85"/>
      <c r="H840" s="85"/>
      <c r="I840" s="85"/>
      <c r="J840" s="85"/>
      <c r="K840" s="85"/>
      <c r="L840" s="85"/>
      <c r="M840" s="85"/>
      <c r="N840" s="85"/>
      <c r="O840" s="85"/>
      <c r="P840" s="85"/>
      <c r="Q840" s="85"/>
      <c r="R840" s="85"/>
      <c r="S840" s="85"/>
      <c r="T840" s="85"/>
      <c r="U840" s="85"/>
      <c r="V840" s="85"/>
      <c r="W840" s="85"/>
      <c r="X840" s="85"/>
      <c r="Y840" s="85"/>
      <c r="Z840" s="85"/>
    </row>
    <row r="841" spans="1:26" ht="12" customHeight="1" x14ac:dyDescent="0.2">
      <c r="A841" s="85"/>
      <c r="B841" s="85"/>
      <c r="C841" s="85"/>
      <c r="D841" s="85"/>
      <c r="E841" s="85"/>
      <c r="F841" s="85"/>
      <c r="G841" s="85"/>
      <c r="H841" s="85"/>
      <c r="I841" s="85"/>
      <c r="J841" s="85"/>
      <c r="K841" s="85"/>
      <c r="L841" s="85"/>
      <c r="M841" s="85"/>
      <c r="N841" s="85"/>
      <c r="O841" s="85"/>
      <c r="P841" s="85"/>
      <c r="Q841" s="85"/>
      <c r="R841" s="85"/>
      <c r="S841" s="85"/>
      <c r="T841" s="85"/>
      <c r="U841" s="85"/>
      <c r="V841" s="85"/>
      <c r="W841" s="85"/>
      <c r="X841" s="85"/>
      <c r="Y841" s="85"/>
      <c r="Z841" s="85"/>
    </row>
    <row r="842" spans="1:26" ht="12" customHeight="1" x14ac:dyDescent="0.2">
      <c r="A842" s="85"/>
      <c r="B842" s="85"/>
      <c r="C842" s="85"/>
      <c r="D842" s="85"/>
      <c r="E842" s="85"/>
      <c r="F842" s="85"/>
      <c r="G842" s="85"/>
      <c r="H842" s="85"/>
      <c r="I842" s="85"/>
      <c r="J842" s="85"/>
      <c r="K842" s="85"/>
      <c r="L842" s="85"/>
      <c r="M842" s="85"/>
      <c r="N842" s="85"/>
      <c r="O842" s="85"/>
      <c r="P842" s="85"/>
      <c r="Q842" s="85"/>
      <c r="R842" s="85"/>
      <c r="S842" s="85"/>
      <c r="T842" s="85"/>
      <c r="U842" s="85"/>
      <c r="V842" s="85"/>
      <c r="W842" s="85"/>
      <c r="X842" s="85"/>
      <c r="Y842" s="85"/>
      <c r="Z842" s="85"/>
    </row>
    <row r="843" spans="1:26" ht="12" customHeight="1" x14ac:dyDescent="0.2">
      <c r="A843" s="85"/>
      <c r="B843" s="85"/>
      <c r="C843" s="85"/>
      <c r="D843" s="85"/>
      <c r="E843" s="85"/>
      <c r="F843" s="85"/>
      <c r="G843" s="85"/>
      <c r="H843" s="85"/>
      <c r="I843" s="85"/>
      <c r="J843" s="85"/>
      <c r="K843" s="85"/>
      <c r="L843" s="85"/>
      <c r="M843" s="85"/>
      <c r="N843" s="85"/>
      <c r="O843" s="85"/>
      <c r="P843" s="85"/>
      <c r="Q843" s="85"/>
      <c r="R843" s="85"/>
      <c r="S843" s="85"/>
      <c r="T843" s="85"/>
      <c r="U843" s="85"/>
      <c r="V843" s="85"/>
      <c r="W843" s="85"/>
      <c r="X843" s="85"/>
      <c r="Y843" s="85"/>
      <c r="Z843" s="85"/>
    </row>
    <row r="844" spans="1:26" ht="12" customHeight="1" x14ac:dyDescent="0.2">
      <c r="A844" s="85"/>
      <c r="B844" s="85"/>
      <c r="C844" s="85"/>
      <c r="D844" s="85"/>
      <c r="E844" s="85"/>
      <c r="F844" s="85"/>
      <c r="G844" s="85"/>
      <c r="H844" s="85"/>
      <c r="I844" s="85"/>
      <c r="J844" s="85"/>
      <c r="K844" s="85"/>
      <c r="L844" s="85"/>
      <c r="M844" s="85"/>
      <c r="N844" s="85"/>
      <c r="O844" s="85"/>
      <c r="P844" s="85"/>
      <c r="Q844" s="85"/>
      <c r="R844" s="85"/>
      <c r="S844" s="85"/>
      <c r="T844" s="85"/>
      <c r="U844" s="85"/>
      <c r="V844" s="85"/>
      <c r="W844" s="85"/>
      <c r="X844" s="85"/>
      <c r="Y844" s="85"/>
      <c r="Z844" s="85"/>
    </row>
    <row r="845" spans="1:26" ht="12" customHeight="1" x14ac:dyDescent="0.2">
      <c r="A845" s="85"/>
      <c r="B845" s="85"/>
      <c r="C845" s="85"/>
      <c r="D845" s="85"/>
      <c r="E845" s="85"/>
      <c r="F845" s="85"/>
      <c r="G845" s="85"/>
      <c r="H845" s="85"/>
      <c r="I845" s="85"/>
      <c r="J845" s="85"/>
      <c r="K845" s="85"/>
      <c r="L845" s="85"/>
      <c r="M845" s="85"/>
      <c r="N845" s="85"/>
      <c r="O845" s="85"/>
      <c r="P845" s="85"/>
      <c r="Q845" s="85"/>
      <c r="R845" s="85"/>
      <c r="S845" s="85"/>
      <c r="T845" s="85"/>
      <c r="U845" s="85"/>
      <c r="V845" s="85"/>
      <c r="W845" s="85"/>
      <c r="X845" s="85"/>
      <c r="Y845" s="85"/>
      <c r="Z845" s="85"/>
    </row>
    <row r="846" spans="1:26" ht="12" customHeight="1" x14ac:dyDescent="0.2">
      <c r="A846" s="85"/>
      <c r="B846" s="85"/>
      <c r="C846" s="85"/>
      <c r="D846" s="85"/>
      <c r="E846" s="85"/>
      <c r="F846" s="85"/>
      <c r="G846" s="85"/>
      <c r="H846" s="85"/>
      <c r="I846" s="85"/>
      <c r="J846" s="85"/>
      <c r="K846" s="85"/>
      <c r="L846" s="85"/>
      <c r="M846" s="85"/>
      <c r="N846" s="85"/>
      <c r="O846" s="85"/>
      <c r="P846" s="85"/>
      <c r="Q846" s="85"/>
      <c r="R846" s="85"/>
      <c r="S846" s="85"/>
      <c r="T846" s="85"/>
      <c r="U846" s="85"/>
      <c r="V846" s="85"/>
      <c r="W846" s="85"/>
      <c r="X846" s="85"/>
      <c r="Y846" s="85"/>
      <c r="Z846" s="85"/>
    </row>
    <row r="847" spans="1:26" ht="12" customHeight="1" x14ac:dyDescent="0.2">
      <c r="A847" s="85"/>
      <c r="B847" s="85"/>
      <c r="C847" s="85"/>
      <c r="D847" s="85"/>
      <c r="E847" s="85"/>
      <c r="F847" s="85"/>
      <c r="G847" s="85"/>
      <c r="H847" s="85"/>
      <c r="I847" s="85"/>
      <c r="J847" s="85"/>
      <c r="K847" s="85"/>
      <c r="L847" s="85"/>
      <c r="M847" s="85"/>
      <c r="N847" s="85"/>
      <c r="O847" s="85"/>
      <c r="P847" s="85"/>
      <c r="Q847" s="85"/>
      <c r="R847" s="85"/>
      <c r="S847" s="85"/>
      <c r="T847" s="85"/>
      <c r="U847" s="85"/>
      <c r="V847" s="85"/>
      <c r="W847" s="85"/>
      <c r="X847" s="85"/>
      <c r="Y847" s="85"/>
      <c r="Z847" s="85"/>
    </row>
    <row r="848" spans="1:26" ht="12" customHeight="1" x14ac:dyDescent="0.2">
      <c r="A848" s="85"/>
      <c r="B848" s="85"/>
      <c r="C848" s="85"/>
      <c r="D848" s="85"/>
      <c r="E848" s="85"/>
      <c r="F848" s="85"/>
      <c r="G848" s="85"/>
      <c r="H848" s="85"/>
      <c r="I848" s="85"/>
      <c r="J848" s="85"/>
      <c r="K848" s="85"/>
      <c r="L848" s="85"/>
      <c r="M848" s="85"/>
      <c r="N848" s="85"/>
      <c r="O848" s="85"/>
      <c r="P848" s="85"/>
      <c r="Q848" s="85"/>
      <c r="R848" s="85"/>
      <c r="S848" s="85"/>
      <c r="T848" s="85"/>
      <c r="U848" s="85"/>
      <c r="V848" s="85"/>
      <c r="W848" s="85"/>
      <c r="X848" s="85"/>
      <c r="Y848" s="85"/>
      <c r="Z848" s="85"/>
    </row>
    <row r="849" spans="1:26" ht="12" customHeight="1" x14ac:dyDescent="0.2">
      <c r="A849" s="85"/>
      <c r="B849" s="85"/>
      <c r="C849" s="85"/>
      <c r="D849" s="85"/>
      <c r="E849" s="85"/>
      <c r="F849" s="85"/>
      <c r="G849" s="85"/>
      <c r="H849" s="85"/>
      <c r="I849" s="85"/>
      <c r="J849" s="85"/>
      <c r="K849" s="85"/>
      <c r="L849" s="85"/>
      <c r="M849" s="85"/>
      <c r="N849" s="85"/>
      <c r="O849" s="85"/>
      <c r="P849" s="85"/>
      <c r="Q849" s="85"/>
      <c r="R849" s="85"/>
      <c r="S849" s="85"/>
      <c r="T849" s="85"/>
      <c r="U849" s="85"/>
      <c r="V849" s="85"/>
      <c r="W849" s="85"/>
      <c r="X849" s="85"/>
      <c r="Y849" s="85"/>
      <c r="Z849" s="85"/>
    </row>
    <row r="850" spans="1:26" ht="12" customHeight="1" x14ac:dyDescent="0.2">
      <c r="A850" s="85"/>
      <c r="B850" s="85"/>
      <c r="C850" s="85"/>
      <c r="D850" s="85"/>
      <c r="E850" s="85"/>
      <c r="F850" s="85"/>
      <c r="G850" s="85"/>
      <c r="H850" s="85"/>
      <c r="I850" s="85"/>
      <c r="J850" s="85"/>
      <c r="K850" s="85"/>
      <c r="L850" s="85"/>
      <c r="M850" s="85"/>
      <c r="N850" s="85"/>
      <c r="O850" s="85"/>
      <c r="P850" s="85"/>
      <c r="Q850" s="85"/>
      <c r="R850" s="85"/>
      <c r="S850" s="85"/>
      <c r="T850" s="85"/>
      <c r="U850" s="85"/>
      <c r="V850" s="85"/>
      <c r="W850" s="85"/>
      <c r="X850" s="85"/>
      <c r="Y850" s="85"/>
      <c r="Z850" s="85"/>
    </row>
    <row r="851" spans="1:26" ht="12" customHeight="1" x14ac:dyDescent="0.2">
      <c r="A851" s="85"/>
      <c r="B851" s="85"/>
      <c r="C851" s="85"/>
      <c r="D851" s="85"/>
      <c r="E851" s="85"/>
      <c r="F851" s="85"/>
      <c r="G851" s="85"/>
      <c r="H851" s="85"/>
      <c r="I851" s="85"/>
      <c r="J851" s="85"/>
      <c r="K851" s="85"/>
      <c r="L851" s="85"/>
      <c r="M851" s="85"/>
      <c r="N851" s="85"/>
      <c r="O851" s="85"/>
      <c r="P851" s="85"/>
      <c r="Q851" s="85"/>
      <c r="R851" s="85"/>
      <c r="S851" s="85"/>
      <c r="T851" s="85"/>
      <c r="U851" s="85"/>
      <c r="V851" s="85"/>
      <c r="W851" s="85"/>
      <c r="X851" s="85"/>
      <c r="Y851" s="85"/>
      <c r="Z851" s="85"/>
    </row>
    <row r="852" spans="1:26" ht="12" customHeight="1" x14ac:dyDescent="0.2">
      <c r="A852" s="85"/>
      <c r="B852" s="85"/>
      <c r="C852" s="85"/>
      <c r="D852" s="85"/>
      <c r="E852" s="85"/>
      <c r="F852" s="85"/>
      <c r="G852" s="85"/>
      <c r="H852" s="85"/>
      <c r="I852" s="85"/>
      <c r="J852" s="85"/>
      <c r="K852" s="85"/>
      <c r="L852" s="85"/>
      <c r="M852" s="85"/>
      <c r="N852" s="85"/>
      <c r="O852" s="85"/>
      <c r="P852" s="85"/>
      <c r="Q852" s="85"/>
      <c r="R852" s="85"/>
      <c r="S852" s="85"/>
      <c r="T852" s="85"/>
      <c r="U852" s="85"/>
      <c r="V852" s="85"/>
      <c r="W852" s="85"/>
      <c r="X852" s="85"/>
      <c r="Y852" s="85"/>
      <c r="Z852" s="85"/>
    </row>
    <row r="853" spans="1:26" ht="12" customHeight="1" x14ac:dyDescent="0.2">
      <c r="A853" s="85"/>
      <c r="B853" s="85"/>
      <c r="C853" s="85"/>
      <c r="D853" s="85"/>
      <c r="E853" s="85"/>
      <c r="F853" s="85"/>
      <c r="G853" s="85"/>
      <c r="H853" s="85"/>
      <c r="I853" s="85"/>
      <c r="J853" s="85"/>
      <c r="K853" s="85"/>
      <c r="L853" s="85"/>
      <c r="M853" s="85"/>
      <c r="N853" s="85"/>
      <c r="O853" s="85"/>
      <c r="P853" s="85"/>
      <c r="Q853" s="85"/>
      <c r="R853" s="85"/>
      <c r="S853" s="85"/>
      <c r="T853" s="85"/>
      <c r="U853" s="85"/>
      <c r="V853" s="85"/>
      <c r="W853" s="85"/>
      <c r="X853" s="85"/>
      <c r="Y853" s="85"/>
      <c r="Z853" s="85"/>
    </row>
    <row r="854" spans="1:26" ht="12" customHeight="1" x14ac:dyDescent="0.2">
      <c r="A854" s="85"/>
      <c r="B854" s="85"/>
      <c r="C854" s="85"/>
      <c r="D854" s="85"/>
      <c r="E854" s="85"/>
      <c r="F854" s="85"/>
      <c r="G854" s="85"/>
      <c r="H854" s="85"/>
      <c r="I854" s="85"/>
      <c r="J854" s="85"/>
      <c r="K854" s="85"/>
      <c r="L854" s="85"/>
      <c r="M854" s="85"/>
      <c r="N854" s="85"/>
      <c r="O854" s="85"/>
      <c r="P854" s="85"/>
      <c r="Q854" s="85"/>
      <c r="R854" s="85"/>
      <c r="S854" s="85"/>
      <c r="T854" s="85"/>
      <c r="U854" s="85"/>
      <c r="V854" s="85"/>
      <c r="W854" s="85"/>
      <c r="X854" s="85"/>
      <c r="Y854" s="85"/>
      <c r="Z854" s="85"/>
    </row>
    <row r="855" spans="1:26" ht="12" customHeight="1" x14ac:dyDescent="0.2">
      <c r="A855" s="85"/>
      <c r="B855" s="85"/>
      <c r="C855" s="85"/>
      <c r="D855" s="85"/>
      <c r="E855" s="85"/>
      <c r="F855" s="85"/>
      <c r="G855" s="85"/>
      <c r="H855" s="85"/>
      <c r="I855" s="85"/>
      <c r="J855" s="85"/>
      <c r="K855" s="85"/>
      <c r="L855" s="85"/>
      <c r="M855" s="85"/>
      <c r="N855" s="85"/>
      <c r="O855" s="85"/>
      <c r="P855" s="85"/>
      <c r="Q855" s="85"/>
      <c r="R855" s="85"/>
      <c r="S855" s="85"/>
      <c r="T855" s="85"/>
      <c r="U855" s="85"/>
      <c r="V855" s="85"/>
      <c r="W855" s="85"/>
      <c r="X855" s="85"/>
      <c r="Y855" s="85"/>
      <c r="Z855" s="85"/>
    </row>
    <row r="856" spans="1:26" ht="12" customHeight="1" x14ac:dyDescent="0.2">
      <c r="A856" s="85"/>
      <c r="B856" s="85"/>
      <c r="C856" s="85"/>
      <c r="D856" s="85"/>
      <c r="E856" s="85"/>
      <c r="F856" s="85"/>
      <c r="G856" s="85"/>
      <c r="H856" s="85"/>
      <c r="I856" s="85"/>
      <c r="J856" s="85"/>
      <c r="K856" s="85"/>
      <c r="L856" s="85"/>
      <c r="M856" s="85"/>
      <c r="N856" s="85"/>
      <c r="O856" s="85"/>
      <c r="P856" s="85"/>
      <c r="Q856" s="85"/>
      <c r="R856" s="85"/>
      <c r="S856" s="85"/>
      <c r="T856" s="85"/>
      <c r="U856" s="85"/>
      <c r="V856" s="85"/>
      <c r="W856" s="85"/>
      <c r="X856" s="85"/>
      <c r="Y856" s="85"/>
      <c r="Z856" s="85"/>
    </row>
    <row r="857" spans="1:26" ht="12" customHeight="1" x14ac:dyDescent="0.2">
      <c r="A857" s="85"/>
      <c r="B857" s="85"/>
      <c r="C857" s="85"/>
      <c r="D857" s="85"/>
      <c r="E857" s="85"/>
      <c r="F857" s="85"/>
      <c r="G857" s="85"/>
      <c r="H857" s="85"/>
      <c r="I857" s="85"/>
      <c r="J857" s="85"/>
      <c r="K857" s="85"/>
      <c r="L857" s="85"/>
      <c r="M857" s="85"/>
      <c r="N857" s="85"/>
      <c r="O857" s="85"/>
      <c r="P857" s="85"/>
      <c r="Q857" s="85"/>
      <c r="R857" s="85"/>
      <c r="S857" s="85"/>
      <c r="T857" s="85"/>
      <c r="U857" s="85"/>
      <c r="V857" s="85"/>
      <c r="W857" s="85"/>
      <c r="X857" s="85"/>
      <c r="Y857" s="85"/>
      <c r="Z857" s="85"/>
    </row>
    <row r="858" spans="1:26" ht="12" customHeight="1" x14ac:dyDescent="0.2">
      <c r="A858" s="85"/>
      <c r="B858" s="85"/>
      <c r="C858" s="85"/>
      <c r="D858" s="85"/>
      <c r="E858" s="85"/>
      <c r="F858" s="85"/>
      <c r="G858" s="85"/>
      <c r="H858" s="85"/>
      <c r="I858" s="85"/>
      <c r="J858" s="85"/>
      <c r="K858" s="85"/>
      <c r="L858" s="85"/>
      <c r="M858" s="85"/>
      <c r="N858" s="85"/>
      <c r="O858" s="85"/>
      <c r="P858" s="85"/>
      <c r="Q858" s="85"/>
      <c r="R858" s="85"/>
      <c r="S858" s="85"/>
      <c r="T858" s="85"/>
      <c r="U858" s="85"/>
      <c r="V858" s="85"/>
      <c r="W858" s="85"/>
      <c r="X858" s="85"/>
      <c r="Y858" s="85"/>
      <c r="Z858" s="85"/>
    </row>
    <row r="859" spans="1:26" ht="12" customHeight="1" x14ac:dyDescent="0.2">
      <c r="A859" s="85"/>
      <c r="B859" s="85"/>
      <c r="C859" s="85"/>
      <c r="D859" s="85"/>
      <c r="E859" s="85"/>
      <c r="F859" s="85"/>
      <c r="G859" s="85"/>
      <c r="H859" s="85"/>
      <c r="I859" s="85"/>
      <c r="J859" s="85"/>
      <c r="K859" s="85"/>
      <c r="L859" s="85"/>
      <c r="M859" s="85"/>
      <c r="N859" s="85"/>
      <c r="O859" s="85"/>
      <c r="P859" s="85"/>
      <c r="Q859" s="85"/>
      <c r="R859" s="85"/>
      <c r="S859" s="85"/>
      <c r="T859" s="85"/>
      <c r="U859" s="85"/>
      <c r="V859" s="85"/>
      <c r="W859" s="85"/>
      <c r="X859" s="85"/>
      <c r="Y859" s="85"/>
      <c r="Z859" s="85"/>
    </row>
    <row r="860" spans="1:26" ht="12" customHeight="1" x14ac:dyDescent="0.2">
      <c r="A860" s="85"/>
      <c r="B860" s="85"/>
      <c r="C860" s="85"/>
      <c r="D860" s="85"/>
      <c r="E860" s="85"/>
      <c r="F860" s="85"/>
      <c r="G860" s="85"/>
      <c r="H860" s="85"/>
      <c r="I860" s="85"/>
      <c r="J860" s="85"/>
      <c r="K860" s="85"/>
      <c r="L860" s="85"/>
      <c r="M860" s="85"/>
      <c r="N860" s="85"/>
      <c r="O860" s="85"/>
      <c r="P860" s="85"/>
      <c r="Q860" s="85"/>
      <c r="R860" s="85"/>
      <c r="S860" s="85"/>
      <c r="T860" s="85"/>
      <c r="U860" s="85"/>
      <c r="V860" s="85"/>
      <c r="W860" s="85"/>
      <c r="X860" s="85"/>
      <c r="Y860" s="85"/>
      <c r="Z860" s="85"/>
    </row>
    <row r="861" spans="1:26" ht="12" customHeight="1" x14ac:dyDescent="0.2">
      <c r="A861" s="85"/>
      <c r="B861" s="85"/>
      <c r="C861" s="85"/>
      <c r="D861" s="85"/>
      <c r="E861" s="85"/>
      <c r="F861" s="85"/>
      <c r="G861" s="85"/>
      <c r="H861" s="85"/>
      <c r="I861" s="85"/>
      <c r="J861" s="85"/>
      <c r="K861" s="85"/>
      <c r="L861" s="85"/>
      <c r="M861" s="85"/>
      <c r="N861" s="85"/>
      <c r="O861" s="85"/>
      <c r="P861" s="85"/>
      <c r="Q861" s="85"/>
      <c r="R861" s="85"/>
      <c r="S861" s="85"/>
      <c r="T861" s="85"/>
      <c r="U861" s="85"/>
      <c r="V861" s="85"/>
      <c r="W861" s="85"/>
      <c r="X861" s="85"/>
      <c r="Y861" s="85"/>
      <c r="Z861" s="85"/>
    </row>
    <row r="862" spans="1:26" ht="12" customHeight="1" x14ac:dyDescent="0.2">
      <c r="A862" s="85"/>
      <c r="B862" s="85"/>
      <c r="C862" s="85"/>
      <c r="D862" s="85"/>
      <c r="E862" s="85"/>
      <c r="F862" s="85"/>
      <c r="G862" s="85"/>
      <c r="H862" s="85"/>
      <c r="I862" s="85"/>
      <c r="J862" s="85"/>
      <c r="K862" s="85"/>
      <c r="L862" s="85"/>
      <c r="M862" s="85"/>
      <c r="N862" s="85"/>
      <c r="O862" s="85"/>
      <c r="P862" s="85"/>
      <c r="Q862" s="85"/>
      <c r="R862" s="85"/>
      <c r="S862" s="85"/>
      <c r="T862" s="85"/>
      <c r="U862" s="85"/>
      <c r="V862" s="85"/>
      <c r="W862" s="85"/>
      <c r="X862" s="85"/>
      <c r="Y862" s="85"/>
      <c r="Z862" s="85"/>
    </row>
    <row r="863" spans="1:26" ht="12" customHeight="1" x14ac:dyDescent="0.2">
      <c r="A863" s="85"/>
      <c r="B863" s="85"/>
      <c r="C863" s="85"/>
      <c r="D863" s="85"/>
      <c r="E863" s="85"/>
      <c r="F863" s="85"/>
      <c r="G863" s="85"/>
      <c r="H863" s="85"/>
      <c r="I863" s="85"/>
      <c r="J863" s="85"/>
      <c r="K863" s="85"/>
      <c r="L863" s="85"/>
      <c r="M863" s="85"/>
      <c r="N863" s="85"/>
      <c r="O863" s="85"/>
      <c r="P863" s="85"/>
      <c r="Q863" s="85"/>
      <c r="R863" s="85"/>
      <c r="S863" s="85"/>
      <c r="T863" s="85"/>
      <c r="U863" s="85"/>
      <c r="V863" s="85"/>
      <c r="W863" s="85"/>
      <c r="X863" s="85"/>
      <c r="Y863" s="85"/>
      <c r="Z863" s="85"/>
    </row>
    <row r="864" spans="1:26" ht="12" customHeight="1" x14ac:dyDescent="0.2">
      <c r="A864" s="85"/>
      <c r="B864" s="85"/>
      <c r="C864" s="85"/>
      <c r="D864" s="85"/>
      <c r="E864" s="85"/>
      <c r="F864" s="85"/>
      <c r="G864" s="85"/>
      <c r="H864" s="85"/>
      <c r="I864" s="85"/>
      <c r="J864" s="85"/>
      <c r="K864" s="85"/>
      <c r="L864" s="85"/>
      <c r="M864" s="85"/>
      <c r="N864" s="85"/>
      <c r="O864" s="85"/>
      <c r="P864" s="85"/>
      <c r="Q864" s="85"/>
      <c r="R864" s="85"/>
      <c r="S864" s="85"/>
      <c r="T864" s="85"/>
      <c r="U864" s="85"/>
      <c r="V864" s="85"/>
      <c r="W864" s="85"/>
      <c r="X864" s="85"/>
      <c r="Y864" s="85"/>
      <c r="Z864" s="85"/>
    </row>
    <row r="865" spans="1:26" ht="12" customHeight="1" x14ac:dyDescent="0.2">
      <c r="A865" s="85"/>
      <c r="B865" s="85"/>
      <c r="C865" s="85"/>
      <c r="D865" s="85"/>
      <c r="E865" s="85"/>
      <c r="F865" s="85"/>
      <c r="G865" s="85"/>
      <c r="H865" s="85"/>
      <c r="I865" s="85"/>
      <c r="J865" s="85"/>
      <c r="K865" s="85"/>
      <c r="L865" s="85"/>
      <c r="M865" s="85"/>
      <c r="N865" s="85"/>
      <c r="O865" s="85"/>
      <c r="P865" s="85"/>
      <c r="Q865" s="85"/>
      <c r="R865" s="85"/>
      <c r="S865" s="85"/>
      <c r="T865" s="85"/>
      <c r="U865" s="85"/>
      <c r="V865" s="85"/>
      <c r="W865" s="85"/>
      <c r="X865" s="85"/>
      <c r="Y865" s="85"/>
      <c r="Z865" s="85"/>
    </row>
    <row r="866" spans="1:26" ht="12" customHeight="1" x14ac:dyDescent="0.2">
      <c r="A866" s="85"/>
      <c r="B866" s="85"/>
      <c r="C866" s="85"/>
      <c r="D866" s="85"/>
      <c r="E866" s="85"/>
      <c r="F866" s="85"/>
      <c r="G866" s="85"/>
      <c r="H866" s="85"/>
      <c r="I866" s="85"/>
      <c r="J866" s="85"/>
      <c r="K866" s="85"/>
      <c r="L866" s="85"/>
      <c r="M866" s="85"/>
      <c r="N866" s="85"/>
      <c r="O866" s="85"/>
      <c r="P866" s="85"/>
      <c r="Q866" s="85"/>
      <c r="R866" s="85"/>
      <c r="S866" s="85"/>
      <c r="T866" s="85"/>
      <c r="U866" s="85"/>
      <c r="V866" s="85"/>
      <c r="W866" s="85"/>
      <c r="X866" s="85"/>
      <c r="Y866" s="85"/>
      <c r="Z866" s="85"/>
    </row>
    <row r="867" spans="1:26" ht="12" customHeight="1" x14ac:dyDescent="0.2">
      <c r="A867" s="85"/>
      <c r="B867" s="85"/>
      <c r="C867" s="85"/>
      <c r="D867" s="85"/>
      <c r="E867" s="85"/>
      <c r="F867" s="85"/>
      <c r="G867" s="85"/>
      <c r="H867" s="85"/>
      <c r="I867" s="85"/>
      <c r="J867" s="85"/>
      <c r="K867" s="85"/>
      <c r="L867" s="85"/>
      <c r="M867" s="85"/>
      <c r="N867" s="85"/>
      <c r="O867" s="85"/>
      <c r="P867" s="85"/>
      <c r="Q867" s="85"/>
      <c r="R867" s="85"/>
      <c r="S867" s="85"/>
      <c r="T867" s="85"/>
      <c r="U867" s="85"/>
      <c r="V867" s="85"/>
      <c r="W867" s="85"/>
      <c r="X867" s="85"/>
      <c r="Y867" s="85"/>
      <c r="Z867" s="85"/>
    </row>
    <row r="868" spans="1:26" ht="12" customHeight="1" x14ac:dyDescent="0.2">
      <c r="A868" s="85"/>
      <c r="B868" s="85"/>
      <c r="C868" s="85"/>
      <c r="D868" s="85"/>
      <c r="E868" s="85"/>
      <c r="F868" s="85"/>
      <c r="G868" s="85"/>
      <c r="H868" s="85"/>
      <c r="I868" s="85"/>
      <c r="J868" s="85"/>
      <c r="K868" s="85"/>
      <c r="L868" s="85"/>
      <c r="M868" s="85"/>
      <c r="N868" s="85"/>
      <c r="O868" s="85"/>
      <c r="P868" s="85"/>
      <c r="Q868" s="85"/>
      <c r="R868" s="85"/>
      <c r="S868" s="85"/>
      <c r="T868" s="85"/>
      <c r="U868" s="85"/>
      <c r="V868" s="85"/>
      <c r="W868" s="85"/>
      <c r="X868" s="85"/>
      <c r="Y868" s="85"/>
      <c r="Z868" s="85"/>
    </row>
    <row r="869" spans="1:26" ht="12" customHeight="1" x14ac:dyDescent="0.2">
      <c r="A869" s="85"/>
      <c r="B869" s="85"/>
      <c r="C869" s="85"/>
      <c r="D869" s="85"/>
      <c r="E869" s="85"/>
      <c r="F869" s="85"/>
      <c r="G869" s="85"/>
      <c r="H869" s="85"/>
      <c r="I869" s="85"/>
      <c r="J869" s="85"/>
      <c r="K869" s="85"/>
      <c r="L869" s="85"/>
      <c r="M869" s="85"/>
      <c r="N869" s="85"/>
      <c r="O869" s="85"/>
      <c r="P869" s="85"/>
      <c r="Q869" s="85"/>
      <c r="R869" s="85"/>
      <c r="S869" s="85"/>
      <c r="T869" s="85"/>
      <c r="U869" s="85"/>
      <c r="V869" s="85"/>
      <c r="W869" s="85"/>
      <c r="X869" s="85"/>
      <c r="Y869" s="85"/>
      <c r="Z869" s="85"/>
    </row>
    <row r="870" spans="1:26" ht="12" customHeight="1" x14ac:dyDescent="0.2">
      <c r="A870" s="85"/>
      <c r="B870" s="85"/>
      <c r="C870" s="85"/>
      <c r="D870" s="85"/>
      <c r="E870" s="85"/>
      <c r="F870" s="85"/>
      <c r="G870" s="85"/>
      <c r="H870" s="85"/>
      <c r="I870" s="85"/>
      <c r="J870" s="85"/>
      <c r="K870" s="85"/>
      <c r="L870" s="85"/>
      <c r="M870" s="85"/>
      <c r="N870" s="85"/>
      <c r="O870" s="85"/>
      <c r="P870" s="85"/>
      <c r="Q870" s="85"/>
      <c r="R870" s="85"/>
      <c r="S870" s="85"/>
      <c r="T870" s="85"/>
      <c r="U870" s="85"/>
      <c r="V870" s="85"/>
      <c r="W870" s="85"/>
      <c r="X870" s="85"/>
      <c r="Y870" s="85"/>
      <c r="Z870" s="85"/>
    </row>
    <row r="871" spans="1:26" ht="12" customHeight="1" x14ac:dyDescent="0.2">
      <c r="A871" s="85"/>
      <c r="B871" s="85"/>
      <c r="C871" s="85"/>
      <c r="D871" s="85"/>
      <c r="E871" s="85"/>
      <c r="F871" s="85"/>
      <c r="G871" s="85"/>
      <c r="H871" s="85"/>
      <c r="I871" s="85"/>
      <c r="J871" s="85"/>
      <c r="K871" s="85"/>
      <c r="L871" s="85"/>
      <c r="M871" s="85"/>
      <c r="N871" s="85"/>
      <c r="O871" s="85"/>
      <c r="P871" s="85"/>
      <c r="Q871" s="85"/>
      <c r="R871" s="85"/>
      <c r="S871" s="85"/>
      <c r="T871" s="85"/>
      <c r="U871" s="85"/>
      <c r="V871" s="85"/>
      <c r="W871" s="85"/>
      <c r="X871" s="85"/>
      <c r="Y871" s="85"/>
      <c r="Z871" s="85"/>
    </row>
    <row r="872" spans="1:26" ht="12" customHeight="1" x14ac:dyDescent="0.2">
      <c r="A872" s="85"/>
      <c r="B872" s="85"/>
      <c r="C872" s="85"/>
      <c r="D872" s="85"/>
      <c r="E872" s="85"/>
      <c r="F872" s="85"/>
      <c r="G872" s="85"/>
      <c r="H872" s="85"/>
      <c r="I872" s="85"/>
      <c r="J872" s="85"/>
      <c r="K872" s="85"/>
      <c r="L872" s="85"/>
      <c r="M872" s="85"/>
      <c r="N872" s="85"/>
      <c r="O872" s="85"/>
      <c r="P872" s="85"/>
      <c r="Q872" s="85"/>
      <c r="R872" s="85"/>
      <c r="S872" s="85"/>
      <c r="T872" s="85"/>
      <c r="U872" s="85"/>
      <c r="V872" s="85"/>
      <c r="W872" s="85"/>
      <c r="X872" s="85"/>
      <c r="Y872" s="85"/>
      <c r="Z872" s="85"/>
    </row>
    <row r="873" spans="1:26" ht="12" customHeight="1" x14ac:dyDescent="0.2">
      <c r="A873" s="85"/>
      <c r="B873" s="85"/>
      <c r="C873" s="85"/>
      <c r="D873" s="85"/>
      <c r="E873" s="85"/>
      <c r="F873" s="85"/>
      <c r="G873" s="85"/>
      <c r="H873" s="85"/>
      <c r="I873" s="85"/>
      <c r="J873" s="85"/>
      <c r="K873" s="85"/>
      <c r="L873" s="85"/>
      <c r="M873" s="85"/>
      <c r="N873" s="85"/>
      <c r="O873" s="85"/>
      <c r="P873" s="85"/>
      <c r="Q873" s="85"/>
      <c r="R873" s="85"/>
      <c r="S873" s="85"/>
      <c r="T873" s="85"/>
      <c r="U873" s="85"/>
      <c r="V873" s="85"/>
      <c r="W873" s="85"/>
      <c r="X873" s="85"/>
      <c r="Y873" s="85"/>
      <c r="Z873" s="85"/>
    </row>
    <row r="874" spans="1:26" ht="12" customHeight="1" x14ac:dyDescent="0.2">
      <c r="A874" s="85"/>
      <c r="B874" s="85"/>
      <c r="C874" s="85"/>
      <c r="D874" s="85"/>
      <c r="E874" s="85"/>
      <c r="F874" s="85"/>
      <c r="G874" s="85"/>
      <c r="H874" s="85"/>
      <c r="I874" s="85"/>
      <c r="J874" s="85"/>
      <c r="K874" s="85"/>
      <c r="L874" s="85"/>
      <c r="M874" s="85"/>
      <c r="N874" s="85"/>
      <c r="O874" s="85"/>
      <c r="P874" s="85"/>
      <c r="Q874" s="85"/>
      <c r="R874" s="85"/>
      <c r="S874" s="85"/>
      <c r="T874" s="85"/>
      <c r="U874" s="85"/>
      <c r="V874" s="85"/>
      <c r="W874" s="85"/>
      <c r="X874" s="85"/>
      <c r="Y874" s="85"/>
      <c r="Z874" s="85"/>
    </row>
    <row r="875" spans="1:26" ht="12" customHeight="1" x14ac:dyDescent="0.2">
      <c r="A875" s="85"/>
      <c r="B875" s="85"/>
      <c r="C875" s="85"/>
      <c r="D875" s="85"/>
      <c r="E875" s="85"/>
      <c r="F875" s="85"/>
      <c r="G875" s="85"/>
      <c r="H875" s="85"/>
      <c r="I875" s="85"/>
      <c r="J875" s="85"/>
      <c r="K875" s="85"/>
      <c r="L875" s="85"/>
      <c r="M875" s="85"/>
      <c r="N875" s="85"/>
      <c r="O875" s="85"/>
      <c r="P875" s="85"/>
      <c r="Q875" s="85"/>
      <c r="R875" s="85"/>
      <c r="S875" s="85"/>
      <c r="T875" s="85"/>
      <c r="U875" s="85"/>
      <c r="V875" s="85"/>
      <c r="W875" s="85"/>
      <c r="X875" s="85"/>
      <c r="Y875" s="85"/>
      <c r="Z875" s="85"/>
    </row>
    <row r="876" spans="1:26" ht="12" customHeight="1" x14ac:dyDescent="0.2">
      <c r="A876" s="85"/>
      <c r="B876" s="85"/>
      <c r="C876" s="85"/>
      <c r="D876" s="85"/>
      <c r="E876" s="85"/>
      <c r="F876" s="85"/>
      <c r="G876" s="85"/>
      <c r="H876" s="85"/>
      <c r="I876" s="85"/>
      <c r="J876" s="85"/>
      <c r="K876" s="85"/>
      <c r="L876" s="85"/>
      <c r="M876" s="85"/>
      <c r="N876" s="85"/>
      <c r="O876" s="85"/>
      <c r="P876" s="85"/>
      <c r="Q876" s="85"/>
      <c r="R876" s="85"/>
      <c r="S876" s="85"/>
      <c r="T876" s="85"/>
      <c r="U876" s="85"/>
      <c r="V876" s="85"/>
      <c r="W876" s="85"/>
      <c r="X876" s="85"/>
      <c r="Y876" s="85"/>
      <c r="Z876" s="85"/>
    </row>
    <row r="877" spans="1:26" ht="12" customHeight="1" x14ac:dyDescent="0.2">
      <c r="A877" s="85"/>
      <c r="B877" s="85"/>
      <c r="C877" s="85"/>
      <c r="D877" s="85"/>
      <c r="E877" s="85"/>
      <c r="F877" s="85"/>
      <c r="G877" s="85"/>
      <c r="H877" s="85"/>
      <c r="I877" s="85"/>
      <c r="J877" s="85"/>
      <c r="K877" s="85"/>
      <c r="L877" s="85"/>
      <c r="M877" s="85"/>
      <c r="N877" s="85"/>
      <c r="O877" s="85"/>
      <c r="P877" s="85"/>
      <c r="Q877" s="85"/>
      <c r="R877" s="85"/>
      <c r="S877" s="85"/>
      <c r="T877" s="85"/>
      <c r="U877" s="85"/>
      <c r="V877" s="85"/>
      <c r="W877" s="85"/>
      <c r="X877" s="85"/>
      <c r="Y877" s="85"/>
      <c r="Z877" s="85"/>
    </row>
    <row r="878" spans="1:26" ht="12" customHeight="1" x14ac:dyDescent="0.2">
      <c r="A878" s="85"/>
      <c r="B878" s="85"/>
      <c r="C878" s="85"/>
      <c r="D878" s="85"/>
      <c r="E878" s="85"/>
      <c r="F878" s="85"/>
      <c r="G878" s="85"/>
      <c r="H878" s="85"/>
      <c r="I878" s="85"/>
      <c r="J878" s="85"/>
      <c r="K878" s="85"/>
      <c r="L878" s="85"/>
      <c r="M878" s="85"/>
      <c r="N878" s="85"/>
      <c r="O878" s="85"/>
      <c r="P878" s="85"/>
      <c r="Q878" s="85"/>
      <c r="R878" s="85"/>
      <c r="S878" s="85"/>
      <c r="T878" s="85"/>
      <c r="U878" s="85"/>
      <c r="V878" s="85"/>
      <c r="W878" s="85"/>
      <c r="X878" s="85"/>
      <c r="Y878" s="85"/>
      <c r="Z878" s="85"/>
    </row>
    <row r="879" spans="1:26" ht="12" customHeight="1" x14ac:dyDescent="0.2">
      <c r="A879" s="85"/>
      <c r="B879" s="85"/>
      <c r="C879" s="85"/>
      <c r="D879" s="85"/>
      <c r="E879" s="85"/>
      <c r="F879" s="85"/>
      <c r="G879" s="85"/>
      <c r="H879" s="85"/>
      <c r="I879" s="85"/>
      <c r="J879" s="85"/>
      <c r="K879" s="85"/>
      <c r="L879" s="85"/>
      <c r="M879" s="85"/>
      <c r="N879" s="85"/>
      <c r="O879" s="85"/>
      <c r="P879" s="85"/>
      <c r="Q879" s="85"/>
      <c r="R879" s="85"/>
      <c r="S879" s="85"/>
      <c r="T879" s="85"/>
      <c r="U879" s="85"/>
      <c r="V879" s="85"/>
      <c r="W879" s="85"/>
      <c r="X879" s="85"/>
      <c r="Y879" s="85"/>
      <c r="Z879" s="85"/>
    </row>
    <row r="880" spans="1:26" ht="12" customHeight="1" x14ac:dyDescent="0.2">
      <c r="A880" s="85"/>
      <c r="B880" s="85"/>
      <c r="C880" s="85"/>
      <c r="D880" s="85"/>
      <c r="E880" s="85"/>
      <c r="F880" s="85"/>
      <c r="G880" s="85"/>
      <c r="H880" s="85"/>
      <c r="I880" s="85"/>
      <c r="J880" s="85"/>
      <c r="K880" s="85"/>
      <c r="L880" s="85"/>
      <c r="M880" s="85"/>
      <c r="N880" s="85"/>
      <c r="O880" s="85"/>
      <c r="P880" s="85"/>
      <c r="Q880" s="85"/>
      <c r="R880" s="85"/>
      <c r="S880" s="85"/>
      <c r="T880" s="85"/>
      <c r="U880" s="85"/>
      <c r="V880" s="85"/>
      <c r="W880" s="85"/>
      <c r="X880" s="85"/>
      <c r="Y880" s="85"/>
      <c r="Z880" s="85"/>
    </row>
    <row r="881" spans="1:26" ht="12" customHeight="1" x14ac:dyDescent="0.2">
      <c r="A881" s="85"/>
      <c r="B881" s="85"/>
      <c r="C881" s="85"/>
      <c r="D881" s="85"/>
      <c r="E881" s="85"/>
      <c r="F881" s="85"/>
      <c r="G881" s="85"/>
      <c r="H881" s="85"/>
      <c r="I881" s="85"/>
      <c r="J881" s="85"/>
      <c r="K881" s="85"/>
      <c r="L881" s="85"/>
      <c r="M881" s="85"/>
      <c r="N881" s="85"/>
      <c r="O881" s="85"/>
      <c r="P881" s="85"/>
      <c r="Q881" s="85"/>
      <c r="R881" s="85"/>
      <c r="S881" s="85"/>
      <c r="T881" s="85"/>
      <c r="U881" s="85"/>
      <c r="V881" s="85"/>
      <c r="W881" s="85"/>
      <c r="X881" s="85"/>
      <c r="Y881" s="85"/>
      <c r="Z881" s="85"/>
    </row>
    <row r="882" spans="1:26" ht="12" customHeight="1" x14ac:dyDescent="0.2">
      <c r="A882" s="85"/>
      <c r="B882" s="85"/>
      <c r="C882" s="85"/>
      <c r="D882" s="85"/>
      <c r="E882" s="85"/>
      <c r="F882" s="85"/>
      <c r="G882" s="85"/>
      <c r="H882" s="85"/>
      <c r="I882" s="85"/>
      <c r="J882" s="85"/>
      <c r="K882" s="85"/>
      <c r="L882" s="85"/>
      <c r="M882" s="85"/>
      <c r="N882" s="85"/>
      <c r="O882" s="85"/>
      <c r="P882" s="85"/>
      <c r="Q882" s="85"/>
      <c r="R882" s="85"/>
      <c r="S882" s="85"/>
      <c r="T882" s="85"/>
      <c r="U882" s="85"/>
      <c r="V882" s="85"/>
      <c r="W882" s="85"/>
      <c r="X882" s="85"/>
      <c r="Y882" s="85"/>
      <c r="Z882" s="85"/>
    </row>
    <row r="883" spans="1:26" ht="12" customHeight="1" x14ac:dyDescent="0.2">
      <c r="A883" s="85"/>
      <c r="B883" s="85"/>
      <c r="C883" s="85"/>
      <c r="D883" s="85"/>
      <c r="E883" s="85"/>
      <c r="F883" s="85"/>
      <c r="G883" s="85"/>
      <c r="H883" s="85"/>
      <c r="I883" s="85"/>
      <c r="J883" s="85"/>
      <c r="K883" s="85"/>
      <c r="L883" s="85"/>
      <c r="M883" s="85"/>
      <c r="N883" s="85"/>
      <c r="O883" s="85"/>
      <c r="P883" s="85"/>
      <c r="Q883" s="85"/>
      <c r="R883" s="85"/>
      <c r="S883" s="85"/>
      <c r="T883" s="85"/>
      <c r="U883" s="85"/>
      <c r="V883" s="85"/>
      <c r="W883" s="85"/>
      <c r="X883" s="85"/>
      <c r="Y883" s="85"/>
      <c r="Z883" s="85"/>
    </row>
    <row r="884" spans="1:26" ht="12" customHeight="1" x14ac:dyDescent="0.2">
      <c r="A884" s="85"/>
      <c r="B884" s="85"/>
      <c r="C884" s="85"/>
      <c r="D884" s="85"/>
      <c r="E884" s="85"/>
      <c r="F884" s="85"/>
      <c r="G884" s="85"/>
      <c r="H884" s="85"/>
      <c r="I884" s="85"/>
      <c r="J884" s="85"/>
      <c r="K884" s="85"/>
      <c r="L884" s="85"/>
      <c r="M884" s="85"/>
      <c r="N884" s="85"/>
      <c r="O884" s="85"/>
      <c r="P884" s="85"/>
      <c r="Q884" s="85"/>
      <c r="R884" s="85"/>
      <c r="S884" s="85"/>
      <c r="T884" s="85"/>
      <c r="U884" s="85"/>
      <c r="V884" s="85"/>
      <c r="W884" s="85"/>
      <c r="X884" s="85"/>
      <c r="Y884" s="85"/>
      <c r="Z884" s="85"/>
    </row>
    <row r="885" spans="1:26" ht="12" customHeight="1" x14ac:dyDescent="0.2">
      <c r="A885" s="85"/>
      <c r="B885" s="85"/>
      <c r="C885" s="85"/>
      <c r="D885" s="85"/>
      <c r="E885" s="85"/>
      <c r="F885" s="85"/>
      <c r="G885" s="85"/>
      <c r="H885" s="85"/>
      <c r="I885" s="85"/>
      <c r="J885" s="85"/>
      <c r="K885" s="85"/>
      <c r="L885" s="85"/>
      <c r="M885" s="85"/>
      <c r="N885" s="85"/>
      <c r="O885" s="85"/>
      <c r="P885" s="85"/>
      <c r="Q885" s="85"/>
      <c r="R885" s="85"/>
      <c r="S885" s="85"/>
      <c r="T885" s="85"/>
      <c r="U885" s="85"/>
      <c r="V885" s="85"/>
      <c r="W885" s="85"/>
      <c r="X885" s="85"/>
      <c r="Y885" s="85"/>
      <c r="Z885" s="85"/>
    </row>
    <row r="886" spans="1:26" ht="12" customHeight="1" x14ac:dyDescent="0.2">
      <c r="A886" s="85"/>
      <c r="B886" s="85"/>
      <c r="C886" s="85"/>
      <c r="D886" s="85"/>
      <c r="E886" s="85"/>
      <c r="F886" s="85"/>
      <c r="G886" s="85"/>
      <c r="H886" s="85"/>
      <c r="I886" s="85"/>
      <c r="J886" s="85"/>
      <c r="K886" s="85"/>
      <c r="L886" s="85"/>
      <c r="M886" s="85"/>
      <c r="N886" s="85"/>
      <c r="O886" s="85"/>
      <c r="P886" s="85"/>
      <c r="Q886" s="85"/>
      <c r="R886" s="85"/>
      <c r="S886" s="85"/>
      <c r="T886" s="85"/>
      <c r="U886" s="85"/>
      <c r="V886" s="85"/>
      <c r="W886" s="85"/>
      <c r="X886" s="85"/>
      <c r="Y886" s="85"/>
      <c r="Z886" s="85"/>
    </row>
    <row r="887" spans="1:26" ht="12" customHeight="1" x14ac:dyDescent="0.2">
      <c r="A887" s="85"/>
      <c r="B887" s="85"/>
      <c r="C887" s="85"/>
      <c r="D887" s="85"/>
      <c r="E887" s="85"/>
      <c r="F887" s="85"/>
      <c r="G887" s="85"/>
      <c r="H887" s="85"/>
      <c r="I887" s="85"/>
      <c r="J887" s="85"/>
      <c r="K887" s="85"/>
      <c r="L887" s="85"/>
      <c r="M887" s="85"/>
      <c r="N887" s="85"/>
      <c r="O887" s="85"/>
      <c r="P887" s="85"/>
      <c r="Q887" s="85"/>
      <c r="R887" s="85"/>
      <c r="S887" s="85"/>
      <c r="T887" s="85"/>
      <c r="U887" s="85"/>
      <c r="V887" s="85"/>
      <c r="W887" s="85"/>
      <c r="X887" s="85"/>
      <c r="Y887" s="85"/>
      <c r="Z887" s="85"/>
    </row>
    <row r="888" spans="1:26" ht="12" customHeight="1" x14ac:dyDescent="0.2">
      <c r="A888" s="85"/>
      <c r="B888" s="85"/>
      <c r="C888" s="85"/>
      <c r="D888" s="85"/>
      <c r="E888" s="85"/>
      <c r="F888" s="85"/>
      <c r="G888" s="85"/>
      <c r="H888" s="85"/>
      <c r="I888" s="85"/>
      <c r="J888" s="85"/>
      <c r="K888" s="85"/>
      <c r="L888" s="85"/>
      <c r="M888" s="85"/>
      <c r="N888" s="85"/>
      <c r="O888" s="85"/>
      <c r="P888" s="85"/>
      <c r="Q888" s="85"/>
      <c r="R888" s="85"/>
      <c r="S888" s="85"/>
      <c r="T888" s="85"/>
      <c r="U888" s="85"/>
      <c r="V888" s="85"/>
      <c r="W888" s="85"/>
      <c r="X888" s="85"/>
      <c r="Y888" s="85"/>
      <c r="Z888" s="85"/>
    </row>
    <row r="889" spans="1:26" ht="12" customHeight="1" x14ac:dyDescent="0.2">
      <c r="A889" s="85"/>
      <c r="B889" s="85"/>
      <c r="C889" s="85"/>
      <c r="D889" s="85"/>
      <c r="E889" s="85"/>
      <c r="F889" s="85"/>
      <c r="G889" s="85"/>
      <c r="H889" s="85"/>
      <c r="I889" s="85"/>
      <c r="J889" s="85"/>
      <c r="K889" s="85"/>
      <c r="L889" s="85"/>
      <c r="M889" s="85"/>
      <c r="N889" s="85"/>
      <c r="O889" s="85"/>
      <c r="P889" s="85"/>
      <c r="Q889" s="85"/>
      <c r="R889" s="85"/>
      <c r="S889" s="85"/>
      <c r="T889" s="85"/>
      <c r="U889" s="85"/>
      <c r="V889" s="85"/>
      <c r="W889" s="85"/>
      <c r="X889" s="85"/>
      <c r="Y889" s="85"/>
      <c r="Z889" s="85"/>
    </row>
    <row r="890" spans="1:26" ht="12" customHeight="1" x14ac:dyDescent="0.2">
      <c r="A890" s="85"/>
      <c r="B890" s="85"/>
      <c r="C890" s="85"/>
      <c r="D890" s="85"/>
      <c r="E890" s="85"/>
      <c r="F890" s="85"/>
      <c r="G890" s="85"/>
      <c r="H890" s="85"/>
      <c r="I890" s="85"/>
      <c r="J890" s="85"/>
      <c r="K890" s="85"/>
      <c r="L890" s="85"/>
      <c r="M890" s="85"/>
      <c r="N890" s="85"/>
      <c r="O890" s="85"/>
      <c r="P890" s="85"/>
      <c r="Q890" s="85"/>
      <c r="R890" s="85"/>
      <c r="S890" s="85"/>
      <c r="T890" s="85"/>
      <c r="U890" s="85"/>
      <c r="V890" s="85"/>
      <c r="W890" s="85"/>
      <c r="X890" s="85"/>
      <c r="Y890" s="85"/>
      <c r="Z890" s="85"/>
    </row>
    <row r="891" spans="1:26" ht="12" customHeight="1" x14ac:dyDescent="0.2">
      <c r="A891" s="85"/>
      <c r="B891" s="85"/>
      <c r="C891" s="85"/>
      <c r="D891" s="85"/>
      <c r="E891" s="85"/>
      <c r="F891" s="85"/>
      <c r="G891" s="85"/>
      <c r="H891" s="85"/>
      <c r="I891" s="85"/>
      <c r="J891" s="85"/>
      <c r="K891" s="85"/>
      <c r="L891" s="85"/>
      <c r="M891" s="85"/>
      <c r="N891" s="85"/>
      <c r="O891" s="85"/>
      <c r="P891" s="85"/>
      <c r="Q891" s="85"/>
      <c r="R891" s="85"/>
      <c r="S891" s="85"/>
      <c r="T891" s="85"/>
      <c r="U891" s="85"/>
      <c r="V891" s="85"/>
      <c r="W891" s="85"/>
      <c r="X891" s="85"/>
      <c r="Y891" s="85"/>
      <c r="Z891" s="85"/>
    </row>
    <row r="892" spans="1:26" ht="12" customHeight="1" x14ac:dyDescent="0.2">
      <c r="A892" s="85"/>
      <c r="B892" s="85"/>
      <c r="C892" s="85"/>
      <c r="D892" s="85"/>
      <c r="E892" s="85"/>
      <c r="F892" s="85"/>
      <c r="G892" s="85"/>
      <c r="H892" s="85"/>
      <c r="I892" s="85"/>
      <c r="J892" s="85"/>
      <c r="K892" s="85"/>
      <c r="L892" s="85"/>
      <c r="M892" s="85"/>
      <c r="N892" s="85"/>
      <c r="O892" s="85"/>
      <c r="P892" s="85"/>
      <c r="Q892" s="85"/>
      <c r="R892" s="85"/>
      <c r="S892" s="85"/>
      <c r="T892" s="85"/>
      <c r="U892" s="85"/>
      <c r="V892" s="85"/>
      <c r="W892" s="85"/>
      <c r="X892" s="85"/>
      <c r="Y892" s="85"/>
      <c r="Z892" s="85"/>
    </row>
    <row r="893" spans="1:26" ht="12" customHeight="1" x14ac:dyDescent="0.2">
      <c r="A893" s="85"/>
      <c r="B893" s="85"/>
      <c r="C893" s="85"/>
      <c r="D893" s="85"/>
      <c r="E893" s="85"/>
      <c r="F893" s="85"/>
      <c r="G893" s="85"/>
      <c r="H893" s="85"/>
      <c r="I893" s="85"/>
      <c r="J893" s="85"/>
      <c r="K893" s="85"/>
      <c r="L893" s="85"/>
      <c r="M893" s="85"/>
      <c r="N893" s="85"/>
      <c r="O893" s="85"/>
      <c r="P893" s="85"/>
      <c r="Q893" s="85"/>
      <c r="R893" s="85"/>
      <c r="S893" s="85"/>
      <c r="T893" s="85"/>
      <c r="U893" s="85"/>
      <c r="V893" s="85"/>
      <c r="W893" s="85"/>
      <c r="X893" s="85"/>
      <c r="Y893" s="85"/>
      <c r="Z893" s="85"/>
    </row>
    <row r="894" spans="1:26" ht="12" customHeight="1" x14ac:dyDescent="0.2">
      <c r="A894" s="85"/>
      <c r="B894" s="85"/>
      <c r="C894" s="85"/>
      <c r="D894" s="85"/>
      <c r="E894" s="85"/>
      <c r="F894" s="85"/>
      <c r="G894" s="85"/>
      <c r="H894" s="85"/>
      <c r="I894" s="85"/>
      <c r="J894" s="85"/>
      <c r="K894" s="85"/>
      <c r="L894" s="85"/>
      <c r="M894" s="85"/>
      <c r="N894" s="85"/>
      <c r="O894" s="85"/>
      <c r="P894" s="85"/>
      <c r="Q894" s="85"/>
      <c r="R894" s="85"/>
      <c r="S894" s="85"/>
      <c r="T894" s="85"/>
      <c r="U894" s="85"/>
      <c r="V894" s="85"/>
      <c r="W894" s="85"/>
      <c r="X894" s="85"/>
      <c r="Y894" s="85"/>
      <c r="Z894" s="85"/>
    </row>
    <row r="895" spans="1:26" ht="12" customHeight="1" x14ac:dyDescent="0.2">
      <c r="A895" s="85"/>
      <c r="B895" s="85"/>
      <c r="C895" s="85"/>
      <c r="D895" s="85"/>
      <c r="E895" s="85"/>
      <c r="F895" s="85"/>
      <c r="G895" s="85"/>
      <c r="H895" s="85"/>
      <c r="I895" s="85"/>
      <c r="J895" s="85"/>
      <c r="K895" s="85"/>
      <c r="L895" s="85"/>
      <c r="M895" s="85"/>
      <c r="N895" s="85"/>
      <c r="O895" s="85"/>
      <c r="P895" s="85"/>
      <c r="Q895" s="85"/>
      <c r="R895" s="85"/>
      <c r="S895" s="85"/>
      <c r="T895" s="85"/>
      <c r="U895" s="85"/>
      <c r="V895" s="85"/>
      <c r="W895" s="85"/>
      <c r="X895" s="85"/>
      <c r="Y895" s="85"/>
      <c r="Z895" s="85"/>
    </row>
    <row r="896" spans="1:26" ht="12" customHeight="1" x14ac:dyDescent="0.2">
      <c r="A896" s="85"/>
      <c r="B896" s="85"/>
      <c r="C896" s="85"/>
      <c r="D896" s="85"/>
      <c r="E896" s="85"/>
      <c r="F896" s="85"/>
      <c r="G896" s="85"/>
      <c r="H896" s="85"/>
      <c r="I896" s="85"/>
      <c r="J896" s="85"/>
      <c r="K896" s="85"/>
      <c r="L896" s="85"/>
      <c r="M896" s="85"/>
      <c r="N896" s="85"/>
      <c r="O896" s="85"/>
      <c r="P896" s="85"/>
      <c r="Q896" s="85"/>
      <c r="R896" s="85"/>
      <c r="S896" s="85"/>
      <c r="T896" s="85"/>
      <c r="U896" s="85"/>
      <c r="V896" s="85"/>
      <c r="W896" s="85"/>
      <c r="X896" s="85"/>
      <c r="Y896" s="85"/>
      <c r="Z896" s="85"/>
    </row>
    <row r="897" spans="1:26" ht="12" customHeight="1" x14ac:dyDescent="0.2">
      <c r="A897" s="85"/>
      <c r="B897" s="85"/>
      <c r="C897" s="85"/>
      <c r="D897" s="85"/>
      <c r="E897" s="85"/>
      <c r="F897" s="85"/>
      <c r="G897" s="85"/>
      <c r="H897" s="85"/>
      <c r="I897" s="85"/>
      <c r="J897" s="85"/>
      <c r="K897" s="85"/>
      <c r="L897" s="85"/>
      <c r="M897" s="85"/>
      <c r="N897" s="85"/>
      <c r="O897" s="85"/>
      <c r="P897" s="85"/>
      <c r="Q897" s="85"/>
      <c r="R897" s="85"/>
      <c r="S897" s="85"/>
      <c r="T897" s="85"/>
      <c r="U897" s="85"/>
      <c r="V897" s="85"/>
      <c r="W897" s="85"/>
      <c r="X897" s="85"/>
      <c r="Y897" s="85"/>
      <c r="Z897" s="85"/>
    </row>
    <row r="898" spans="1:26" ht="12" customHeight="1" x14ac:dyDescent="0.2">
      <c r="A898" s="85"/>
      <c r="B898" s="85"/>
      <c r="C898" s="85"/>
      <c r="D898" s="85"/>
      <c r="E898" s="85"/>
      <c r="F898" s="85"/>
      <c r="G898" s="85"/>
      <c r="H898" s="85"/>
      <c r="I898" s="85"/>
      <c r="J898" s="85"/>
      <c r="K898" s="85"/>
      <c r="L898" s="85"/>
      <c r="M898" s="85"/>
      <c r="N898" s="85"/>
      <c r="O898" s="85"/>
      <c r="P898" s="85"/>
      <c r="Q898" s="85"/>
      <c r="R898" s="85"/>
      <c r="S898" s="85"/>
      <c r="T898" s="85"/>
      <c r="U898" s="85"/>
      <c r="V898" s="85"/>
      <c r="W898" s="85"/>
      <c r="X898" s="85"/>
      <c r="Y898" s="85"/>
      <c r="Z898" s="85"/>
    </row>
    <row r="899" spans="1:26" ht="12" customHeight="1" x14ac:dyDescent="0.2">
      <c r="A899" s="85"/>
      <c r="B899" s="85"/>
      <c r="C899" s="85"/>
      <c r="D899" s="85"/>
      <c r="E899" s="85"/>
      <c r="F899" s="85"/>
      <c r="G899" s="85"/>
      <c r="H899" s="85"/>
      <c r="I899" s="85"/>
      <c r="J899" s="85"/>
      <c r="K899" s="85"/>
      <c r="L899" s="85"/>
      <c r="M899" s="85"/>
      <c r="N899" s="85"/>
      <c r="O899" s="85"/>
      <c r="P899" s="85"/>
      <c r="Q899" s="85"/>
      <c r="R899" s="85"/>
      <c r="S899" s="85"/>
      <c r="T899" s="85"/>
      <c r="U899" s="85"/>
      <c r="V899" s="85"/>
      <c r="W899" s="85"/>
      <c r="X899" s="85"/>
      <c r="Y899" s="85"/>
      <c r="Z899" s="85"/>
    </row>
    <row r="900" spans="1:26" ht="12" customHeight="1" x14ac:dyDescent="0.2">
      <c r="A900" s="85"/>
      <c r="B900" s="85"/>
      <c r="C900" s="85"/>
      <c r="D900" s="85"/>
      <c r="E900" s="85"/>
      <c r="F900" s="85"/>
      <c r="G900" s="85"/>
      <c r="H900" s="85"/>
      <c r="I900" s="85"/>
      <c r="J900" s="85"/>
      <c r="K900" s="85"/>
      <c r="L900" s="85"/>
      <c r="M900" s="85"/>
      <c r="N900" s="85"/>
      <c r="O900" s="85"/>
      <c r="P900" s="85"/>
      <c r="Q900" s="85"/>
      <c r="R900" s="85"/>
      <c r="S900" s="85"/>
      <c r="T900" s="85"/>
      <c r="U900" s="85"/>
      <c r="V900" s="85"/>
      <c r="W900" s="85"/>
      <c r="X900" s="85"/>
      <c r="Y900" s="85"/>
      <c r="Z900" s="85"/>
    </row>
    <row r="901" spans="1:26" ht="12" customHeight="1" x14ac:dyDescent="0.2">
      <c r="A901" s="85"/>
      <c r="B901" s="85"/>
      <c r="C901" s="85"/>
      <c r="D901" s="85"/>
      <c r="E901" s="85"/>
      <c r="F901" s="85"/>
      <c r="G901" s="85"/>
      <c r="H901" s="85"/>
      <c r="I901" s="85"/>
      <c r="J901" s="85"/>
      <c r="K901" s="85"/>
      <c r="L901" s="85"/>
      <c r="M901" s="85"/>
      <c r="N901" s="85"/>
      <c r="O901" s="85"/>
      <c r="P901" s="85"/>
      <c r="Q901" s="85"/>
      <c r="R901" s="85"/>
      <c r="S901" s="85"/>
      <c r="T901" s="85"/>
      <c r="U901" s="85"/>
      <c r="V901" s="85"/>
      <c r="W901" s="85"/>
      <c r="X901" s="85"/>
      <c r="Y901" s="85"/>
      <c r="Z901" s="85"/>
    </row>
    <row r="902" spans="1:26" ht="12" customHeight="1" x14ac:dyDescent="0.2">
      <c r="A902" s="85"/>
      <c r="B902" s="85"/>
      <c r="C902" s="85"/>
      <c r="D902" s="85"/>
      <c r="E902" s="85"/>
      <c r="F902" s="85"/>
      <c r="G902" s="85"/>
      <c r="H902" s="85"/>
      <c r="I902" s="85"/>
      <c r="J902" s="85"/>
      <c r="K902" s="85"/>
      <c r="L902" s="85"/>
      <c r="M902" s="85"/>
      <c r="N902" s="85"/>
      <c r="O902" s="85"/>
      <c r="P902" s="85"/>
      <c r="Q902" s="85"/>
      <c r="R902" s="85"/>
      <c r="S902" s="85"/>
      <c r="T902" s="85"/>
      <c r="U902" s="85"/>
      <c r="V902" s="85"/>
      <c r="W902" s="85"/>
      <c r="X902" s="85"/>
      <c r="Y902" s="85"/>
      <c r="Z902" s="85"/>
    </row>
    <row r="903" spans="1:26" ht="12" customHeight="1" x14ac:dyDescent="0.2">
      <c r="A903" s="85"/>
      <c r="B903" s="85"/>
      <c r="C903" s="85"/>
      <c r="D903" s="85"/>
      <c r="E903" s="85"/>
      <c r="F903" s="85"/>
      <c r="G903" s="85"/>
      <c r="H903" s="85"/>
      <c r="I903" s="85"/>
      <c r="J903" s="85"/>
      <c r="K903" s="85"/>
      <c r="L903" s="85"/>
      <c r="M903" s="85"/>
      <c r="N903" s="85"/>
      <c r="O903" s="85"/>
      <c r="P903" s="85"/>
      <c r="Q903" s="85"/>
      <c r="R903" s="85"/>
      <c r="S903" s="85"/>
      <c r="T903" s="85"/>
      <c r="U903" s="85"/>
      <c r="V903" s="85"/>
      <c r="W903" s="85"/>
      <c r="X903" s="85"/>
      <c r="Y903" s="85"/>
      <c r="Z903" s="85"/>
    </row>
    <row r="904" spans="1:26" ht="12" customHeight="1" x14ac:dyDescent="0.2">
      <c r="A904" s="85"/>
      <c r="B904" s="85"/>
      <c r="C904" s="85"/>
      <c r="D904" s="85"/>
      <c r="E904" s="85"/>
      <c r="F904" s="85"/>
      <c r="G904" s="85"/>
      <c r="H904" s="85"/>
      <c r="I904" s="85"/>
      <c r="J904" s="85"/>
      <c r="K904" s="85"/>
      <c r="L904" s="85"/>
      <c r="M904" s="85"/>
      <c r="N904" s="85"/>
      <c r="O904" s="85"/>
      <c r="P904" s="85"/>
      <c r="Q904" s="85"/>
      <c r="R904" s="85"/>
      <c r="S904" s="85"/>
      <c r="T904" s="85"/>
      <c r="U904" s="85"/>
      <c r="V904" s="85"/>
      <c r="W904" s="85"/>
      <c r="X904" s="85"/>
      <c r="Y904" s="85"/>
      <c r="Z904" s="85"/>
    </row>
    <row r="905" spans="1:26" ht="12" customHeight="1" x14ac:dyDescent="0.2">
      <c r="A905" s="85"/>
      <c r="B905" s="85"/>
      <c r="C905" s="85"/>
      <c r="D905" s="85"/>
      <c r="E905" s="85"/>
      <c r="F905" s="85"/>
      <c r="G905" s="85"/>
      <c r="H905" s="85"/>
      <c r="I905" s="85"/>
      <c r="J905" s="85"/>
      <c r="K905" s="85"/>
      <c r="L905" s="85"/>
      <c r="M905" s="85"/>
      <c r="N905" s="85"/>
      <c r="O905" s="85"/>
      <c r="P905" s="85"/>
      <c r="Q905" s="85"/>
      <c r="R905" s="85"/>
      <c r="S905" s="85"/>
      <c r="T905" s="85"/>
      <c r="U905" s="85"/>
      <c r="V905" s="85"/>
      <c r="W905" s="85"/>
      <c r="X905" s="85"/>
      <c r="Y905" s="85"/>
      <c r="Z905" s="85"/>
    </row>
    <row r="906" spans="1:26" ht="12" customHeight="1" x14ac:dyDescent="0.2">
      <c r="A906" s="85"/>
      <c r="B906" s="85"/>
      <c r="C906" s="85"/>
      <c r="D906" s="85"/>
      <c r="E906" s="85"/>
      <c r="F906" s="85"/>
      <c r="G906" s="85"/>
      <c r="H906" s="85"/>
      <c r="I906" s="85"/>
      <c r="J906" s="85"/>
      <c r="K906" s="85"/>
      <c r="L906" s="85"/>
      <c r="M906" s="85"/>
      <c r="N906" s="85"/>
      <c r="O906" s="85"/>
      <c r="P906" s="85"/>
      <c r="Q906" s="85"/>
      <c r="R906" s="85"/>
      <c r="S906" s="85"/>
      <c r="T906" s="85"/>
      <c r="U906" s="85"/>
      <c r="V906" s="85"/>
      <c r="W906" s="85"/>
      <c r="X906" s="85"/>
      <c r="Y906" s="85"/>
      <c r="Z906" s="85"/>
    </row>
    <row r="907" spans="1:26" ht="12" customHeight="1" x14ac:dyDescent="0.2">
      <c r="A907" s="85"/>
      <c r="B907" s="85"/>
      <c r="C907" s="85"/>
      <c r="D907" s="85"/>
      <c r="E907" s="85"/>
      <c r="F907" s="85"/>
      <c r="G907" s="85"/>
      <c r="H907" s="85"/>
      <c r="I907" s="85"/>
      <c r="J907" s="85"/>
      <c r="K907" s="85"/>
      <c r="L907" s="85"/>
      <c r="M907" s="85"/>
      <c r="N907" s="85"/>
      <c r="O907" s="85"/>
      <c r="P907" s="85"/>
      <c r="Q907" s="85"/>
      <c r="R907" s="85"/>
      <c r="S907" s="85"/>
      <c r="T907" s="85"/>
      <c r="U907" s="85"/>
      <c r="V907" s="85"/>
      <c r="W907" s="85"/>
      <c r="X907" s="85"/>
      <c r="Y907" s="85"/>
      <c r="Z907" s="85"/>
    </row>
    <row r="908" spans="1:26" ht="12" customHeight="1" x14ac:dyDescent="0.2">
      <c r="A908" s="85"/>
      <c r="B908" s="85"/>
      <c r="C908" s="85"/>
      <c r="D908" s="85"/>
      <c r="E908" s="85"/>
      <c r="F908" s="85"/>
      <c r="G908" s="85"/>
      <c r="H908" s="85"/>
      <c r="I908" s="85"/>
      <c r="J908" s="85"/>
      <c r="K908" s="85"/>
      <c r="L908" s="85"/>
      <c r="M908" s="85"/>
      <c r="N908" s="85"/>
      <c r="O908" s="85"/>
      <c r="P908" s="85"/>
      <c r="Q908" s="85"/>
      <c r="R908" s="85"/>
      <c r="S908" s="85"/>
      <c r="T908" s="85"/>
      <c r="U908" s="85"/>
      <c r="V908" s="85"/>
      <c r="W908" s="85"/>
      <c r="X908" s="85"/>
      <c r="Y908" s="85"/>
      <c r="Z908" s="85"/>
    </row>
    <row r="909" spans="1:26" ht="12" customHeight="1" x14ac:dyDescent="0.2">
      <c r="A909" s="85"/>
      <c r="B909" s="85"/>
      <c r="C909" s="85"/>
      <c r="D909" s="85"/>
      <c r="E909" s="85"/>
      <c r="F909" s="85"/>
      <c r="G909" s="85"/>
      <c r="H909" s="85"/>
      <c r="I909" s="85"/>
      <c r="J909" s="85"/>
      <c r="K909" s="85"/>
      <c r="L909" s="85"/>
      <c r="M909" s="85"/>
      <c r="N909" s="85"/>
      <c r="O909" s="85"/>
      <c r="P909" s="85"/>
      <c r="Q909" s="85"/>
      <c r="R909" s="85"/>
      <c r="S909" s="85"/>
      <c r="T909" s="85"/>
      <c r="U909" s="85"/>
      <c r="V909" s="85"/>
      <c r="W909" s="85"/>
      <c r="X909" s="85"/>
      <c r="Y909" s="85"/>
      <c r="Z909" s="85"/>
    </row>
    <row r="910" spans="1:26" ht="12" customHeight="1" x14ac:dyDescent="0.2">
      <c r="A910" s="85"/>
      <c r="B910" s="85"/>
      <c r="C910" s="85"/>
      <c r="D910" s="85"/>
      <c r="E910" s="85"/>
      <c r="F910" s="85"/>
      <c r="G910" s="85"/>
      <c r="H910" s="85"/>
      <c r="I910" s="85"/>
      <c r="J910" s="85"/>
      <c r="K910" s="85"/>
      <c r="L910" s="85"/>
      <c r="M910" s="85"/>
      <c r="N910" s="85"/>
      <c r="O910" s="85"/>
      <c r="P910" s="85"/>
      <c r="Q910" s="85"/>
      <c r="R910" s="85"/>
      <c r="S910" s="85"/>
      <c r="T910" s="85"/>
      <c r="U910" s="85"/>
      <c r="V910" s="85"/>
      <c r="W910" s="85"/>
      <c r="X910" s="85"/>
      <c r="Y910" s="85"/>
      <c r="Z910" s="85"/>
    </row>
    <row r="911" spans="1:26" ht="12" customHeight="1" x14ac:dyDescent="0.2">
      <c r="A911" s="85"/>
      <c r="B911" s="85"/>
      <c r="C911" s="85"/>
      <c r="D911" s="85"/>
      <c r="E911" s="85"/>
      <c r="F911" s="85"/>
      <c r="G911" s="85"/>
      <c r="H911" s="85"/>
      <c r="I911" s="85"/>
      <c r="J911" s="85"/>
      <c r="K911" s="85"/>
      <c r="L911" s="85"/>
      <c r="M911" s="85"/>
      <c r="N911" s="85"/>
      <c r="O911" s="85"/>
      <c r="P911" s="85"/>
      <c r="Q911" s="85"/>
      <c r="R911" s="85"/>
      <c r="S911" s="85"/>
      <c r="T911" s="85"/>
      <c r="U911" s="85"/>
      <c r="V911" s="85"/>
      <c r="W911" s="85"/>
      <c r="X911" s="85"/>
      <c r="Y911" s="85"/>
      <c r="Z911" s="85"/>
    </row>
    <row r="912" spans="1:26" ht="12" customHeight="1" x14ac:dyDescent="0.2">
      <c r="A912" s="85"/>
      <c r="B912" s="85"/>
      <c r="C912" s="85"/>
      <c r="D912" s="85"/>
      <c r="E912" s="85"/>
      <c r="F912" s="85"/>
      <c r="G912" s="85"/>
      <c r="H912" s="85"/>
      <c r="I912" s="85"/>
      <c r="J912" s="85"/>
      <c r="K912" s="85"/>
      <c r="L912" s="85"/>
      <c r="M912" s="85"/>
      <c r="N912" s="85"/>
      <c r="O912" s="85"/>
      <c r="P912" s="85"/>
      <c r="Q912" s="85"/>
      <c r="R912" s="85"/>
      <c r="S912" s="85"/>
      <c r="T912" s="85"/>
      <c r="U912" s="85"/>
      <c r="V912" s="85"/>
      <c r="W912" s="85"/>
      <c r="X912" s="85"/>
      <c r="Y912" s="85"/>
      <c r="Z912" s="85"/>
    </row>
    <row r="913" spans="1:26" ht="12" customHeight="1" x14ac:dyDescent="0.2">
      <c r="A913" s="85"/>
      <c r="B913" s="85"/>
      <c r="C913" s="85"/>
      <c r="D913" s="85"/>
      <c r="E913" s="85"/>
      <c r="F913" s="85"/>
      <c r="G913" s="85"/>
      <c r="H913" s="85"/>
      <c r="I913" s="85"/>
      <c r="J913" s="85"/>
      <c r="K913" s="85"/>
      <c r="L913" s="85"/>
      <c r="M913" s="85"/>
      <c r="N913" s="85"/>
      <c r="O913" s="85"/>
      <c r="P913" s="85"/>
      <c r="Q913" s="85"/>
      <c r="R913" s="85"/>
      <c r="S913" s="85"/>
      <c r="T913" s="85"/>
      <c r="U913" s="85"/>
      <c r="V913" s="85"/>
      <c r="W913" s="85"/>
      <c r="X913" s="85"/>
      <c r="Y913" s="85"/>
      <c r="Z913" s="85"/>
    </row>
    <row r="914" spans="1:26" ht="12" customHeight="1" x14ac:dyDescent="0.2">
      <c r="A914" s="85"/>
      <c r="B914" s="85"/>
      <c r="C914" s="85"/>
      <c r="D914" s="85"/>
      <c r="E914" s="85"/>
      <c r="F914" s="85"/>
      <c r="G914" s="85"/>
      <c r="H914" s="85"/>
      <c r="I914" s="85"/>
      <c r="J914" s="85"/>
      <c r="K914" s="85"/>
      <c r="L914" s="85"/>
      <c r="M914" s="85"/>
      <c r="N914" s="85"/>
      <c r="O914" s="85"/>
      <c r="P914" s="85"/>
      <c r="Q914" s="85"/>
      <c r="R914" s="85"/>
      <c r="S914" s="85"/>
      <c r="T914" s="85"/>
      <c r="U914" s="85"/>
      <c r="V914" s="85"/>
      <c r="W914" s="85"/>
      <c r="X914" s="85"/>
      <c r="Y914" s="85"/>
      <c r="Z914" s="85"/>
    </row>
    <row r="915" spans="1:26" ht="12" customHeight="1" x14ac:dyDescent="0.2">
      <c r="A915" s="85"/>
      <c r="B915" s="85"/>
      <c r="C915" s="85"/>
      <c r="D915" s="85"/>
      <c r="E915" s="85"/>
      <c r="F915" s="85"/>
      <c r="G915" s="85"/>
      <c r="H915" s="85"/>
      <c r="I915" s="85"/>
      <c r="J915" s="85"/>
      <c r="K915" s="85"/>
      <c r="L915" s="85"/>
      <c r="M915" s="85"/>
      <c r="N915" s="85"/>
      <c r="O915" s="85"/>
      <c r="P915" s="85"/>
      <c r="Q915" s="85"/>
      <c r="R915" s="85"/>
      <c r="S915" s="85"/>
      <c r="T915" s="85"/>
      <c r="U915" s="85"/>
      <c r="V915" s="85"/>
      <c r="W915" s="85"/>
      <c r="X915" s="85"/>
      <c r="Y915" s="85"/>
      <c r="Z915" s="85"/>
    </row>
    <row r="916" spans="1:26" ht="12" customHeight="1" x14ac:dyDescent="0.2">
      <c r="A916" s="85"/>
      <c r="B916" s="85"/>
      <c r="C916" s="85"/>
      <c r="D916" s="85"/>
      <c r="E916" s="85"/>
      <c r="F916" s="85"/>
      <c r="G916" s="85"/>
      <c r="H916" s="85"/>
      <c r="I916" s="85"/>
      <c r="J916" s="85"/>
      <c r="K916" s="85"/>
      <c r="L916" s="85"/>
      <c r="M916" s="85"/>
      <c r="N916" s="85"/>
      <c r="O916" s="85"/>
      <c r="P916" s="85"/>
      <c r="Q916" s="85"/>
      <c r="R916" s="85"/>
      <c r="S916" s="85"/>
      <c r="T916" s="85"/>
      <c r="U916" s="85"/>
      <c r="V916" s="85"/>
      <c r="W916" s="85"/>
      <c r="X916" s="85"/>
      <c r="Y916" s="85"/>
      <c r="Z916" s="85"/>
    </row>
    <row r="917" spans="1:26" ht="12" customHeight="1" x14ac:dyDescent="0.2">
      <c r="A917" s="85"/>
      <c r="B917" s="85"/>
      <c r="C917" s="85"/>
      <c r="D917" s="85"/>
      <c r="E917" s="85"/>
      <c r="F917" s="85"/>
      <c r="G917" s="85"/>
      <c r="H917" s="85"/>
      <c r="I917" s="85"/>
      <c r="J917" s="85"/>
      <c r="K917" s="85"/>
      <c r="L917" s="85"/>
      <c r="M917" s="85"/>
      <c r="N917" s="85"/>
      <c r="O917" s="85"/>
      <c r="P917" s="85"/>
      <c r="Q917" s="85"/>
      <c r="R917" s="85"/>
      <c r="S917" s="85"/>
      <c r="T917" s="85"/>
      <c r="U917" s="85"/>
      <c r="V917" s="85"/>
      <c r="W917" s="85"/>
      <c r="X917" s="85"/>
      <c r="Y917" s="85"/>
      <c r="Z917" s="85"/>
    </row>
    <row r="918" spans="1:26" ht="12" customHeight="1" x14ac:dyDescent="0.2">
      <c r="A918" s="85"/>
      <c r="B918" s="85"/>
      <c r="C918" s="85"/>
      <c r="D918" s="85"/>
      <c r="E918" s="85"/>
      <c r="F918" s="85"/>
      <c r="G918" s="85"/>
      <c r="H918" s="85"/>
      <c r="I918" s="85"/>
      <c r="J918" s="85"/>
      <c r="K918" s="85"/>
      <c r="L918" s="85"/>
      <c r="M918" s="85"/>
      <c r="N918" s="85"/>
      <c r="O918" s="85"/>
      <c r="P918" s="85"/>
      <c r="Q918" s="85"/>
      <c r="R918" s="85"/>
      <c r="S918" s="85"/>
      <c r="T918" s="85"/>
      <c r="U918" s="85"/>
      <c r="V918" s="85"/>
      <c r="W918" s="85"/>
      <c r="X918" s="85"/>
      <c r="Y918" s="85"/>
      <c r="Z918" s="85"/>
    </row>
    <row r="919" spans="1:26" ht="12" customHeight="1" x14ac:dyDescent="0.2">
      <c r="A919" s="85"/>
      <c r="B919" s="85"/>
      <c r="C919" s="85"/>
      <c r="D919" s="85"/>
      <c r="E919" s="85"/>
      <c r="F919" s="85"/>
      <c r="G919" s="85"/>
      <c r="H919" s="85"/>
      <c r="I919" s="85"/>
      <c r="J919" s="85"/>
      <c r="K919" s="85"/>
      <c r="L919" s="85"/>
      <c r="M919" s="85"/>
      <c r="N919" s="85"/>
      <c r="O919" s="85"/>
      <c r="P919" s="85"/>
      <c r="Q919" s="85"/>
      <c r="R919" s="85"/>
      <c r="S919" s="85"/>
      <c r="T919" s="85"/>
      <c r="U919" s="85"/>
      <c r="V919" s="85"/>
      <c r="W919" s="85"/>
      <c r="X919" s="85"/>
      <c r="Y919" s="85"/>
      <c r="Z919" s="85"/>
    </row>
    <row r="920" spans="1:26" ht="12" customHeight="1" x14ac:dyDescent="0.2">
      <c r="A920" s="85"/>
      <c r="B920" s="85"/>
      <c r="C920" s="85"/>
      <c r="D920" s="85"/>
      <c r="E920" s="85"/>
      <c r="F920" s="85"/>
      <c r="G920" s="85"/>
      <c r="H920" s="85"/>
      <c r="I920" s="85"/>
      <c r="J920" s="85"/>
      <c r="K920" s="85"/>
      <c r="L920" s="85"/>
      <c r="M920" s="85"/>
      <c r="N920" s="85"/>
      <c r="O920" s="85"/>
      <c r="P920" s="85"/>
      <c r="Q920" s="85"/>
      <c r="R920" s="85"/>
      <c r="S920" s="85"/>
      <c r="T920" s="85"/>
      <c r="U920" s="85"/>
      <c r="V920" s="85"/>
      <c r="W920" s="85"/>
      <c r="X920" s="85"/>
      <c r="Y920" s="85"/>
      <c r="Z920" s="85"/>
    </row>
    <row r="921" spans="1:26" ht="12" customHeight="1" x14ac:dyDescent="0.2">
      <c r="A921" s="85"/>
      <c r="B921" s="85"/>
      <c r="C921" s="85"/>
      <c r="D921" s="85"/>
      <c r="E921" s="85"/>
      <c r="F921" s="85"/>
      <c r="G921" s="85"/>
      <c r="H921" s="85"/>
      <c r="I921" s="85"/>
      <c r="J921" s="85"/>
      <c r="K921" s="85"/>
      <c r="L921" s="85"/>
      <c r="M921" s="85"/>
      <c r="N921" s="85"/>
      <c r="O921" s="85"/>
      <c r="P921" s="85"/>
      <c r="Q921" s="85"/>
      <c r="R921" s="85"/>
      <c r="S921" s="85"/>
      <c r="T921" s="85"/>
      <c r="U921" s="85"/>
      <c r="V921" s="85"/>
      <c r="W921" s="85"/>
      <c r="X921" s="85"/>
      <c r="Y921" s="85"/>
      <c r="Z921" s="85"/>
    </row>
    <row r="922" spans="1:26" ht="12" customHeight="1" x14ac:dyDescent="0.2">
      <c r="A922" s="85"/>
      <c r="B922" s="85"/>
      <c r="C922" s="85"/>
      <c r="D922" s="85"/>
      <c r="E922" s="85"/>
      <c r="F922" s="85"/>
      <c r="G922" s="85"/>
      <c r="H922" s="85"/>
      <c r="I922" s="85"/>
      <c r="J922" s="85"/>
      <c r="K922" s="85"/>
      <c r="L922" s="85"/>
      <c r="M922" s="85"/>
      <c r="N922" s="85"/>
      <c r="O922" s="85"/>
      <c r="P922" s="85"/>
      <c r="Q922" s="85"/>
      <c r="R922" s="85"/>
      <c r="S922" s="85"/>
      <c r="T922" s="85"/>
      <c r="U922" s="85"/>
      <c r="V922" s="85"/>
      <c r="W922" s="85"/>
      <c r="X922" s="85"/>
      <c r="Y922" s="85"/>
      <c r="Z922" s="85"/>
    </row>
    <row r="923" spans="1:26" ht="12" customHeight="1" x14ac:dyDescent="0.2">
      <c r="A923" s="85"/>
      <c r="B923" s="85"/>
      <c r="C923" s="85"/>
      <c r="D923" s="85"/>
      <c r="E923" s="85"/>
      <c r="F923" s="85"/>
      <c r="G923" s="85"/>
      <c r="H923" s="85"/>
      <c r="I923" s="85"/>
      <c r="J923" s="85"/>
      <c r="K923" s="85"/>
      <c r="L923" s="85"/>
      <c r="M923" s="85"/>
      <c r="N923" s="85"/>
      <c r="O923" s="85"/>
      <c r="P923" s="85"/>
      <c r="Q923" s="85"/>
      <c r="R923" s="85"/>
      <c r="S923" s="85"/>
      <c r="T923" s="85"/>
      <c r="U923" s="85"/>
      <c r="V923" s="85"/>
      <c r="W923" s="85"/>
      <c r="X923" s="85"/>
      <c r="Y923" s="85"/>
      <c r="Z923" s="85"/>
    </row>
    <row r="924" spans="1:26" ht="12" customHeight="1" x14ac:dyDescent="0.2">
      <c r="A924" s="85"/>
      <c r="B924" s="85"/>
      <c r="C924" s="85"/>
      <c r="D924" s="85"/>
      <c r="E924" s="85"/>
      <c r="F924" s="85"/>
      <c r="G924" s="85"/>
      <c r="H924" s="85"/>
      <c r="I924" s="85"/>
      <c r="J924" s="85"/>
      <c r="K924" s="85"/>
      <c r="L924" s="85"/>
      <c r="M924" s="85"/>
      <c r="N924" s="85"/>
      <c r="O924" s="85"/>
      <c r="P924" s="85"/>
      <c r="Q924" s="85"/>
      <c r="R924" s="85"/>
      <c r="S924" s="85"/>
      <c r="T924" s="85"/>
      <c r="U924" s="85"/>
      <c r="V924" s="85"/>
      <c r="W924" s="85"/>
      <c r="X924" s="85"/>
      <c r="Y924" s="85"/>
      <c r="Z924" s="85"/>
    </row>
    <row r="925" spans="1:26" ht="12" customHeight="1" x14ac:dyDescent="0.2">
      <c r="A925" s="85"/>
      <c r="B925" s="85"/>
      <c r="C925" s="85"/>
      <c r="D925" s="85"/>
      <c r="E925" s="85"/>
      <c r="F925" s="85"/>
      <c r="G925" s="85"/>
      <c r="H925" s="85"/>
      <c r="I925" s="85"/>
      <c r="J925" s="85"/>
      <c r="K925" s="85"/>
      <c r="L925" s="85"/>
      <c r="M925" s="85"/>
      <c r="N925" s="85"/>
      <c r="O925" s="85"/>
      <c r="P925" s="85"/>
      <c r="Q925" s="85"/>
      <c r="R925" s="85"/>
      <c r="S925" s="85"/>
      <c r="T925" s="85"/>
      <c r="U925" s="85"/>
      <c r="V925" s="85"/>
      <c r="W925" s="85"/>
      <c r="X925" s="85"/>
      <c r="Y925" s="85"/>
      <c r="Z925" s="85"/>
    </row>
    <row r="926" spans="1:26" ht="12" customHeight="1" x14ac:dyDescent="0.2">
      <c r="A926" s="85"/>
      <c r="B926" s="85"/>
      <c r="C926" s="85"/>
      <c r="D926" s="85"/>
      <c r="E926" s="85"/>
      <c r="F926" s="85"/>
      <c r="G926" s="85"/>
      <c r="H926" s="85"/>
      <c r="I926" s="85"/>
      <c r="J926" s="85"/>
      <c r="K926" s="85"/>
      <c r="L926" s="85"/>
      <c r="M926" s="85"/>
      <c r="N926" s="85"/>
      <c r="O926" s="85"/>
      <c r="P926" s="85"/>
      <c r="Q926" s="85"/>
      <c r="R926" s="85"/>
      <c r="S926" s="85"/>
      <c r="T926" s="85"/>
      <c r="U926" s="85"/>
      <c r="V926" s="85"/>
      <c r="W926" s="85"/>
      <c r="X926" s="85"/>
      <c r="Y926" s="85"/>
      <c r="Z926" s="85"/>
    </row>
    <row r="927" spans="1:26" ht="12" customHeight="1" x14ac:dyDescent="0.2">
      <c r="A927" s="85"/>
      <c r="B927" s="85"/>
      <c r="C927" s="85"/>
      <c r="D927" s="85"/>
      <c r="E927" s="85"/>
      <c r="F927" s="85"/>
      <c r="G927" s="85"/>
      <c r="H927" s="85"/>
      <c r="I927" s="85"/>
      <c r="J927" s="85"/>
      <c r="K927" s="85"/>
      <c r="L927" s="85"/>
      <c r="M927" s="85"/>
      <c r="N927" s="85"/>
      <c r="O927" s="85"/>
      <c r="P927" s="85"/>
      <c r="Q927" s="85"/>
      <c r="R927" s="85"/>
      <c r="S927" s="85"/>
      <c r="T927" s="85"/>
      <c r="U927" s="85"/>
      <c r="V927" s="85"/>
      <c r="W927" s="85"/>
      <c r="X927" s="85"/>
      <c r="Y927" s="85"/>
      <c r="Z927" s="85"/>
    </row>
    <row r="928" spans="1:26" ht="12" customHeight="1" x14ac:dyDescent="0.2">
      <c r="A928" s="85"/>
      <c r="B928" s="85"/>
      <c r="C928" s="85"/>
      <c r="D928" s="85"/>
      <c r="E928" s="85"/>
      <c r="F928" s="85"/>
      <c r="G928" s="85"/>
      <c r="H928" s="85"/>
      <c r="I928" s="85"/>
      <c r="J928" s="85"/>
      <c r="K928" s="85"/>
      <c r="L928" s="85"/>
      <c r="M928" s="85"/>
      <c r="N928" s="85"/>
      <c r="O928" s="85"/>
      <c r="P928" s="85"/>
      <c r="Q928" s="85"/>
      <c r="R928" s="85"/>
      <c r="S928" s="85"/>
      <c r="T928" s="85"/>
      <c r="U928" s="85"/>
      <c r="V928" s="85"/>
      <c r="W928" s="85"/>
      <c r="X928" s="85"/>
      <c r="Y928" s="85"/>
      <c r="Z928" s="85"/>
    </row>
    <row r="929" spans="1:26" ht="12" customHeight="1" x14ac:dyDescent="0.2">
      <c r="A929" s="85"/>
      <c r="B929" s="85"/>
      <c r="C929" s="85"/>
      <c r="D929" s="85"/>
      <c r="E929" s="85"/>
      <c r="F929" s="85"/>
      <c r="G929" s="85"/>
      <c r="H929" s="85"/>
      <c r="I929" s="85"/>
      <c r="J929" s="85"/>
      <c r="K929" s="85"/>
      <c r="L929" s="85"/>
      <c r="M929" s="85"/>
      <c r="N929" s="85"/>
      <c r="O929" s="85"/>
      <c r="P929" s="85"/>
      <c r="Q929" s="85"/>
      <c r="R929" s="85"/>
      <c r="S929" s="85"/>
      <c r="T929" s="85"/>
      <c r="U929" s="85"/>
      <c r="V929" s="85"/>
      <c r="W929" s="85"/>
      <c r="X929" s="85"/>
      <c r="Y929" s="85"/>
      <c r="Z929" s="85"/>
    </row>
    <row r="930" spans="1:26" ht="12" customHeight="1" x14ac:dyDescent="0.2">
      <c r="A930" s="85"/>
      <c r="B930" s="85"/>
      <c r="C930" s="85"/>
      <c r="D930" s="85"/>
      <c r="E930" s="85"/>
      <c r="F930" s="85"/>
      <c r="G930" s="85"/>
      <c r="H930" s="85"/>
      <c r="I930" s="85"/>
      <c r="J930" s="85"/>
      <c r="K930" s="85"/>
      <c r="L930" s="85"/>
      <c r="M930" s="85"/>
      <c r="N930" s="85"/>
      <c r="O930" s="85"/>
      <c r="P930" s="85"/>
      <c r="Q930" s="85"/>
      <c r="R930" s="85"/>
      <c r="S930" s="85"/>
      <c r="T930" s="85"/>
      <c r="U930" s="85"/>
      <c r="V930" s="85"/>
      <c r="W930" s="85"/>
      <c r="X930" s="85"/>
      <c r="Y930" s="85"/>
      <c r="Z930" s="85"/>
    </row>
    <row r="931" spans="1:26" ht="12" customHeight="1" x14ac:dyDescent="0.2">
      <c r="A931" s="85"/>
      <c r="B931" s="85"/>
      <c r="C931" s="85"/>
      <c r="D931" s="85"/>
      <c r="E931" s="85"/>
      <c r="F931" s="85"/>
      <c r="G931" s="85"/>
      <c r="H931" s="85"/>
      <c r="I931" s="85"/>
      <c r="J931" s="85"/>
      <c r="K931" s="85"/>
      <c r="L931" s="85"/>
      <c r="M931" s="85"/>
      <c r="N931" s="85"/>
      <c r="O931" s="85"/>
      <c r="P931" s="85"/>
      <c r="Q931" s="85"/>
      <c r="R931" s="85"/>
      <c r="S931" s="85"/>
      <c r="T931" s="85"/>
      <c r="U931" s="85"/>
      <c r="V931" s="85"/>
      <c r="W931" s="85"/>
      <c r="X931" s="85"/>
      <c r="Y931" s="85"/>
      <c r="Z931" s="85"/>
    </row>
    <row r="932" spans="1:26" ht="12" customHeight="1" x14ac:dyDescent="0.2">
      <c r="A932" s="85"/>
      <c r="B932" s="85"/>
      <c r="C932" s="85"/>
      <c r="D932" s="85"/>
      <c r="E932" s="85"/>
      <c r="F932" s="85"/>
      <c r="G932" s="85"/>
      <c r="H932" s="85"/>
      <c r="I932" s="85"/>
      <c r="J932" s="85"/>
      <c r="K932" s="85"/>
      <c r="L932" s="85"/>
      <c r="M932" s="85"/>
      <c r="N932" s="85"/>
      <c r="O932" s="85"/>
      <c r="P932" s="85"/>
      <c r="Q932" s="85"/>
      <c r="R932" s="85"/>
      <c r="S932" s="85"/>
      <c r="T932" s="85"/>
      <c r="U932" s="85"/>
      <c r="V932" s="85"/>
      <c r="W932" s="85"/>
      <c r="X932" s="85"/>
      <c r="Y932" s="85"/>
      <c r="Z932" s="85"/>
    </row>
    <row r="933" spans="1:26" ht="12" customHeight="1" x14ac:dyDescent="0.2">
      <c r="A933" s="85"/>
      <c r="B933" s="85"/>
      <c r="C933" s="85"/>
      <c r="D933" s="85"/>
      <c r="E933" s="85"/>
      <c r="F933" s="85"/>
      <c r="G933" s="85"/>
      <c r="H933" s="85"/>
      <c r="I933" s="85"/>
      <c r="J933" s="85"/>
      <c r="K933" s="85"/>
      <c r="L933" s="85"/>
      <c r="M933" s="85"/>
      <c r="N933" s="85"/>
      <c r="O933" s="85"/>
      <c r="P933" s="85"/>
      <c r="Q933" s="85"/>
      <c r="R933" s="85"/>
      <c r="S933" s="85"/>
      <c r="T933" s="85"/>
      <c r="U933" s="85"/>
      <c r="V933" s="85"/>
      <c r="W933" s="85"/>
      <c r="X933" s="85"/>
      <c r="Y933" s="85"/>
      <c r="Z933" s="85"/>
    </row>
    <row r="934" spans="1:26" ht="12" customHeight="1" x14ac:dyDescent="0.2">
      <c r="A934" s="85"/>
      <c r="B934" s="85"/>
      <c r="C934" s="85"/>
      <c r="D934" s="85"/>
      <c r="E934" s="85"/>
      <c r="F934" s="85"/>
      <c r="G934" s="85"/>
      <c r="H934" s="85"/>
      <c r="I934" s="85"/>
      <c r="J934" s="85"/>
      <c r="K934" s="85"/>
      <c r="L934" s="85"/>
      <c r="M934" s="85"/>
      <c r="N934" s="85"/>
      <c r="O934" s="85"/>
      <c r="P934" s="85"/>
      <c r="Q934" s="85"/>
      <c r="R934" s="85"/>
      <c r="S934" s="85"/>
      <c r="T934" s="85"/>
      <c r="U934" s="85"/>
      <c r="V934" s="85"/>
      <c r="W934" s="85"/>
      <c r="X934" s="85"/>
      <c r="Y934" s="85"/>
      <c r="Z934" s="85"/>
    </row>
    <row r="935" spans="1:26" ht="12" customHeight="1" x14ac:dyDescent="0.2">
      <c r="A935" s="85"/>
      <c r="B935" s="85"/>
      <c r="C935" s="85"/>
      <c r="D935" s="85"/>
      <c r="E935" s="85"/>
      <c r="F935" s="85"/>
      <c r="G935" s="85"/>
      <c r="H935" s="85"/>
      <c r="I935" s="85"/>
      <c r="J935" s="85"/>
      <c r="K935" s="85"/>
      <c r="L935" s="85"/>
      <c r="M935" s="85"/>
      <c r="N935" s="85"/>
      <c r="O935" s="85"/>
      <c r="P935" s="85"/>
      <c r="Q935" s="85"/>
      <c r="R935" s="85"/>
      <c r="S935" s="85"/>
      <c r="T935" s="85"/>
      <c r="U935" s="85"/>
      <c r="V935" s="85"/>
      <c r="W935" s="85"/>
      <c r="X935" s="85"/>
      <c r="Y935" s="85"/>
      <c r="Z935" s="85"/>
    </row>
    <row r="936" spans="1:26" ht="12" customHeight="1" x14ac:dyDescent="0.2">
      <c r="A936" s="85"/>
      <c r="B936" s="85"/>
      <c r="C936" s="85"/>
      <c r="D936" s="85"/>
      <c r="E936" s="85"/>
      <c r="F936" s="85"/>
      <c r="G936" s="85"/>
      <c r="H936" s="85"/>
      <c r="I936" s="85"/>
      <c r="J936" s="85"/>
      <c r="K936" s="85"/>
      <c r="L936" s="85"/>
      <c r="M936" s="85"/>
      <c r="N936" s="85"/>
      <c r="O936" s="85"/>
      <c r="P936" s="85"/>
      <c r="Q936" s="85"/>
      <c r="R936" s="85"/>
      <c r="S936" s="85"/>
      <c r="T936" s="85"/>
      <c r="U936" s="85"/>
      <c r="V936" s="85"/>
      <c r="W936" s="85"/>
      <c r="X936" s="85"/>
      <c r="Y936" s="85"/>
      <c r="Z936" s="85"/>
    </row>
    <row r="937" spans="1:26" ht="12" customHeight="1" x14ac:dyDescent="0.2">
      <c r="A937" s="85"/>
      <c r="B937" s="85"/>
      <c r="C937" s="85"/>
      <c r="D937" s="85"/>
      <c r="E937" s="85"/>
      <c r="F937" s="85"/>
      <c r="G937" s="85"/>
      <c r="H937" s="85"/>
      <c r="I937" s="85"/>
      <c r="J937" s="85"/>
      <c r="K937" s="85"/>
      <c r="L937" s="85"/>
      <c r="M937" s="85"/>
      <c r="N937" s="85"/>
      <c r="O937" s="85"/>
      <c r="P937" s="85"/>
      <c r="Q937" s="85"/>
      <c r="R937" s="85"/>
      <c r="S937" s="85"/>
      <c r="T937" s="85"/>
      <c r="U937" s="85"/>
      <c r="V937" s="85"/>
      <c r="W937" s="85"/>
      <c r="X937" s="85"/>
      <c r="Y937" s="85"/>
      <c r="Z937" s="85"/>
    </row>
    <row r="938" spans="1:26" ht="12" customHeight="1" x14ac:dyDescent="0.2">
      <c r="A938" s="85"/>
      <c r="B938" s="85"/>
      <c r="C938" s="85"/>
      <c r="D938" s="85"/>
      <c r="E938" s="85"/>
      <c r="F938" s="85"/>
      <c r="G938" s="85"/>
      <c r="H938" s="85"/>
      <c r="I938" s="85"/>
      <c r="J938" s="85"/>
      <c r="K938" s="85"/>
      <c r="L938" s="85"/>
      <c r="M938" s="85"/>
      <c r="N938" s="85"/>
      <c r="O938" s="85"/>
      <c r="P938" s="85"/>
      <c r="Q938" s="85"/>
      <c r="R938" s="85"/>
      <c r="S938" s="85"/>
      <c r="T938" s="85"/>
      <c r="U938" s="85"/>
      <c r="V938" s="85"/>
      <c r="W938" s="85"/>
      <c r="X938" s="85"/>
      <c r="Y938" s="85"/>
      <c r="Z938" s="85"/>
    </row>
    <row r="939" spans="1:26" ht="12" customHeight="1" x14ac:dyDescent="0.2">
      <c r="A939" s="85"/>
      <c r="B939" s="85"/>
      <c r="C939" s="85"/>
      <c r="D939" s="85"/>
      <c r="E939" s="85"/>
      <c r="F939" s="85"/>
      <c r="G939" s="85"/>
      <c r="H939" s="85"/>
      <c r="I939" s="85"/>
      <c r="J939" s="85"/>
      <c r="K939" s="85"/>
      <c r="L939" s="85"/>
      <c r="M939" s="85"/>
      <c r="N939" s="85"/>
      <c r="O939" s="85"/>
      <c r="P939" s="85"/>
      <c r="Q939" s="85"/>
      <c r="R939" s="85"/>
      <c r="S939" s="85"/>
      <c r="T939" s="85"/>
      <c r="U939" s="85"/>
      <c r="V939" s="85"/>
      <c r="W939" s="85"/>
      <c r="X939" s="85"/>
      <c r="Y939" s="85"/>
      <c r="Z939" s="85"/>
    </row>
    <row r="940" spans="1:26" ht="12" customHeight="1" x14ac:dyDescent="0.2">
      <c r="A940" s="85"/>
      <c r="B940" s="85"/>
      <c r="C940" s="85"/>
      <c r="D940" s="85"/>
      <c r="E940" s="85"/>
      <c r="F940" s="85"/>
      <c r="G940" s="85"/>
      <c r="H940" s="85"/>
      <c r="I940" s="85"/>
      <c r="J940" s="85"/>
      <c r="K940" s="85"/>
      <c r="L940" s="85"/>
      <c r="M940" s="85"/>
      <c r="N940" s="85"/>
      <c r="O940" s="85"/>
      <c r="P940" s="85"/>
      <c r="Q940" s="85"/>
      <c r="R940" s="85"/>
      <c r="S940" s="85"/>
      <c r="T940" s="85"/>
      <c r="U940" s="85"/>
      <c r="V940" s="85"/>
      <c r="W940" s="85"/>
      <c r="X940" s="85"/>
      <c r="Y940" s="85"/>
      <c r="Z940" s="85"/>
    </row>
    <row r="941" spans="1:26" ht="12" customHeight="1" x14ac:dyDescent="0.2">
      <c r="A941" s="85"/>
      <c r="B941" s="85"/>
      <c r="C941" s="85"/>
      <c r="D941" s="85"/>
      <c r="E941" s="85"/>
      <c r="F941" s="85"/>
      <c r="G941" s="85"/>
      <c r="H941" s="85"/>
      <c r="I941" s="85"/>
      <c r="J941" s="85"/>
      <c r="K941" s="85"/>
      <c r="L941" s="85"/>
      <c r="M941" s="85"/>
      <c r="N941" s="85"/>
      <c r="O941" s="85"/>
      <c r="P941" s="85"/>
      <c r="Q941" s="85"/>
      <c r="R941" s="85"/>
      <c r="S941" s="85"/>
      <c r="T941" s="85"/>
      <c r="U941" s="85"/>
      <c r="V941" s="85"/>
      <c r="W941" s="85"/>
      <c r="X941" s="85"/>
      <c r="Y941" s="85"/>
      <c r="Z941" s="85"/>
    </row>
    <row r="942" spans="1:26" ht="12" customHeight="1" x14ac:dyDescent="0.2">
      <c r="A942" s="85"/>
      <c r="B942" s="85"/>
      <c r="C942" s="85"/>
      <c r="D942" s="85"/>
      <c r="E942" s="85"/>
      <c r="F942" s="85"/>
      <c r="G942" s="85"/>
      <c r="H942" s="85"/>
      <c r="I942" s="85"/>
      <c r="J942" s="85"/>
      <c r="K942" s="85"/>
      <c r="L942" s="85"/>
      <c r="M942" s="85"/>
      <c r="N942" s="85"/>
      <c r="O942" s="85"/>
      <c r="P942" s="85"/>
      <c r="Q942" s="85"/>
      <c r="R942" s="85"/>
      <c r="S942" s="85"/>
      <c r="T942" s="85"/>
      <c r="U942" s="85"/>
      <c r="V942" s="85"/>
      <c r="W942" s="85"/>
      <c r="X942" s="85"/>
      <c r="Y942" s="85"/>
      <c r="Z942" s="85"/>
    </row>
    <row r="943" spans="1:26" ht="12" customHeight="1" x14ac:dyDescent="0.2">
      <c r="A943" s="85"/>
      <c r="B943" s="85"/>
      <c r="C943" s="85"/>
      <c r="D943" s="85"/>
      <c r="E943" s="85"/>
      <c r="F943" s="85"/>
      <c r="G943" s="85"/>
      <c r="H943" s="85"/>
      <c r="I943" s="85"/>
      <c r="J943" s="85"/>
      <c r="K943" s="85"/>
      <c r="L943" s="85"/>
      <c r="M943" s="85"/>
      <c r="N943" s="85"/>
      <c r="O943" s="85"/>
      <c r="P943" s="85"/>
      <c r="Q943" s="85"/>
      <c r="R943" s="85"/>
      <c r="S943" s="85"/>
      <c r="T943" s="85"/>
      <c r="U943" s="85"/>
      <c r="V943" s="85"/>
      <c r="W943" s="85"/>
      <c r="X943" s="85"/>
      <c r="Y943" s="85"/>
      <c r="Z943" s="85"/>
    </row>
    <row r="944" spans="1:26" ht="12" customHeight="1" x14ac:dyDescent="0.2">
      <c r="A944" s="85"/>
      <c r="B944" s="85"/>
      <c r="C944" s="85"/>
      <c r="D944" s="85"/>
      <c r="E944" s="85"/>
      <c r="F944" s="85"/>
      <c r="G944" s="85"/>
      <c r="H944" s="85"/>
      <c r="I944" s="85"/>
      <c r="J944" s="85"/>
      <c r="K944" s="85"/>
      <c r="L944" s="85"/>
      <c r="M944" s="85"/>
      <c r="N944" s="85"/>
      <c r="O944" s="85"/>
      <c r="P944" s="85"/>
      <c r="Q944" s="85"/>
      <c r="R944" s="85"/>
      <c r="S944" s="85"/>
      <c r="T944" s="85"/>
      <c r="U944" s="85"/>
      <c r="V944" s="85"/>
      <c r="W944" s="85"/>
      <c r="X944" s="85"/>
      <c r="Y944" s="85"/>
      <c r="Z944" s="85"/>
    </row>
    <row r="945" spans="1:26" ht="12" customHeight="1" x14ac:dyDescent="0.2">
      <c r="A945" s="85"/>
      <c r="B945" s="85"/>
      <c r="C945" s="85"/>
      <c r="D945" s="85"/>
      <c r="E945" s="85"/>
      <c r="F945" s="85"/>
      <c r="G945" s="85"/>
      <c r="H945" s="85"/>
      <c r="I945" s="85"/>
      <c r="J945" s="85"/>
      <c r="K945" s="85"/>
      <c r="L945" s="85"/>
      <c r="M945" s="85"/>
      <c r="N945" s="85"/>
      <c r="O945" s="85"/>
      <c r="P945" s="85"/>
      <c r="Q945" s="85"/>
      <c r="R945" s="85"/>
      <c r="S945" s="85"/>
      <c r="T945" s="85"/>
      <c r="U945" s="85"/>
      <c r="V945" s="85"/>
      <c r="W945" s="85"/>
      <c r="X945" s="85"/>
      <c r="Y945" s="85"/>
      <c r="Z945" s="85"/>
    </row>
    <row r="946" spans="1:26" ht="12" customHeight="1" x14ac:dyDescent="0.2">
      <c r="A946" s="85"/>
      <c r="B946" s="85"/>
      <c r="C946" s="85"/>
      <c r="D946" s="85"/>
      <c r="E946" s="85"/>
      <c r="F946" s="85"/>
      <c r="G946" s="85"/>
      <c r="H946" s="85"/>
      <c r="I946" s="85"/>
      <c r="J946" s="85"/>
      <c r="K946" s="85"/>
      <c r="L946" s="85"/>
      <c r="M946" s="85"/>
      <c r="N946" s="85"/>
      <c r="O946" s="85"/>
      <c r="P946" s="85"/>
      <c r="Q946" s="85"/>
      <c r="R946" s="85"/>
      <c r="S946" s="85"/>
      <c r="T946" s="85"/>
      <c r="U946" s="85"/>
      <c r="V946" s="85"/>
      <c r="W946" s="85"/>
      <c r="X946" s="85"/>
      <c r="Y946" s="85"/>
      <c r="Z946" s="85"/>
    </row>
    <row r="947" spans="1:26" ht="12" customHeight="1" x14ac:dyDescent="0.2">
      <c r="A947" s="85"/>
      <c r="B947" s="85"/>
      <c r="C947" s="85"/>
      <c r="D947" s="85"/>
      <c r="E947" s="85"/>
      <c r="F947" s="85"/>
      <c r="G947" s="85"/>
      <c r="H947" s="85"/>
      <c r="I947" s="85"/>
      <c r="J947" s="85"/>
      <c r="K947" s="85"/>
      <c r="L947" s="85"/>
      <c r="M947" s="85"/>
      <c r="N947" s="85"/>
      <c r="O947" s="85"/>
      <c r="P947" s="85"/>
      <c r="Q947" s="85"/>
      <c r="R947" s="85"/>
      <c r="S947" s="85"/>
      <c r="T947" s="85"/>
      <c r="U947" s="85"/>
      <c r="V947" s="85"/>
      <c r="W947" s="85"/>
      <c r="X947" s="85"/>
      <c r="Y947" s="85"/>
      <c r="Z947" s="85"/>
    </row>
    <row r="948" spans="1:26" ht="12" customHeight="1" x14ac:dyDescent="0.2">
      <c r="A948" s="85"/>
      <c r="B948" s="85"/>
      <c r="C948" s="85"/>
      <c r="D948" s="85"/>
      <c r="E948" s="85"/>
      <c r="F948" s="85"/>
      <c r="G948" s="85"/>
      <c r="H948" s="85"/>
      <c r="I948" s="85"/>
      <c r="J948" s="85"/>
      <c r="K948" s="85"/>
      <c r="L948" s="85"/>
      <c r="M948" s="85"/>
      <c r="N948" s="85"/>
      <c r="O948" s="85"/>
      <c r="P948" s="85"/>
      <c r="Q948" s="85"/>
      <c r="R948" s="85"/>
      <c r="S948" s="85"/>
      <c r="T948" s="85"/>
      <c r="U948" s="85"/>
      <c r="V948" s="85"/>
      <c r="W948" s="85"/>
      <c r="X948" s="85"/>
      <c r="Y948" s="85"/>
      <c r="Z948" s="85"/>
    </row>
    <row r="949" spans="1:26" ht="12" customHeight="1" x14ac:dyDescent="0.2">
      <c r="A949" s="85"/>
      <c r="B949" s="85"/>
      <c r="C949" s="85"/>
      <c r="D949" s="85"/>
      <c r="E949" s="85"/>
      <c r="F949" s="85"/>
      <c r="G949" s="85"/>
      <c r="H949" s="85"/>
      <c r="I949" s="85"/>
      <c r="J949" s="85"/>
      <c r="K949" s="85"/>
      <c r="L949" s="85"/>
      <c r="M949" s="85"/>
      <c r="N949" s="85"/>
      <c r="O949" s="85"/>
      <c r="P949" s="85"/>
      <c r="Q949" s="85"/>
      <c r="R949" s="85"/>
      <c r="S949" s="85"/>
      <c r="T949" s="85"/>
      <c r="U949" s="85"/>
      <c r="V949" s="85"/>
      <c r="W949" s="85"/>
      <c r="X949" s="85"/>
      <c r="Y949" s="85"/>
      <c r="Z949" s="85"/>
    </row>
    <row r="950" spans="1:26" ht="12" customHeight="1" x14ac:dyDescent="0.2">
      <c r="A950" s="85"/>
      <c r="B950" s="85"/>
      <c r="C950" s="85"/>
      <c r="D950" s="85"/>
      <c r="E950" s="85"/>
      <c r="F950" s="85"/>
      <c r="G950" s="85"/>
      <c r="H950" s="85"/>
      <c r="I950" s="85"/>
      <c r="J950" s="85"/>
      <c r="K950" s="85"/>
      <c r="L950" s="85"/>
      <c r="M950" s="85"/>
      <c r="N950" s="85"/>
      <c r="O950" s="85"/>
      <c r="P950" s="85"/>
      <c r="Q950" s="85"/>
      <c r="R950" s="85"/>
      <c r="S950" s="85"/>
      <c r="T950" s="85"/>
      <c r="U950" s="85"/>
      <c r="V950" s="85"/>
      <c r="W950" s="85"/>
      <c r="X950" s="85"/>
      <c r="Y950" s="85"/>
      <c r="Z950" s="85"/>
    </row>
    <row r="951" spans="1:26" ht="12" customHeight="1" x14ac:dyDescent="0.2">
      <c r="A951" s="85"/>
      <c r="B951" s="85"/>
      <c r="C951" s="85"/>
      <c r="D951" s="85"/>
      <c r="E951" s="85"/>
      <c r="F951" s="85"/>
      <c r="G951" s="85"/>
      <c r="H951" s="85"/>
      <c r="I951" s="85"/>
      <c r="J951" s="85"/>
      <c r="K951" s="85"/>
      <c r="L951" s="85"/>
      <c r="M951" s="85"/>
      <c r="N951" s="85"/>
      <c r="O951" s="85"/>
      <c r="P951" s="85"/>
      <c r="Q951" s="85"/>
      <c r="R951" s="85"/>
      <c r="S951" s="85"/>
      <c r="T951" s="85"/>
      <c r="U951" s="85"/>
      <c r="V951" s="85"/>
      <c r="W951" s="85"/>
      <c r="X951" s="85"/>
      <c r="Y951" s="85"/>
      <c r="Z951" s="85"/>
    </row>
    <row r="952" spans="1:26" ht="12" customHeight="1" x14ac:dyDescent="0.2">
      <c r="A952" s="85"/>
      <c r="B952" s="85"/>
      <c r="C952" s="85"/>
      <c r="D952" s="85"/>
      <c r="E952" s="85"/>
      <c r="F952" s="85"/>
      <c r="G952" s="85"/>
      <c r="H952" s="85"/>
      <c r="I952" s="85"/>
      <c r="J952" s="85"/>
      <c r="K952" s="85"/>
      <c r="L952" s="85"/>
      <c r="M952" s="85"/>
      <c r="N952" s="85"/>
      <c r="O952" s="85"/>
      <c r="P952" s="85"/>
      <c r="Q952" s="85"/>
      <c r="R952" s="85"/>
      <c r="S952" s="85"/>
      <c r="T952" s="85"/>
      <c r="U952" s="85"/>
      <c r="V952" s="85"/>
      <c r="W952" s="85"/>
      <c r="X952" s="85"/>
      <c r="Y952" s="85"/>
      <c r="Z952" s="85"/>
    </row>
    <row r="953" spans="1:26" ht="12" customHeight="1" x14ac:dyDescent="0.2">
      <c r="A953" s="85"/>
      <c r="B953" s="85"/>
      <c r="C953" s="85"/>
      <c r="D953" s="85"/>
      <c r="E953" s="85"/>
      <c r="F953" s="85"/>
      <c r="G953" s="85"/>
      <c r="H953" s="85"/>
      <c r="I953" s="85"/>
      <c r="J953" s="85"/>
      <c r="K953" s="85"/>
      <c r="L953" s="85"/>
      <c r="M953" s="85"/>
      <c r="N953" s="85"/>
      <c r="O953" s="85"/>
      <c r="P953" s="85"/>
      <c r="Q953" s="85"/>
      <c r="R953" s="85"/>
      <c r="S953" s="85"/>
      <c r="T953" s="85"/>
      <c r="U953" s="85"/>
      <c r="V953" s="85"/>
      <c r="W953" s="85"/>
      <c r="X953" s="85"/>
      <c r="Y953" s="85"/>
      <c r="Z953" s="85"/>
    </row>
    <row r="954" spans="1:26" ht="12" customHeight="1" x14ac:dyDescent="0.2">
      <c r="A954" s="85"/>
      <c r="B954" s="85"/>
      <c r="C954" s="85"/>
      <c r="D954" s="85"/>
      <c r="E954" s="85"/>
      <c r="F954" s="85"/>
      <c r="G954" s="85"/>
      <c r="H954" s="85"/>
      <c r="I954" s="85"/>
      <c r="J954" s="85"/>
      <c r="K954" s="85"/>
      <c r="L954" s="85"/>
      <c r="M954" s="85"/>
      <c r="N954" s="85"/>
      <c r="O954" s="85"/>
      <c r="P954" s="85"/>
      <c r="Q954" s="85"/>
      <c r="R954" s="85"/>
      <c r="S954" s="85"/>
      <c r="T954" s="85"/>
      <c r="U954" s="85"/>
      <c r="V954" s="85"/>
      <c r="W954" s="85"/>
      <c r="X954" s="85"/>
      <c r="Y954" s="85"/>
      <c r="Z954" s="85"/>
    </row>
    <row r="955" spans="1:26" ht="12" customHeight="1" x14ac:dyDescent="0.2">
      <c r="A955" s="85"/>
      <c r="B955" s="85"/>
      <c r="C955" s="85"/>
      <c r="D955" s="85"/>
      <c r="E955" s="85"/>
      <c r="F955" s="85"/>
      <c r="G955" s="85"/>
      <c r="H955" s="85"/>
      <c r="I955" s="85"/>
      <c r="J955" s="85"/>
      <c r="K955" s="85"/>
      <c r="L955" s="85"/>
      <c r="M955" s="85"/>
      <c r="N955" s="85"/>
      <c r="O955" s="85"/>
      <c r="P955" s="85"/>
      <c r="Q955" s="85"/>
      <c r="R955" s="85"/>
      <c r="S955" s="85"/>
      <c r="T955" s="85"/>
      <c r="U955" s="85"/>
      <c r="V955" s="85"/>
      <c r="W955" s="85"/>
      <c r="X955" s="85"/>
      <c r="Y955" s="85"/>
      <c r="Z955" s="85"/>
    </row>
    <row r="956" spans="1:26" ht="12" customHeight="1" x14ac:dyDescent="0.2">
      <c r="A956" s="85"/>
      <c r="B956" s="85"/>
      <c r="C956" s="85"/>
      <c r="D956" s="85"/>
      <c r="E956" s="85"/>
      <c r="F956" s="85"/>
      <c r="G956" s="85"/>
      <c r="H956" s="85"/>
      <c r="I956" s="85"/>
      <c r="J956" s="85"/>
      <c r="K956" s="85"/>
      <c r="L956" s="85"/>
      <c r="M956" s="85"/>
      <c r="N956" s="85"/>
      <c r="O956" s="85"/>
      <c r="P956" s="85"/>
      <c r="Q956" s="85"/>
      <c r="R956" s="85"/>
      <c r="S956" s="85"/>
      <c r="T956" s="85"/>
      <c r="U956" s="85"/>
      <c r="V956" s="85"/>
      <c r="W956" s="85"/>
      <c r="X956" s="85"/>
      <c r="Y956" s="85"/>
      <c r="Z956" s="85"/>
    </row>
    <row r="957" spans="1:26" ht="12" customHeight="1" x14ac:dyDescent="0.2">
      <c r="A957" s="85"/>
      <c r="B957" s="85"/>
      <c r="C957" s="85"/>
      <c r="D957" s="85"/>
      <c r="E957" s="85"/>
      <c r="F957" s="85"/>
      <c r="G957" s="85"/>
      <c r="H957" s="85"/>
      <c r="I957" s="85"/>
      <c r="J957" s="85"/>
      <c r="K957" s="85"/>
      <c r="L957" s="85"/>
      <c r="M957" s="85"/>
      <c r="N957" s="85"/>
      <c r="O957" s="85"/>
      <c r="P957" s="85"/>
      <c r="Q957" s="85"/>
      <c r="R957" s="85"/>
      <c r="S957" s="85"/>
      <c r="T957" s="85"/>
      <c r="U957" s="85"/>
      <c r="V957" s="85"/>
      <c r="W957" s="85"/>
      <c r="X957" s="85"/>
      <c r="Y957" s="85"/>
      <c r="Z957" s="85"/>
    </row>
    <row r="958" spans="1:26" ht="12" customHeight="1" x14ac:dyDescent="0.2">
      <c r="A958" s="85"/>
      <c r="B958" s="85"/>
      <c r="C958" s="85"/>
      <c r="D958" s="85"/>
      <c r="E958" s="85"/>
      <c r="F958" s="85"/>
      <c r="G958" s="85"/>
      <c r="H958" s="85"/>
      <c r="I958" s="85"/>
      <c r="J958" s="85"/>
      <c r="K958" s="85"/>
      <c r="L958" s="85"/>
      <c r="M958" s="85"/>
      <c r="N958" s="85"/>
      <c r="O958" s="85"/>
      <c r="P958" s="85"/>
      <c r="Q958" s="85"/>
      <c r="R958" s="85"/>
      <c r="S958" s="85"/>
      <c r="T958" s="85"/>
      <c r="U958" s="85"/>
      <c r="V958" s="85"/>
      <c r="W958" s="85"/>
      <c r="X958" s="85"/>
      <c r="Y958" s="85"/>
      <c r="Z958" s="85"/>
    </row>
    <row r="959" spans="1:26" ht="12" customHeight="1" x14ac:dyDescent="0.2">
      <c r="A959" s="85"/>
      <c r="B959" s="85"/>
      <c r="C959" s="85"/>
      <c r="D959" s="85"/>
      <c r="E959" s="85"/>
      <c r="F959" s="85"/>
      <c r="G959" s="85"/>
      <c r="H959" s="85"/>
      <c r="I959" s="85"/>
      <c r="J959" s="85"/>
      <c r="K959" s="85"/>
      <c r="L959" s="85"/>
      <c r="M959" s="85"/>
      <c r="N959" s="85"/>
      <c r="O959" s="85"/>
      <c r="P959" s="85"/>
      <c r="Q959" s="85"/>
      <c r="R959" s="85"/>
      <c r="S959" s="85"/>
      <c r="T959" s="85"/>
      <c r="U959" s="85"/>
      <c r="V959" s="85"/>
      <c r="W959" s="85"/>
      <c r="X959" s="85"/>
      <c r="Y959" s="85"/>
      <c r="Z959" s="85"/>
    </row>
    <row r="960" spans="1:26" ht="12" customHeight="1" x14ac:dyDescent="0.2">
      <c r="A960" s="85"/>
      <c r="B960" s="85"/>
      <c r="C960" s="85"/>
      <c r="D960" s="85"/>
      <c r="E960" s="85"/>
      <c r="F960" s="85"/>
      <c r="G960" s="85"/>
      <c r="H960" s="85"/>
      <c r="I960" s="85"/>
      <c r="J960" s="85"/>
      <c r="K960" s="85"/>
      <c r="L960" s="85"/>
      <c r="M960" s="85"/>
      <c r="N960" s="85"/>
      <c r="O960" s="85"/>
      <c r="P960" s="85"/>
      <c r="Q960" s="85"/>
      <c r="R960" s="85"/>
      <c r="S960" s="85"/>
      <c r="T960" s="85"/>
      <c r="U960" s="85"/>
      <c r="V960" s="85"/>
      <c r="W960" s="85"/>
      <c r="X960" s="85"/>
      <c r="Y960" s="85"/>
      <c r="Z960" s="85"/>
    </row>
    <row r="961" spans="1:26" ht="12" customHeight="1" x14ac:dyDescent="0.2">
      <c r="A961" s="85"/>
      <c r="B961" s="85"/>
      <c r="C961" s="85"/>
      <c r="D961" s="85"/>
      <c r="E961" s="85"/>
      <c r="F961" s="85"/>
      <c r="G961" s="85"/>
      <c r="H961" s="85"/>
      <c r="I961" s="85"/>
      <c r="J961" s="85"/>
      <c r="K961" s="85"/>
      <c r="L961" s="85"/>
      <c r="M961" s="85"/>
      <c r="N961" s="85"/>
      <c r="O961" s="85"/>
      <c r="P961" s="85"/>
      <c r="Q961" s="85"/>
      <c r="R961" s="85"/>
      <c r="S961" s="85"/>
      <c r="T961" s="85"/>
      <c r="U961" s="85"/>
      <c r="V961" s="85"/>
      <c r="W961" s="85"/>
      <c r="X961" s="85"/>
      <c r="Y961" s="85"/>
      <c r="Z961" s="85"/>
    </row>
    <row r="962" spans="1:26" ht="12" customHeight="1" x14ac:dyDescent="0.2">
      <c r="A962" s="85"/>
      <c r="B962" s="85"/>
      <c r="C962" s="85"/>
      <c r="D962" s="85"/>
      <c r="E962" s="85"/>
      <c r="F962" s="85"/>
      <c r="G962" s="85"/>
      <c r="H962" s="85"/>
      <c r="I962" s="85"/>
      <c r="J962" s="85"/>
      <c r="K962" s="85"/>
      <c r="L962" s="85"/>
      <c r="M962" s="85"/>
      <c r="N962" s="85"/>
      <c r="O962" s="85"/>
      <c r="P962" s="85"/>
      <c r="Q962" s="85"/>
      <c r="R962" s="85"/>
      <c r="S962" s="85"/>
      <c r="T962" s="85"/>
      <c r="U962" s="85"/>
      <c r="V962" s="85"/>
      <c r="W962" s="85"/>
      <c r="X962" s="85"/>
      <c r="Y962" s="85"/>
      <c r="Z962" s="85"/>
    </row>
    <row r="963" spans="1:26" ht="12" customHeight="1" x14ac:dyDescent="0.2">
      <c r="A963" s="85"/>
      <c r="B963" s="85"/>
      <c r="C963" s="85"/>
      <c r="D963" s="85"/>
      <c r="E963" s="85"/>
      <c r="F963" s="85"/>
      <c r="G963" s="85"/>
      <c r="H963" s="85"/>
      <c r="I963" s="85"/>
      <c r="J963" s="85"/>
      <c r="K963" s="85"/>
      <c r="L963" s="85"/>
      <c r="M963" s="85"/>
      <c r="N963" s="85"/>
      <c r="O963" s="85"/>
      <c r="P963" s="85"/>
      <c r="Q963" s="85"/>
      <c r="R963" s="85"/>
      <c r="S963" s="85"/>
      <c r="T963" s="85"/>
      <c r="U963" s="85"/>
      <c r="V963" s="85"/>
      <c r="W963" s="85"/>
      <c r="X963" s="85"/>
      <c r="Y963" s="85"/>
      <c r="Z963" s="85"/>
    </row>
    <row r="964" spans="1:26" ht="12" customHeight="1" x14ac:dyDescent="0.2">
      <c r="A964" s="85"/>
      <c r="B964" s="85"/>
      <c r="C964" s="85"/>
      <c r="D964" s="85"/>
      <c r="E964" s="85"/>
      <c r="F964" s="85"/>
      <c r="G964" s="85"/>
      <c r="H964" s="85"/>
      <c r="I964" s="85"/>
      <c r="J964" s="85"/>
      <c r="K964" s="85"/>
      <c r="L964" s="85"/>
      <c r="M964" s="85"/>
      <c r="N964" s="85"/>
      <c r="O964" s="85"/>
      <c r="P964" s="85"/>
      <c r="Q964" s="85"/>
      <c r="R964" s="85"/>
      <c r="S964" s="85"/>
      <c r="T964" s="85"/>
      <c r="U964" s="85"/>
      <c r="V964" s="85"/>
      <c r="W964" s="85"/>
      <c r="X964" s="85"/>
      <c r="Y964" s="85"/>
      <c r="Z964" s="85"/>
    </row>
    <row r="965" spans="1:26" ht="12" customHeight="1" x14ac:dyDescent="0.2">
      <c r="A965" s="85"/>
      <c r="B965" s="85"/>
      <c r="C965" s="85"/>
      <c r="D965" s="85"/>
      <c r="E965" s="85"/>
      <c r="F965" s="85"/>
      <c r="G965" s="85"/>
      <c r="H965" s="85"/>
      <c r="I965" s="85"/>
      <c r="J965" s="85"/>
      <c r="K965" s="85"/>
      <c r="L965" s="85"/>
      <c r="M965" s="85"/>
      <c r="N965" s="85"/>
      <c r="O965" s="85"/>
      <c r="P965" s="85"/>
      <c r="Q965" s="85"/>
      <c r="R965" s="85"/>
      <c r="S965" s="85"/>
      <c r="T965" s="85"/>
      <c r="U965" s="85"/>
      <c r="V965" s="85"/>
      <c r="W965" s="85"/>
      <c r="X965" s="85"/>
      <c r="Y965" s="85"/>
      <c r="Z965" s="85"/>
    </row>
    <row r="966" spans="1:26" ht="12" customHeight="1" x14ac:dyDescent="0.2">
      <c r="A966" s="85"/>
      <c r="B966" s="85"/>
      <c r="C966" s="85"/>
      <c r="D966" s="85"/>
      <c r="E966" s="85"/>
      <c r="F966" s="85"/>
      <c r="G966" s="85"/>
      <c r="H966" s="85"/>
      <c r="I966" s="85"/>
      <c r="J966" s="85"/>
      <c r="K966" s="85"/>
      <c r="L966" s="85"/>
      <c r="M966" s="85"/>
      <c r="N966" s="85"/>
      <c r="O966" s="85"/>
      <c r="P966" s="85"/>
      <c r="Q966" s="85"/>
      <c r="R966" s="85"/>
      <c r="S966" s="85"/>
      <c r="T966" s="85"/>
      <c r="U966" s="85"/>
      <c r="V966" s="85"/>
      <c r="W966" s="85"/>
      <c r="X966" s="85"/>
      <c r="Y966" s="85"/>
      <c r="Z966" s="85"/>
    </row>
    <row r="967" spans="1:26" ht="12" customHeight="1" x14ac:dyDescent="0.2">
      <c r="A967" s="85"/>
      <c r="B967" s="85"/>
      <c r="C967" s="85"/>
      <c r="D967" s="85"/>
      <c r="E967" s="85"/>
      <c r="F967" s="85"/>
      <c r="G967" s="85"/>
      <c r="H967" s="85"/>
      <c r="I967" s="85"/>
      <c r="J967" s="85"/>
      <c r="K967" s="85"/>
      <c r="L967" s="85"/>
      <c r="M967" s="85"/>
      <c r="N967" s="85"/>
      <c r="O967" s="85"/>
      <c r="P967" s="85"/>
      <c r="Q967" s="85"/>
      <c r="R967" s="85"/>
      <c r="S967" s="85"/>
      <c r="T967" s="85"/>
      <c r="U967" s="85"/>
      <c r="V967" s="85"/>
      <c r="W967" s="85"/>
      <c r="X967" s="85"/>
      <c r="Y967" s="85"/>
      <c r="Z967" s="85"/>
    </row>
    <row r="968" spans="1:26" ht="12" customHeight="1" x14ac:dyDescent="0.2">
      <c r="A968" s="85"/>
      <c r="B968" s="85"/>
      <c r="C968" s="85"/>
      <c r="D968" s="85"/>
      <c r="E968" s="85"/>
      <c r="F968" s="85"/>
      <c r="G968" s="85"/>
      <c r="H968" s="85"/>
      <c r="I968" s="85"/>
      <c r="J968" s="85"/>
      <c r="K968" s="85"/>
      <c r="L968" s="85"/>
      <c r="M968" s="85"/>
      <c r="N968" s="85"/>
      <c r="O968" s="85"/>
      <c r="P968" s="85"/>
      <c r="Q968" s="85"/>
      <c r="R968" s="85"/>
      <c r="S968" s="85"/>
      <c r="T968" s="85"/>
      <c r="U968" s="85"/>
      <c r="V968" s="85"/>
      <c r="W968" s="85"/>
      <c r="X968" s="85"/>
      <c r="Y968" s="85"/>
      <c r="Z968" s="85"/>
    </row>
    <row r="969" spans="1:26" ht="12" customHeight="1" x14ac:dyDescent="0.2">
      <c r="A969" s="85"/>
      <c r="B969" s="85"/>
      <c r="C969" s="85"/>
      <c r="D969" s="85"/>
      <c r="E969" s="85"/>
      <c r="F969" s="85"/>
      <c r="G969" s="85"/>
      <c r="H969" s="85"/>
      <c r="I969" s="85"/>
      <c r="J969" s="85"/>
      <c r="K969" s="85"/>
      <c r="L969" s="85"/>
      <c r="M969" s="85"/>
      <c r="N969" s="85"/>
      <c r="O969" s="85"/>
      <c r="P969" s="85"/>
      <c r="Q969" s="85"/>
      <c r="R969" s="85"/>
      <c r="S969" s="85"/>
      <c r="T969" s="85"/>
      <c r="U969" s="85"/>
      <c r="V969" s="85"/>
      <c r="W969" s="85"/>
      <c r="X969" s="85"/>
      <c r="Y969" s="85"/>
      <c r="Z969" s="85"/>
    </row>
    <row r="970" spans="1:26" ht="12" customHeight="1" x14ac:dyDescent="0.2">
      <c r="A970" s="85"/>
      <c r="B970" s="85"/>
      <c r="C970" s="85"/>
      <c r="D970" s="85"/>
      <c r="E970" s="85"/>
      <c r="F970" s="85"/>
      <c r="G970" s="85"/>
      <c r="H970" s="85"/>
      <c r="I970" s="85"/>
      <c r="J970" s="85"/>
      <c r="K970" s="85"/>
      <c r="L970" s="85"/>
      <c r="M970" s="85"/>
      <c r="N970" s="85"/>
      <c r="O970" s="85"/>
      <c r="P970" s="85"/>
      <c r="Q970" s="85"/>
      <c r="R970" s="85"/>
      <c r="S970" s="85"/>
      <c r="T970" s="85"/>
      <c r="U970" s="85"/>
      <c r="V970" s="85"/>
      <c r="W970" s="85"/>
      <c r="X970" s="85"/>
      <c r="Y970" s="85"/>
      <c r="Z970" s="85"/>
    </row>
    <row r="971" spans="1:26" ht="12" customHeight="1" x14ac:dyDescent="0.2">
      <c r="A971" s="85"/>
      <c r="B971" s="85"/>
      <c r="C971" s="85"/>
      <c r="D971" s="85"/>
      <c r="E971" s="85"/>
      <c r="F971" s="85"/>
      <c r="G971" s="85"/>
      <c r="H971" s="85"/>
      <c r="I971" s="85"/>
      <c r="J971" s="85"/>
      <c r="K971" s="85"/>
      <c r="L971" s="85"/>
      <c r="M971" s="85"/>
      <c r="N971" s="85"/>
      <c r="O971" s="85"/>
      <c r="P971" s="85"/>
      <c r="Q971" s="85"/>
      <c r="R971" s="85"/>
      <c r="S971" s="85"/>
      <c r="T971" s="85"/>
      <c r="U971" s="85"/>
      <c r="V971" s="85"/>
      <c r="W971" s="85"/>
      <c r="X971" s="85"/>
      <c r="Y971" s="85"/>
      <c r="Z971" s="85"/>
    </row>
    <row r="972" spans="1:26" ht="12" customHeight="1" x14ac:dyDescent="0.2">
      <c r="A972" s="85"/>
      <c r="B972" s="85"/>
      <c r="C972" s="85"/>
      <c r="D972" s="85"/>
      <c r="E972" s="85"/>
      <c r="F972" s="85"/>
      <c r="G972" s="85"/>
      <c r="H972" s="85"/>
      <c r="I972" s="85"/>
      <c r="J972" s="85"/>
      <c r="K972" s="85"/>
      <c r="L972" s="85"/>
      <c r="M972" s="85"/>
      <c r="N972" s="85"/>
      <c r="O972" s="85"/>
      <c r="P972" s="85"/>
      <c r="Q972" s="85"/>
      <c r="R972" s="85"/>
      <c r="S972" s="85"/>
      <c r="T972" s="85"/>
      <c r="U972" s="85"/>
      <c r="V972" s="85"/>
      <c r="W972" s="85"/>
      <c r="X972" s="85"/>
      <c r="Y972" s="85"/>
      <c r="Z972" s="85"/>
    </row>
    <row r="973" spans="1:26" ht="12" customHeight="1" x14ac:dyDescent="0.2">
      <c r="A973" s="85"/>
      <c r="B973" s="85"/>
      <c r="C973" s="85"/>
      <c r="D973" s="85"/>
      <c r="E973" s="85"/>
      <c r="F973" s="85"/>
      <c r="G973" s="85"/>
      <c r="H973" s="85"/>
      <c r="I973" s="85"/>
      <c r="J973" s="85"/>
      <c r="K973" s="85"/>
      <c r="L973" s="85"/>
      <c r="M973" s="85"/>
      <c r="N973" s="85"/>
      <c r="O973" s="85"/>
      <c r="P973" s="85"/>
      <c r="Q973" s="85"/>
      <c r="R973" s="85"/>
      <c r="S973" s="85"/>
      <c r="T973" s="85"/>
      <c r="U973" s="85"/>
      <c r="V973" s="85"/>
      <c r="W973" s="85"/>
      <c r="X973" s="85"/>
      <c r="Y973" s="85"/>
      <c r="Z973" s="85"/>
    </row>
    <row r="974" spans="1:26" ht="12" customHeight="1" x14ac:dyDescent="0.2">
      <c r="A974" s="85"/>
      <c r="B974" s="85"/>
      <c r="C974" s="85"/>
      <c r="D974" s="85"/>
      <c r="E974" s="85"/>
      <c r="F974" s="85"/>
      <c r="G974" s="85"/>
      <c r="H974" s="85"/>
      <c r="I974" s="85"/>
      <c r="J974" s="85"/>
      <c r="K974" s="85"/>
      <c r="L974" s="85"/>
      <c r="M974" s="85"/>
      <c r="N974" s="85"/>
      <c r="O974" s="85"/>
      <c r="P974" s="85"/>
      <c r="Q974" s="85"/>
      <c r="R974" s="85"/>
      <c r="S974" s="85"/>
      <c r="T974" s="85"/>
      <c r="U974" s="85"/>
      <c r="V974" s="85"/>
      <c r="W974" s="85"/>
      <c r="X974" s="85"/>
      <c r="Y974" s="85"/>
      <c r="Z974" s="85"/>
    </row>
    <row r="975" spans="1:26" ht="12" customHeight="1" x14ac:dyDescent="0.2">
      <c r="A975" s="85"/>
      <c r="B975" s="85"/>
      <c r="C975" s="85"/>
      <c r="D975" s="85"/>
      <c r="E975" s="85"/>
      <c r="F975" s="85"/>
      <c r="G975" s="85"/>
      <c r="H975" s="85"/>
      <c r="I975" s="85"/>
      <c r="J975" s="85"/>
      <c r="K975" s="85"/>
      <c r="L975" s="85"/>
      <c r="M975" s="85"/>
      <c r="N975" s="85"/>
      <c r="O975" s="85"/>
      <c r="P975" s="85"/>
      <c r="Q975" s="85"/>
      <c r="R975" s="85"/>
      <c r="S975" s="85"/>
      <c r="T975" s="85"/>
      <c r="U975" s="85"/>
      <c r="V975" s="85"/>
      <c r="W975" s="85"/>
      <c r="X975" s="85"/>
      <c r="Y975" s="85"/>
      <c r="Z975" s="85"/>
    </row>
    <row r="976" spans="1:26" ht="12" customHeight="1" x14ac:dyDescent="0.2">
      <c r="A976" s="85"/>
      <c r="B976" s="85"/>
      <c r="C976" s="85"/>
      <c r="D976" s="85"/>
      <c r="E976" s="85"/>
      <c r="F976" s="85"/>
      <c r="G976" s="85"/>
      <c r="H976" s="85"/>
      <c r="I976" s="85"/>
      <c r="J976" s="85"/>
      <c r="K976" s="85"/>
      <c r="L976" s="85"/>
      <c r="M976" s="85"/>
      <c r="N976" s="85"/>
      <c r="O976" s="85"/>
      <c r="P976" s="85"/>
      <c r="Q976" s="85"/>
      <c r="R976" s="85"/>
      <c r="S976" s="85"/>
      <c r="T976" s="85"/>
      <c r="U976" s="85"/>
      <c r="V976" s="85"/>
      <c r="W976" s="85"/>
      <c r="X976" s="85"/>
      <c r="Y976" s="85"/>
      <c r="Z976" s="85"/>
    </row>
    <row r="977" spans="1:26" ht="12" customHeight="1" x14ac:dyDescent="0.2">
      <c r="A977" s="85"/>
      <c r="B977" s="85"/>
      <c r="C977" s="85"/>
      <c r="D977" s="85"/>
      <c r="E977" s="85"/>
      <c r="F977" s="85"/>
      <c r="G977" s="85"/>
      <c r="H977" s="85"/>
      <c r="I977" s="85"/>
      <c r="J977" s="85"/>
      <c r="K977" s="85"/>
      <c r="L977" s="85"/>
      <c r="M977" s="85"/>
      <c r="N977" s="85"/>
      <c r="O977" s="85"/>
      <c r="P977" s="85"/>
      <c r="Q977" s="85"/>
      <c r="R977" s="85"/>
      <c r="S977" s="85"/>
      <c r="T977" s="85"/>
      <c r="U977" s="85"/>
      <c r="V977" s="85"/>
      <c r="W977" s="85"/>
      <c r="X977" s="85"/>
      <c r="Y977" s="85"/>
      <c r="Z977" s="85"/>
    </row>
    <row r="978" spans="1:26" ht="12" customHeight="1" x14ac:dyDescent="0.2">
      <c r="A978" s="85"/>
      <c r="B978" s="85"/>
      <c r="C978" s="85"/>
      <c r="D978" s="85"/>
      <c r="E978" s="85"/>
      <c r="F978" s="85"/>
      <c r="G978" s="85"/>
      <c r="H978" s="85"/>
      <c r="I978" s="85"/>
      <c r="J978" s="85"/>
      <c r="K978" s="85"/>
      <c r="L978" s="85"/>
      <c r="M978" s="85"/>
      <c r="N978" s="85"/>
      <c r="O978" s="85"/>
      <c r="P978" s="85"/>
      <c r="Q978" s="85"/>
      <c r="R978" s="85"/>
      <c r="S978" s="85"/>
      <c r="T978" s="85"/>
      <c r="U978" s="85"/>
      <c r="V978" s="85"/>
      <c r="W978" s="85"/>
      <c r="X978" s="85"/>
      <c r="Y978" s="85"/>
      <c r="Z978" s="85"/>
    </row>
    <row r="979" spans="1:26" ht="12" customHeight="1" x14ac:dyDescent="0.2">
      <c r="A979" s="85"/>
      <c r="B979" s="85"/>
      <c r="C979" s="85"/>
      <c r="D979" s="85"/>
      <c r="E979" s="85"/>
      <c r="F979" s="85"/>
      <c r="G979" s="85"/>
      <c r="H979" s="85"/>
      <c r="I979" s="85"/>
      <c r="J979" s="85"/>
      <c r="K979" s="85"/>
      <c r="L979" s="85"/>
      <c r="M979" s="85"/>
      <c r="N979" s="85"/>
      <c r="O979" s="85"/>
      <c r="P979" s="85"/>
      <c r="Q979" s="85"/>
      <c r="R979" s="85"/>
      <c r="S979" s="85"/>
      <c r="T979" s="85"/>
      <c r="U979" s="85"/>
      <c r="V979" s="85"/>
      <c r="W979" s="85"/>
      <c r="X979" s="85"/>
      <c r="Y979" s="85"/>
      <c r="Z979" s="85"/>
    </row>
    <row r="980" spans="1:26" ht="12" customHeight="1" x14ac:dyDescent="0.2">
      <c r="A980" s="85"/>
      <c r="B980" s="85"/>
      <c r="C980" s="85"/>
      <c r="D980" s="85"/>
      <c r="E980" s="85"/>
      <c r="F980" s="85"/>
      <c r="G980" s="85"/>
      <c r="H980" s="85"/>
      <c r="I980" s="85"/>
      <c r="J980" s="85"/>
      <c r="K980" s="85"/>
      <c r="L980" s="85"/>
      <c r="M980" s="85"/>
      <c r="N980" s="85"/>
      <c r="O980" s="85"/>
      <c r="P980" s="85"/>
      <c r="Q980" s="85"/>
      <c r="R980" s="85"/>
      <c r="S980" s="85"/>
      <c r="T980" s="85"/>
      <c r="U980" s="85"/>
      <c r="V980" s="85"/>
      <c r="W980" s="85"/>
      <c r="X980" s="85"/>
      <c r="Y980" s="85"/>
      <c r="Z980" s="85"/>
    </row>
    <row r="981" spans="1:26" ht="12" customHeight="1" x14ac:dyDescent="0.2">
      <c r="A981" s="85"/>
      <c r="B981" s="85"/>
      <c r="C981" s="85"/>
      <c r="D981" s="85"/>
      <c r="E981" s="85"/>
      <c r="F981" s="85"/>
      <c r="G981" s="85"/>
      <c r="H981" s="85"/>
      <c r="I981" s="85"/>
      <c r="J981" s="85"/>
      <c r="K981" s="85"/>
      <c r="L981" s="85"/>
      <c r="M981" s="85"/>
      <c r="N981" s="85"/>
      <c r="O981" s="85"/>
      <c r="P981" s="85"/>
      <c r="Q981" s="85"/>
      <c r="R981" s="85"/>
      <c r="S981" s="85"/>
      <c r="T981" s="85"/>
      <c r="U981" s="85"/>
      <c r="V981" s="85"/>
      <c r="W981" s="85"/>
      <c r="X981" s="85"/>
      <c r="Y981" s="85"/>
      <c r="Z981" s="85"/>
    </row>
    <row r="982" spans="1:26" ht="12" customHeight="1" x14ac:dyDescent="0.2">
      <c r="A982" s="85"/>
      <c r="B982" s="85"/>
      <c r="C982" s="85"/>
      <c r="D982" s="85"/>
      <c r="E982" s="85"/>
      <c r="F982" s="85"/>
      <c r="G982" s="85"/>
      <c r="H982" s="85"/>
      <c r="I982" s="85"/>
      <c r="J982" s="85"/>
      <c r="K982" s="85"/>
      <c r="L982" s="85"/>
      <c r="M982" s="85"/>
      <c r="N982" s="85"/>
      <c r="O982" s="85"/>
      <c r="P982" s="85"/>
      <c r="Q982" s="85"/>
      <c r="R982" s="85"/>
      <c r="S982" s="85"/>
      <c r="T982" s="85"/>
      <c r="U982" s="85"/>
      <c r="V982" s="85"/>
      <c r="W982" s="85"/>
      <c r="X982" s="85"/>
      <c r="Y982" s="85"/>
      <c r="Z982" s="85"/>
    </row>
    <row r="983" spans="1:26" ht="12" customHeight="1" x14ac:dyDescent="0.2">
      <c r="A983" s="85"/>
      <c r="B983" s="85"/>
      <c r="C983" s="85"/>
      <c r="D983" s="85"/>
      <c r="E983" s="85"/>
      <c r="F983" s="85"/>
      <c r="G983" s="85"/>
      <c r="H983" s="85"/>
      <c r="I983" s="85"/>
      <c r="J983" s="85"/>
      <c r="K983" s="85"/>
      <c r="L983" s="85"/>
      <c r="M983" s="85"/>
      <c r="N983" s="85"/>
      <c r="O983" s="85"/>
      <c r="P983" s="85"/>
      <c r="Q983" s="85"/>
      <c r="R983" s="85"/>
      <c r="S983" s="85"/>
      <c r="T983" s="85"/>
      <c r="U983" s="85"/>
      <c r="V983" s="85"/>
      <c r="W983" s="85"/>
      <c r="X983" s="85"/>
      <c r="Y983" s="85"/>
      <c r="Z983" s="85"/>
    </row>
    <row r="984" spans="1:26" ht="12" customHeight="1" x14ac:dyDescent="0.2">
      <c r="A984" s="85"/>
      <c r="B984" s="85"/>
      <c r="C984" s="85"/>
      <c r="D984" s="85"/>
      <c r="E984" s="85"/>
      <c r="F984" s="85"/>
      <c r="G984" s="85"/>
      <c r="H984" s="85"/>
      <c r="I984" s="85"/>
      <c r="J984" s="85"/>
      <c r="K984" s="85"/>
      <c r="L984" s="85"/>
      <c r="M984" s="85"/>
      <c r="N984" s="85"/>
      <c r="O984" s="85"/>
      <c r="P984" s="85"/>
      <c r="Q984" s="85"/>
      <c r="R984" s="85"/>
      <c r="S984" s="85"/>
      <c r="T984" s="85"/>
      <c r="U984" s="85"/>
      <c r="V984" s="85"/>
      <c r="W984" s="85"/>
      <c r="X984" s="85"/>
      <c r="Y984" s="85"/>
      <c r="Z984" s="85"/>
    </row>
    <row r="985" spans="1:26" ht="12" customHeight="1" x14ac:dyDescent="0.2">
      <c r="A985" s="85"/>
      <c r="B985" s="85"/>
      <c r="C985" s="85"/>
      <c r="D985" s="85"/>
      <c r="E985" s="85"/>
      <c r="F985" s="85"/>
      <c r="G985" s="85"/>
      <c r="H985" s="85"/>
      <c r="I985" s="85"/>
      <c r="J985" s="85"/>
      <c r="K985" s="85"/>
      <c r="L985" s="85"/>
      <c r="M985" s="85"/>
      <c r="N985" s="85"/>
      <c r="O985" s="85"/>
      <c r="P985" s="85"/>
      <c r="Q985" s="85"/>
      <c r="R985" s="85"/>
      <c r="S985" s="85"/>
      <c r="T985" s="85"/>
      <c r="U985" s="85"/>
      <c r="V985" s="85"/>
      <c r="W985" s="85"/>
      <c r="X985" s="85"/>
      <c r="Y985" s="85"/>
      <c r="Z985" s="85"/>
    </row>
    <row r="986" spans="1:26" ht="12" customHeight="1" x14ac:dyDescent="0.2">
      <c r="A986" s="85"/>
      <c r="B986" s="85"/>
      <c r="C986" s="85"/>
      <c r="D986" s="85"/>
      <c r="E986" s="85"/>
      <c r="F986" s="85"/>
      <c r="G986" s="85"/>
      <c r="H986" s="85"/>
      <c r="I986" s="85"/>
      <c r="J986" s="85"/>
      <c r="K986" s="85"/>
      <c r="L986" s="85"/>
      <c r="M986" s="85"/>
      <c r="N986" s="85"/>
      <c r="O986" s="85"/>
      <c r="P986" s="85"/>
      <c r="Q986" s="85"/>
      <c r="R986" s="85"/>
      <c r="S986" s="85"/>
      <c r="T986" s="85"/>
      <c r="U986" s="85"/>
      <c r="V986" s="85"/>
      <c r="W986" s="85"/>
      <c r="X986" s="85"/>
      <c r="Y986" s="85"/>
      <c r="Z986" s="85"/>
    </row>
    <row r="987" spans="1:26" ht="12" customHeight="1" x14ac:dyDescent="0.2">
      <c r="A987" s="85"/>
      <c r="B987" s="85"/>
      <c r="C987" s="85"/>
      <c r="D987" s="85"/>
      <c r="E987" s="85"/>
      <c r="F987" s="85"/>
      <c r="G987" s="85"/>
      <c r="H987" s="85"/>
      <c r="I987" s="85"/>
      <c r="J987" s="85"/>
      <c r="K987" s="85"/>
      <c r="L987" s="85"/>
      <c r="M987" s="85"/>
      <c r="N987" s="85"/>
      <c r="O987" s="85"/>
      <c r="P987" s="85"/>
      <c r="Q987" s="85"/>
      <c r="R987" s="85"/>
      <c r="S987" s="85"/>
      <c r="T987" s="85"/>
      <c r="U987" s="85"/>
      <c r="V987" s="85"/>
      <c r="W987" s="85"/>
      <c r="X987" s="85"/>
      <c r="Y987" s="85"/>
      <c r="Z987" s="85"/>
    </row>
    <row r="988" spans="1:26" ht="12" customHeight="1" x14ac:dyDescent="0.2">
      <c r="A988" s="85"/>
      <c r="B988" s="85"/>
      <c r="C988" s="85"/>
      <c r="D988" s="85"/>
      <c r="E988" s="85"/>
      <c r="F988" s="85"/>
      <c r="G988" s="85"/>
      <c r="H988" s="85"/>
      <c r="I988" s="85"/>
      <c r="J988" s="85"/>
      <c r="K988" s="85"/>
      <c r="L988" s="85"/>
      <c r="M988" s="85"/>
      <c r="N988" s="85"/>
      <c r="O988" s="85"/>
      <c r="P988" s="85"/>
      <c r="Q988" s="85"/>
      <c r="R988" s="85"/>
      <c r="S988" s="85"/>
      <c r="T988" s="85"/>
      <c r="U988" s="85"/>
      <c r="V988" s="85"/>
      <c r="W988" s="85"/>
      <c r="X988" s="85"/>
      <c r="Y988" s="85"/>
      <c r="Z988" s="85"/>
    </row>
    <row r="989" spans="1:26" ht="12" customHeight="1" x14ac:dyDescent="0.2">
      <c r="A989" s="85"/>
      <c r="B989" s="85"/>
      <c r="C989" s="85"/>
      <c r="D989" s="85"/>
      <c r="E989" s="85"/>
      <c r="F989" s="85"/>
      <c r="G989" s="85"/>
      <c r="H989" s="85"/>
      <c r="I989" s="85"/>
      <c r="J989" s="85"/>
      <c r="K989" s="85"/>
      <c r="L989" s="85"/>
      <c r="M989" s="85"/>
      <c r="N989" s="85"/>
      <c r="O989" s="85"/>
      <c r="P989" s="85"/>
      <c r="Q989" s="85"/>
      <c r="R989" s="85"/>
      <c r="S989" s="85"/>
      <c r="T989" s="85"/>
      <c r="U989" s="85"/>
      <c r="V989" s="85"/>
      <c r="W989" s="85"/>
      <c r="X989" s="85"/>
      <c r="Y989" s="85"/>
      <c r="Z989" s="85"/>
    </row>
    <row r="990" spans="1:26" ht="12" customHeight="1" x14ac:dyDescent="0.2">
      <c r="A990" s="85"/>
      <c r="B990" s="85"/>
      <c r="C990" s="85"/>
      <c r="D990" s="85"/>
      <c r="E990" s="85"/>
      <c r="F990" s="85"/>
      <c r="G990" s="85"/>
      <c r="H990" s="85"/>
      <c r="I990" s="85"/>
      <c r="J990" s="85"/>
      <c r="K990" s="85"/>
      <c r="L990" s="85"/>
      <c r="M990" s="85"/>
      <c r="N990" s="85"/>
      <c r="O990" s="85"/>
      <c r="P990" s="85"/>
      <c r="Q990" s="85"/>
      <c r="R990" s="85"/>
      <c r="S990" s="85"/>
      <c r="T990" s="85"/>
      <c r="U990" s="85"/>
      <c r="V990" s="85"/>
      <c r="W990" s="85"/>
      <c r="X990" s="85"/>
      <c r="Y990" s="85"/>
      <c r="Z990" s="85"/>
    </row>
    <row r="991" spans="1:26" ht="12" customHeight="1" x14ac:dyDescent="0.2">
      <c r="A991" s="85"/>
      <c r="B991" s="85"/>
      <c r="C991" s="85"/>
      <c r="D991" s="85"/>
      <c r="E991" s="85"/>
      <c r="F991" s="85"/>
      <c r="G991" s="85"/>
      <c r="H991" s="85"/>
      <c r="I991" s="85"/>
      <c r="J991" s="85"/>
      <c r="K991" s="85"/>
      <c r="L991" s="85"/>
      <c r="M991" s="85"/>
      <c r="N991" s="85"/>
      <c r="O991" s="85"/>
      <c r="P991" s="85"/>
      <c r="Q991" s="85"/>
      <c r="R991" s="85"/>
      <c r="S991" s="85"/>
      <c r="T991" s="85"/>
      <c r="U991" s="85"/>
      <c r="V991" s="85"/>
      <c r="W991" s="85"/>
      <c r="X991" s="85"/>
      <c r="Y991" s="85"/>
      <c r="Z991" s="85"/>
    </row>
    <row r="992" spans="1:26" ht="12" customHeight="1" x14ac:dyDescent="0.2">
      <c r="A992" s="85"/>
      <c r="B992" s="85"/>
      <c r="C992" s="85"/>
      <c r="D992" s="85"/>
      <c r="E992" s="85"/>
      <c r="F992" s="85"/>
      <c r="G992" s="85"/>
      <c r="H992" s="85"/>
      <c r="I992" s="85"/>
      <c r="J992" s="85"/>
      <c r="K992" s="85"/>
      <c r="L992" s="85"/>
      <c r="M992" s="85"/>
      <c r="N992" s="85"/>
      <c r="O992" s="85"/>
      <c r="P992" s="85"/>
      <c r="Q992" s="85"/>
      <c r="R992" s="85"/>
      <c r="S992" s="85"/>
      <c r="T992" s="85"/>
      <c r="U992" s="85"/>
      <c r="V992" s="85"/>
      <c r="W992" s="85"/>
      <c r="X992" s="85"/>
      <c r="Y992" s="85"/>
      <c r="Z992" s="85"/>
    </row>
    <row r="993" spans="1:26" ht="12" customHeight="1" x14ac:dyDescent="0.2">
      <c r="A993" s="85"/>
      <c r="B993" s="85"/>
      <c r="C993" s="85"/>
      <c r="D993" s="85"/>
      <c r="E993" s="85"/>
      <c r="F993" s="85"/>
      <c r="G993" s="85"/>
      <c r="H993" s="85"/>
      <c r="I993" s="85"/>
      <c r="J993" s="85"/>
      <c r="K993" s="85"/>
      <c r="L993" s="85"/>
      <c r="M993" s="85"/>
      <c r="N993" s="85"/>
      <c r="O993" s="85"/>
      <c r="P993" s="85"/>
      <c r="Q993" s="85"/>
      <c r="R993" s="85"/>
      <c r="S993" s="85"/>
      <c r="T993" s="85"/>
      <c r="U993" s="85"/>
      <c r="V993" s="85"/>
      <c r="W993" s="85"/>
      <c r="X993" s="85"/>
      <c r="Y993" s="85"/>
      <c r="Z993" s="85"/>
    </row>
    <row r="994" spans="1:26" ht="12" customHeight="1" x14ac:dyDescent="0.2">
      <c r="A994" s="85"/>
      <c r="B994" s="85"/>
      <c r="C994" s="85"/>
      <c r="D994" s="85"/>
      <c r="E994" s="85"/>
      <c r="F994" s="85"/>
      <c r="G994" s="85"/>
      <c r="H994" s="85"/>
      <c r="I994" s="85"/>
      <c r="J994" s="85"/>
      <c r="K994" s="85"/>
      <c r="L994" s="85"/>
      <c r="M994" s="85"/>
      <c r="N994" s="85"/>
      <c r="O994" s="85"/>
      <c r="P994" s="85"/>
      <c r="Q994" s="85"/>
      <c r="R994" s="85"/>
      <c r="S994" s="85"/>
      <c r="T994" s="85"/>
      <c r="U994" s="85"/>
      <c r="V994" s="85"/>
      <c r="W994" s="85"/>
      <c r="X994" s="85"/>
      <c r="Y994" s="85"/>
      <c r="Z994" s="85"/>
    </row>
    <row r="995" spans="1:26" ht="12" customHeight="1" x14ac:dyDescent="0.2">
      <c r="A995" s="85"/>
      <c r="B995" s="85"/>
      <c r="C995" s="85"/>
      <c r="D995" s="85"/>
      <c r="E995" s="85"/>
      <c r="F995" s="85"/>
      <c r="G995" s="85"/>
      <c r="H995" s="85"/>
      <c r="I995" s="85"/>
      <c r="J995" s="85"/>
      <c r="K995" s="85"/>
      <c r="L995" s="85"/>
      <c r="M995" s="85"/>
      <c r="N995" s="85"/>
      <c r="O995" s="85"/>
      <c r="P995" s="85"/>
      <c r="Q995" s="85"/>
      <c r="R995" s="85"/>
      <c r="S995" s="85"/>
      <c r="T995" s="85"/>
      <c r="U995" s="85"/>
      <c r="V995" s="85"/>
      <c r="W995" s="85"/>
      <c r="X995" s="85"/>
      <c r="Y995" s="85"/>
      <c r="Z995" s="85"/>
    </row>
    <row r="996" spans="1:26" ht="12" customHeight="1" x14ac:dyDescent="0.2">
      <c r="A996" s="85"/>
      <c r="B996" s="85"/>
      <c r="C996" s="85"/>
      <c r="D996" s="85"/>
      <c r="E996" s="85"/>
      <c r="F996" s="85"/>
      <c r="G996" s="85"/>
      <c r="H996" s="85"/>
      <c r="I996" s="85"/>
      <c r="J996" s="85"/>
      <c r="K996" s="85"/>
      <c r="L996" s="85"/>
      <c r="M996" s="85"/>
      <c r="N996" s="85"/>
      <c r="O996" s="85"/>
      <c r="P996" s="85"/>
      <c r="Q996" s="85"/>
      <c r="R996" s="85"/>
      <c r="S996" s="85"/>
      <c r="T996" s="85"/>
      <c r="U996" s="85"/>
      <c r="V996" s="85"/>
      <c r="W996" s="85"/>
      <c r="X996" s="85"/>
      <c r="Y996" s="85"/>
      <c r="Z996" s="85"/>
    </row>
    <row r="997" spans="1:26" ht="12" customHeight="1" x14ac:dyDescent="0.2">
      <c r="A997" s="85"/>
      <c r="B997" s="85"/>
      <c r="C997" s="85"/>
      <c r="D997" s="85"/>
      <c r="E997" s="85"/>
      <c r="F997" s="85"/>
      <c r="G997" s="85"/>
      <c r="H997" s="85"/>
      <c r="I997" s="85"/>
      <c r="J997" s="85"/>
      <c r="K997" s="85"/>
      <c r="L997" s="85"/>
      <c r="M997" s="85"/>
      <c r="N997" s="85"/>
      <c r="O997" s="85"/>
      <c r="P997" s="85"/>
      <c r="Q997" s="85"/>
      <c r="R997" s="85"/>
      <c r="S997" s="85"/>
      <c r="T997" s="85"/>
      <c r="U997" s="85"/>
      <c r="V997" s="85"/>
      <c r="W997" s="85"/>
      <c r="X997" s="85"/>
      <c r="Y997" s="85"/>
      <c r="Z997" s="85"/>
    </row>
    <row r="998" spans="1:26" ht="12" customHeight="1" x14ac:dyDescent="0.2">
      <c r="A998" s="85"/>
      <c r="B998" s="85"/>
      <c r="C998" s="85"/>
      <c r="D998" s="85"/>
      <c r="E998" s="85"/>
      <c r="F998" s="85"/>
      <c r="G998" s="85"/>
      <c r="H998" s="85"/>
      <c r="I998" s="85"/>
      <c r="J998" s="85"/>
      <c r="K998" s="85"/>
      <c r="L998" s="85"/>
      <c r="M998" s="85"/>
      <c r="N998" s="85"/>
      <c r="O998" s="85"/>
      <c r="P998" s="85"/>
      <c r="Q998" s="85"/>
      <c r="R998" s="85"/>
      <c r="S998" s="85"/>
      <c r="T998" s="85"/>
      <c r="U998" s="85"/>
      <c r="V998" s="85"/>
      <c r="W998" s="85"/>
      <c r="X998" s="85"/>
      <c r="Y998" s="85"/>
      <c r="Z998" s="85"/>
    </row>
    <row r="999" spans="1:26" ht="12" customHeight="1" x14ac:dyDescent="0.2">
      <c r="A999" s="85"/>
      <c r="B999" s="85"/>
      <c r="C999" s="85"/>
      <c r="D999" s="85"/>
      <c r="E999" s="85"/>
      <c r="F999" s="85"/>
      <c r="G999" s="85"/>
      <c r="H999" s="85"/>
      <c r="I999" s="85"/>
      <c r="J999" s="85"/>
      <c r="K999" s="85"/>
      <c r="L999" s="85"/>
      <c r="M999" s="85"/>
      <c r="N999" s="85"/>
      <c r="O999" s="85"/>
      <c r="P999" s="85"/>
      <c r="Q999" s="85"/>
      <c r="R999" s="85"/>
      <c r="S999" s="85"/>
      <c r="T999" s="85"/>
      <c r="U999" s="85"/>
      <c r="V999" s="85"/>
      <c r="W999" s="85"/>
      <c r="X999" s="85"/>
      <c r="Y999" s="85"/>
      <c r="Z999" s="85"/>
    </row>
    <row r="1000" spans="1:26" ht="12" customHeight="1" x14ac:dyDescent="0.2">
      <c r="A1000" s="85"/>
      <c r="B1000" s="85"/>
      <c r="C1000" s="85"/>
      <c r="D1000" s="85"/>
      <c r="E1000" s="85"/>
      <c r="F1000" s="85"/>
      <c r="G1000" s="85"/>
      <c r="H1000" s="85"/>
      <c r="I1000" s="85"/>
      <c r="J1000" s="85"/>
      <c r="K1000" s="85"/>
      <c r="L1000" s="85"/>
      <c r="M1000" s="85"/>
      <c r="N1000" s="85"/>
      <c r="O1000" s="85"/>
      <c r="P1000" s="85"/>
      <c r="Q1000" s="85"/>
      <c r="R1000" s="85"/>
      <c r="S1000" s="85"/>
      <c r="T1000" s="85"/>
      <c r="U1000" s="85"/>
      <c r="V1000" s="85"/>
      <c r="W1000" s="85"/>
      <c r="X1000" s="85"/>
      <c r="Y1000" s="85"/>
      <c r="Z1000" s="85"/>
    </row>
  </sheetData>
  <conditionalFormatting sqref="E30">
    <cfRule type="containsBlanks" dxfId="44" priority="1">
      <formula>LEN(TRIM(E30))=0</formula>
    </cfRule>
  </conditionalFormatting>
  <pageMargins left="0.7" right="0.7" top="0.75" bottom="0.75" header="0" footer="0"/>
  <pageSetup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2:K34"/>
  <sheetViews>
    <sheetView showGridLines="0" zoomScale="70" zoomScaleNormal="70" workbookViewId="0">
      <selection activeCell="H29" sqref="H29"/>
    </sheetView>
  </sheetViews>
  <sheetFormatPr baseColWidth="10" defaultColWidth="0" defaultRowHeight="15" x14ac:dyDescent="0.25"/>
  <cols>
    <col min="1" max="1" width="6.42578125" style="52" customWidth="1"/>
    <col min="2" max="2" width="8" style="52" customWidth="1"/>
    <col min="3" max="3" width="34.85546875" style="52" bestFit="1" customWidth="1"/>
    <col min="4" max="4" width="18.5703125" style="52" customWidth="1"/>
    <col min="5" max="5" width="24.85546875" style="52" customWidth="1"/>
    <col min="6" max="6" width="22.140625" style="52" customWidth="1"/>
    <col min="7" max="7" width="42" style="52" customWidth="1"/>
    <col min="8" max="8" width="25" style="52" customWidth="1"/>
    <col min="9" max="9" width="48.28515625" style="52" customWidth="1"/>
    <col min="10" max="10" width="27.7109375" style="52" customWidth="1"/>
    <col min="11" max="11" width="11.5703125" style="52" customWidth="1"/>
    <col min="12" max="16384" width="11.5703125" style="52" hidden="1"/>
  </cols>
  <sheetData>
    <row r="2" spans="2:10" ht="28.5" x14ac:dyDescent="0.45">
      <c r="C2" s="808" t="s">
        <v>1906</v>
      </c>
      <c r="D2" s="808"/>
      <c r="E2" s="808"/>
      <c r="F2" s="808"/>
      <c r="G2" s="808"/>
      <c r="H2" s="809" t="e">
        <f>+'INFO. PROP'!#REF!</f>
        <v>#REF!</v>
      </c>
      <c r="I2" s="809"/>
      <c r="J2" s="232"/>
    </row>
    <row r="3" spans="2:10" ht="15.75" thickBot="1" x14ac:dyDescent="0.3"/>
    <row r="4" spans="2:10" x14ac:dyDescent="0.25">
      <c r="C4" s="53" t="s">
        <v>1907</v>
      </c>
      <c r="D4" s="54"/>
    </row>
    <row r="5" spans="2:10" ht="15.75" thickBot="1" x14ac:dyDescent="0.3">
      <c r="C5" s="55" t="s">
        <v>1908</v>
      </c>
      <c r="D5" s="56"/>
    </row>
    <row r="8" spans="2:10" ht="60" x14ac:dyDescent="0.25">
      <c r="B8" s="57" t="s">
        <v>5</v>
      </c>
      <c r="C8" s="57" t="s">
        <v>1844</v>
      </c>
      <c r="D8" s="58" t="s">
        <v>1909</v>
      </c>
      <c r="E8" s="58" t="s">
        <v>1910</v>
      </c>
      <c r="F8" s="58" t="s">
        <v>1911</v>
      </c>
      <c r="G8" s="58" t="s">
        <v>1912</v>
      </c>
      <c r="H8" s="58" t="s">
        <v>1913</v>
      </c>
      <c r="I8" s="58" t="s">
        <v>1914</v>
      </c>
      <c r="J8" s="58" t="s">
        <v>1915</v>
      </c>
    </row>
    <row r="9" spans="2:10" s="63" customFormat="1" x14ac:dyDescent="0.25">
      <c r="B9" s="66">
        <v>1</v>
      </c>
      <c r="C9" s="67" t="str">
        <f>'INFO. PROP'!B10</f>
        <v>SITELSA SAS</v>
      </c>
      <c r="D9" s="68"/>
      <c r="E9" s="60"/>
      <c r="F9" s="59" t="e">
        <v>#N/A</v>
      </c>
      <c r="G9" s="61"/>
      <c r="H9" s="59" t="e">
        <v>#N/A</v>
      </c>
      <c r="I9" s="62"/>
      <c r="J9" s="59" t="str">
        <f>IF(COUNTIF(F9:I9,"Cumple")=2,"Oferta Aceptada","Oferta Rechazada")</f>
        <v>Oferta Rechazada</v>
      </c>
    </row>
    <row r="10" spans="2:10" s="63" customFormat="1" x14ac:dyDescent="0.25">
      <c r="B10" s="66">
        <v>2</v>
      </c>
      <c r="C10" s="67" t="str">
        <f>'INFO. PROP'!B11</f>
        <v>PROES INGENIERIA SAS</v>
      </c>
      <c r="D10" s="68"/>
      <c r="E10" s="60"/>
      <c r="F10" s="59" t="e">
        <v>#N/A</v>
      </c>
      <c r="G10" s="59"/>
      <c r="H10" s="59" t="e">
        <v>#N/A</v>
      </c>
      <c r="I10" s="62"/>
      <c r="J10" s="59" t="str">
        <f t="shared" ref="J10:J19" si="0">IF(COUNTIF(F10:I10,"Cumple")=2,"Oferta Aceptada","Oferta Rechazada")</f>
        <v>Oferta Rechazada</v>
      </c>
    </row>
    <row r="11" spans="2:10" s="63" customFormat="1" x14ac:dyDescent="0.25">
      <c r="B11" s="66">
        <v>3</v>
      </c>
      <c r="C11" s="67" t="str">
        <f>'INFO. PROP'!B12</f>
        <v>CB INGENIEROS SAS</v>
      </c>
      <c r="D11" s="68"/>
      <c r="E11" s="60"/>
      <c r="F11" s="59" t="e">
        <v>#N/A</v>
      </c>
      <c r="G11" s="59"/>
      <c r="H11" s="59" t="e">
        <v>#N/A</v>
      </c>
      <c r="I11" s="59"/>
      <c r="J11" s="59" t="str">
        <f t="shared" si="0"/>
        <v>Oferta Rechazada</v>
      </c>
    </row>
    <row r="12" spans="2:10" s="63" customFormat="1" x14ac:dyDescent="0.25">
      <c r="B12" s="66">
        <v>4</v>
      </c>
      <c r="C12" s="67" t="str">
        <f>'INFO. PROP'!B13</f>
        <v>JASEN CONSULTORES S.A.S.</v>
      </c>
      <c r="D12" s="68"/>
      <c r="E12" s="60"/>
      <c r="F12" s="59" t="e">
        <v>#N/A</v>
      </c>
      <c r="G12" s="59"/>
      <c r="H12" s="59" t="e">
        <v>#N/A</v>
      </c>
      <c r="I12" s="59"/>
      <c r="J12" s="59" t="str">
        <f t="shared" si="0"/>
        <v>Oferta Rechazada</v>
      </c>
    </row>
    <row r="13" spans="2:10" s="63" customFormat="1" x14ac:dyDescent="0.25">
      <c r="B13" s="66">
        <v>5</v>
      </c>
      <c r="C13" s="67" t="str">
        <f>'INFO. PROP'!B14</f>
        <v>BOSA SIGLO XXI</v>
      </c>
      <c r="D13" s="68"/>
      <c r="E13" s="60"/>
      <c r="F13" s="59" t="e">
        <v>#N/A</v>
      </c>
      <c r="G13" s="59"/>
      <c r="H13" s="59" t="e">
        <v>#N/A</v>
      </c>
      <c r="I13" s="59"/>
      <c r="J13" s="59" t="str">
        <f t="shared" si="0"/>
        <v>Oferta Rechazada</v>
      </c>
    </row>
    <row r="14" spans="2:10" s="63" customFormat="1" x14ac:dyDescent="0.25">
      <c r="B14" s="66">
        <v>6</v>
      </c>
      <c r="C14" s="67" t="str">
        <f>'INFO. PROP'!B15</f>
        <v>CONSORCIO ODESSA</v>
      </c>
      <c r="D14" s="68"/>
      <c r="E14" s="60"/>
      <c r="F14" s="59" t="e">
        <v>#N/A</v>
      </c>
      <c r="G14" s="59"/>
      <c r="H14" s="59" t="e">
        <v>#N/A</v>
      </c>
      <c r="I14" s="62"/>
      <c r="J14" s="59" t="str">
        <f t="shared" si="0"/>
        <v>Oferta Rechazada</v>
      </c>
    </row>
    <row r="15" spans="2:10" s="63" customFormat="1" x14ac:dyDescent="0.25">
      <c r="B15" s="66">
        <v>7</v>
      </c>
      <c r="C15" s="67" t="str">
        <f>'INFO. PROP'!B16</f>
        <v>CONSORCIO GMC</v>
      </c>
      <c r="D15" s="68"/>
      <c r="E15" s="60"/>
      <c r="F15" s="59" t="e">
        <v>#N/A</v>
      </c>
      <c r="G15" s="59"/>
      <c r="H15" s="59" t="e">
        <v>#N/A</v>
      </c>
      <c r="I15" s="62"/>
      <c r="J15" s="59" t="str">
        <f t="shared" si="0"/>
        <v>Oferta Rechazada</v>
      </c>
    </row>
    <row r="16" spans="2:10" s="63" customFormat="1" ht="30" x14ac:dyDescent="0.25">
      <c r="B16" s="66">
        <v>8</v>
      </c>
      <c r="C16" s="67" t="str">
        <f>'INFO. PROP'!B17</f>
        <v>CONSULTORES INTERVENTORES COLOMBIANOS S.A.S.</v>
      </c>
      <c r="D16" s="68"/>
      <c r="E16" s="60"/>
      <c r="F16" s="59" t="e">
        <v>#N/A</v>
      </c>
      <c r="G16" s="61"/>
      <c r="H16" s="59" t="e">
        <v>#N/A</v>
      </c>
      <c r="I16" s="59"/>
      <c r="J16" s="59" t="str">
        <f t="shared" si="0"/>
        <v>Oferta Rechazada</v>
      </c>
    </row>
    <row r="17" spans="2:10" s="63" customFormat="1" x14ac:dyDescent="0.25">
      <c r="B17" s="66">
        <v>9</v>
      </c>
      <c r="C17" s="67" t="str">
        <f>'INFO. PROP'!B18</f>
        <v>CONS GAB BOGOTA</v>
      </c>
      <c r="D17" s="68"/>
      <c r="E17" s="60"/>
      <c r="F17" s="59" t="e">
        <v>#N/A</v>
      </c>
      <c r="G17" s="59"/>
      <c r="H17" s="59" t="e">
        <v>#N/A</v>
      </c>
      <c r="I17" s="62"/>
      <c r="J17" s="59" t="str">
        <f t="shared" si="0"/>
        <v>Oferta Rechazada</v>
      </c>
    </row>
    <row r="18" spans="2:10" s="63" customFormat="1" x14ac:dyDescent="0.25">
      <c r="B18" s="66">
        <v>10</v>
      </c>
      <c r="C18" s="67" t="str">
        <f>'INFO. PROP'!B19</f>
        <v>CONSORCIO MT 2022 BOSA</v>
      </c>
      <c r="D18" s="68"/>
      <c r="E18" s="60"/>
      <c r="F18" s="59" t="e">
        <v>#N/A</v>
      </c>
      <c r="G18" s="59"/>
      <c r="H18" s="59" t="e">
        <v>#N/A</v>
      </c>
      <c r="I18" s="62"/>
      <c r="J18" s="59" t="str">
        <f t="shared" si="0"/>
        <v>Oferta Rechazada</v>
      </c>
    </row>
    <row r="19" spans="2:10" s="63" customFormat="1" x14ac:dyDescent="0.25">
      <c r="B19" s="66">
        <v>11</v>
      </c>
      <c r="C19" s="67" t="str">
        <f>'INFO. PROP'!B20</f>
        <v>VELNEC S.A.</v>
      </c>
      <c r="D19" s="68"/>
      <c r="E19" s="60"/>
      <c r="F19" s="59" t="e">
        <v>#N/A</v>
      </c>
      <c r="G19" s="59"/>
      <c r="H19" s="59" t="e">
        <v>#N/A</v>
      </c>
      <c r="I19" s="62"/>
      <c r="J19" s="59" t="str">
        <f t="shared" si="0"/>
        <v>Oferta Rechazada</v>
      </c>
    </row>
    <row r="20" spans="2:10" s="63" customFormat="1" x14ac:dyDescent="0.25">
      <c r="B20" s="66">
        <v>12</v>
      </c>
      <c r="C20" s="67" t="str">
        <f>'INFO. PROP'!B21</f>
        <v>CONSORCIO INTERVIAS CD</v>
      </c>
      <c r="D20" s="68"/>
      <c r="E20" s="60"/>
      <c r="F20" s="59" t="e">
        <v>#N/A</v>
      </c>
      <c r="G20" s="59"/>
      <c r="H20" s="59" t="e">
        <v>#N/A</v>
      </c>
      <c r="I20" s="62"/>
      <c r="J20" s="59" t="str">
        <f t="shared" ref="J20" si="1">IF(COUNTIF(F20:I20,"Cumple")=2,"Oferta Aceptada","Oferta Rechazada")</f>
        <v>Oferta Rechazada</v>
      </c>
    </row>
    <row r="21" spans="2:10" x14ac:dyDescent="0.25">
      <c r="J21" s="63"/>
    </row>
    <row r="25" spans="2:10" ht="18.75" x14ac:dyDescent="0.3">
      <c r="C25" s="64"/>
      <c r="D25" s="65"/>
      <c r="E25" s="65"/>
      <c r="F25" s="65"/>
      <c r="G25" s="65"/>
    </row>
    <row r="26" spans="2:10" ht="18.75" x14ac:dyDescent="0.3">
      <c r="C26" s="65"/>
      <c r="D26" s="65"/>
      <c r="E26" s="65"/>
      <c r="F26" s="65"/>
      <c r="G26" s="65"/>
    </row>
    <row r="27" spans="2:10" ht="18.75" x14ac:dyDescent="0.3">
      <c r="C27" s="65"/>
      <c r="D27" s="65"/>
      <c r="E27" s="65"/>
      <c r="F27" s="65"/>
      <c r="G27" s="65"/>
    </row>
    <row r="28" spans="2:10" ht="18.75" x14ac:dyDescent="0.3">
      <c r="C28" s="65"/>
      <c r="D28" s="65"/>
      <c r="E28" s="65"/>
      <c r="F28" s="65"/>
      <c r="G28" s="65"/>
    </row>
    <row r="29" spans="2:10" ht="18.75" x14ac:dyDescent="0.3">
      <c r="C29" s="65"/>
      <c r="D29" s="65"/>
      <c r="E29" s="65"/>
      <c r="F29" s="65"/>
      <c r="G29" s="65"/>
    </row>
    <row r="30" spans="2:10" ht="18.75" x14ac:dyDescent="0.3">
      <c r="C30" s="65"/>
      <c r="D30" s="65"/>
      <c r="E30" s="65"/>
      <c r="F30" s="65"/>
      <c r="G30" s="65"/>
    </row>
    <row r="31" spans="2:10" ht="18.75" x14ac:dyDescent="0.3">
      <c r="C31" s="65"/>
      <c r="D31" s="65"/>
      <c r="E31" s="65"/>
      <c r="F31" s="65"/>
      <c r="G31" s="65"/>
    </row>
    <row r="32" spans="2:10" ht="18.75" x14ac:dyDescent="0.3">
      <c r="C32" s="65"/>
      <c r="D32" s="65"/>
      <c r="E32" s="65"/>
      <c r="F32" s="65"/>
      <c r="G32" s="65"/>
    </row>
    <row r="33" spans="3:7" ht="18.75" x14ac:dyDescent="0.3">
      <c r="C33" s="65"/>
      <c r="D33" s="65"/>
      <c r="E33" s="65"/>
      <c r="F33" s="65"/>
      <c r="G33" s="65"/>
    </row>
    <row r="34" spans="3:7" ht="18.75" x14ac:dyDescent="0.3">
      <c r="C34" s="65"/>
      <c r="D34" s="65"/>
      <c r="E34" s="65"/>
      <c r="F34" s="65"/>
      <c r="G34" s="65"/>
    </row>
  </sheetData>
  <mergeCells count="2">
    <mergeCell ref="C2:G2"/>
    <mergeCell ref="H2:I2"/>
  </mergeCells>
  <conditionalFormatting sqref="D9:E9">
    <cfRule type="duplicateValues" dxfId="43" priority="52"/>
  </conditionalFormatting>
  <conditionalFormatting sqref="E10">
    <cfRule type="duplicateValues" dxfId="42" priority="53"/>
  </conditionalFormatting>
  <conditionalFormatting sqref="D9:E19">
    <cfRule type="duplicateValues" dxfId="41" priority="54"/>
  </conditionalFormatting>
  <conditionalFormatting sqref="D12:E12">
    <cfRule type="duplicateValues" dxfId="40" priority="55"/>
  </conditionalFormatting>
  <conditionalFormatting sqref="D13:E13">
    <cfRule type="duplicateValues" dxfId="39" priority="56"/>
  </conditionalFormatting>
  <conditionalFormatting sqref="D14:E14">
    <cfRule type="duplicateValues" dxfId="38" priority="57"/>
  </conditionalFormatting>
  <conditionalFormatting sqref="E15">
    <cfRule type="duplicateValues" dxfId="37" priority="58"/>
  </conditionalFormatting>
  <conditionalFormatting sqref="D16:E16">
    <cfRule type="duplicateValues" dxfId="36" priority="59"/>
  </conditionalFormatting>
  <conditionalFormatting sqref="E17">
    <cfRule type="duplicateValues" dxfId="35" priority="60"/>
  </conditionalFormatting>
  <conditionalFormatting sqref="E18">
    <cfRule type="duplicateValues" dxfId="34" priority="61"/>
  </conditionalFormatting>
  <conditionalFormatting sqref="E19">
    <cfRule type="duplicateValues" dxfId="33" priority="62"/>
  </conditionalFormatting>
  <conditionalFormatting sqref="F9:F19">
    <cfRule type="cellIs" dxfId="32" priority="51" operator="equal">
      <formula>"No Cumple"</formula>
    </cfRule>
  </conditionalFormatting>
  <conditionalFormatting sqref="H9:H19">
    <cfRule type="cellIs" dxfId="31" priority="50" operator="equal">
      <formula>"No Cumple"</formula>
    </cfRule>
  </conditionalFormatting>
  <conditionalFormatting sqref="D10">
    <cfRule type="duplicateValues" dxfId="30" priority="49"/>
  </conditionalFormatting>
  <conditionalFormatting sqref="D15">
    <cfRule type="duplicateValues" dxfId="29" priority="48"/>
  </conditionalFormatting>
  <conditionalFormatting sqref="D18:D19">
    <cfRule type="duplicateValues" dxfId="28" priority="47"/>
  </conditionalFormatting>
  <conditionalFormatting sqref="J9:J19">
    <cfRule type="cellIs" dxfId="27" priority="45" operator="equal">
      <formula>"Oferta Aceptada"</formula>
    </cfRule>
    <cfRule type="cellIs" dxfId="26" priority="46" operator="equal">
      <formula>"Oferta Rechazada"</formula>
    </cfRule>
  </conditionalFormatting>
  <conditionalFormatting sqref="D17">
    <cfRule type="duplicateValues" dxfId="25" priority="44"/>
  </conditionalFormatting>
  <conditionalFormatting sqref="E9">
    <cfRule type="cellIs" dxfId="24" priority="43" operator="notEqual">
      <formula>D9</formula>
    </cfRule>
  </conditionalFormatting>
  <conditionalFormatting sqref="E10">
    <cfRule type="duplicateValues" dxfId="23" priority="42"/>
  </conditionalFormatting>
  <conditionalFormatting sqref="E10">
    <cfRule type="cellIs" dxfId="22" priority="41" operator="notEqual">
      <formula>D10</formula>
    </cfRule>
  </conditionalFormatting>
  <conditionalFormatting sqref="E14">
    <cfRule type="duplicateValues" dxfId="21" priority="40"/>
  </conditionalFormatting>
  <conditionalFormatting sqref="E14">
    <cfRule type="cellIs" dxfId="20" priority="39" operator="notEqual">
      <formula>D14</formula>
    </cfRule>
  </conditionalFormatting>
  <conditionalFormatting sqref="E11">
    <cfRule type="duplicateValues" dxfId="19" priority="38"/>
  </conditionalFormatting>
  <conditionalFormatting sqref="E11">
    <cfRule type="cellIs" dxfId="18" priority="37" operator="notEqual">
      <formula>D11</formula>
    </cfRule>
  </conditionalFormatting>
  <conditionalFormatting sqref="E12">
    <cfRule type="duplicateValues" dxfId="17" priority="36"/>
  </conditionalFormatting>
  <conditionalFormatting sqref="E12">
    <cfRule type="cellIs" dxfId="16" priority="35" operator="notEqual">
      <formula>D12</formula>
    </cfRule>
  </conditionalFormatting>
  <conditionalFormatting sqref="E12">
    <cfRule type="duplicateValues" dxfId="15" priority="34"/>
  </conditionalFormatting>
  <conditionalFormatting sqref="E12">
    <cfRule type="cellIs" dxfId="14" priority="33" operator="notEqual">
      <formula>D12</formula>
    </cfRule>
  </conditionalFormatting>
  <conditionalFormatting sqref="E19">
    <cfRule type="duplicateValues" dxfId="13" priority="32"/>
  </conditionalFormatting>
  <conditionalFormatting sqref="E19">
    <cfRule type="cellIs" dxfId="12" priority="31" operator="notEqual">
      <formula>D19</formula>
    </cfRule>
  </conditionalFormatting>
  <conditionalFormatting sqref="E15:E18">
    <cfRule type="duplicateValues" dxfId="11" priority="30"/>
  </conditionalFormatting>
  <conditionalFormatting sqref="E15:E18">
    <cfRule type="duplicateValues" dxfId="10" priority="29"/>
  </conditionalFormatting>
  <conditionalFormatting sqref="E15:E18">
    <cfRule type="cellIs" dxfId="9" priority="28" operator="notEqual">
      <formula>D15</formula>
    </cfRule>
  </conditionalFormatting>
  <conditionalFormatting sqref="D20:E20">
    <cfRule type="duplicateValues" dxfId="8" priority="26"/>
  </conditionalFormatting>
  <conditionalFormatting sqref="E20">
    <cfRule type="duplicateValues" dxfId="7" priority="27"/>
  </conditionalFormatting>
  <conditionalFormatting sqref="F20">
    <cfRule type="cellIs" dxfId="6" priority="25" operator="equal">
      <formula>"No Cumple"</formula>
    </cfRule>
  </conditionalFormatting>
  <conditionalFormatting sqref="H20">
    <cfRule type="cellIs" dxfId="5" priority="24" operator="equal">
      <formula>"No Cumple"</formula>
    </cfRule>
  </conditionalFormatting>
  <conditionalFormatting sqref="D20">
    <cfRule type="duplicateValues" dxfId="4" priority="23"/>
  </conditionalFormatting>
  <conditionalFormatting sqref="J20">
    <cfRule type="cellIs" dxfId="3" priority="21" operator="equal">
      <formula>"Oferta Aceptada"</formula>
    </cfRule>
    <cfRule type="cellIs" dxfId="2" priority="22" operator="equal">
      <formula>"Oferta Rechazada"</formula>
    </cfRule>
  </conditionalFormatting>
  <conditionalFormatting sqref="E20">
    <cfRule type="duplicateValues" dxfId="1" priority="20"/>
  </conditionalFormatting>
  <conditionalFormatting sqref="E20">
    <cfRule type="cellIs" dxfId="0" priority="19" operator="notEqual">
      <formula>D20</formula>
    </cfRule>
  </conditionalFormatting>
  <pageMargins left="0.7" right="0.7" top="0.75" bottom="0.75" header="0.3" footer="0.3"/>
  <pageSetup scale="43"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837f7691-f6b2-4e4d-a649-abd74f8cc6e0">
      <UserInfo>
        <DisplayName>Rosa Enriquelina Gomez Corredor</DisplayName>
        <AccountId>13</AccountId>
        <AccountType/>
      </UserInfo>
      <UserInfo>
        <DisplayName>Emma Viviana Bermudez Garzon</DisplayName>
        <AccountId>12</AccountId>
        <AccountType/>
      </UserInfo>
      <UserInfo>
        <DisplayName>Wilmar Arturo Tinjaca Pedraza</DisplayName>
        <AccountId>15</AccountId>
        <AccountType/>
      </UserInfo>
      <UserInfo>
        <DisplayName>Juan Pablo Canon Rodriguez</DisplayName>
        <AccountId>17</AccountId>
        <AccountType/>
      </UserInfo>
      <UserInfo>
        <DisplayName>Sergio Alejandro Sanchez Diaz</DisplayName>
        <AccountId>69</AccountId>
        <AccountType/>
      </UserInfo>
      <UserInfo>
        <DisplayName>Nayive Carrasco Patino</DisplayName>
        <AccountId>24</AccountId>
        <AccountType/>
      </UserInfo>
      <UserInfo>
        <DisplayName>Octavio Enrique Bonett Lazaro</DisplayName>
        <AccountId>22</AccountId>
        <AccountType/>
      </UserInfo>
      <UserInfo>
        <DisplayName>David Arturo Montenegro Castro</DisplayName>
        <AccountId>16</AccountId>
        <AccountType/>
      </UserInfo>
      <UserInfo>
        <DisplayName>Hasneidy Julieth Parrado Parrado</DisplayName>
        <AccountId>11</AccountId>
        <AccountType/>
      </UserInfo>
      <UserInfo>
        <DisplayName>Jorge Andres Tamayo Castaneda</DisplayName>
        <AccountId>83</AccountId>
        <AccountType/>
      </UserInfo>
      <UserInfo>
        <DisplayName>Laura Carolina Munoz Vargas</DisplayName>
        <AccountId>113</AccountId>
        <AccountType/>
      </UserInfo>
      <UserInfo>
        <DisplayName>Yerik Andrey Lopez Betancourt</DisplayName>
        <AccountId>112</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7BB53296E0569A4987EC719B6AB6C7C1" ma:contentTypeVersion="10" ma:contentTypeDescription="Crear nuevo documento." ma:contentTypeScope="" ma:versionID="c8c08564d4e4241810abf2be8eb0f6d8">
  <xsd:schema xmlns:xsd="http://www.w3.org/2001/XMLSchema" xmlns:xs="http://www.w3.org/2001/XMLSchema" xmlns:p="http://schemas.microsoft.com/office/2006/metadata/properties" xmlns:ns2="5878a3bc-bd98-4f80-bbbd-7942033ae18f" xmlns:ns3="837f7691-f6b2-4e4d-a649-abd74f8cc6e0" targetNamespace="http://schemas.microsoft.com/office/2006/metadata/properties" ma:root="true" ma:fieldsID="d950c19abe9aeb3a3c7b858a4900707f" ns2:_="" ns3:_="">
    <xsd:import namespace="5878a3bc-bd98-4f80-bbbd-7942033ae18f"/>
    <xsd:import namespace="837f7691-f6b2-4e4d-a649-abd74f8cc6e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878a3bc-bd98-4f80-bbbd-7942033ae18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LengthInSeconds" ma:index="17"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37f7691-f6b2-4e4d-a649-abd74f8cc6e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EEABD58-91E9-4BF9-93E1-686F2E2EF0A7}">
  <ds:schemaRefs>
    <ds:schemaRef ds:uri="http://schemas.microsoft.com/office/2006/metadata/properties"/>
    <ds:schemaRef ds:uri="http://schemas.microsoft.com/office/infopath/2007/PartnerControls"/>
    <ds:schemaRef ds:uri="837f7691-f6b2-4e4d-a649-abd74f8cc6e0"/>
  </ds:schemaRefs>
</ds:datastoreItem>
</file>

<file path=customXml/itemProps2.xml><?xml version="1.0" encoding="utf-8"?>
<ds:datastoreItem xmlns:ds="http://schemas.openxmlformats.org/officeDocument/2006/customXml" ds:itemID="{BC6CA3A4-00C1-43D2-85A8-8D3A2D00099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878a3bc-bd98-4f80-bbbd-7942033ae18f"/>
    <ds:schemaRef ds:uri="837f7691-f6b2-4e4d-a649-abd74f8cc6e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E283BC3-1789-4038-B877-906A7466BF7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3</vt:i4>
      </vt:variant>
    </vt:vector>
  </HeadingPairs>
  <TitlesOfParts>
    <vt:vector size="14" baseType="lpstr">
      <vt:lpstr>INFO. PROP</vt:lpstr>
      <vt:lpstr>CHECK LIST</vt:lpstr>
      <vt:lpstr>EXPER. PROP.</vt:lpstr>
      <vt:lpstr>PROPUESTA ECONOMICA</vt:lpstr>
      <vt:lpstr>PUNTUABLES</vt:lpstr>
      <vt:lpstr>CONSOLIDADO </vt:lpstr>
      <vt:lpstr>EVALUACION</vt:lpstr>
      <vt:lpstr>ECONOMICO</vt:lpstr>
      <vt:lpstr>ORDEN ELEGIBILIDAD</vt:lpstr>
      <vt:lpstr>Salarios</vt:lpstr>
      <vt:lpstr>Resumen</vt:lpstr>
      <vt:lpstr>CUMPLE</vt:lpstr>
      <vt:lpstr>HABILITADO</vt:lpstr>
      <vt:lpstr>SI</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FREDY EDUARDO SANCHEZ</dc:creator>
  <cp:keywords>PU</cp:keywords>
  <dc:description/>
  <cp:lastModifiedBy>Rosa Enriquelina Gomez Corredor</cp:lastModifiedBy>
  <cp:revision>3</cp:revision>
  <dcterms:created xsi:type="dcterms:W3CDTF">2016-11-29T14:57:14Z</dcterms:created>
  <dcterms:modified xsi:type="dcterms:W3CDTF">2022-06-22T19:00:36Z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y fmtid="{D5CDD505-2E9C-101B-9397-08002B2CF9AE}" pid="8" name="ContentTypeId">
    <vt:lpwstr>0x0101007BB53296E0569A4987EC719B6AB6C7C1</vt:lpwstr>
  </property>
</Properties>
</file>