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1195721\Desktop\"/>
    </mc:Choice>
  </mc:AlternateContent>
  <bookViews>
    <workbookView xWindow="0" yWindow="0" windowWidth="28800" windowHeight="11610" firstSheet="4" activeTab="7"/>
  </bookViews>
  <sheets>
    <sheet name="E. Juridica" sheetId="2" r:id="rId1"/>
    <sheet name="E. Tecnica" sheetId="3" r:id="rId2"/>
    <sheet name="Tecnico Puntuable" sheetId="10" r:id="rId3"/>
    <sheet name="E.E.Media Aritmetica" sheetId="11" r:id="rId4"/>
    <sheet name="Resumen Indicadores" sheetId="4" r:id="rId5"/>
    <sheet name="Indicadores" sheetId="5" r:id="rId6"/>
    <sheet name="Detallada Financiera Consorcios" sheetId="6" r:id="rId7"/>
    <sheet name="CONSOLIDADO" sheetId="9" r:id="rId8"/>
  </sheets>
  <externalReferences>
    <externalReference r:id="rId9"/>
  </externalReferences>
  <definedNames>
    <definedName name="_xlnm._FilterDatabase" localSheetId="7" hidden="1">CONSOLIDADO!$B$5:$I$11</definedName>
    <definedName name="_xlnm._FilterDatabase" localSheetId="3" hidden="1">'E.E.Media Aritmetica'!$A$7:$Y$16</definedName>
    <definedName name="_xlnm._FilterDatabase" localSheetId="4" hidden="1">'Resumen Indicadores'!$A$6:$I$19</definedName>
    <definedName name="_xlnm.Print_Area" localSheetId="7">CONSOLIDADO!$B$1:$I$11</definedName>
    <definedName name="_xlnm.Print_Area" localSheetId="4">'Resumen Indicadores'!$A$1:$H$19</definedName>
    <definedName name="CANT" localSheetId="3">#REF!</definedName>
    <definedName name="CANT">#REF!</definedName>
    <definedName name="CANT." localSheetId="3">#REF!</definedName>
    <definedName name="CANT.">#REF!</definedName>
    <definedName name="menor" localSheetId="3">'[1]ECONOMICA MV'!#REF!</definedName>
    <definedName name="menor">'[1]ECONOMICA MV'!#REF!</definedName>
    <definedName name="minor">'[1]ECONOMICA MV'!$J$12:$J$21</definedName>
    <definedName name="NAME" localSheetId="3">#REF!</definedName>
    <definedName name="NAME">#REF!</definedName>
    <definedName name="name." localSheetId="3">#REF!</definedName>
    <definedName name="name.">#REF!</definedName>
    <definedName name="PRESUPUESTO">'[1]ECONOMICA MED'!$J$7:$J$17</definedName>
    <definedName name="RAZON">'[1]ECONOMICA MED'!$B$7:$B$17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7" i="9" l="1"/>
  <c r="J7" i="9" s="1"/>
  <c r="J9" i="9"/>
  <c r="J11" i="9"/>
  <c r="J6" i="9"/>
  <c r="F8" i="9"/>
  <c r="F9" i="9"/>
  <c r="F10" i="9"/>
  <c r="F11" i="9"/>
  <c r="F6" i="9"/>
  <c r="D15" i="11"/>
  <c r="D14" i="11"/>
  <c r="D16" i="11" s="1"/>
  <c r="B10" i="11"/>
  <c r="B11" i="11" s="1"/>
  <c r="B12" i="11" s="1"/>
  <c r="B13" i="11" s="1"/>
  <c r="B9" i="11"/>
  <c r="K7" i="11"/>
  <c r="J7" i="11"/>
  <c r="K6" i="11"/>
  <c r="J6" i="11"/>
  <c r="D5" i="11"/>
  <c r="D6" i="11" s="1"/>
  <c r="P13" i="11" l="1"/>
  <c r="Q13" i="11" s="1"/>
  <c r="P9" i="11"/>
  <c r="Q9" i="11" s="1"/>
  <c r="P11" i="11"/>
  <c r="Q11" i="11" s="1"/>
  <c r="P10" i="11"/>
  <c r="Q10" i="11" s="1"/>
  <c r="P12" i="11"/>
  <c r="Q12" i="11" s="1"/>
  <c r="P8" i="11"/>
  <c r="Q8" i="11" s="1"/>
  <c r="F6" i="11"/>
  <c r="E6" i="11"/>
  <c r="E13" i="11" l="1"/>
  <c r="E9" i="11"/>
  <c r="E11" i="11"/>
  <c r="E10" i="11"/>
  <c r="E12" i="11"/>
  <c r="E8" i="11"/>
  <c r="F10" i="11"/>
  <c r="F12" i="11"/>
  <c r="F8" i="11"/>
  <c r="F11" i="11"/>
  <c r="F13" i="11"/>
  <c r="F9" i="11"/>
  <c r="N12" i="11" l="1"/>
  <c r="K12" i="11"/>
  <c r="I10" i="11"/>
  <c r="J10" i="11"/>
  <c r="L10" i="11" s="1"/>
  <c r="G10" i="11" s="1"/>
  <c r="N13" i="11"/>
  <c r="K13" i="11"/>
  <c r="K10" i="11"/>
  <c r="N10" i="11"/>
  <c r="J11" i="11"/>
  <c r="I11" i="11"/>
  <c r="N9" i="11"/>
  <c r="K9" i="11"/>
  <c r="K11" i="11"/>
  <c r="N11" i="11"/>
  <c r="I8" i="11"/>
  <c r="J8" i="11"/>
  <c r="L8" i="11" s="1"/>
  <c r="G8" i="11" s="1"/>
  <c r="J9" i="11"/>
  <c r="I9" i="11"/>
  <c r="N8" i="11"/>
  <c r="K8" i="11"/>
  <c r="I12" i="11"/>
  <c r="J12" i="11"/>
  <c r="L12" i="11" s="1"/>
  <c r="G12" i="11" s="1"/>
  <c r="J13" i="11"/>
  <c r="L13" i="11" s="1"/>
  <c r="G13" i="11" s="1"/>
  <c r="I13" i="11"/>
  <c r="I3" i="11" l="1"/>
  <c r="K3" i="11"/>
  <c r="L9" i="11"/>
  <c r="G9" i="11" s="1"/>
  <c r="L11" i="11"/>
  <c r="G11" i="11" s="1"/>
  <c r="H13" i="10" l="1"/>
  <c r="H14" i="10"/>
  <c r="H15" i="10"/>
  <c r="H16" i="10"/>
  <c r="H17" i="10"/>
  <c r="H12" i="10"/>
  <c r="X7" i="10"/>
  <c r="B7" i="9" l="1"/>
  <c r="B8" i="9" s="1"/>
  <c r="B9" i="9" s="1"/>
  <c r="B10" i="9" s="1"/>
  <c r="B11" i="9" s="1"/>
  <c r="G22" i="6" l="1"/>
  <c r="D22" i="6"/>
  <c r="G21" i="6"/>
  <c r="G19" i="6"/>
  <c r="D19" i="6"/>
  <c r="G18" i="6"/>
  <c r="D18" i="6"/>
  <c r="D21" i="6" s="1"/>
  <c r="I13" i="6"/>
  <c r="J13" i="6" s="1"/>
  <c r="G13" i="6"/>
  <c r="F13" i="6"/>
  <c r="K13" i="6" s="1"/>
  <c r="L11" i="5" s="1"/>
  <c r="E12" i="4" s="1"/>
  <c r="E13" i="4" s="1"/>
  <c r="D13" i="6"/>
  <c r="H10" i="6"/>
  <c r="H11" i="6" s="1"/>
  <c r="I8" i="6"/>
  <c r="H8" i="6"/>
  <c r="E8" i="6"/>
  <c r="E10" i="6" s="1"/>
  <c r="I7" i="6"/>
  <c r="F7" i="6"/>
  <c r="J7" i="6" s="1"/>
  <c r="D2" i="6"/>
  <c r="T21" i="5"/>
  <c r="Q21" i="5"/>
  <c r="N21" i="5"/>
  <c r="H21" i="5"/>
  <c r="E21" i="5"/>
  <c r="T20" i="5"/>
  <c r="V20" i="5" s="1"/>
  <c r="H18" i="4" s="1"/>
  <c r="H19" i="4" s="1"/>
  <c r="N20" i="5"/>
  <c r="P20" i="5" s="1"/>
  <c r="H14" i="4" s="1"/>
  <c r="H15" i="4" s="1"/>
  <c r="H20" i="5"/>
  <c r="J20" i="5" s="1"/>
  <c r="H10" i="4" s="1"/>
  <c r="H11" i="4" s="1"/>
  <c r="T18" i="5"/>
  <c r="Q18" i="5"/>
  <c r="H18" i="5"/>
  <c r="E18" i="5"/>
  <c r="T17" i="5"/>
  <c r="V17" i="5" s="1"/>
  <c r="G18" i="4" s="1"/>
  <c r="G19" i="4" s="1"/>
  <c r="Q17" i="5"/>
  <c r="Q20" i="5" s="1"/>
  <c r="S20" i="5" s="1"/>
  <c r="H16" i="4" s="1"/>
  <c r="H17" i="4" s="1"/>
  <c r="N17" i="5"/>
  <c r="H17" i="5"/>
  <c r="J17" i="5" s="1"/>
  <c r="G10" i="4" s="1"/>
  <c r="G11" i="4" s="1"/>
  <c r="E17" i="5"/>
  <c r="E20" i="5" s="1"/>
  <c r="G20" i="5" s="1"/>
  <c r="H8" i="4" s="1"/>
  <c r="H9" i="4" s="1"/>
  <c r="V14" i="5"/>
  <c r="S14" i="5"/>
  <c r="J14" i="5"/>
  <c r="G14" i="5"/>
  <c r="U11" i="5"/>
  <c r="R11" i="5"/>
  <c r="O11" i="5"/>
  <c r="I11" i="5"/>
  <c r="F11" i="5"/>
  <c r="V8" i="5"/>
  <c r="S8" i="5"/>
  <c r="D16" i="4" s="1"/>
  <c r="D17" i="4" s="1"/>
  <c r="P8" i="5"/>
  <c r="N8" i="5"/>
  <c r="N18" i="5" s="1"/>
  <c r="J8" i="5"/>
  <c r="G8" i="5"/>
  <c r="V5" i="5"/>
  <c r="C18" i="4" s="1"/>
  <c r="C19" i="4" s="1"/>
  <c r="S5" i="5"/>
  <c r="P5" i="5"/>
  <c r="J5" i="5"/>
  <c r="G5" i="5"/>
  <c r="F18" i="4"/>
  <c r="F19" i="4" s="1"/>
  <c r="E18" i="4"/>
  <c r="E19" i="4" s="1"/>
  <c r="D18" i="4"/>
  <c r="D19" i="4" s="1"/>
  <c r="B18" i="4"/>
  <c r="F17" i="4"/>
  <c r="E17" i="4"/>
  <c r="F16" i="4"/>
  <c r="E16" i="4"/>
  <c r="C16" i="4"/>
  <c r="C17" i="4" s="1"/>
  <c r="B16" i="4"/>
  <c r="D15" i="4"/>
  <c r="C15" i="4"/>
  <c r="F14" i="4"/>
  <c r="F15" i="4" s="1"/>
  <c r="E14" i="4"/>
  <c r="E15" i="4" s="1"/>
  <c r="D14" i="4"/>
  <c r="C14" i="4"/>
  <c r="B14" i="4"/>
  <c r="B12" i="4"/>
  <c r="D11" i="4"/>
  <c r="C11" i="4"/>
  <c r="F10" i="4"/>
  <c r="F11" i="4" s="1"/>
  <c r="E10" i="4"/>
  <c r="E11" i="4" s="1"/>
  <c r="D10" i="4"/>
  <c r="C10" i="4"/>
  <c r="B10" i="4"/>
  <c r="A10" i="4"/>
  <c r="A12" i="4" s="1"/>
  <c r="A14" i="4" s="1"/>
  <c r="A16" i="4" s="1"/>
  <c r="A18" i="4" s="1"/>
  <c r="F9" i="4"/>
  <c r="E9" i="4"/>
  <c r="F8" i="4"/>
  <c r="E8" i="4"/>
  <c r="D8" i="4"/>
  <c r="D9" i="4" s="1"/>
  <c r="C8" i="4"/>
  <c r="C9" i="4" s="1"/>
  <c r="B8" i="4"/>
  <c r="F10" i="6" l="1"/>
  <c r="E11" i="6"/>
  <c r="H16" i="6"/>
  <c r="I11" i="6"/>
  <c r="H15" i="6"/>
  <c r="I15" i="6" s="1"/>
  <c r="P17" i="5"/>
  <c r="G14" i="4" s="1"/>
  <c r="G15" i="4" s="1"/>
  <c r="K5" i="5"/>
  <c r="M5" i="5" s="1"/>
  <c r="C12" i="4" s="1"/>
  <c r="C13" i="4" s="1"/>
  <c r="G17" i="5"/>
  <c r="G8" i="4" s="1"/>
  <c r="G9" i="4" s="1"/>
  <c r="S17" i="5"/>
  <c r="G16" i="4" s="1"/>
  <c r="G17" i="4" s="1"/>
  <c r="I10" i="6"/>
  <c r="F8" i="6"/>
  <c r="J8" i="6" s="1"/>
  <c r="K6" i="5" s="1"/>
  <c r="E15" i="6" l="1"/>
  <c r="F15" i="6" s="1"/>
  <c r="J15" i="6" s="1"/>
  <c r="E16" i="6"/>
  <c r="F11" i="6"/>
  <c r="J11" i="6" s="1"/>
  <c r="K9" i="5" s="1"/>
  <c r="J10" i="6"/>
  <c r="H18" i="6"/>
  <c r="I16" i="6"/>
  <c r="K7" i="6"/>
  <c r="K10" i="6" l="1"/>
  <c r="K8" i="5"/>
  <c r="M8" i="5" s="1"/>
  <c r="D12" i="4" s="1"/>
  <c r="D13" i="4" s="1"/>
  <c r="K14" i="5"/>
  <c r="K18" i="5"/>
  <c r="K21" i="5"/>
  <c r="H19" i="6"/>
  <c r="I18" i="6"/>
  <c r="E18" i="6"/>
  <c r="F16" i="6"/>
  <c r="J16" i="6" s="1"/>
  <c r="K15" i="5" s="1"/>
  <c r="K15" i="6" l="1"/>
  <c r="E19" i="6"/>
  <c r="F18" i="6"/>
  <c r="J18" i="6" s="1"/>
  <c r="H21" i="6"/>
  <c r="I19" i="6"/>
  <c r="K17" i="5"/>
  <c r="M14" i="5"/>
  <c r="F12" i="4" s="1"/>
  <c r="F13" i="4" s="1"/>
  <c r="H22" i="6" l="1"/>
  <c r="I22" i="6" s="1"/>
  <c r="I21" i="6"/>
  <c r="K20" i="5"/>
  <c r="M20" i="5" s="1"/>
  <c r="H12" i="4" s="1"/>
  <c r="H13" i="4" s="1"/>
  <c r="M17" i="5"/>
  <c r="G12" i="4" s="1"/>
  <c r="G13" i="4" s="1"/>
  <c r="F19" i="6"/>
  <c r="J19" i="6" s="1"/>
  <c r="K18" i="6" s="1"/>
  <c r="E21" i="6"/>
  <c r="E22" i="6" l="1"/>
  <c r="F22" i="6" s="1"/>
  <c r="J22" i="6" s="1"/>
  <c r="F21" i="6"/>
  <c r="J21" i="6" s="1"/>
  <c r="K21" i="6" l="1"/>
  <c r="C50" i="3" l="1"/>
  <c r="L45" i="3"/>
  <c r="N45" i="3" s="1"/>
  <c r="P45" i="3" s="1"/>
  <c r="J45" i="3"/>
  <c r="H45" i="3"/>
  <c r="C43" i="3"/>
  <c r="L38" i="3"/>
  <c r="N38" i="3" s="1"/>
  <c r="P38" i="3" s="1"/>
  <c r="J38" i="3"/>
  <c r="H38" i="3"/>
  <c r="C36" i="3"/>
  <c r="L31" i="3"/>
  <c r="N31" i="3" s="1"/>
  <c r="P31" i="3" s="1"/>
  <c r="J31" i="3"/>
  <c r="H31" i="3"/>
  <c r="C29" i="3"/>
  <c r="L24" i="3"/>
  <c r="N24" i="3" s="1"/>
  <c r="P24" i="3" s="1"/>
  <c r="J24" i="3"/>
  <c r="H24" i="3"/>
  <c r="C22" i="3"/>
  <c r="L17" i="3"/>
  <c r="N17" i="3" s="1"/>
  <c r="P17" i="3" s="1"/>
  <c r="J17" i="3"/>
  <c r="H17" i="3"/>
  <c r="C15" i="3"/>
  <c r="L10" i="3"/>
  <c r="N10" i="3" s="1"/>
  <c r="P10" i="3" s="1"/>
  <c r="J10" i="3"/>
  <c r="H10" i="3"/>
</calcChain>
</file>

<file path=xl/sharedStrings.xml><?xml version="1.0" encoding="utf-8"?>
<sst xmlns="http://schemas.openxmlformats.org/spreadsheetml/2006/main" count="492" uniqueCount="189">
  <si>
    <t>Consejo Superior de la Judicatura</t>
  </si>
  <si>
    <t>Dirección Ejecutiva Seccional de Administración Judicial</t>
  </si>
  <si>
    <t>Cartagena - Bolívar</t>
  </si>
  <si>
    <t>SELECCIÓN ABREVIADA DE MENOR CUANTÍA No. SAMC 01-2022</t>
  </si>
  <si>
    <r>
      <rPr>
        <b/>
        <sz val="12"/>
        <rFont val="Century Gothic"/>
        <family val="2"/>
      </rPr>
      <t>Objeto</t>
    </r>
    <r>
      <rPr>
        <sz val="12"/>
        <rFont val="Century Gothic"/>
        <family val="2"/>
      </rPr>
      <t>: “Contratar en nombre de la Nación - Consejo Superior de la Judicatura - Dirección Seccional de Administración Judicial de Cartagena, el servicio de mantenimiento integral preventivo y correctivo en los muebles, equipos e inmuebles de las diferentes dependencias y despachos judiciales de Cartagena, municipios de Bolívar y Archipiélago de San Andrés y Providencia.</t>
    </r>
  </si>
  <si>
    <t>No.</t>
  </si>
  <si>
    <t>DOCUMENTOS DE REVISIÓN</t>
  </si>
  <si>
    <t>FABIO GARZON DAZA</t>
  </si>
  <si>
    <t>REINGENIERIA INTEGRAL SAS</t>
  </si>
  <si>
    <t>CONSORCIO SC INTEROBRAS 2021</t>
  </si>
  <si>
    <t>ARQUITECTURA INGENIERIA Y DESARROLLO S.A.S. – ARQUIND S.A.S.</t>
  </si>
  <si>
    <t>KP PROJECT INGENIERIA SAS</t>
  </si>
  <si>
    <t>MORELSA CONSTRUCTORES LTDA</t>
  </si>
  <si>
    <t>INGENIERIA DE OBRAS Y SERVICIOS "SERVIOBRAS LTDA" (NIT 890.405.979-3)</t>
  </si>
  <si>
    <t>CONSTRUOBRAS C&amp;M S.A.S (NIT 900.506.471-3),</t>
  </si>
  <si>
    <t>Carta de presentación</t>
  </si>
  <si>
    <r>
      <t xml:space="preserve">Suscrita por: </t>
    </r>
    <r>
      <rPr>
        <sz val="12"/>
        <rFont val="Arial"/>
        <family val="2"/>
      </rPr>
      <t>FABIO GARZON DAZA</t>
    </r>
    <r>
      <rPr>
        <b/>
        <sz val="12"/>
        <rFont val="Arial"/>
        <family val="2"/>
      </rPr>
      <t xml:space="preserve">
C.C. No.19.336.660 </t>
    </r>
    <r>
      <rPr>
        <sz val="12"/>
        <rFont val="Arial"/>
        <family val="2"/>
      </rPr>
      <t xml:space="preserve"> expedida en Bogotá.                                                       </t>
    </r>
    <r>
      <rPr>
        <b/>
        <sz val="12"/>
        <rFont val="Arial"/>
        <family val="2"/>
      </rPr>
      <t xml:space="preserve">         </t>
    </r>
    <r>
      <rPr>
        <b/>
        <u/>
        <sz val="12"/>
        <rFont val="Arial"/>
        <family val="2"/>
      </rPr>
      <t>Cumple</t>
    </r>
  </si>
  <si>
    <r>
      <t>Suscrita por:  CRISTIAN LUIS BARON TORRES</t>
    </r>
    <r>
      <rPr>
        <sz val="12"/>
        <rFont val="Arial"/>
        <family val="2"/>
      </rPr>
      <t xml:space="preserve">, en calidad de Representante Legal. </t>
    </r>
    <r>
      <rPr>
        <b/>
        <sz val="12"/>
        <rFont val="Arial"/>
        <family val="2"/>
      </rPr>
      <t xml:space="preserve">
C.C. No. 7.938.406 </t>
    </r>
    <r>
      <rPr>
        <sz val="12"/>
        <rFont val="Arial"/>
        <family val="2"/>
      </rPr>
      <t xml:space="preserve">                                                </t>
    </r>
    <r>
      <rPr>
        <b/>
        <u/>
        <sz val="12"/>
        <rFont val="Arial"/>
        <family val="2"/>
      </rPr>
      <t>Cumple</t>
    </r>
  </si>
  <si>
    <r>
      <t>Suscrita por: MARIO E. HERRERA LADEUTT, identificado con la C.C. No. 73.083.848 de
Cartagena.</t>
    </r>
    <r>
      <rPr>
        <sz val="12"/>
        <rFont val="Arial"/>
        <family val="2"/>
      </rPr>
      <t xml:space="preserve">               </t>
    </r>
    <r>
      <rPr>
        <b/>
        <u/>
        <sz val="12"/>
        <rFont val="Arial"/>
        <family val="2"/>
      </rPr>
      <t>Cumple</t>
    </r>
  </si>
  <si>
    <r>
      <t>Suscrita por: YAMILE RINCON BURGOS</t>
    </r>
    <r>
      <rPr>
        <sz val="12"/>
        <rFont val="Arial"/>
        <family val="2"/>
      </rPr>
      <t xml:space="preserve">, en calidad de Representante Legal. </t>
    </r>
    <r>
      <rPr>
        <b/>
        <sz val="12"/>
        <rFont val="Arial"/>
        <family val="2"/>
      </rPr>
      <t xml:space="preserve">
C.C. No 52105716</t>
    </r>
    <r>
      <rPr>
        <sz val="12"/>
        <rFont val="Arial"/>
        <family val="2"/>
      </rPr>
      <t xml:space="preserve">                                                  </t>
    </r>
    <r>
      <rPr>
        <b/>
        <u/>
        <sz val="12"/>
        <rFont val="Arial"/>
        <family val="2"/>
      </rPr>
      <t>Cumple.</t>
    </r>
  </si>
  <si>
    <r>
      <t>Suscrita por: HERVER CAMACHO PLATA</t>
    </r>
    <r>
      <rPr>
        <sz val="12"/>
        <rFont val="Arial"/>
        <family val="2"/>
      </rPr>
      <t xml:space="preserve">, en calidad de Representante Legal. </t>
    </r>
    <r>
      <rPr>
        <b/>
        <sz val="12"/>
        <rFont val="Arial"/>
        <family val="2"/>
      </rPr>
      <t xml:space="preserve">
C.C. No. 80.000.067                   </t>
    </r>
    <r>
      <rPr>
        <sz val="12"/>
        <rFont val="Arial"/>
        <family val="2"/>
      </rPr>
      <t xml:space="preserve">.                                    </t>
    </r>
    <r>
      <rPr>
        <b/>
        <u/>
        <sz val="12"/>
        <rFont val="Arial"/>
        <family val="2"/>
      </rPr>
      <t>Cumple</t>
    </r>
  </si>
  <si>
    <r>
      <t>Suscrita por: JIMMY MORELOS OROZCO</t>
    </r>
    <r>
      <rPr>
        <sz val="12"/>
        <rFont val="Arial"/>
        <family val="2"/>
      </rPr>
      <t xml:space="preserve">, en calidad de Representante Legal. </t>
    </r>
    <r>
      <rPr>
        <b/>
        <sz val="12"/>
        <rFont val="Arial"/>
        <family val="2"/>
      </rPr>
      <t xml:space="preserve">
C.C. No. 73.078. 346                                       </t>
    </r>
    <r>
      <rPr>
        <sz val="12"/>
        <rFont val="Arial"/>
        <family val="2"/>
      </rPr>
      <t xml:space="preserve">.                                    </t>
    </r>
    <r>
      <rPr>
        <b/>
        <u/>
        <sz val="12"/>
        <rFont val="Arial"/>
        <family val="2"/>
      </rPr>
      <t>Cumple</t>
    </r>
  </si>
  <si>
    <t>Nit del proponente</t>
  </si>
  <si>
    <t>N/A</t>
  </si>
  <si>
    <r>
      <t>Nit.:</t>
    </r>
    <r>
      <rPr>
        <sz val="12"/>
        <rFont val="Arial"/>
        <family val="2"/>
      </rPr>
      <t xml:space="preserve">   901358559-0</t>
    </r>
  </si>
  <si>
    <r>
      <t>Nit.:</t>
    </r>
    <r>
      <rPr>
        <sz val="12"/>
        <rFont val="Arial"/>
        <family val="2"/>
      </rPr>
      <t xml:space="preserve">   890.405.979-3</t>
    </r>
  </si>
  <si>
    <r>
      <t>Nit.:</t>
    </r>
    <r>
      <rPr>
        <sz val="12"/>
        <rFont val="Arial"/>
        <family val="2"/>
      </rPr>
      <t xml:space="preserve">    900.506.471-3</t>
    </r>
  </si>
  <si>
    <r>
      <t>Nit.:</t>
    </r>
    <r>
      <rPr>
        <sz val="12"/>
        <rFont val="Arial"/>
        <family val="2"/>
      </rPr>
      <t xml:space="preserve">  830077126-1</t>
    </r>
  </si>
  <si>
    <r>
      <t>Nit.:</t>
    </r>
    <r>
      <rPr>
        <sz val="12"/>
        <rFont val="Arial"/>
        <family val="2"/>
      </rPr>
      <t xml:space="preserve">  901.258.448-2 </t>
    </r>
  </si>
  <si>
    <r>
      <t>Nit.:</t>
    </r>
    <r>
      <rPr>
        <sz val="12"/>
        <rFont val="Arial"/>
        <family val="2"/>
      </rPr>
      <t xml:space="preserve">  806000473-4</t>
    </r>
  </si>
  <si>
    <t>Documento de conformacion del Consorcio o la Union Temporal</t>
  </si>
  <si>
    <t>Cumple.</t>
  </si>
  <si>
    <t>Garantía de seriedad de la propuesta</t>
  </si>
  <si>
    <r>
      <t>Expedido por: SEGUROS DEL ESTADO S.A.  
Póliza No. 75-44-101122076</t>
    </r>
    <r>
      <rPr>
        <sz val="12"/>
        <rFont val="Arial"/>
        <family val="2"/>
      </rPr>
      <t xml:space="preserve">                                          </t>
    </r>
    <r>
      <rPr>
        <b/>
        <sz val="12"/>
        <rFont val="Arial"/>
        <family val="2"/>
      </rPr>
      <t xml:space="preserve">                                                                                                                                                                                           Valor asegurado:   </t>
    </r>
    <r>
      <rPr>
        <sz val="12"/>
        <rFont val="Arial"/>
        <family val="2"/>
      </rPr>
      <t>$ 18.000.000</t>
    </r>
    <r>
      <rPr>
        <b/>
        <sz val="12"/>
        <rFont val="Arial"/>
        <family val="2"/>
      </rPr>
      <t xml:space="preserve">                                                                                                                                                               Fecha de vigencia:   </t>
    </r>
    <r>
      <rPr>
        <sz val="12"/>
        <rFont val="Arial"/>
        <family val="2"/>
      </rPr>
      <t xml:space="preserve">Desde el 17/06/2022 hasta el 17/06/2022.                     .   </t>
    </r>
    <r>
      <rPr>
        <b/>
        <sz val="12"/>
        <rFont val="Arial"/>
        <family val="2"/>
      </rPr>
      <t xml:space="preserve">                                                                                               </t>
    </r>
    <r>
      <rPr>
        <b/>
        <u/>
        <sz val="12"/>
        <rFont val="Arial"/>
        <family val="2"/>
      </rPr>
      <t>Cumple.</t>
    </r>
  </si>
  <si>
    <r>
      <t>Expedido por: SEGUROS DEL ESTADO S.A.  
Póliza No.  33-44-101227400</t>
    </r>
    <r>
      <rPr>
        <sz val="12"/>
        <rFont val="Arial"/>
        <family val="2"/>
      </rPr>
      <t xml:space="preserve">                                          </t>
    </r>
    <r>
      <rPr>
        <b/>
        <sz val="12"/>
        <rFont val="Arial"/>
        <family val="2"/>
      </rPr>
      <t xml:space="preserve">         Valor asegurado:   </t>
    </r>
    <r>
      <rPr>
        <sz val="12"/>
        <rFont val="Arial"/>
        <family val="2"/>
      </rPr>
      <t>$18,000,000</t>
    </r>
    <r>
      <rPr>
        <b/>
        <sz val="12"/>
        <rFont val="Arial"/>
        <family val="2"/>
      </rPr>
      <t xml:space="preserve">                             Fecha de vigencia:   </t>
    </r>
    <r>
      <rPr>
        <sz val="12"/>
        <rFont val="Arial"/>
        <family val="2"/>
      </rPr>
      <t xml:space="preserve">Desde el 17/06/2022 hasta el 27/09/2022.                        </t>
    </r>
    <r>
      <rPr>
        <b/>
        <sz val="12"/>
        <rFont val="Arial"/>
        <family val="2"/>
      </rPr>
      <t xml:space="preserve">                                                                 </t>
    </r>
    <r>
      <rPr>
        <b/>
        <u/>
        <sz val="12"/>
        <rFont val="Arial"/>
        <family val="2"/>
      </rPr>
      <t>Cumple.</t>
    </r>
  </si>
  <si>
    <r>
      <t xml:space="preserve">Expedido por  MUNDIAL  DE SEGUROS
Póliza No.  100211075    </t>
    </r>
    <r>
      <rPr>
        <sz val="12"/>
        <rFont val="Arial"/>
        <family val="2"/>
      </rPr>
      <t xml:space="preserve">                                        </t>
    </r>
    <r>
      <rPr>
        <b/>
        <sz val="12"/>
        <rFont val="Arial"/>
        <family val="2"/>
      </rPr>
      <t xml:space="preserve">         Valor asegurado:   </t>
    </r>
    <r>
      <rPr>
        <sz val="12"/>
        <rFont val="Arial"/>
        <family val="2"/>
      </rPr>
      <t xml:space="preserve">$ 18,000,000     </t>
    </r>
    <r>
      <rPr>
        <b/>
        <sz val="12"/>
        <rFont val="Arial"/>
        <family val="2"/>
      </rPr>
      <t xml:space="preserve">                             Fecha de vigencia:   </t>
    </r>
    <r>
      <rPr>
        <sz val="12"/>
        <rFont val="Arial"/>
        <family val="2"/>
      </rPr>
      <t xml:space="preserve">Desde el 17/06/2022 hasta el 20/10/2022.                      </t>
    </r>
    <r>
      <rPr>
        <b/>
        <sz val="12"/>
        <rFont val="Arial"/>
        <family val="2"/>
      </rPr>
      <t xml:space="preserve">                                                                    </t>
    </r>
    <r>
      <rPr>
        <b/>
        <u/>
        <sz val="12"/>
        <rFont val="Arial"/>
        <family val="2"/>
      </rPr>
      <t>Cumple.</t>
    </r>
  </si>
  <si>
    <r>
      <t xml:space="preserve">Expedido por: SEGUROS DEL ESTADO S.A.  
Póliza No.  75-44-101122037      </t>
    </r>
    <r>
      <rPr>
        <sz val="12"/>
        <rFont val="Arial"/>
        <family val="2"/>
      </rPr>
      <t xml:space="preserve">                                        </t>
    </r>
    <r>
      <rPr>
        <b/>
        <sz val="12"/>
        <rFont val="Arial"/>
        <family val="2"/>
      </rPr>
      <t xml:space="preserve">         Valor asegurado:   </t>
    </r>
    <r>
      <rPr>
        <sz val="12"/>
        <rFont val="Arial"/>
        <family val="2"/>
      </rPr>
      <t xml:space="preserve">$ 18,000,000     </t>
    </r>
    <r>
      <rPr>
        <b/>
        <sz val="12"/>
        <rFont val="Arial"/>
        <family val="2"/>
      </rPr>
      <t xml:space="preserve">                             Fecha de vigencia:   </t>
    </r>
    <r>
      <rPr>
        <sz val="12"/>
        <rFont val="Arial"/>
        <family val="2"/>
      </rPr>
      <t xml:space="preserve">Desde el 17/06/2022 hasta el 17/10/2022.                      </t>
    </r>
    <r>
      <rPr>
        <b/>
        <sz val="12"/>
        <rFont val="Arial"/>
        <family val="2"/>
      </rPr>
      <t xml:space="preserve">                                                                    </t>
    </r>
    <r>
      <rPr>
        <b/>
        <u/>
        <sz val="12"/>
        <rFont val="Arial"/>
        <family val="2"/>
      </rPr>
      <t>Cumple.</t>
    </r>
  </si>
  <si>
    <t>Acta de Autorizacion del Organo Societario</t>
  </si>
  <si>
    <t>Certificado de Existencia y Representación Legal</t>
  </si>
  <si>
    <r>
      <t xml:space="preserve"> </t>
    </r>
    <r>
      <rPr>
        <b/>
        <u/>
        <sz val="12"/>
        <rFont val="Arial"/>
        <family val="2"/>
      </rPr>
      <t>Cumple.</t>
    </r>
  </si>
  <si>
    <t>Cumple</t>
  </si>
  <si>
    <t>Certificado de inscripcion en el Registro Unico de Proponentes - RUP</t>
  </si>
  <si>
    <r>
      <t xml:space="preserve">Expedido el 17 de junio de 2022.  </t>
    </r>
    <r>
      <rPr>
        <b/>
        <u/>
        <sz val="12"/>
        <rFont val="Arial"/>
        <family val="2"/>
      </rPr>
      <t>Cumple.</t>
    </r>
  </si>
  <si>
    <r>
      <t xml:space="preserve">Expedido el 15 de junio de 2022 </t>
    </r>
    <r>
      <rPr>
        <b/>
        <u/>
        <sz val="12"/>
        <rFont val="Arial"/>
        <family val="2"/>
      </rPr>
      <t>Cumple.</t>
    </r>
  </si>
  <si>
    <r>
      <t xml:space="preserve">Expedido el 03 de junio de 2022 </t>
    </r>
    <r>
      <rPr>
        <b/>
        <u/>
        <sz val="12"/>
        <rFont val="Arial"/>
        <family val="2"/>
      </rPr>
      <t>Cumple.</t>
    </r>
  </si>
  <si>
    <r>
      <t xml:space="preserve">Expedido el 17 de junio de 2022 </t>
    </r>
    <r>
      <rPr>
        <b/>
        <u/>
        <sz val="12"/>
        <rFont val="Arial"/>
        <family val="2"/>
      </rPr>
      <t>Cumple.</t>
    </r>
  </si>
  <si>
    <r>
      <t xml:space="preserve">Expedido el 13 de junio de 2022 </t>
    </r>
    <r>
      <rPr>
        <b/>
        <u/>
        <sz val="12"/>
        <rFont val="Arial"/>
        <family val="2"/>
      </rPr>
      <t>Cumple.</t>
    </r>
  </si>
  <si>
    <r>
      <t xml:space="preserve">Expedido el 10 de mayo de 2022. </t>
    </r>
    <r>
      <rPr>
        <b/>
        <u/>
        <sz val="12"/>
        <rFont val="Arial"/>
        <family val="2"/>
      </rPr>
      <t>No Cumple, el certificado es mayor a treinta (30) días.</t>
    </r>
  </si>
  <si>
    <t>Certificaciones de cumplimiento (Aporte parafiscales y Seguridad Social)</t>
  </si>
  <si>
    <t>Compromiso Anticorrupción</t>
  </si>
  <si>
    <t xml:space="preserve"> Cumple.</t>
  </si>
  <si>
    <t>Certificado de no estar incurso en las causales de inhabilidad e incompatibilidad</t>
  </si>
  <si>
    <t>Fotocopia de identidad del Representante Legal</t>
  </si>
  <si>
    <t>Certificado de Antecedentes  Disciplinarios, Fiscal y Judicial.</t>
  </si>
  <si>
    <t>Validez de la Oferta</t>
  </si>
  <si>
    <t>Conclusión</t>
  </si>
  <si>
    <t>CUMPLE JURÍDICAMENTE</t>
  </si>
  <si>
    <t>IRIS MARIA CORTECERO NÚÑEZ</t>
  </si>
  <si>
    <t>Coordinadora Area Juridica</t>
  </si>
  <si>
    <t>Rama Judicial del Poder Público</t>
  </si>
  <si>
    <t xml:space="preserve">                                                       </t>
  </si>
  <si>
    <t>EVALUACIÓN JURÍDICA SELECCIÓN ABREVIADA 01 DE 2022</t>
  </si>
  <si>
    <t xml:space="preserve">Presupuesto oficial estimado: </t>
  </si>
  <si>
    <t>180 SMMLV</t>
  </si>
  <si>
    <t>Oferente 1</t>
  </si>
  <si>
    <t>Contrato</t>
  </si>
  <si>
    <t>Clasificación UNSPSC</t>
  </si>
  <si>
    <t>Valor del contrato expresado en  SMMLV</t>
  </si>
  <si>
    <t>Consecutivo RUP</t>
  </si>
  <si>
    <t>CUMPLE / NO CUMPLE</t>
  </si>
  <si>
    <r>
      <rPr>
        <b/>
        <sz val="9"/>
        <rFont val="Century Gothic"/>
        <family val="2"/>
      </rPr>
      <t>COMPROMISO DE EJECUCION</t>
    </r>
    <r>
      <rPr>
        <sz val="9"/>
        <rFont val="Century Gothic"/>
        <family val="2"/>
      </rPr>
      <t>: El oferente deberá 
presentar manifestación expresa firmada por el 
representante legal o persona natural, en el cual exprese 
que dispone de la capacidad operativa para atender el 
objeto contractual, así mismo que se compromete a 
cumplir con las diferentes condiciones exigidas por la 
entidad y certificar que se obliga a brindar garantía de la 
prestación de los servicios suministrados</t>
    </r>
  </si>
  <si>
    <r>
      <rPr>
        <b/>
        <sz val="9"/>
        <rFont val="Century Gothic"/>
        <family val="2"/>
      </rPr>
      <t>SEGURIDAD Y LA SALUD EN EL TRABAJO</t>
    </r>
    <r>
      <rPr>
        <sz val="9"/>
        <rFont val="Century Gothic"/>
        <family val="2"/>
      </rPr>
      <t>. El proponente deberá aportar de conformidad con lo previsto en el Decreto 1072 de 2015 y el Acuerdo No. PSAA16-10560 del 11 de Agosto de 2016 del Consejo Superior de la Judicatura, una certificación suscrita por la A.R.L. o por el representante legal, en la que conste que el señor cuenta con un Sistema de Gestión de la Seguridad y la Salud en el Trabajo (SG-SST) y/o que lo está implementando.</t>
    </r>
  </si>
  <si>
    <r>
      <t xml:space="preserve">CUMPLIMIENTO DE CONDICIONES TÉCNICAS: </t>
    </r>
    <r>
      <rPr>
        <sz val="9"/>
        <rFont val="Century Gothic"/>
        <family val="2"/>
      </rPr>
      <t>Anexo No 8 del Pliego de condiciones</t>
    </r>
  </si>
  <si>
    <r>
      <rPr>
        <b/>
        <sz val="9"/>
        <rFont val="Century Gothic"/>
        <family val="2"/>
      </rPr>
      <t>CARTA DE COMPROMISO DE MANEJO Y GESTIÓN DE RESIDUOS PELIGROSOS Y SUSTANCIAS QUÍMICAS PELIGROSAS:</t>
    </r>
    <r>
      <rPr>
        <sz val="9"/>
        <rFont val="Century Gothic"/>
        <family val="2"/>
      </rPr>
      <t xml:space="preserve"> El contratista deberá presentar Carta de Compromiso en la que deberá garantizar la gestión ambientalmente adecuada de las sustancias refrigerantes, sus envases y residuos, teniendo en cuenta la normatividad nacional vigente Decreto 1076 de 2015.</t>
    </r>
  </si>
  <si>
    <r>
      <rPr>
        <b/>
        <sz val="9"/>
        <rFont val="Century Gothic"/>
        <family val="2"/>
      </rPr>
      <t>CARTA DE COMPROMISO DE BUENAS PRÁCTICAS DE AHORRO:</t>
    </r>
    <r>
      <rPr>
        <sz val="9"/>
        <rFont val="Century Gothic"/>
        <family val="2"/>
      </rPr>
      <t xml:space="preserve"> El contratista deberá presentar Carta de Compromiso de realizar el máximo esfuerzo para ahorrar energía y agua, y reducir los gastos de dichos servicios mediante la puesta en práctica de medidas eficaces</t>
    </r>
  </si>
  <si>
    <t xml:space="preserve">72151500 / 72151401 </t>
  </si>
  <si>
    <t>CUMPLE</t>
  </si>
  <si>
    <t>72101500 / 72152400</t>
  </si>
  <si>
    <t>72151400 / 72152500</t>
  </si>
  <si>
    <t>VALOR TOTAL ACREDITADO EN SMMLV</t>
  </si>
  <si>
    <t>Oferente 2</t>
  </si>
  <si>
    <t>72151400 / 72152300</t>
  </si>
  <si>
    <t>Oferente 3</t>
  </si>
  <si>
    <t>72151900 / 72151500</t>
  </si>
  <si>
    <t>Oferente 4</t>
  </si>
  <si>
    <t>ARQUITECTURA INGENIERIA Y DESARROLLO SAS</t>
  </si>
  <si>
    <t>72101500 / 72151500</t>
  </si>
  <si>
    <t>Oferente 5</t>
  </si>
  <si>
    <t>MORELSA CONSTRUCTORES LTDA.</t>
  </si>
  <si>
    <t>72152500 / 72152400</t>
  </si>
  <si>
    <t>72151500 / 72152400</t>
  </si>
  <si>
    <t>Oferente 6</t>
  </si>
  <si>
    <t>72101500 / 72151400</t>
  </si>
  <si>
    <t>EVALUACION FINANCIERA Y ORGANIZACIONAL SELECCIÓN ABREVIADA SAMC 01-2022</t>
  </si>
  <si>
    <t>PROPONENTES</t>
  </si>
  <si>
    <t>CAPACIDAD FINANCIERA</t>
  </si>
  <si>
    <t>CAPACIDAD ORGANIZACIONAL</t>
  </si>
  <si>
    <t>OBSERVACIONES</t>
  </si>
  <si>
    <t>Indice de Liquidez</t>
  </si>
  <si>
    <t>Indice de Endeudamiento</t>
  </si>
  <si>
    <t>Capital de trabajo</t>
  </si>
  <si>
    <t>Razon de Cobertura de Intereses</t>
  </si>
  <si>
    <t>Rentabilidad del Patrimonio</t>
  </si>
  <si>
    <t>Rentabilidad del Activo</t>
  </si>
  <si>
    <t>&gt; = 1.5</t>
  </si>
  <si>
    <t>&lt; = 60%</t>
  </si>
  <si>
    <t>&gt; = $90.000.000</t>
  </si>
  <si>
    <t>&gt; =  1,5</t>
  </si>
  <si>
    <t>&gt;=5%</t>
  </si>
  <si>
    <t>&gt;= 2%</t>
  </si>
  <si>
    <t>GUSTAVO E. TORRES VELEZ</t>
  </si>
  <si>
    <t>Coordinador Financiero DSAJ Cartagena</t>
  </si>
  <si>
    <t>FABIO GARZON DAZA NIT.19.336.660-3</t>
  </si>
  <si>
    <t>KP PROJECT INGENIERIA SAS NIT.901.258.448-2</t>
  </si>
  <si>
    <t>ARQUITECTURA INGENIERIA Y DESARROLLO S A S ARQUIND S A S NIT.830.077.126-1</t>
  </si>
  <si>
    <t>MORELSA CONSTRUCTORES LTDA. NIT.806.000.473-4</t>
  </si>
  <si>
    <t>REINGENIERIA INTEGRAL SAS NIT.901.358.559-0</t>
  </si>
  <si>
    <t>INDICE LIQUIDEZ</t>
  </si>
  <si>
    <t xml:space="preserve"> =</t>
  </si>
  <si>
    <t>ACTIVO CORRIENTE</t>
  </si>
  <si>
    <t>=</t>
  </si>
  <si>
    <t>PASIVO CORRIENTE</t>
  </si>
  <si>
    <t>INDICE DE ENDEUDAMIENTO</t>
  </si>
  <si>
    <t>PASIVO TOTAL</t>
  </si>
  <si>
    <t>ACTIVO TOTAL</t>
  </si>
  <si>
    <t>CAPITAL DE TRABAJO</t>
  </si>
  <si>
    <t>ACTIVO CORRIENTE (MENOS) PASIVO CORRIENTE</t>
  </si>
  <si>
    <t>RAZON DE COBERTURA</t>
  </si>
  <si>
    <t>UTILIDAD OPERACIONAL</t>
  </si>
  <si>
    <t>INDETERMINADO</t>
  </si>
  <si>
    <t>GASTOS DE INTERESES</t>
  </si>
  <si>
    <t>RENTABILIDAD DEL PATRIMONIO</t>
  </si>
  <si>
    <t>PATRIMONIO</t>
  </si>
  <si>
    <t>RENTABILIDAD DEL ACTIVO</t>
  </si>
  <si>
    <t>ACTIVO</t>
  </si>
  <si>
    <t>RESULTADO INDICADOR</t>
  </si>
  <si>
    <t>INGENIERIA DE OBRAS Y SERVICIOS SERVIOBRAS LTDA, NIT 890.405.979 - 3</t>
  </si>
  <si>
    <t>CONSTRUOBRAS C&amp;M S.A.S, NIT 900.506.471 - 3</t>
  </si>
  <si>
    <t>VALOR TOTAL</t>
  </si>
  <si>
    <t>VALOR RUP</t>
  </si>
  <si>
    <t>% PARTICIPACION CONSORCIO</t>
  </si>
  <si>
    <t>VR.APORTADO CONSORCIO</t>
  </si>
  <si>
    <t xml:space="preserve">   =</t>
  </si>
  <si>
    <t>MARIO BARRERA NUÑEZ</t>
  </si>
  <si>
    <t>Asistente Administrativo Grado 5</t>
  </si>
  <si>
    <t>Area Administrativa DSAJ Cartagena</t>
  </si>
  <si>
    <r>
      <t xml:space="preserve">Expedido por:   Seguros del EstadoS.A. </t>
    </r>
    <r>
      <rPr>
        <sz val="12"/>
        <rFont val="Arial"/>
        <family val="2"/>
      </rPr>
      <t xml:space="preserve">
Póliza No. 75-44-101122092       </t>
    </r>
    <r>
      <rPr>
        <b/>
        <sz val="12"/>
        <rFont val="Arial"/>
        <family val="2"/>
      </rPr>
      <t xml:space="preserve">                            Valor asegurado:   </t>
    </r>
    <r>
      <rPr>
        <sz val="12"/>
        <rFont val="Arial"/>
        <family val="2"/>
      </rPr>
      <t>$18,000,000</t>
    </r>
    <r>
      <rPr>
        <b/>
        <sz val="12"/>
        <rFont val="Arial"/>
        <family val="2"/>
      </rPr>
      <t xml:space="preserve">                           Fecha de vigencia:   </t>
    </r>
    <r>
      <rPr>
        <sz val="12"/>
        <rFont val="Arial"/>
        <family val="2"/>
      </rPr>
      <t xml:space="preserve">Desde el 17/06/2022 hasta el 17/10/2022. 
</t>
    </r>
    <r>
      <rPr>
        <b/>
        <u/>
        <sz val="12"/>
        <rFont val="Arial"/>
        <family val="2"/>
      </rPr>
      <t>Cumple.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 xml:space="preserve">                                                                             </t>
    </r>
  </si>
  <si>
    <r>
      <t xml:space="preserve">Expedido por:   Seguros del EstadoS.A. </t>
    </r>
    <r>
      <rPr>
        <sz val="12"/>
        <rFont val="Arial"/>
        <family val="2"/>
      </rPr>
      <t xml:space="preserve">
Póliza No. 25-44-101169333</t>
    </r>
    <r>
      <rPr>
        <b/>
        <sz val="12"/>
        <rFont val="Arial"/>
        <family val="2"/>
      </rPr>
      <t xml:space="preserve">                            Valor asegurado:   </t>
    </r>
    <r>
      <rPr>
        <sz val="12"/>
        <rFont val="Arial"/>
        <family val="2"/>
      </rPr>
      <t>$18,000,000</t>
    </r>
    <r>
      <rPr>
        <b/>
        <sz val="12"/>
        <rFont val="Arial"/>
        <family val="2"/>
      </rPr>
      <t xml:space="preserve">                         Fecha de vigencia:   </t>
    </r>
    <r>
      <rPr>
        <sz val="12"/>
        <rFont val="Arial"/>
        <family val="2"/>
      </rPr>
      <t xml:space="preserve">Desde el 17/06/2022 hasta el 30/09/2022.   </t>
    </r>
    <r>
      <rPr>
        <b/>
        <sz val="12"/>
        <rFont val="Arial"/>
        <family val="2"/>
      </rPr>
      <t xml:space="preserve"> 
</t>
    </r>
    <r>
      <rPr>
        <b/>
        <u/>
        <sz val="12"/>
        <rFont val="Arial"/>
        <family val="2"/>
      </rPr>
      <t xml:space="preserve">Cumple. </t>
    </r>
    <r>
      <rPr>
        <b/>
        <sz val="12"/>
        <rFont val="Arial"/>
        <family val="2"/>
      </rPr>
      <t xml:space="preserve">                                                                            </t>
    </r>
  </si>
  <si>
    <t>EVALUACION JURIDICA</t>
  </si>
  <si>
    <t>EVALUACION TECNICA</t>
  </si>
  <si>
    <t>OFERENTE</t>
  </si>
  <si>
    <t>#</t>
  </si>
  <si>
    <t>Subsanado</t>
  </si>
  <si>
    <t xml:space="preserve"> CUMPLE JURÍDICAMENTE</t>
  </si>
  <si>
    <t>CUMPLE JURIDÍCAMENTE</t>
  </si>
  <si>
    <t>Dirección  Seccional de Administración Judicial</t>
  </si>
  <si>
    <t>Selección Abreviada de Menor Cuantía No. SAMC 03-2021</t>
  </si>
  <si>
    <r>
      <t>OBJETO</t>
    </r>
    <r>
      <rPr>
        <sz val="10"/>
        <rFont val="Century Gothic"/>
        <family val="2"/>
      </rPr>
      <t>:   “Contratar en nombre de la NACIÓN - CONSEJO SUPERIOR DE JUDICATURA - DIRECCIÓN EJECUTIVA SECCIONAL DE ADMINISTRACIÓN JUDICIAL DE CARTAGENA, las adecuaciones de cableado estructurado, de redes lógicas, para la sede de la rama judicial San Andrés Islas”.</t>
    </r>
  </si>
  <si>
    <t>ITEM</t>
  </si>
  <si>
    <t>PROPONENTE / CRITERIO DE EVALUACION</t>
  </si>
  <si>
    <t>SUPERVISOR
(100 PUNTOS )</t>
  </si>
  <si>
    <t>APOYO A LA INDUSTRIA NACIONAL (100 PUNTOS )</t>
  </si>
  <si>
    <t>TOTAL PUNTAJE</t>
  </si>
  <si>
    <t>PUNTAJE</t>
  </si>
  <si>
    <t>AA Grado 5 Area Administrativa DSAJ Cartagena</t>
  </si>
  <si>
    <t>JAVIER ANIBAL URIBE PUELLO</t>
  </si>
  <si>
    <t xml:space="preserve">Coordinador Area Administrativa DSAJ Cartagena </t>
  </si>
  <si>
    <t>PUNTAJE ADICIONAL MIPYME (0,50 PUNTOS)</t>
  </si>
  <si>
    <t>EMPRENDIMIENTO Y EMPRESAS DE MUJERES (0,50 PUNTOS)</t>
  </si>
  <si>
    <t>No aporto acreditacion de ser emprendimiento o empresa de mujer</t>
  </si>
  <si>
    <t>EVALUACION ECONOMICA SELECCIONA ABREVIADA DE MENOR CUANTIA N°SAMC-01-2022</t>
  </si>
  <si>
    <t>RAZON SOCIAL DEL PROPONENTE</t>
  </si>
  <si>
    <t>VALOR PROPUESTA</t>
  </si>
  <si>
    <t>MAS CERCANO POR DEBAJO</t>
  </si>
  <si>
    <t>POR ENCIMA DE LA MEDIA</t>
  </si>
  <si>
    <t>MENOR DE LA MEDIA</t>
  </si>
  <si>
    <t>CANTIDAD PROPUESTAS</t>
  </si>
  <si>
    <t>MEDIA ARITMETICA</t>
  </si>
  <si>
    <t>PRESUPUESTO OFICIAL</t>
  </si>
  <si>
    <t>POR DEBAJO DE LA MEDIA</t>
  </si>
  <si>
    <t>PUNTAJE TOTAL</t>
  </si>
  <si>
    <t>SE RECHAZA LA OFERTA, toda vez que el item N°84 de lo servicios ofertados por Cartagena y Municipios de Bolivar supero el valor determinado por la entidad en el estudio de mercado para ese item,Causal de rechazo Numeral  2° DEL 1.11.3 CAUSALES PARA NO CONSIDERAR LAS PROPUESTA DEL PLIEGO DE CONDICIONES DEFINITIVOS ¨Cuando el valor unitario de uno o varios ítems de la propuesta diligenciado en el Anexo 7, EXCEDA el valor unitario total determinado por la entidad en el estudio de mercado para cada ítem¨</t>
  </si>
  <si>
    <t>SE RECHAZA LA OFERTA , TODA VEZ QUE INCURRIO EN LA CAUSAL DE RECHAZO NUMERAL 30 DEL 1.11.3 CAUSALES PARA NO CONSIDERAR LAS PROPUESTAS
  DEL PLIEGO DE CONDICIONES DEFINITIVOS ¨  Cuando no se diligencie el total del presupuesto oficial en el formulario electrónico SECOP II¨</t>
  </si>
  <si>
    <t>mediana</t>
  </si>
  <si>
    <t>desviacion estandar</t>
  </si>
  <si>
    <t xml:space="preserve">valor </t>
  </si>
  <si>
    <t>TECNICO PUNTUABLE</t>
  </si>
  <si>
    <t>RECHAZADO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</si>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</sst>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43" formatCode="_-* #,##0.00_-;\-* #,##0.00_-;_-* &quot;-&quot;??_-;_-@_-"/>
    <numFmt numFmtId="164" formatCode="_ * #,##0.00_ ;_ * \-#,##0.00_ ;_ * &quot;-&quot;??_ ;_ @_ "/>
    <numFmt numFmtId="165" formatCode="_(* #,##0_);_(* \(#,##0\);_(* &quot;-&quot;??_);_(@_)"/>
    <numFmt numFmtId="166" formatCode="_ &quot;$&quot;\ * #,##0.00_ ;_ &quot;$&quot;\ * \-#,##0.00_ ;_ &quot;$&quot;\ * &quot;-&quot;??_ ;_ @_ "/>
    <numFmt numFmtId="167" formatCode="&quot;$&quot;\ #,##0.00"/>
    <numFmt numFmtId="168" formatCode="_-* #,##0.00\ _€_-;\-* #,##0.00\ _€_-;_-* &quot;-&quot;??\ _€_-;_-@_-"/>
    <numFmt numFmtId="169" formatCode="_-* #,##0\ _€_-;\-* #,##0\ _€_-;_-* &quot;-&quot;??\ _€_-;_-@_-"/>
    <numFmt numFmtId="170" formatCode="_-* #,##0.00000\ _€_-;\-* #,##0.00000\ _€_-;_-* &quot;-&quot;??\ _€_-;_-@_-"/>
    <numFmt numFmtId="171" formatCode="0.000%"/>
  </numFmts>
  <fonts count="5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name val="Century Gothic"/>
      <family val="2"/>
    </font>
    <font>
      <sz val="12"/>
      <name val="Century Gothic"/>
      <family val="2"/>
    </font>
    <font>
      <b/>
      <sz val="18"/>
      <name val="Century Gothic"/>
      <family val="2"/>
    </font>
    <font>
      <b/>
      <sz val="12"/>
      <name val="Century Gothic"/>
      <family val="2"/>
    </font>
    <font>
      <b/>
      <sz val="12"/>
      <name val="Arial"/>
      <family val="2"/>
    </font>
    <font>
      <sz val="12"/>
      <name val="Arial"/>
      <family val="2"/>
    </font>
    <font>
      <b/>
      <u/>
      <sz val="12"/>
      <name val="Arial"/>
      <family val="2"/>
    </font>
    <font>
      <sz val="11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2"/>
      <name val="Arial"/>
      <family val="2"/>
    </font>
    <font>
      <b/>
      <i/>
      <sz val="12"/>
      <name val="Times New Roman"/>
      <family val="1"/>
    </font>
    <font>
      <i/>
      <sz val="12"/>
      <name val="Times New Roman"/>
      <family val="1"/>
    </font>
    <font>
      <b/>
      <sz val="20"/>
      <name val="Arial"/>
      <family val="2"/>
    </font>
    <font>
      <b/>
      <sz val="9"/>
      <name val="Century Gothic"/>
      <family val="2"/>
    </font>
    <font>
      <b/>
      <sz val="10"/>
      <name val="Century Gothic"/>
      <family val="2"/>
    </font>
    <font>
      <sz val="9"/>
      <name val="Century Gothic"/>
      <family val="2"/>
    </font>
    <font>
      <sz val="9"/>
      <name val="Arial"/>
      <family val="2"/>
    </font>
    <font>
      <sz val="11"/>
      <color theme="1"/>
      <name val="Century Gothic"/>
      <family val="2"/>
    </font>
    <font>
      <b/>
      <sz val="26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10"/>
      <color theme="1"/>
      <name val="Century Gothic"/>
      <family val="2"/>
    </font>
    <font>
      <b/>
      <sz val="12"/>
      <color theme="1"/>
      <name val="Century Gothic"/>
      <family val="2"/>
    </font>
    <font>
      <b/>
      <sz val="10"/>
      <name val="Arial"/>
      <family val="2"/>
    </font>
    <font>
      <b/>
      <sz val="14"/>
      <name val="Arial"/>
      <family val="2"/>
    </font>
    <font>
      <b/>
      <sz val="18"/>
      <name val="Arial"/>
      <family val="2"/>
    </font>
    <font>
      <sz val="9"/>
      <color theme="1"/>
      <name val="Century Gothic"/>
      <family val="2"/>
    </font>
    <font>
      <sz val="9"/>
      <color theme="1"/>
      <name val="Arial  "/>
    </font>
    <font>
      <sz val="10"/>
      <name val="Century Gothic"/>
      <family val="2"/>
    </font>
    <font>
      <b/>
      <sz val="10"/>
      <color rgb="FF000000"/>
      <name val="Century Gothic"/>
      <family val="2"/>
    </font>
    <font>
      <sz val="10"/>
      <color rgb="FF000000"/>
      <name val="Century Gothic"/>
      <family val="2"/>
    </font>
    <font>
      <sz val="10"/>
      <color rgb="FFFF0000"/>
      <name val="Century Gothic"/>
      <family val="2"/>
    </font>
    <font>
      <b/>
      <sz val="10"/>
      <color theme="1"/>
      <name val="Century Gothic"/>
      <family val="2"/>
    </font>
    <font>
      <sz val="10"/>
      <color theme="1"/>
      <name val="Arial  "/>
    </font>
    <font>
      <b/>
      <sz val="7"/>
      <name val="Tahoma"/>
      <family val="2"/>
    </font>
    <font>
      <b/>
      <sz val="9"/>
      <name val="Tahoma"/>
      <family val="2"/>
    </font>
    <font>
      <b/>
      <sz val="6"/>
      <name val="Tahoma"/>
      <family val="2"/>
    </font>
    <font>
      <sz val="10"/>
      <color indexed="10"/>
      <name val="Arial"/>
      <family val="2"/>
    </font>
    <font>
      <b/>
      <sz val="8"/>
      <name val="Tahoma"/>
      <family val="2"/>
    </font>
    <font>
      <sz val="8"/>
      <name val="Arial"/>
      <family val="2"/>
    </font>
    <font>
      <sz val="9"/>
      <name val="Tahoma"/>
      <family val="2"/>
    </font>
    <font>
      <b/>
      <sz val="10"/>
      <color indexed="10"/>
      <name val="Tahoma"/>
      <family val="2"/>
    </font>
    <font>
      <sz val="8"/>
      <name val="Tahoma"/>
      <family val="2"/>
    </font>
    <font>
      <b/>
      <sz val="7"/>
      <color rgb="FFFF0000"/>
      <name val="Tahoma"/>
      <family val="2"/>
    </font>
    <font>
      <b/>
      <sz val="6"/>
      <color rgb="FFFF0000"/>
      <name val="Arial"/>
      <family val="2"/>
    </font>
  </fonts>
  <fills count="1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indexed="22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7">
    <xf numFmtId="0" fontId="0" fillId="0" borderId="0"/>
    <xf numFmtId="0" fontId="1" fillId="0" borderId="0"/>
    <xf numFmtId="9" fontId="10" fillId="0" borderId="0" applyFont="0" applyFill="0" applyBorder="0" applyAlignment="0" applyProtection="0"/>
    <xf numFmtId="164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168" fontId="1" fillId="0" borderId="0" applyFont="0" applyFill="0" applyBorder="0" applyAlignment="0" applyProtection="0"/>
  </cellStyleXfs>
  <cellXfs count="321">
    <xf numFmtId="0" fontId="0" fillId="0" borderId="0" xfId="0"/>
    <xf numFmtId="0" fontId="3" fillId="0" borderId="0" xfId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2" xfId="0" applyNumberFormat="1" applyFont="1" applyFill="1" applyBorder="1" applyAlignment="1" applyProtection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 applyProtection="1">
      <alignment horizontal="center" vertical="center" wrapText="1"/>
    </xf>
    <xf numFmtId="0" fontId="6" fillId="3" borderId="4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 applyProtection="1">
      <alignment horizontal="left" vertical="center" wrapText="1"/>
    </xf>
    <xf numFmtId="0" fontId="6" fillId="3" borderId="1" xfId="0" applyFont="1" applyFill="1" applyBorder="1" applyAlignment="1">
      <alignment horizontal="left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left" vertical="center" wrapText="1"/>
    </xf>
    <xf numFmtId="0" fontId="6" fillId="3" borderId="1" xfId="0" applyFont="1" applyFill="1" applyBorder="1" applyAlignment="1">
      <alignment horizontal="justify" vertical="center" wrapText="1"/>
    </xf>
    <xf numFmtId="0" fontId="8" fillId="3" borderId="1" xfId="0" applyFont="1" applyFill="1" applyBorder="1" applyAlignment="1">
      <alignment horizontal="justify" vertical="center" wrapText="1"/>
    </xf>
    <xf numFmtId="0" fontId="9" fillId="0" borderId="0" xfId="0" applyFont="1" applyFill="1"/>
    <xf numFmtId="0" fontId="9" fillId="3" borderId="0" xfId="0" applyFont="1" applyFill="1"/>
    <xf numFmtId="0" fontId="9" fillId="0" borderId="0" xfId="0" applyFont="1" applyFill="1" applyAlignment="1">
      <alignment horizontal="left" vertical="center" wrapText="1"/>
    </xf>
    <xf numFmtId="0" fontId="9" fillId="3" borderId="0" xfId="0" applyFont="1" applyFill="1" applyAlignment="1">
      <alignment horizontal="left" vertical="center" wrapText="1"/>
    </xf>
    <xf numFmtId="0" fontId="12" fillId="0" borderId="0" xfId="0" applyFont="1" applyFill="1" applyAlignment="1">
      <alignment horizontal="center" vertical="center" wrapText="1"/>
    </xf>
    <xf numFmtId="0" fontId="12" fillId="0" borderId="0" xfId="0" applyFont="1" applyFill="1" applyAlignment="1">
      <alignment horizontal="left" vertical="top" wrapText="1"/>
    </xf>
    <xf numFmtId="0" fontId="14" fillId="3" borderId="0" xfId="0" applyFont="1" applyFill="1" applyAlignment="1">
      <alignment horizontal="center"/>
    </xf>
    <xf numFmtId="0" fontId="12" fillId="0" borderId="0" xfId="0" applyFont="1" applyFill="1" applyBorder="1" applyAlignment="1">
      <alignment horizontal="center" vertical="center" wrapText="1"/>
    </xf>
    <xf numFmtId="0" fontId="9" fillId="4" borderId="0" xfId="0" applyFont="1" applyFill="1" applyAlignment="1">
      <alignment horizontal="left" vertical="center" wrapText="1"/>
    </xf>
    <xf numFmtId="0" fontId="7" fillId="0" borderId="0" xfId="1" applyFont="1" applyFill="1" applyBorder="1" applyAlignment="1">
      <alignment vertical="center"/>
    </xf>
    <xf numFmtId="0" fontId="3" fillId="0" borderId="0" xfId="1" applyFont="1" applyFill="1" applyBorder="1" applyAlignment="1">
      <alignment vertical="center"/>
    </xf>
    <xf numFmtId="0" fontId="5" fillId="0" borderId="1" xfId="1" applyFont="1" applyFill="1" applyBorder="1" applyAlignment="1">
      <alignment horizontal="center" vertical="center"/>
    </xf>
    <xf numFmtId="0" fontId="16" fillId="5" borderId="1" xfId="1" applyFont="1" applyFill="1" applyBorder="1" applyAlignment="1">
      <alignment horizontal="center" vertical="center" wrapText="1"/>
    </xf>
    <xf numFmtId="0" fontId="16" fillId="3" borderId="0" xfId="1" applyFont="1" applyFill="1" applyBorder="1" applyAlignment="1">
      <alignment horizontal="center" vertical="center" wrapText="1"/>
    </xf>
    <xf numFmtId="0" fontId="16" fillId="6" borderId="1" xfId="1" applyFont="1" applyFill="1" applyBorder="1" applyAlignment="1">
      <alignment horizontal="center" vertical="center" wrapText="1"/>
    </xf>
    <xf numFmtId="0" fontId="6" fillId="0" borderId="0" xfId="1" applyFont="1" applyFill="1" applyBorder="1" applyAlignment="1">
      <alignment vertical="center" wrapText="1"/>
    </xf>
    <xf numFmtId="0" fontId="17" fillId="7" borderId="1" xfId="1" applyFont="1" applyFill="1" applyBorder="1" applyAlignment="1">
      <alignment horizontal="center" vertical="center" wrapText="1"/>
    </xf>
    <xf numFmtId="165" fontId="17" fillId="7" borderId="1" xfId="3" applyNumberFormat="1" applyFont="1" applyFill="1" applyBorder="1" applyAlignment="1">
      <alignment horizontal="center" vertical="center" wrapText="1"/>
    </xf>
    <xf numFmtId="0" fontId="18" fillId="0" borderId="0" xfId="1" applyFont="1" applyFill="1" applyBorder="1" applyAlignment="1">
      <alignment horizontal="center" vertical="center" wrapText="1"/>
    </xf>
    <xf numFmtId="0" fontId="7" fillId="0" borderId="0" xfId="1" applyFont="1" applyFill="1" applyBorder="1" applyAlignment="1">
      <alignment horizontal="center" vertical="center"/>
    </xf>
    <xf numFmtId="0" fontId="18" fillId="0" borderId="4" xfId="1" applyFont="1" applyFill="1" applyBorder="1" applyAlignment="1">
      <alignment horizontal="center" vertical="center" wrapText="1"/>
    </xf>
    <xf numFmtId="0" fontId="18" fillId="0" borderId="6" xfId="1" applyFont="1" applyFill="1" applyBorder="1" applyAlignment="1">
      <alignment horizontal="center" vertical="center" wrapText="1"/>
    </xf>
    <xf numFmtId="2" fontId="18" fillId="0" borderId="4" xfId="3" applyNumberFormat="1" applyFont="1" applyFill="1" applyBorder="1" applyAlignment="1">
      <alignment horizontal="center" vertical="center" wrapText="1"/>
    </xf>
    <xf numFmtId="1" fontId="18" fillId="0" borderId="4" xfId="3" applyNumberFormat="1" applyFont="1" applyFill="1" applyBorder="1" applyAlignment="1">
      <alignment horizontal="center" vertical="center" wrapText="1"/>
    </xf>
    <xf numFmtId="0" fontId="18" fillId="0" borderId="1" xfId="1" applyFont="1" applyFill="1" applyBorder="1" applyAlignment="1">
      <alignment horizontal="center" vertical="center" wrapText="1"/>
    </xf>
    <xf numFmtId="0" fontId="18" fillId="0" borderId="3" xfId="1" applyFont="1" applyFill="1" applyBorder="1" applyAlignment="1">
      <alignment horizontal="center" vertical="center" wrapText="1"/>
    </xf>
    <xf numFmtId="2" fontId="18" fillId="0" borderId="1" xfId="3" applyNumberFormat="1" applyFont="1" applyFill="1" applyBorder="1" applyAlignment="1">
      <alignment horizontal="center" vertical="center" wrapText="1"/>
    </xf>
    <xf numFmtId="1" fontId="18" fillId="0" borderId="1" xfId="3" applyNumberFormat="1" applyFont="1" applyFill="1" applyBorder="1" applyAlignment="1">
      <alignment horizontal="center" vertical="center" wrapText="1"/>
    </xf>
    <xf numFmtId="2" fontId="16" fillId="0" borderId="1" xfId="3" applyNumberFormat="1" applyFont="1" applyFill="1" applyBorder="1" applyAlignment="1">
      <alignment horizontal="center" vertical="center" wrapText="1"/>
    </xf>
    <xf numFmtId="2" fontId="16" fillId="0" borderId="1" xfId="4" applyNumberFormat="1" applyFont="1" applyFill="1" applyBorder="1" applyAlignment="1">
      <alignment horizontal="center" vertical="center" wrapText="1"/>
    </xf>
    <xf numFmtId="0" fontId="18" fillId="0" borderId="0" xfId="1" applyFont="1" applyFill="1" applyBorder="1" applyAlignment="1">
      <alignment vertical="center"/>
    </xf>
    <xf numFmtId="0" fontId="19" fillId="0" borderId="0" xfId="1" applyFont="1" applyFill="1" applyAlignment="1">
      <alignment vertical="center"/>
    </xf>
    <xf numFmtId="0" fontId="16" fillId="8" borderId="1" xfId="1" applyFont="1" applyFill="1" applyBorder="1" applyAlignment="1">
      <alignment horizontal="center" vertical="center" wrapText="1"/>
    </xf>
    <xf numFmtId="0" fontId="20" fillId="0" borderId="0" xfId="0" applyFont="1" applyFill="1" applyAlignment="1">
      <alignment horizontal="center" wrapText="1"/>
    </xf>
    <xf numFmtId="0" fontId="3" fillId="0" borderId="0" xfId="1" applyFont="1" applyFill="1" applyAlignment="1">
      <alignment vertical="center"/>
    </xf>
    <xf numFmtId="0" fontId="7" fillId="0" borderId="0" xfId="1" applyFont="1" applyFill="1" applyAlignment="1">
      <alignment vertical="center"/>
    </xf>
    <xf numFmtId="0" fontId="6" fillId="0" borderId="0" xfId="1" applyFont="1" applyFill="1" applyAlignment="1">
      <alignment horizontal="center" vertical="center"/>
    </xf>
    <xf numFmtId="0" fontId="16" fillId="9" borderId="1" xfId="1" applyFont="1" applyFill="1" applyBorder="1" applyAlignment="1">
      <alignment horizontal="center" vertical="center" wrapText="1"/>
    </xf>
    <xf numFmtId="0" fontId="16" fillId="10" borderId="1" xfId="1" applyFont="1" applyFill="1" applyBorder="1" applyAlignment="1">
      <alignment horizontal="center" vertical="center" wrapText="1"/>
    </xf>
    <xf numFmtId="0" fontId="16" fillId="0" borderId="0" xfId="1" applyFont="1" applyFill="1" applyBorder="1" applyAlignment="1">
      <alignment horizontal="center" vertical="center" wrapText="1"/>
    </xf>
    <xf numFmtId="2" fontId="16" fillId="0" borderId="0" xfId="3" applyNumberFormat="1" applyFont="1" applyFill="1" applyBorder="1" applyAlignment="1">
      <alignment horizontal="center" vertical="center" wrapText="1"/>
    </xf>
    <xf numFmtId="2" fontId="16" fillId="0" borderId="0" xfId="4" applyNumberFormat="1" applyFont="1" applyFill="1" applyBorder="1" applyAlignment="1">
      <alignment horizontal="center" vertical="center" wrapText="1"/>
    </xf>
    <xf numFmtId="0" fontId="16" fillId="11" borderId="1" xfId="1" applyFont="1" applyFill="1" applyBorder="1" applyAlignment="1">
      <alignment horizontal="center" vertical="center" wrapText="1"/>
    </xf>
    <xf numFmtId="0" fontId="16" fillId="4" borderId="1" xfId="1" applyFont="1" applyFill="1" applyBorder="1" applyAlignment="1">
      <alignment horizontal="center" vertical="center" wrapText="1"/>
    </xf>
    <xf numFmtId="0" fontId="18" fillId="0" borderId="8" xfId="1" applyFont="1" applyFill="1" applyBorder="1" applyAlignment="1">
      <alignment horizontal="center" vertical="center" wrapText="1"/>
    </xf>
    <xf numFmtId="2" fontId="16" fillId="0" borderId="2" xfId="3" applyNumberFormat="1" applyFont="1" applyFill="1" applyBorder="1" applyAlignment="1">
      <alignment horizontal="center" vertical="center" wrapText="1"/>
    </xf>
    <xf numFmtId="2" fontId="16" fillId="0" borderId="3" xfId="4" applyNumberFormat="1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/>
    </xf>
    <xf numFmtId="2" fontId="0" fillId="0" borderId="1" xfId="0" applyNumberFormat="1" applyFont="1" applyFill="1" applyBorder="1" applyAlignment="1">
      <alignment horizontal="center"/>
    </xf>
    <xf numFmtId="10" fontId="10" fillId="0" borderId="1" xfId="2" applyNumberFormat="1" applyFont="1" applyFill="1" applyBorder="1" applyAlignment="1">
      <alignment horizontal="center"/>
    </xf>
    <xf numFmtId="3" fontId="10" fillId="0" borderId="1" xfId="2" applyNumberFormat="1" applyFont="1" applyFill="1" applyBorder="1" applyAlignment="1">
      <alignment horizontal="center"/>
    </xf>
    <xf numFmtId="0" fontId="11" fillId="0" borderId="1" xfId="0" applyFont="1" applyBorder="1" applyAlignment="1">
      <alignment horizontal="center"/>
    </xf>
    <xf numFmtId="2" fontId="11" fillId="0" borderId="1" xfId="0" applyNumberFormat="1" applyFont="1" applyFill="1" applyBorder="1" applyAlignment="1">
      <alignment horizontal="center"/>
    </xf>
    <xf numFmtId="0" fontId="1" fillId="12" borderId="0" xfId="5" applyFont="1" applyFill="1" applyBorder="1" applyAlignment="1">
      <alignment horizontal="center" vertical="center" wrapText="1"/>
    </xf>
    <xf numFmtId="0" fontId="19" fillId="0" borderId="0" xfId="5" applyFont="1" applyFill="1" applyBorder="1" applyAlignment="1">
      <alignment horizontal="left" vertical="center" wrapText="1"/>
    </xf>
    <xf numFmtId="0" fontId="0" fillId="0" borderId="0" xfId="0" applyBorder="1" applyAlignment="1">
      <alignment horizontal="center"/>
    </xf>
    <xf numFmtId="0" fontId="22" fillId="0" borderId="0" xfId="0" applyFont="1" applyBorder="1" applyAlignment="1">
      <alignment horizontal="center" wrapText="1"/>
    </xf>
    <xf numFmtId="0" fontId="0" fillId="0" borderId="9" xfId="0" applyBorder="1"/>
    <xf numFmtId="0" fontId="0" fillId="0" borderId="0" xfId="0" applyFill="1"/>
    <xf numFmtId="0" fontId="0" fillId="0" borderId="0" xfId="0" applyBorder="1"/>
    <xf numFmtId="3" fontId="0" fillId="0" borderId="21" xfId="0" applyNumberFormat="1" applyFill="1" applyBorder="1"/>
    <xf numFmtId="3" fontId="0" fillId="0" borderId="21" xfId="0" applyNumberFormat="1" applyFill="1" applyBorder="1" applyAlignment="1">
      <alignment horizontal="right"/>
    </xf>
    <xf numFmtId="3" fontId="0" fillId="0" borderId="13" xfId="0" applyNumberFormat="1" applyFill="1" applyBorder="1"/>
    <xf numFmtId="3" fontId="0" fillId="0" borderId="13" xfId="0" applyNumberFormat="1" applyFill="1" applyBorder="1" applyAlignment="1">
      <alignment horizontal="right"/>
    </xf>
    <xf numFmtId="3" fontId="0" fillId="0" borderId="0" xfId="0" applyNumberFormat="1" applyFill="1" applyBorder="1"/>
    <xf numFmtId="3" fontId="0" fillId="0" borderId="14" xfId="0" applyNumberFormat="1" applyFill="1" applyBorder="1"/>
    <xf numFmtId="0" fontId="0" fillId="0" borderId="9" xfId="0" applyBorder="1" applyAlignment="1">
      <alignment horizontal="center"/>
    </xf>
    <xf numFmtId="0" fontId="0" fillId="0" borderId="0" xfId="0" applyAlignment="1">
      <alignment horizontal="center"/>
    </xf>
    <xf numFmtId="3" fontId="0" fillId="0" borderId="15" xfId="0" applyNumberFormat="1" applyFill="1" applyBorder="1"/>
    <xf numFmtId="3" fontId="0" fillId="0" borderId="15" xfId="0" applyNumberFormat="1" applyFill="1" applyBorder="1" applyAlignment="1">
      <alignment horizontal="right"/>
    </xf>
    <xf numFmtId="3" fontId="0" fillId="0" borderId="0" xfId="0" applyNumberFormat="1" applyFill="1"/>
    <xf numFmtId="3" fontId="0" fillId="0" borderId="0" xfId="0" applyNumberFormat="1" applyFill="1" applyBorder="1" applyAlignment="1">
      <alignment horizontal="center"/>
    </xf>
    <xf numFmtId="3" fontId="0" fillId="0" borderId="0" xfId="0" applyNumberFormat="1" applyFill="1" applyAlignment="1">
      <alignment horizontal="center"/>
    </xf>
    <xf numFmtId="0" fontId="24" fillId="0" borderId="0" xfId="0" applyFont="1"/>
    <xf numFmtId="0" fontId="22" fillId="0" borderId="1" xfId="0" applyFont="1" applyBorder="1" applyAlignment="1">
      <alignment horizontal="center" wrapText="1"/>
    </xf>
    <xf numFmtId="9" fontId="22" fillId="0" borderId="1" xfId="2" applyFont="1" applyBorder="1" applyAlignment="1">
      <alignment horizontal="center" wrapText="1"/>
    </xf>
    <xf numFmtId="3" fontId="22" fillId="0" borderId="1" xfId="0" applyNumberFormat="1" applyFont="1" applyBorder="1" applyAlignment="1">
      <alignment horizontal="center" wrapText="1"/>
    </xf>
    <xf numFmtId="3" fontId="23" fillId="0" borderId="3" xfId="0" applyNumberFormat="1" applyFont="1" applyBorder="1" applyAlignment="1">
      <alignment wrapText="1"/>
    </xf>
    <xf numFmtId="0" fontId="23" fillId="0" borderId="1" xfId="0" applyFont="1" applyBorder="1" applyAlignment="1">
      <alignment horizontal="center" vertical="center" wrapText="1"/>
    </xf>
    <xf numFmtId="0" fontId="24" fillId="0" borderId="9" xfId="0" applyFont="1" applyBorder="1"/>
    <xf numFmtId="3" fontId="0" fillId="0" borderId="1" xfId="0" applyNumberFormat="1" applyBorder="1"/>
    <xf numFmtId="9" fontId="0" fillId="0" borderId="1" xfId="2" applyFont="1" applyBorder="1"/>
    <xf numFmtId="3" fontId="0" fillId="0" borderId="2" xfId="0" applyNumberFormat="1" applyBorder="1" applyAlignment="1"/>
    <xf numFmtId="3" fontId="0" fillId="0" borderId="22" xfId="0" applyNumberFormat="1" applyBorder="1" applyAlignment="1"/>
    <xf numFmtId="3" fontId="0" fillId="0" borderId="3" xfId="0" applyNumberFormat="1" applyBorder="1" applyAlignment="1"/>
    <xf numFmtId="0" fontId="0" fillId="0" borderId="1" xfId="0" applyBorder="1"/>
    <xf numFmtId="0" fontId="24" fillId="0" borderId="9" xfId="0" applyFont="1" applyBorder="1" applyAlignment="1">
      <alignment horizontal="center"/>
    </xf>
    <xf numFmtId="0" fontId="24" fillId="0" borderId="0" xfId="0" applyFont="1" applyAlignment="1">
      <alignment horizontal="center"/>
    </xf>
    <xf numFmtId="0" fontId="25" fillId="0" borderId="0" xfId="0" applyFont="1"/>
    <xf numFmtId="0" fontId="26" fillId="0" borderId="0" xfId="0" applyFont="1" applyAlignment="1">
      <alignment wrapText="1"/>
    </xf>
    <xf numFmtId="3" fontId="0" fillId="0" borderId="1" xfId="0" applyNumberFormat="1" applyBorder="1" applyAlignment="1"/>
    <xf numFmtId="9" fontId="0" fillId="0" borderId="0" xfId="2" applyFont="1"/>
    <xf numFmtId="3" fontId="0" fillId="0" borderId="0" xfId="0" applyNumberFormat="1"/>
    <xf numFmtId="0" fontId="27" fillId="0" borderId="0" xfId="0" applyFont="1" applyFill="1" applyAlignment="1">
      <alignment horizontal="center" wrapText="1"/>
    </xf>
    <xf numFmtId="3" fontId="19" fillId="0" borderId="1" xfId="5" applyNumberFormat="1" applyFont="1" applyFill="1" applyBorder="1" applyAlignment="1">
      <alignment horizontal="left" vertical="center" wrapText="1"/>
    </xf>
    <xf numFmtId="10" fontId="0" fillId="0" borderId="1" xfId="2" applyNumberFormat="1" applyFont="1" applyFill="1" applyBorder="1" applyAlignment="1">
      <alignment horizontal="center"/>
    </xf>
    <xf numFmtId="3" fontId="0" fillId="0" borderId="1" xfId="2" applyNumberFormat="1" applyFont="1" applyFill="1" applyBorder="1" applyAlignment="1">
      <alignment horizontal="center"/>
    </xf>
    <xf numFmtId="0" fontId="8" fillId="5" borderId="1" xfId="0" applyFont="1" applyFill="1" applyBorder="1" applyAlignment="1">
      <alignment horizontal="justify" vertical="center" wrapText="1"/>
    </xf>
    <xf numFmtId="0" fontId="32" fillId="0" borderId="0" xfId="0" applyFont="1" applyAlignment="1">
      <alignment horizontal="center" vertical="center"/>
    </xf>
    <xf numFmtId="0" fontId="32" fillId="0" borderId="0" xfId="0" applyFont="1" applyAlignment="1">
      <alignment vertical="center" wrapText="1"/>
    </xf>
    <xf numFmtId="0" fontId="32" fillId="0" borderId="0" xfId="0" applyFont="1" applyAlignment="1">
      <alignment vertical="center"/>
    </xf>
    <xf numFmtId="0" fontId="33" fillId="0" borderId="0" xfId="0" applyFont="1" applyAlignment="1">
      <alignment vertical="center"/>
    </xf>
    <xf numFmtId="0" fontId="16" fillId="0" borderId="0" xfId="1" applyFont="1" applyFill="1" applyBorder="1" applyAlignment="1">
      <alignment horizontal="center" vertical="center"/>
    </xf>
    <xf numFmtId="14" fontId="33" fillId="0" borderId="0" xfId="0" applyNumberFormat="1" applyFont="1" applyAlignment="1">
      <alignment vertic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 wrapText="1"/>
    </xf>
    <xf numFmtId="0" fontId="27" fillId="0" borderId="0" xfId="0" applyFont="1" applyAlignment="1">
      <alignment vertical="center"/>
    </xf>
    <xf numFmtId="0" fontId="35" fillId="13" borderId="1" xfId="0" applyFont="1" applyFill="1" applyBorder="1" applyAlignment="1">
      <alignment horizontal="center" vertical="center" wrapText="1"/>
    </xf>
    <xf numFmtId="0" fontId="35" fillId="6" borderId="1" xfId="0" applyFont="1" applyFill="1" applyBorder="1" applyAlignment="1">
      <alignment horizontal="center" vertical="center" wrapText="1"/>
    </xf>
    <xf numFmtId="0" fontId="36" fillId="14" borderId="1" xfId="0" applyFont="1" applyFill="1" applyBorder="1" applyAlignment="1">
      <alignment vertical="center" wrapText="1"/>
    </xf>
    <xf numFmtId="0" fontId="36" fillId="0" borderId="1" xfId="0" applyFont="1" applyBorder="1" applyAlignment="1">
      <alignment horizontal="center" vertical="center" wrapText="1"/>
    </xf>
    <xf numFmtId="3" fontId="37" fillId="0" borderId="6" xfId="0" applyNumberFormat="1" applyFont="1" applyBorder="1" applyAlignment="1">
      <alignment horizontal="center" vertical="center" wrapText="1"/>
    </xf>
    <xf numFmtId="4" fontId="34" fillId="0" borderId="1" xfId="0" applyNumberFormat="1" applyFont="1" applyBorder="1" applyAlignment="1">
      <alignment vertical="center" wrapText="1"/>
    </xf>
    <xf numFmtId="0" fontId="36" fillId="0" borderId="4" xfId="0" applyFont="1" applyBorder="1" applyAlignment="1">
      <alignment horizontal="center" vertical="center" wrapText="1"/>
    </xf>
    <xf numFmtId="0" fontId="36" fillId="0" borderId="6" xfId="0" applyFont="1" applyBorder="1" applyAlignment="1">
      <alignment horizontal="center" vertical="center" wrapText="1"/>
    </xf>
    <xf numFmtId="0" fontId="34" fillId="0" borderId="0" xfId="1" applyFont="1" applyFill="1" applyAlignment="1">
      <alignment vertical="center"/>
    </xf>
    <xf numFmtId="0" fontId="39" fillId="0" borderId="0" xfId="0" applyFont="1" applyAlignment="1">
      <alignment vertical="center"/>
    </xf>
    <xf numFmtId="0" fontId="27" fillId="0" borderId="0" xfId="0" applyFont="1" applyFill="1" applyAlignment="1"/>
    <xf numFmtId="0" fontId="33" fillId="0" borderId="0" xfId="0" applyFont="1" applyAlignment="1">
      <alignment horizontal="center" vertical="center"/>
    </xf>
    <xf numFmtId="0" fontId="33" fillId="0" borderId="0" xfId="0" applyFont="1" applyAlignment="1">
      <alignment vertical="center" wrapText="1"/>
    </xf>
    <xf numFmtId="0" fontId="1" fillId="0" borderId="0" xfId="1"/>
    <xf numFmtId="0" fontId="43" fillId="0" borderId="3" xfId="1" applyFont="1" applyBorder="1" applyAlignment="1">
      <alignment horizontal="center" wrapText="1"/>
    </xf>
    <xf numFmtId="0" fontId="43" fillId="0" borderId="1" xfId="1" applyFont="1" applyBorder="1" applyAlignment="1">
      <alignment horizontal="center" wrapText="1"/>
    </xf>
    <xf numFmtId="167" fontId="42" fillId="15" borderId="1" xfId="1" applyNumberFormat="1" applyFont="1" applyFill="1" applyBorder="1" applyAlignment="1">
      <alignment horizontal="center" vertical="center" wrapText="1"/>
    </xf>
    <xf numFmtId="168" fontId="43" fillId="0" borderId="3" xfId="6" applyFont="1" applyBorder="1"/>
    <xf numFmtId="168" fontId="43" fillId="0" borderId="1" xfId="6" applyFont="1" applyBorder="1"/>
    <xf numFmtId="169" fontId="44" fillId="15" borderId="1" xfId="6" applyNumberFormat="1" applyFont="1" applyFill="1" applyBorder="1" applyAlignment="1">
      <alignment horizontal="center" vertical="center" wrapText="1"/>
    </xf>
    <xf numFmtId="43" fontId="45" fillId="0" borderId="0" xfId="1" applyNumberFormat="1" applyFont="1"/>
    <xf numFmtId="0" fontId="45" fillId="0" borderId="0" xfId="1" applyFont="1"/>
    <xf numFmtId="0" fontId="46" fillId="0" borderId="1" xfId="1" applyFont="1" applyBorder="1" applyAlignment="1">
      <alignment horizontal="center" vertical="center"/>
    </xf>
    <xf numFmtId="168" fontId="47" fillId="0" borderId="1" xfId="6" applyFont="1" applyBorder="1" applyAlignment="1">
      <alignment vertical="center" wrapText="1"/>
    </xf>
    <xf numFmtId="169" fontId="47" fillId="0" borderId="1" xfId="6" applyNumberFormat="1" applyFont="1" applyBorder="1" applyAlignment="1">
      <alignment vertical="center" wrapText="1"/>
    </xf>
    <xf numFmtId="2" fontId="44" fillId="0" borderId="1" xfId="1" applyNumberFormat="1" applyFont="1" applyBorder="1" applyAlignment="1">
      <alignment horizontal="center" vertical="center" wrapText="1"/>
    </xf>
    <xf numFmtId="2" fontId="48" fillId="0" borderId="1" xfId="1" applyNumberFormat="1" applyFont="1" applyBorder="1" applyAlignment="1">
      <alignment horizontal="center" vertical="center" wrapText="1"/>
    </xf>
    <xf numFmtId="2" fontId="1" fillId="0" borderId="1" xfId="1" applyNumberFormat="1" applyBorder="1"/>
    <xf numFmtId="169" fontId="47" fillId="0" borderId="1" xfId="6" applyNumberFormat="1" applyFont="1" applyBorder="1" applyAlignment="1">
      <alignment horizontal="center" vertical="center" wrapText="1"/>
    </xf>
    <xf numFmtId="168" fontId="48" fillId="0" borderId="1" xfId="6" applyFont="1" applyBorder="1" applyAlignment="1">
      <alignment horizontal="center" vertical="center" wrapText="1"/>
    </xf>
    <xf numFmtId="0" fontId="29" fillId="0" borderId="3" xfId="1" applyFont="1" applyBorder="1"/>
    <xf numFmtId="169" fontId="29" fillId="0" borderId="1" xfId="1" applyNumberFormat="1" applyFont="1" applyBorder="1"/>
    <xf numFmtId="0" fontId="29" fillId="0" borderId="1" xfId="1" applyFont="1" applyBorder="1"/>
    <xf numFmtId="168" fontId="47" fillId="0" borderId="1" xfId="6" applyFont="1" applyBorder="1" applyAlignment="1">
      <alignment horizontal="center" vertical="center" wrapText="1"/>
    </xf>
    <xf numFmtId="2" fontId="29" fillId="0" borderId="1" xfId="1" applyNumberFormat="1" applyFont="1" applyBorder="1"/>
    <xf numFmtId="168" fontId="48" fillId="0" borderId="1" xfId="6" applyFont="1" applyBorder="1" applyAlignment="1">
      <alignment horizontal="left" vertical="center" wrapText="1"/>
    </xf>
    <xf numFmtId="169" fontId="48" fillId="0" borderId="1" xfId="6" applyNumberFormat="1" applyFont="1" applyFill="1" applyBorder="1" applyAlignment="1">
      <alignment horizontal="center" vertical="center" wrapText="1"/>
    </xf>
    <xf numFmtId="168" fontId="48" fillId="0" borderId="1" xfId="6" applyFont="1" applyFill="1" applyBorder="1" applyAlignment="1">
      <alignment horizontal="center" vertical="center" wrapText="1"/>
    </xf>
    <xf numFmtId="168" fontId="1" fillId="0" borderId="3" xfId="1" applyNumberFormat="1" applyBorder="1"/>
    <xf numFmtId="170" fontId="0" fillId="0" borderId="1" xfId="6" applyNumberFormat="1" applyFont="1" applyBorder="1"/>
    <xf numFmtId="168" fontId="0" fillId="0" borderId="1" xfId="6" applyFont="1" applyBorder="1"/>
    <xf numFmtId="168" fontId="0" fillId="0" borderId="0" xfId="6" applyFont="1"/>
    <xf numFmtId="168" fontId="1" fillId="0" borderId="0" xfId="1" applyNumberFormat="1"/>
    <xf numFmtId="168" fontId="48" fillId="12" borderId="1" xfId="6" applyFont="1" applyFill="1" applyBorder="1" applyAlignment="1">
      <alignment horizontal="center" vertical="center" wrapText="1"/>
    </xf>
    <xf numFmtId="0" fontId="1" fillId="0" borderId="0" xfId="1" applyAlignment="1">
      <alignment horizontal="center"/>
    </xf>
    <xf numFmtId="167" fontId="1" fillId="0" borderId="0" xfId="1" applyNumberFormat="1"/>
    <xf numFmtId="43" fontId="1" fillId="0" borderId="0" xfId="1" applyNumberFormat="1"/>
    <xf numFmtId="169" fontId="1" fillId="0" borderId="0" xfId="1" applyNumberFormat="1"/>
    <xf numFmtId="171" fontId="1" fillId="0" borderId="0" xfId="2" applyNumberFormat="1" applyFont="1"/>
    <xf numFmtId="0" fontId="0" fillId="0" borderId="1" xfId="2" applyNumberFormat="1" applyFont="1" applyFill="1" applyBorder="1" applyAlignment="1">
      <alignment horizontal="center"/>
    </xf>
    <xf numFmtId="0" fontId="11" fillId="8" borderId="23" xfId="0" applyFont="1" applyFill="1" applyBorder="1" applyAlignment="1">
      <alignment horizontal="center" vertical="center" wrapText="1"/>
    </xf>
    <xf numFmtId="0" fontId="11" fillId="8" borderId="24" xfId="0" applyFont="1" applyFill="1" applyBorder="1" applyAlignment="1">
      <alignment horizontal="center" vertical="center" wrapText="1"/>
    </xf>
    <xf numFmtId="0" fontId="11" fillId="8" borderId="25" xfId="0" applyFont="1" applyFill="1" applyBorder="1" applyAlignment="1">
      <alignment horizontal="center" vertical="center" wrapText="1"/>
    </xf>
    <xf numFmtId="0" fontId="29" fillId="8" borderId="26" xfId="5" applyFont="1" applyFill="1" applyBorder="1" applyAlignment="1">
      <alignment horizontal="center" vertical="center" wrapText="1"/>
    </xf>
    <xf numFmtId="0" fontId="0" fillId="0" borderId="27" xfId="0" applyBorder="1" applyAlignment="1">
      <alignment horizontal="center" vertical="center"/>
    </xf>
    <xf numFmtId="0" fontId="29" fillId="8" borderId="28" xfId="5" applyFont="1" applyFill="1" applyBorder="1" applyAlignment="1">
      <alignment horizontal="center" vertical="center" wrapText="1"/>
    </xf>
    <xf numFmtId="3" fontId="19" fillId="0" borderId="29" xfId="5" applyNumberFormat="1" applyFont="1" applyFill="1" applyBorder="1" applyAlignment="1">
      <alignment horizontal="left" vertical="center" wrapText="1"/>
    </xf>
    <xf numFmtId="2" fontId="0" fillId="0" borderId="29" xfId="0" applyNumberFormat="1" applyFont="1" applyFill="1" applyBorder="1" applyAlignment="1">
      <alignment horizontal="center"/>
    </xf>
    <xf numFmtId="10" fontId="0" fillId="0" borderId="29" xfId="2" applyNumberFormat="1" applyFont="1" applyFill="1" applyBorder="1" applyAlignment="1">
      <alignment horizontal="center"/>
    </xf>
    <xf numFmtId="0" fontId="0" fillId="0" borderId="29" xfId="2" applyNumberFormat="1" applyFont="1" applyFill="1" applyBorder="1" applyAlignment="1">
      <alignment horizontal="center"/>
    </xf>
    <xf numFmtId="3" fontId="0" fillId="0" borderId="29" xfId="2" applyNumberFormat="1" applyFont="1" applyFill="1" applyBorder="1" applyAlignment="1">
      <alignment horizontal="center"/>
    </xf>
    <xf numFmtId="0" fontId="0" fillId="0" borderId="30" xfId="0" applyBorder="1" applyAlignment="1">
      <alignment horizontal="center" vertical="center"/>
    </xf>
    <xf numFmtId="0" fontId="49" fillId="0" borderId="1" xfId="6" applyNumberFormat="1" applyFont="1" applyBorder="1" applyAlignment="1">
      <alignment horizontal="left" vertical="center" wrapText="1"/>
    </xf>
    <xf numFmtId="2" fontId="50" fillId="0" borderId="1" xfId="1" applyNumberFormat="1" applyFont="1" applyBorder="1" applyAlignment="1">
      <alignment vertical="center" wrapText="1"/>
    </xf>
    <xf numFmtId="0" fontId="31" fillId="0" borderId="0" xfId="0" applyFont="1" applyFill="1" applyAlignment="1">
      <alignment horizontal="center" vertical="center" wrapText="1"/>
    </xf>
    <xf numFmtId="0" fontId="30" fillId="0" borderId="0" xfId="0" applyFont="1" applyFill="1" applyAlignment="1">
      <alignment horizontal="center" vertical="center" wrapText="1"/>
    </xf>
    <xf numFmtId="0" fontId="6" fillId="3" borderId="2" xfId="0" applyFont="1" applyFill="1" applyBorder="1" applyAlignment="1">
      <alignment horizontal="left" vertical="center" wrapText="1"/>
    </xf>
    <xf numFmtId="0" fontId="6" fillId="3" borderId="3" xfId="0" applyFont="1" applyFill="1" applyBorder="1" applyAlignment="1">
      <alignment horizontal="left" vertical="center" wrapText="1"/>
    </xf>
    <xf numFmtId="0" fontId="8" fillId="5" borderId="2" xfId="0" applyFont="1" applyFill="1" applyBorder="1" applyAlignment="1">
      <alignment horizontal="center" vertical="center" wrapText="1"/>
    </xf>
    <xf numFmtId="0" fontId="8" fillId="5" borderId="3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 applyProtection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left" vertical="center" wrapText="1"/>
    </xf>
    <xf numFmtId="0" fontId="7" fillId="3" borderId="3" xfId="0" applyFont="1" applyFill="1" applyBorder="1" applyAlignment="1">
      <alignment horizontal="left" vertical="center" wrapText="1"/>
    </xf>
    <xf numFmtId="0" fontId="13" fillId="0" borderId="0" xfId="0" applyFont="1" applyFill="1" applyAlignment="1">
      <alignment horizontal="center"/>
    </xf>
    <xf numFmtId="0" fontId="6" fillId="0" borderId="0" xfId="0" applyFont="1" applyFill="1" applyAlignment="1">
      <alignment horizontal="center" vertical="top" wrapText="1"/>
    </xf>
    <xf numFmtId="0" fontId="6" fillId="3" borderId="0" xfId="0" applyFont="1" applyFill="1" applyBorder="1" applyAlignment="1">
      <alignment horizontal="left" vertical="center" wrapText="1"/>
    </xf>
    <xf numFmtId="0" fontId="15" fillId="0" borderId="0" xfId="0" applyFont="1" applyFill="1" applyBorder="1" applyAlignment="1">
      <alignment horizontal="left" vertical="top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28" fillId="0" borderId="0" xfId="0" applyFont="1" applyFill="1" applyAlignment="1">
      <alignment horizontal="center"/>
    </xf>
    <xf numFmtId="0" fontId="27" fillId="0" borderId="0" xfId="0" applyFont="1" applyFill="1" applyAlignment="1">
      <alignment horizontal="center" wrapText="1"/>
    </xf>
    <xf numFmtId="0" fontId="16" fillId="4" borderId="1" xfId="1" applyFont="1" applyFill="1" applyBorder="1" applyAlignment="1">
      <alignment horizontal="center" vertical="center" wrapText="1"/>
    </xf>
    <xf numFmtId="0" fontId="18" fillId="0" borderId="5" xfId="1" applyFont="1" applyFill="1" applyBorder="1" applyAlignment="1">
      <alignment horizontal="center" vertical="center" wrapText="1"/>
    </xf>
    <xf numFmtId="0" fontId="18" fillId="0" borderId="7" xfId="1" applyFont="1" applyFill="1" applyBorder="1" applyAlignment="1">
      <alignment horizontal="center" vertical="center" wrapText="1"/>
    </xf>
    <xf numFmtId="0" fontId="18" fillId="0" borderId="4" xfId="1" applyFont="1" applyFill="1" applyBorder="1" applyAlignment="1">
      <alignment horizontal="center" vertical="center" wrapText="1"/>
    </xf>
    <xf numFmtId="0" fontId="16" fillId="0" borderId="2" xfId="1" applyFont="1" applyFill="1" applyBorder="1" applyAlignment="1">
      <alignment horizontal="center" vertical="center" wrapText="1"/>
    </xf>
    <xf numFmtId="0" fontId="16" fillId="0" borderId="3" xfId="1" applyFont="1" applyFill="1" applyBorder="1" applyAlignment="1">
      <alignment horizontal="center" vertical="center" wrapText="1"/>
    </xf>
    <xf numFmtId="0" fontId="16" fillId="0" borderId="5" xfId="1" applyFont="1" applyFill="1" applyBorder="1" applyAlignment="1">
      <alignment horizontal="center" vertical="center" wrapText="1"/>
    </xf>
    <xf numFmtId="0" fontId="16" fillId="0" borderId="7" xfId="1" applyFont="1" applyFill="1" applyBorder="1" applyAlignment="1">
      <alignment horizontal="center" vertical="center" wrapText="1"/>
    </xf>
    <xf numFmtId="0" fontId="16" fillId="0" borderId="4" xfId="1" applyFont="1" applyFill="1" applyBorder="1" applyAlignment="1">
      <alignment horizontal="center" vertical="center" wrapText="1"/>
    </xf>
    <xf numFmtId="0" fontId="16" fillId="4" borderId="5" xfId="1" applyFont="1" applyFill="1" applyBorder="1" applyAlignment="1">
      <alignment horizontal="center" vertical="center" wrapText="1"/>
    </xf>
    <xf numFmtId="0" fontId="16" fillId="4" borderId="7" xfId="1" applyFont="1" applyFill="1" applyBorder="1" applyAlignment="1">
      <alignment horizontal="center" vertical="center" wrapText="1"/>
    </xf>
    <xf numFmtId="0" fontId="16" fillId="4" borderId="4" xfId="1" applyFont="1" applyFill="1" applyBorder="1" applyAlignment="1">
      <alignment horizontal="center" vertical="center" wrapText="1"/>
    </xf>
    <xf numFmtId="0" fontId="16" fillId="11" borderId="5" xfId="1" applyFont="1" applyFill="1" applyBorder="1" applyAlignment="1">
      <alignment horizontal="center" vertical="center" wrapText="1"/>
    </xf>
    <xf numFmtId="0" fontId="16" fillId="11" borderId="7" xfId="1" applyFont="1" applyFill="1" applyBorder="1" applyAlignment="1">
      <alignment horizontal="center" vertical="center" wrapText="1"/>
    </xf>
    <xf numFmtId="0" fontId="16" fillId="11" borderId="4" xfId="1" applyFont="1" applyFill="1" applyBorder="1" applyAlignment="1">
      <alignment horizontal="center" vertical="center" wrapText="1"/>
    </xf>
    <xf numFmtId="0" fontId="16" fillId="10" borderId="1" xfId="1" applyFont="1" applyFill="1" applyBorder="1" applyAlignment="1">
      <alignment horizontal="center" vertical="center" wrapText="1"/>
    </xf>
    <xf numFmtId="0" fontId="16" fillId="10" borderId="5" xfId="1" applyFont="1" applyFill="1" applyBorder="1" applyAlignment="1">
      <alignment horizontal="center" vertical="center" wrapText="1"/>
    </xf>
    <xf numFmtId="0" fontId="16" fillId="10" borderId="7" xfId="1" applyFont="1" applyFill="1" applyBorder="1" applyAlignment="1">
      <alignment horizontal="center" vertical="center" wrapText="1"/>
    </xf>
    <xf numFmtId="0" fontId="16" fillId="10" borderId="4" xfId="1" applyFont="1" applyFill="1" applyBorder="1" applyAlignment="1">
      <alignment horizontal="center" vertical="center" wrapText="1"/>
    </xf>
    <xf numFmtId="0" fontId="16" fillId="11" borderId="1" xfId="1" applyFont="1" applyFill="1" applyBorder="1" applyAlignment="1">
      <alignment horizontal="center" vertical="center" wrapText="1"/>
    </xf>
    <xf numFmtId="0" fontId="16" fillId="9" borderId="5" xfId="1" applyFont="1" applyFill="1" applyBorder="1" applyAlignment="1">
      <alignment horizontal="center" vertical="center" wrapText="1"/>
    </xf>
    <xf numFmtId="0" fontId="16" fillId="9" borderId="7" xfId="1" applyFont="1" applyFill="1" applyBorder="1" applyAlignment="1">
      <alignment horizontal="center" vertical="center" wrapText="1"/>
    </xf>
    <xf numFmtId="0" fontId="16" fillId="9" borderId="4" xfId="1" applyFont="1" applyFill="1" applyBorder="1" applyAlignment="1">
      <alignment horizontal="center" vertical="center" wrapText="1"/>
    </xf>
    <xf numFmtId="0" fontId="16" fillId="8" borderId="1" xfId="1" applyFont="1" applyFill="1" applyBorder="1" applyAlignment="1">
      <alignment horizontal="center" vertical="center" wrapText="1"/>
    </xf>
    <xf numFmtId="0" fontId="16" fillId="8" borderId="5" xfId="1" applyFont="1" applyFill="1" applyBorder="1" applyAlignment="1">
      <alignment horizontal="center" vertical="center" wrapText="1"/>
    </xf>
    <xf numFmtId="0" fontId="16" fillId="8" borderId="7" xfId="1" applyFont="1" applyFill="1" applyBorder="1" applyAlignment="1">
      <alignment horizontal="center" vertical="center" wrapText="1"/>
    </xf>
    <xf numFmtId="0" fontId="16" fillId="8" borderId="4" xfId="1" applyFont="1" applyFill="1" applyBorder="1" applyAlignment="1">
      <alignment horizontal="center" vertical="center" wrapText="1"/>
    </xf>
    <xf numFmtId="0" fontId="16" fillId="9" borderId="1" xfId="1" applyFont="1" applyFill="1" applyBorder="1" applyAlignment="1">
      <alignment horizontal="center" vertical="center" wrapText="1"/>
    </xf>
    <xf numFmtId="0" fontId="16" fillId="5" borderId="5" xfId="1" applyFont="1" applyFill="1" applyBorder="1" applyAlignment="1">
      <alignment horizontal="center" vertical="center" wrapText="1"/>
    </xf>
    <xf numFmtId="0" fontId="16" fillId="5" borderId="7" xfId="1" applyFont="1" applyFill="1" applyBorder="1" applyAlignment="1">
      <alignment horizontal="center" vertical="center" wrapText="1"/>
    </xf>
    <xf numFmtId="0" fontId="16" fillId="5" borderId="4" xfId="1" applyFont="1" applyFill="1" applyBorder="1" applyAlignment="1">
      <alignment horizontal="center" vertical="center" wrapText="1"/>
    </xf>
    <xf numFmtId="0" fontId="2" fillId="0" borderId="0" xfId="1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 wrapText="1"/>
    </xf>
    <xf numFmtId="0" fontId="3" fillId="0" borderId="1" xfId="1" applyFont="1" applyFill="1" applyBorder="1" applyAlignment="1">
      <alignment horizontal="justify" vertical="center" wrapText="1"/>
    </xf>
    <xf numFmtId="0" fontId="5" fillId="0" borderId="1" xfId="1" applyFont="1" applyFill="1" applyBorder="1" applyAlignment="1">
      <alignment horizontal="center" vertical="center"/>
    </xf>
    <xf numFmtId="0" fontId="16" fillId="5" borderId="1" xfId="1" applyFont="1" applyFill="1" applyBorder="1" applyAlignment="1">
      <alignment horizontal="center" vertical="center" wrapText="1"/>
    </xf>
    <xf numFmtId="0" fontId="38" fillId="0" borderId="0" xfId="0" applyFont="1" applyFill="1" applyAlignment="1">
      <alignment horizontal="center"/>
    </xf>
    <xf numFmtId="0" fontId="16" fillId="0" borderId="0" xfId="1" applyFont="1" applyFill="1" applyBorder="1" applyAlignment="1">
      <alignment horizontal="center" vertical="center"/>
    </xf>
    <xf numFmtId="0" fontId="17" fillId="0" borderId="0" xfId="1" applyFont="1" applyFill="1" applyBorder="1" applyAlignment="1">
      <alignment horizontal="center" vertical="center"/>
    </xf>
    <xf numFmtId="0" fontId="17" fillId="0" borderId="0" xfId="1" applyFont="1" applyFill="1" applyBorder="1" applyAlignment="1">
      <alignment horizontal="justify" vertical="center" wrapText="1"/>
    </xf>
    <xf numFmtId="0" fontId="35" fillId="6" borderId="1" xfId="0" applyFont="1" applyFill="1" applyBorder="1" applyAlignment="1">
      <alignment horizontal="center" vertical="center" wrapText="1"/>
    </xf>
    <xf numFmtId="0" fontId="35" fillId="13" borderId="5" xfId="0" applyFont="1" applyFill="1" applyBorder="1" applyAlignment="1">
      <alignment horizontal="center" vertical="center" wrapText="1"/>
    </xf>
    <xf numFmtId="0" fontId="35" fillId="13" borderId="4" xfId="0" applyFont="1" applyFill="1" applyBorder="1" applyAlignment="1">
      <alignment horizontal="center" vertical="center" wrapText="1"/>
    </xf>
    <xf numFmtId="0" fontId="30" fillId="0" borderId="2" xfId="1" applyFont="1" applyBorder="1" applyAlignment="1">
      <alignment horizontal="center" vertical="center" wrapText="1"/>
    </xf>
    <xf numFmtId="0" fontId="30" fillId="0" borderId="22" xfId="1" applyFont="1" applyBorder="1" applyAlignment="1">
      <alignment horizontal="center" vertical="center" wrapText="1"/>
    </xf>
    <xf numFmtId="0" fontId="30" fillId="0" borderId="3" xfId="1" applyFont="1" applyBorder="1" applyAlignment="1">
      <alignment horizontal="center" vertical="center" wrapText="1"/>
    </xf>
    <xf numFmtId="0" fontId="40" fillId="15" borderId="5" xfId="1" applyFont="1" applyFill="1" applyBorder="1" applyAlignment="1">
      <alignment horizontal="center" vertical="center" wrapText="1"/>
    </xf>
    <xf numFmtId="0" fontId="40" fillId="15" borderId="7" xfId="1" applyFont="1" applyFill="1" applyBorder="1" applyAlignment="1">
      <alignment horizontal="center" vertical="center" wrapText="1"/>
    </xf>
    <xf numFmtId="0" fontId="40" fillId="15" borderId="4" xfId="1" applyFont="1" applyFill="1" applyBorder="1" applyAlignment="1">
      <alignment horizontal="center" vertical="center" wrapText="1"/>
    </xf>
    <xf numFmtId="0" fontId="41" fillId="15" borderId="1" xfId="1" applyFont="1" applyFill="1" applyBorder="1" applyAlignment="1">
      <alignment horizontal="center" vertical="center" wrapText="1"/>
    </xf>
    <xf numFmtId="167" fontId="42" fillId="15" borderId="5" xfId="1" applyNumberFormat="1" applyFont="1" applyFill="1" applyBorder="1" applyAlignment="1">
      <alignment horizontal="center" vertical="center" wrapText="1"/>
    </xf>
    <xf numFmtId="167" fontId="42" fillId="15" borderId="7" xfId="1" applyNumberFormat="1" applyFont="1" applyFill="1" applyBorder="1" applyAlignment="1">
      <alignment horizontal="center" vertical="center" wrapText="1"/>
    </xf>
    <xf numFmtId="167" fontId="42" fillId="15" borderId="4" xfId="1" applyNumberFormat="1" applyFont="1" applyFill="1" applyBorder="1" applyAlignment="1">
      <alignment horizontal="center" vertical="center" wrapText="1"/>
    </xf>
    <xf numFmtId="167" fontId="42" fillId="15" borderId="1" xfId="1" applyNumberFormat="1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12" borderId="5" xfId="5" applyFont="1" applyFill="1" applyBorder="1" applyAlignment="1">
      <alignment horizontal="center" vertical="center" wrapText="1"/>
    </xf>
    <xf numFmtId="0" fontId="1" fillId="12" borderId="4" xfId="5" applyFont="1" applyFill="1" applyBorder="1" applyAlignment="1">
      <alignment horizontal="center" vertical="center" wrapText="1"/>
    </xf>
    <xf numFmtId="3" fontId="19" fillId="0" borderId="5" xfId="5" applyNumberFormat="1" applyFont="1" applyFill="1" applyBorder="1" applyAlignment="1">
      <alignment horizontal="left" vertical="center" wrapText="1"/>
    </xf>
    <xf numFmtId="0" fontId="19" fillId="0" borderId="4" xfId="5" applyFont="1" applyFill="1" applyBorder="1" applyAlignment="1">
      <alignment horizontal="left" vertical="center" wrapText="1"/>
    </xf>
    <xf numFmtId="0" fontId="22" fillId="0" borderId="1" xfId="0" applyFont="1" applyBorder="1" applyAlignment="1">
      <alignment horizontal="center" wrapText="1"/>
    </xf>
    <xf numFmtId="0" fontId="21" fillId="0" borderId="1" xfId="0" applyFont="1" applyFill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11" fillId="0" borderId="7" xfId="0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3" fontId="0" fillId="0" borderId="0" xfId="0" applyNumberFormat="1" applyFill="1" applyBorder="1" applyAlignment="1">
      <alignment horizontal="center" vertical="center"/>
    </xf>
    <xf numFmtId="3" fontId="0" fillId="0" borderId="16" xfId="0" applyNumberFormat="1" applyFill="1" applyBorder="1" applyAlignment="1">
      <alignment horizontal="center" vertical="center"/>
    </xf>
    <xf numFmtId="10" fontId="0" fillId="0" borderId="14" xfId="2" applyNumberFormat="1" applyFont="1" applyFill="1" applyBorder="1" applyAlignment="1">
      <alignment horizontal="center"/>
    </xf>
    <xf numFmtId="10" fontId="0" fillId="0" borderId="17" xfId="2" applyNumberFormat="1" applyFont="1" applyFill="1" applyBorder="1" applyAlignment="1">
      <alignment horizontal="center"/>
    </xf>
    <xf numFmtId="0" fontId="1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10" fontId="0" fillId="0" borderId="0" xfId="2" applyNumberFormat="1" applyFont="1" applyFill="1" applyBorder="1" applyAlignment="1">
      <alignment horizontal="center"/>
    </xf>
    <xf numFmtId="10" fontId="0" fillId="0" borderId="16" xfId="2" applyNumberFormat="1" applyFont="1" applyFill="1" applyBorder="1" applyAlignment="1">
      <alignment horizontal="center"/>
    </xf>
    <xf numFmtId="4" fontId="23" fillId="0" borderId="14" xfId="0" applyNumberFormat="1" applyFont="1" applyFill="1" applyBorder="1" applyAlignment="1">
      <alignment horizontal="center"/>
    </xf>
    <xf numFmtId="4" fontId="0" fillId="0" borderId="14" xfId="0" applyNumberFormat="1" applyFill="1" applyBorder="1" applyAlignment="1">
      <alignment horizontal="center"/>
    </xf>
    <xf numFmtId="3" fontId="0" fillId="0" borderId="13" xfId="0" applyNumberFormat="1" applyFill="1" applyBorder="1" applyAlignment="1">
      <alignment horizontal="center" vertical="center"/>
    </xf>
    <xf numFmtId="3" fontId="0" fillId="0" borderId="14" xfId="0" applyNumberFormat="1" applyFill="1" applyBorder="1" applyAlignment="1">
      <alignment horizontal="center" vertical="center"/>
    </xf>
    <xf numFmtId="4" fontId="0" fillId="0" borderId="0" xfId="0" applyNumberFormat="1" applyFill="1" applyBorder="1" applyAlignment="1">
      <alignment horizontal="center"/>
    </xf>
    <xf numFmtId="0" fontId="0" fillId="0" borderId="0" xfId="0" applyAlignment="1">
      <alignment horizontal="center" wrapText="1"/>
    </xf>
    <xf numFmtId="14" fontId="11" fillId="0" borderId="18" xfId="0" applyNumberFormat="1" applyFont="1" applyFill="1" applyBorder="1" applyAlignment="1">
      <alignment horizontal="center" vertical="center" wrapText="1"/>
    </xf>
    <xf numFmtId="14" fontId="11" fillId="0" borderId="19" xfId="0" applyNumberFormat="1" applyFont="1" applyFill="1" applyBorder="1" applyAlignment="1">
      <alignment horizontal="center" vertical="center" wrapText="1"/>
    </xf>
    <xf numFmtId="14" fontId="11" fillId="0" borderId="20" xfId="0" applyNumberFormat="1" applyFont="1" applyFill="1" applyBorder="1" applyAlignment="1">
      <alignment horizontal="center" vertical="center" wrapText="1"/>
    </xf>
    <xf numFmtId="3" fontId="11" fillId="0" borderId="10" xfId="0" applyNumberFormat="1" applyFont="1" applyFill="1" applyBorder="1" applyAlignment="1">
      <alignment horizontal="center" vertical="center" wrapText="1"/>
    </xf>
    <xf numFmtId="3" fontId="11" fillId="0" borderId="11" xfId="0" applyNumberFormat="1" applyFont="1" applyFill="1" applyBorder="1" applyAlignment="1">
      <alignment horizontal="center" vertical="center" wrapText="1"/>
    </xf>
    <xf numFmtId="3" fontId="11" fillId="0" borderId="12" xfId="0" applyNumberFormat="1" applyFont="1" applyFill="1" applyBorder="1" applyAlignment="1">
      <alignment horizontal="center" vertical="center" wrapText="1"/>
    </xf>
    <xf numFmtId="3" fontId="11" fillId="0" borderId="13" xfId="0" applyNumberFormat="1" applyFont="1" applyFill="1" applyBorder="1" applyAlignment="1">
      <alignment horizontal="center" vertical="center" wrapText="1"/>
    </xf>
    <xf numFmtId="3" fontId="11" fillId="0" borderId="0" xfId="0" applyNumberFormat="1" applyFont="1" applyFill="1" applyBorder="1" applyAlignment="1">
      <alignment horizontal="center" vertical="center" wrapText="1"/>
    </xf>
    <xf numFmtId="3" fontId="11" fillId="0" borderId="14" xfId="0" applyNumberFormat="1" applyFont="1" applyFill="1" applyBorder="1" applyAlignment="1">
      <alignment horizontal="center" vertical="center" wrapText="1"/>
    </xf>
    <xf numFmtId="3" fontId="11" fillId="0" borderId="15" xfId="0" applyNumberFormat="1" applyFont="1" applyFill="1" applyBorder="1" applyAlignment="1">
      <alignment horizontal="center" vertical="center" wrapText="1"/>
    </xf>
    <xf numFmtId="3" fontId="11" fillId="0" borderId="16" xfId="0" applyNumberFormat="1" applyFont="1" applyFill="1" applyBorder="1" applyAlignment="1">
      <alignment horizontal="center" vertical="center" wrapText="1"/>
    </xf>
    <xf numFmtId="3" fontId="11" fillId="0" borderId="17" xfId="0" applyNumberFormat="1" applyFont="1" applyFill="1" applyBorder="1" applyAlignment="1">
      <alignment horizontal="center" vertical="center" wrapText="1"/>
    </xf>
    <xf numFmtId="0" fontId="25" fillId="0" borderId="0" xfId="0" applyFont="1" applyAlignment="1">
      <alignment horizontal="center" vertical="center" wrapText="1"/>
    </xf>
    <xf numFmtId="0" fontId="24" fillId="0" borderId="0" xfId="0" applyFont="1" applyAlignment="1">
      <alignment horizontal="center" vertical="center"/>
    </xf>
    <xf numFmtId="10" fontId="0" fillId="0" borderId="1" xfId="2" applyNumberFormat="1" applyFont="1" applyBorder="1" applyAlignment="1">
      <alignment horizontal="center"/>
    </xf>
    <xf numFmtId="2" fontId="0" fillId="0" borderId="1" xfId="0" applyNumberFormat="1" applyBorder="1" applyAlignment="1">
      <alignment horizontal="center"/>
    </xf>
    <xf numFmtId="14" fontId="22" fillId="0" borderId="1" xfId="0" applyNumberFormat="1" applyFont="1" applyBorder="1" applyAlignment="1">
      <alignment horizontal="center" wrapText="1"/>
    </xf>
    <xf numFmtId="3" fontId="11" fillId="0" borderId="1" xfId="0" applyNumberFormat="1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22" fillId="0" borderId="1" xfId="0" applyFont="1" applyBorder="1" applyAlignment="1">
      <alignment horizontal="center" vertical="center" wrapText="1"/>
    </xf>
    <xf numFmtId="0" fontId="22" fillId="0" borderId="5" xfId="0" applyFont="1" applyBorder="1" applyAlignment="1">
      <alignment horizontal="center" vertical="center" wrapText="1"/>
    </xf>
    <xf numFmtId="0" fontId="22" fillId="0" borderId="7" xfId="0" applyFont="1" applyBorder="1" applyAlignment="1">
      <alignment horizontal="center" vertical="center" wrapText="1"/>
    </xf>
    <xf numFmtId="0" fontId="22" fillId="0" borderId="4" xfId="0" applyFont="1" applyBorder="1" applyAlignment="1">
      <alignment horizontal="center" vertical="center" wrapText="1"/>
    </xf>
    <xf numFmtId="0" fontId="21" fillId="0" borderId="10" xfId="0" applyFont="1" applyFill="1" applyBorder="1" applyAlignment="1">
      <alignment horizontal="center" vertical="center" wrapText="1"/>
    </xf>
    <xf numFmtId="0" fontId="21" fillId="0" borderId="11" xfId="0" applyFont="1" applyFill="1" applyBorder="1" applyAlignment="1">
      <alignment horizontal="center" vertical="center" wrapText="1"/>
    </xf>
    <xf numFmtId="0" fontId="21" fillId="0" borderId="12" xfId="0" applyFont="1" applyFill="1" applyBorder="1" applyAlignment="1">
      <alignment horizontal="center" vertical="center" wrapText="1"/>
    </xf>
    <xf numFmtId="0" fontId="21" fillId="0" borderId="13" xfId="0" applyFont="1" applyFill="1" applyBorder="1" applyAlignment="1">
      <alignment horizontal="center" vertical="center" wrapText="1"/>
    </xf>
    <xf numFmtId="0" fontId="21" fillId="0" borderId="0" xfId="0" applyFont="1" applyFill="1" applyBorder="1" applyAlignment="1">
      <alignment horizontal="center" vertical="center" wrapText="1"/>
    </xf>
    <xf numFmtId="0" fontId="21" fillId="0" borderId="14" xfId="0" applyFont="1" applyFill="1" applyBorder="1" applyAlignment="1">
      <alignment horizontal="center" vertical="center" wrapText="1"/>
    </xf>
    <xf numFmtId="0" fontId="21" fillId="0" borderId="15" xfId="0" applyFont="1" applyFill="1" applyBorder="1" applyAlignment="1">
      <alignment horizontal="center" vertical="center" wrapText="1"/>
    </xf>
    <xf numFmtId="0" fontId="21" fillId="0" borderId="16" xfId="0" applyFont="1" applyFill="1" applyBorder="1" applyAlignment="1">
      <alignment horizontal="center" vertical="center" wrapText="1"/>
    </xf>
    <xf numFmtId="0" fontId="21" fillId="0" borderId="17" xfId="0" applyFont="1" applyFill="1" applyBorder="1" applyAlignment="1">
      <alignment horizontal="center" vertical="center" wrapText="1"/>
    </xf>
  </cellXfs>
  <cellStyles count="7">
    <cellStyle name="Millares 2 2" xfId="3"/>
    <cellStyle name="Millares 2 2 2" xfId="6"/>
    <cellStyle name="Moneda 2" xfId="4"/>
    <cellStyle name="Normal" xfId="0" builtinId="0"/>
    <cellStyle name="Normal 2" xfId="5"/>
    <cellStyle name="Normal 3" xfId="1"/>
    <cellStyle name="Porcentaje" xfId="2" builtinId="5"/>
  </cellStyles>
  <dxfs count="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6"/>
      </font>
      <fill>
        <patternFill>
          <bgColor indexed="45"/>
        </patternFill>
      </fill>
    </dxf>
    <dxf>
      <font>
        <b/>
        <i val="0"/>
        <condense val="0"/>
        <extend val="0"/>
        <color indexed="16"/>
      </font>
      <fill>
        <patternFill>
          <bgColor indexed="45"/>
        </patternFill>
      </fill>
    </dxf>
    <dxf>
      <font>
        <b/>
        <i val="0"/>
        <condense val="0"/>
        <extend val="0"/>
        <color indexed="16"/>
      </font>
      <fill>
        <patternFill>
          <bgColor indexed="45"/>
        </patternFill>
      </fill>
    </dxf>
    <dxf>
      <font>
        <b/>
        <i val="0"/>
        <condense val="0"/>
        <extend val="0"/>
        <color indexed="16"/>
      </font>
      <fill>
        <patternFill>
          <bgColor indexed="4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1423708</xdr:colOff>
      <xdr:row>4</xdr:row>
      <xdr:rowOff>106456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3519208" cy="101133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85726</xdr:colOff>
      <xdr:row>1</xdr:row>
      <xdr:rowOff>10884</xdr:rowOff>
    </xdr:from>
    <xdr:to>
      <xdr:col>2</xdr:col>
      <xdr:colOff>2114550</xdr:colOff>
      <xdr:row>4</xdr:row>
      <xdr:rowOff>19049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33376" y="191859"/>
          <a:ext cx="2476499" cy="522515"/>
        </a:xfrm>
        <a:prstGeom prst="rect">
          <a:avLst/>
        </a:prstGeom>
      </xdr:spPr>
    </xdr:pic>
    <xdr:clientData/>
  </xdr:twoCellAnchor>
  <xdr:twoCellAnchor editAs="oneCell">
    <xdr:from>
      <xdr:col>1</xdr:col>
      <xdr:colOff>85727</xdr:colOff>
      <xdr:row>1</xdr:row>
      <xdr:rowOff>10884</xdr:rowOff>
    </xdr:from>
    <xdr:to>
      <xdr:col>2</xdr:col>
      <xdr:colOff>1733551</xdr:colOff>
      <xdr:row>4</xdr:row>
      <xdr:rowOff>19049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33377" y="191859"/>
          <a:ext cx="2095499" cy="522515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ARCHIVOS%20PC%20PORTATIL%20HP\RAMA%20JUDICIAL%202018\LP%2001-2018%20TURBACO\EVALUACION%20ECONOMIC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FINANCIERO"/>
      <sheetName val="RESUMEN FIN"/>
      <sheetName val="ECONOMICA MED"/>
      <sheetName val="RESUMEN ECO"/>
      <sheetName val="MEDIA GEOM"/>
      <sheetName val="MEDIA ARITMETICA"/>
      <sheetName val="MEDIA ARITMETICA ALTA"/>
      <sheetName val="MEDIA GEOM + PO"/>
      <sheetName val="ECONOMICA MV"/>
      <sheetName val="MEDIA GEOM SR-SP"/>
      <sheetName val="MEDIA ARIT + PO"/>
      <sheetName val="C.O"/>
      <sheetName val="C.R"/>
      <sheetName val="CALCULOS"/>
      <sheetName val="data"/>
      <sheetName val="ECONOMICA Mgcr2"/>
      <sheetName val="MEDDATA"/>
      <sheetName val="MEDDATA (2)"/>
      <sheetName val="MEDDATA (3)"/>
      <sheetName val="MEDDATA (4)"/>
      <sheetName val="MEDDATA (5)"/>
      <sheetName val="ECONOMICA MGCR"/>
    </sheetNames>
    <sheetDataSet>
      <sheetData sheetId="0"/>
      <sheetData sheetId="1"/>
      <sheetData sheetId="2"/>
      <sheetData sheetId="3">
        <row r="7">
          <cell r="B7" t="str">
            <v>PRESUPUESTO</v>
          </cell>
          <cell r="J7">
            <v>3074910967</v>
          </cell>
        </row>
        <row r="8">
          <cell r="B8" t="str">
            <v>CONSORCIO UNIOBRAS Y CIA</v>
          </cell>
          <cell r="J8">
            <v>3073715816</v>
          </cell>
        </row>
        <row r="9">
          <cell r="B9" t="str">
            <v>CONSORCIO ADECUACIONES</v>
          </cell>
          <cell r="J9">
            <v>3073866367</v>
          </cell>
        </row>
        <row r="10">
          <cell r="B10">
            <v>0</v>
          </cell>
          <cell r="J10">
            <v>0</v>
          </cell>
        </row>
        <row r="11">
          <cell r="B11">
            <v>0</v>
          </cell>
          <cell r="J11">
            <v>0</v>
          </cell>
        </row>
        <row r="12">
          <cell r="B12">
            <v>0</v>
          </cell>
          <cell r="J12">
            <v>0</v>
          </cell>
        </row>
        <row r="13">
          <cell r="B13">
            <v>0</v>
          </cell>
          <cell r="J13">
            <v>0</v>
          </cell>
        </row>
        <row r="14">
          <cell r="B14">
            <v>0</v>
          </cell>
          <cell r="J14">
            <v>0</v>
          </cell>
        </row>
        <row r="15">
          <cell r="B15">
            <v>0</v>
          </cell>
          <cell r="J15">
            <v>0</v>
          </cell>
        </row>
        <row r="16">
          <cell r="B16">
            <v>0</v>
          </cell>
          <cell r="J16">
            <v>0</v>
          </cell>
        </row>
        <row r="17">
          <cell r="B17">
            <v>0</v>
          </cell>
          <cell r="J17">
            <v>0</v>
          </cell>
        </row>
      </sheetData>
      <sheetData sheetId="4"/>
      <sheetData sheetId="5"/>
      <sheetData sheetId="6"/>
      <sheetData sheetId="7"/>
      <sheetData sheetId="8"/>
      <sheetData sheetId="9">
        <row r="12">
          <cell r="J12">
            <v>3073715816</v>
          </cell>
        </row>
        <row r="13">
          <cell r="J13">
            <v>3073866367</v>
          </cell>
        </row>
        <row r="14">
          <cell r="J14" t="str">
            <v/>
          </cell>
        </row>
        <row r="15">
          <cell r="J15" t="str">
            <v/>
          </cell>
        </row>
        <row r="16">
          <cell r="J16" t="str">
            <v/>
          </cell>
        </row>
        <row r="17">
          <cell r="J17" t="str">
            <v/>
          </cell>
        </row>
        <row r="18">
          <cell r="J18" t="str">
            <v/>
          </cell>
        </row>
        <row r="19">
          <cell r="J19" t="str">
            <v/>
          </cell>
        </row>
        <row r="20">
          <cell r="J20" t="str">
            <v/>
          </cell>
        </row>
        <row r="21">
          <cell r="J21" t="str">
            <v/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91"/>
  <sheetViews>
    <sheetView topLeftCell="E10" zoomScale="75" zoomScaleNormal="75" workbookViewId="0">
      <selection activeCell="G28" sqref="G28"/>
    </sheetView>
  </sheetViews>
  <sheetFormatPr baseColWidth="10" defaultColWidth="17" defaultRowHeight="14"/>
  <cols>
    <col min="1" max="1" width="6.54296875" style="18" customWidth="1"/>
    <col min="2" max="2" width="39" style="18" customWidth="1"/>
    <col min="3" max="3" width="48.1796875" style="24" customWidth="1"/>
    <col min="4" max="4" width="55" style="17" customWidth="1"/>
    <col min="5" max="5" width="63" style="17" customWidth="1"/>
    <col min="6" max="6" width="60.54296875" style="16" customWidth="1"/>
    <col min="7" max="7" width="55.81640625" style="17" customWidth="1"/>
    <col min="8" max="9" width="59.26953125" style="16" customWidth="1"/>
    <col min="10" max="227" width="10.453125" style="16" customWidth="1"/>
    <col min="228" max="228" width="6.54296875" style="16" customWidth="1"/>
    <col min="229" max="229" width="33.453125" style="16" customWidth="1"/>
    <col min="230" max="231" width="38.7265625" style="16" customWidth="1"/>
    <col min="232" max="232" width="47.1796875" style="16" customWidth="1"/>
    <col min="233" max="233" width="51.7265625" style="16" customWidth="1"/>
    <col min="234" max="234" width="38.7265625" style="16" customWidth="1"/>
    <col min="235" max="235" width="47.7265625" style="16" customWidth="1"/>
    <col min="236" max="236" width="44.7265625" style="16" customWidth="1"/>
    <col min="237" max="237" width="7.453125" style="16" customWidth="1"/>
    <col min="238" max="238" width="34.7265625" style="16" customWidth="1"/>
    <col min="239" max="252" width="43.54296875" style="16" customWidth="1"/>
    <col min="253" max="253" width="17" style="16"/>
    <col min="254" max="254" width="6.54296875" style="16" customWidth="1"/>
    <col min="255" max="255" width="39" style="16" customWidth="1"/>
    <col min="256" max="256" width="48.1796875" style="16" customWidth="1"/>
    <col min="257" max="257" width="55" style="16" customWidth="1"/>
    <col min="258" max="258" width="63" style="16" customWidth="1"/>
    <col min="259" max="259" width="60.54296875" style="16" customWidth="1"/>
    <col min="260" max="260" width="55.81640625" style="16" customWidth="1"/>
    <col min="261" max="261" width="59.26953125" style="16" customWidth="1"/>
    <col min="262" max="263" width="55.26953125" style="16" customWidth="1"/>
    <col min="264" max="264" width="48.453125" style="16" customWidth="1"/>
    <col min="265" max="483" width="10.453125" style="16" customWidth="1"/>
    <col min="484" max="484" width="6.54296875" style="16" customWidth="1"/>
    <col min="485" max="485" width="33.453125" style="16" customWidth="1"/>
    <col min="486" max="487" width="38.7265625" style="16" customWidth="1"/>
    <col min="488" max="488" width="47.1796875" style="16" customWidth="1"/>
    <col min="489" max="489" width="51.7265625" style="16" customWidth="1"/>
    <col min="490" max="490" width="38.7265625" style="16" customWidth="1"/>
    <col min="491" max="491" width="47.7265625" style="16" customWidth="1"/>
    <col min="492" max="492" width="44.7265625" style="16" customWidth="1"/>
    <col min="493" max="493" width="7.453125" style="16" customWidth="1"/>
    <col min="494" max="494" width="34.7265625" style="16" customWidth="1"/>
    <col min="495" max="508" width="43.54296875" style="16" customWidth="1"/>
    <col min="509" max="509" width="17" style="16"/>
    <col min="510" max="510" width="6.54296875" style="16" customWidth="1"/>
    <col min="511" max="511" width="39" style="16" customWidth="1"/>
    <col min="512" max="512" width="48.1796875" style="16" customWidth="1"/>
    <col min="513" max="513" width="55" style="16" customWidth="1"/>
    <col min="514" max="514" width="63" style="16" customWidth="1"/>
    <col min="515" max="515" width="60.54296875" style="16" customWidth="1"/>
    <col min="516" max="516" width="55.81640625" style="16" customWidth="1"/>
    <col min="517" max="517" width="59.26953125" style="16" customWidth="1"/>
    <col min="518" max="519" width="55.26953125" style="16" customWidth="1"/>
    <col min="520" max="520" width="48.453125" style="16" customWidth="1"/>
    <col min="521" max="739" width="10.453125" style="16" customWidth="1"/>
    <col min="740" max="740" width="6.54296875" style="16" customWidth="1"/>
    <col min="741" max="741" width="33.453125" style="16" customWidth="1"/>
    <col min="742" max="743" width="38.7265625" style="16" customWidth="1"/>
    <col min="744" max="744" width="47.1796875" style="16" customWidth="1"/>
    <col min="745" max="745" width="51.7265625" style="16" customWidth="1"/>
    <col min="746" max="746" width="38.7265625" style="16" customWidth="1"/>
    <col min="747" max="747" width="47.7265625" style="16" customWidth="1"/>
    <col min="748" max="748" width="44.7265625" style="16" customWidth="1"/>
    <col min="749" max="749" width="7.453125" style="16" customWidth="1"/>
    <col min="750" max="750" width="34.7265625" style="16" customWidth="1"/>
    <col min="751" max="764" width="43.54296875" style="16" customWidth="1"/>
    <col min="765" max="765" width="17" style="16"/>
    <col min="766" max="766" width="6.54296875" style="16" customWidth="1"/>
    <col min="767" max="767" width="39" style="16" customWidth="1"/>
    <col min="768" max="768" width="48.1796875" style="16" customWidth="1"/>
    <col min="769" max="769" width="55" style="16" customWidth="1"/>
    <col min="770" max="770" width="63" style="16" customWidth="1"/>
    <col min="771" max="771" width="60.54296875" style="16" customWidth="1"/>
    <col min="772" max="772" width="55.81640625" style="16" customWidth="1"/>
    <col min="773" max="773" width="59.26953125" style="16" customWidth="1"/>
    <col min="774" max="775" width="55.26953125" style="16" customWidth="1"/>
    <col min="776" max="776" width="48.453125" style="16" customWidth="1"/>
    <col min="777" max="995" width="10.453125" style="16" customWidth="1"/>
    <col min="996" max="996" width="6.54296875" style="16" customWidth="1"/>
    <col min="997" max="997" width="33.453125" style="16" customWidth="1"/>
    <col min="998" max="999" width="38.7265625" style="16" customWidth="1"/>
    <col min="1000" max="1000" width="47.1796875" style="16" customWidth="1"/>
    <col min="1001" max="1001" width="51.7265625" style="16" customWidth="1"/>
    <col min="1002" max="1002" width="38.7265625" style="16" customWidth="1"/>
    <col min="1003" max="1003" width="47.7265625" style="16" customWidth="1"/>
    <col min="1004" max="1004" width="44.7265625" style="16" customWidth="1"/>
    <col min="1005" max="1005" width="7.453125" style="16" customWidth="1"/>
    <col min="1006" max="1006" width="34.7265625" style="16" customWidth="1"/>
    <col min="1007" max="1020" width="43.54296875" style="16" customWidth="1"/>
    <col min="1021" max="1021" width="17" style="16"/>
    <col min="1022" max="1022" width="6.54296875" style="16" customWidth="1"/>
    <col min="1023" max="1023" width="39" style="16" customWidth="1"/>
    <col min="1024" max="1024" width="48.1796875" style="16" customWidth="1"/>
    <col min="1025" max="1025" width="55" style="16" customWidth="1"/>
    <col min="1026" max="1026" width="63" style="16" customWidth="1"/>
    <col min="1027" max="1027" width="60.54296875" style="16" customWidth="1"/>
    <col min="1028" max="1028" width="55.81640625" style="16" customWidth="1"/>
    <col min="1029" max="1029" width="59.26953125" style="16" customWidth="1"/>
    <col min="1030" max="1031" width="55.26953125" style="16" customWidth="1"/>
    <col min="1032" max="1032" width="48.453125" style="16" customWidth="1"/>
    <col min="1033" max="1251" width="10.453125" style="16" customWidth="1"/>
    <col min="1252" max="1252" width="6.54296875" style="16" customWidth="1"/>
    <col min="1253" max="1253" width="33.453125" style="16" customWidth="1"/>
    <col min="1254" max="1255" width="38.7265625" style="16" customWidth="1"/>
    <col min="1256" max="1256" width="47.1796875" style="16" customWidth="1"/>
    <col min="1257" max="1257" width="51.7265625" style="16" customWidth="1"/>
    <col min="1258" max="1258" width="38.7265625" style="16" customWidth="1"/>
    <col min="1259" max="1259" width="47.7265625" style="16" customWidth="1"/>
    <col min="1260" max="1260" width="44.7265625" style="16" customWidth="1"/>
    <col min="1261" max="1261" width="7.453125" style="16" customWidth="1"/>
    <col min="1262" max="1262" width="34.7265625" style="16" customWidth="1"/>
    <col min="1263" max="1276" width="43.54296875" style="16" customWidth="1"/>
    <col min="1277" max="1277" width="17" style="16"/>
    <col min="1278" max="1278" width="6.54296875" style="16" customWidth="1"/>
    <col min="1279" max="1279" width="39" style="16" customWidth="1"/>
    <col min="1280" max="1280" width="48.1796875" style="16" customWidth="1"/>
    <col min="1281" max="1281" width="55" style="16" customWidth="1"/>
    <col min="1282" max="1282" width="63" style="16" customWidth="1"/>
    <col min="1283" max="1283" width="60.54296875" style="16" customWidth="1"/>
    <col min="1284" max="1284" width="55.81640625" style="16" customWidth="1"/>
    <col min="1285" max="1285" width="59.26953125" style="16" customWidth="1"/>
    <col min="1286" max="1287" width="55.26953125" style="16" customWidth="1"/>
    <col min="1288" max="1288" width="48.453125" style="16" customWidth="1"/>
    <col min="1289" max="1507" width="10.453125" style="16" customWidth="1"/>
    <col min="1508" max="1508" width="6.54296875" style="16" customWidth="1"/>
    <col min="1509" max="1509" width="33.453125" style="16" customWidth="1"/>
    <col min="1510" max="1511" width="38.7265625" style="16" customWidth="1"/>
    <col min="1512" max="1512" width="47.1796875" style="16" customWidth="1"/>
    <col min="1513" max="1513" width="51.7265625" style="16" customWidth="1"/>
    <col min="1514" max="1514" width="38.7265625" style="16" customWidth="1"/>
    <col min="1515" max="1515" width="47.7265625" style="16" customWidth="1"/>
    <col min="1516" max="1516" width="44.7265625" style="16" customWidth="1"/>
    <col min="1517" max="1517" width="7.453125" style="16" customWidth="1"/>
    <col min="1518" max="1518" width="34.7265625" style="16" customWidth="1"/>
    <col min="1519" max="1532" width="43.54296875" style="16" customWidth="1"/>
    <col min="1533" max="1533" width="17" style="16"/>
    <col min="1534" max="1534" width="6.54296875" style="16" customWidth="1"/>
    <col min="1535" max="1535" width="39" style="16" customWidth="1"/>
    <col min="1536" max="1536" width="48.1796875" style="16" customWidth="1"/>
    <col min="1537" max="1537" width="55" style="16" customWidth="1"/>
    <col min="1538" max="1538" width="63" style="16" customWidth="1"/>
    <col min="1539" max="1539" width="60.54296875" style="16" customWidth="1"/>
    <col min="1540" max="1540" width="55.81640625" style="16" customWidth="1"/>
    <col min="1541" max="1541" width="59.26953125" style="16" customWidth="1"/>
    <col min="1542" max="1543" width="55.26953125" style="16" customWidth="1"/>
    <col min="1544" max="1544" width="48.453125" style="16" customWidth="1"/>
    <col min="1545" max="1763" width="10.453125" style="16" customWidth="1"/>
    <col min="1764" max="1764" width="6.54296875" style="16" customWidth="1"/>
    <col min="1765" max="1765" width="33.453125" style="16" customWidth="1"/>
    <col min="1766" max="1767" width="38.7265625" style="16" customWidth="1"/>
    <col min="1768" max="1768" width="47.1796875" style="16" customWidth="1"/>
    <col min="1769" max="1769" width="51.7265625" style="16" customWidth="1"/>
    <col min="1770" max="1770" width="38.7265625" style="16" customWidth="1"/>
    <col min="1771" max="1771" width="47.7265625" style="16" customWidth="1"/>
    <col min="1772" max="1772" width="44.7265625" style="16" customWidth="1"/>
    <col min="1773" max="1773" width="7.453125" style="16" customWidth="1"/>
    <col min="1774" max="1774" width="34.7265625" style="16" customWidth="1"/>
    <col min="1775" max="1788" width="43.54296875" style="16" customWidth="1"/>
    <col min="1789" max="1789" width="17" style="16"/>
    <col min="1790" max="1790" width="6.54296875" style="16" customWidth="1"/>
    <col min="1791" max="1791" width="39" style="16" customWidth="1"/>
    <col min="1792" max="1792" width="48.1796875" style="16" customWidth="1"/>
    <col min="1793" max="1793" width="55" style="16" customWidth="1"/>
    <col min="1794" max="1794" width="63" style="16" customWidth="1"/>
    <col min="1795" max="1795" width="60.54296875" style="16" customWidth="1"/>
    <col min="1796" max="1796" width="55.81640625" style="16" customWidth="1"/>
    <col min="1797" max="1797" width="59.26953125" style="16" customWidth="1"/>
    <col min="1798" max="1799" width="55.26953125" style="16" customWidth="1"/>
    <col min="1800" max="1800" width="48.453125" style="16" customWidth="1"/>
    <col min="1801" max="2019" width="10.453125" style="16" customWidth="1"/>
    <col min="2020" max="2020" width="6.54296875" style="16" customWidth="1"/>
    <col min="2021" max="2021" width="33.453125" style="16" customWidth="1"/>
    <col min="2022" max="2023" width="38.7265625" style="16" customWidth="1"/>
    <col min="2024" max="2024" width="47.1796875" style="16" customWidth="1"/>
    <col min="2025" max="2025" width="51.7265625" style="16" customWidth="1"/>
    <col min="2026" max="2026" width="38.7265625" style="16" customWidth="1"/>
    <col min="2027" max="2027" width="47.7265625" style="16" customWidth="1"/>
    <col min="2028" max="2028" width="44.7265625" style="16" customWidth="1"/>
    <col min="2029" max="2029" width="7.453125" style="16" customWidth="1"/>
    <col min="2030" max="2030" width="34.7265625" style="16" customWidth="1"/>
    <col min="2031" max="2044" width="43.54296875" style="16" customWidth="1"/>
    <col min="2045" max="2045" width="17" style="16"/>
    <col min="2046" max="2046" width="6.54296875" style="16" customWidth="1"/>
    <col min="2047" max="2047" width="39" style="16" customWidth="1"/>
    <col min="2048" max="2048" width="48.1796875" style="16" customWidth="1"/>
    <col min="2049" max="2049" width="55" style="16" customWidth="1"/>
    <col min="2050" max="2050" width="63" style="16" customWidth="1"/>
    <col min="2051" max="2051" width="60.54296875" style="16" customWidth="1"/>
    <col min="2052" max="2052" width="55.81640625" style="16" customWidth="1"/>
    <col min="2053" max="2053" width="59.26953125" style="16" customWidth="1"/>
    <col min="2054" max="2055" width="55.26953125" style="16" customWidth="1"/>
    <col min="2056" max="2056" width="48.453125" style="16" customWidth="1"/>
    <col min="2057" max="2275" width="10.453125" style="16" customWidth="1"/>
    <col min="2276" max="2276" width="6.54296875" style="16" customWidth="1"/>
    <col min="2277" max="2277" width="33.453125" style="16" customWidth="1"/>
    <col min="2278" max="2279" width="38.7265625" style="16" customWidth="1"/>
    <col min="2280" max="2280" width="47.1796875" style="16" customWidth="1"/>
    <col min="2281" max="2281" width="51.7265625" style="16" customWidth="1"/>
    <col min="2282" max="2282" width="38.7265625" style="16" customWidth="1"/>
    <col min="2283" max="2283" width="47.7265625" style="16" customWidth="1"/>
    <col min="2284" max="2284" width="44.7265625" style="16" customWidth="1"/>
    <col min="2285" max="2285" width="7.453125" style="16" customWidth="1"/>
    <col min="2286" max="2286" width="34.7265625" style="16" customWidth="1"/>
    <col min="2287" max="2300" width="43.54296875" style="16" customWidth="1"/>
    <col min="2301" max="2301" width="17" style="16"/>
    <col min="2302" max="2302" width="6.54296875" style="16" customWidth="1"/>
    <col min="2303" max="2303" width="39" style="16" customWidth="1"/>
    <col min="2304" max="2304" width="48.1796875" style="16" customWidth="1"/>
    <col min="2305" max="2305" width="55" style="16" customWidth="1"/>
    <col min="2306" max="2306" width="63" style="16" customWidth="1"/>
    <col min="2307" max="2307" width="60.54296875" style="16" customWidth="1"/>
    <col min="2308" max="2308" width="55.81640625" style="16" customWidth="1"/>
    <col min="2309" max="2309" width="59.26953125" style="16" customWidth="1"/>
    <col min="2310" max="2311" width="55.26953125" style="16" customWidth="1"/>
    <col min="2312" max="2312" width="48.453125" style="16" customWidth="1"/>
    <col min="2313" max="2531" width="10.453125" style="16" customWidth="1"/>
    <col min="2532" max="2532" width="6.54296875" style="16" customWidth="1"/>
    <col min="2533" max="2533" width="33.453125" style="16" customWidth="1"/>
    <col min="2534" max="2535" width="38.7265625" style="16" customWidth="1"/>
    <col min="2536" max="2536" width="47.1796875" style="16" customWidth="1"/>
    <col min="2537" max="2537" width="51.7265625" style="16" customWidth="1"/>
    <col min="2538" max="2538" width="38.7265625" style="16" customWidth="1"/>
    <col min="2539" max="2539" width="47.7265625" style="16" customWidth="1"/>
    <col min="2540" max="2540" width="44.7265625" style="16" customWidth="1"/>
    <col min="2541" max="2541" width="7.453125" style="16" customWidth="1"/>
    <col min="2542" max="2542" width="34.7265625" style="16" customWidth="1"/>
    <col min="2543" max="2556" width="43.54296875" style="16" customWidth="1"/>
    <col min="2557" max="2557" width="17" style="16"/>
    <col min="2558" max="2558" width="6.54296875" style="16" customWidth="1"/>
    <col min="2559" max="2559" width="39" style="16" customWidth="1"/>
    <col min="2560" max="2560" width="48.1796875" style="16" customWidth="1"/>
    <col min="2561" max="2561" width="55" style="16" customWidth="1"/>
    <col min="2562" max="2562" width="63" style="16" customWidth="1"/>
    <col min="2563" max="2563" width="60.54296875" style="16" customWidth="1"/>
    <col min="2564" max="2564" width="55.81640625" style="16" customWidth="1"/>
    <col min="2565" max="2565" width="59.26953125" style="16" customWidth="1"/>
    <col min="2566" max="2567" width="55.26953125" style="16" customWidth="1"/>
    <col min="2568" max="2568" width="48.453125" style="16" customWidth="1"/>
    <col min="2569" max="2787" width="10.453125" style="16" customWidth="1"/>
    <col min="2788" max="2788" width="6.54296875" style="16" customWidth="1"/>
    <col min="2789" max="2789" width="33.453125" style="16" customWidth="1"/>
    <col min="2790" max="2791" width="38.7265625" style="16" customWidth="1"/>
    <col min="2792" max="2792" width="47.1796875" style="16" customWidth="1"/>
    <col min="2793" max="2793" width="51.7265625" style="16" customWidth="1"/>
    <col min="2794" max="2794" width="38.7265625" style="16" customWidth="1"/>
    <col min="2795" max="2795" width="47.7265625" style="16" customWidth="1"/>
    <col min="2796" max="2796" width="44.7265625" style="16" customWidth="1"/>
    <col min="2797" max="2797" width="7.453125" style="16" customWidth="1"/>
    <col min="2798" max="2798" width="34.7265625" style="16" customWidth="1"/>
    <col min="2799" max="2812" width="43.54296875" style="16" customWidth="1"/>
    <col min="2813" max="2813" width="17" style="16"/>
    <col min="2814" max="2814" width="6.54296875" style="16" customWidth="1"/>
    <col min="2815" max="2815" width="39" style="16" customWidth="1"/>
    <col min="2816" max="2816" width="48.1796875" style="16" customWidth="1"/>
    <col min="2817" max="2817" width="55" style="16" customWidth="1"/>
    <col min="2818" max="2818" width="63" style="16" customWidth="1"/>
    <col min="2819" max="2819" width="60.54296875" style="16" customWidth="1"/>
    <col min="2820" max="2820" width="55.81640625" style="16" customWidth="1"/>
    <col min="2821" max="2821" width="59.26953125" style="16" customWidth="1"/>
    <col min="2822" max="2823" width="55.26953125" style="16" customWidth="1"/>
    <col min="2824" max="2824" width="48.453125" style="16" customWidth="1"/>
    <col min="2825" max="3043" width="10.453125" style="16" customWidth="1"/>
    <col min="3044" max="3044" width="6.54296875" style="16" customWidth="1"/>
    <col min="3045" max="3045" width="33.453125" style="16" customWidth="1"/>
    <col min="3046" max="3047" width="38.7265625" style="16" customWidth="1"/>
    <col min="3048" max="3048" width="47.1796875" style="16" customWidth="1"/>
    <col min="3049" max="3049" width="51.7265625" style="16" customWidth="1"/>
    <col min="3050" max="3050" width="38.7265625" style="16" customWidth="1"/>
    <col min="3051" max="3051" width="47.7265625" style="16" customWidth="1"/>
    <col min="3052" max="3052" width="44.7265625" style="16" customWidth="1"/>
    <col min="3053" max="3053" width="7.453125" style="16" customWidth="1"/>
    <col min="3054" max="3054" width="34.7265625" style="16" customWidth="1"/>
    <col min="3055" max="3068" width="43.54296875" style="16" customWidth="1"/>
    <col min="3069" max="3069" width="17" style="16"/>
    <col min="3070" max="3070" width="6.54296875" style="16" customWidth="1"/>
    <col min="3071" max="3071" width="39" style="16" customWidth="1"/>
    <col min="3072" max="3072" width="48.1796875" style="16" customWidth="1"/>
    <col min="3073" max="3073" width="55" style="16" customWidth="1"/>
    <col min="3074" max="3074" width="63" style="16" customWidth="1"/>
    <col min="3075" max="3075" width="60.54296875" style="16" customWidth="1"/>
    <col min="3076" max="3076" width="55.81640625" style="16" customWidth="1"/>
    <col min="3077" max="3077" width="59.26953125" style="16" customWidth="1"/>
    <col min="3078" max="3079" width="55.26953125" style="16" customWidth="1"/>
    <col min="3080" max="3080" width="48.453125" style="16" customWidth="1"/>
    <col min="3081" max="3299" width="10.453125" style="16" customWidth="1"/>
    <col min="3300" max="3300" width="6.54296875" style="16" customWidth="1"/>
    <col min="3301" max="3301" width="33.453125" style="16" customWidth="1"/>
    <col min="3302" max="3303" width="38.7265625" style="16" customWidth="1"/>
    <col min="3304" max="3304" width="47.1796875" style="16" customWidth="1"/>
    <col min="3305" max="3305" width="51.7265625" style="16" customWidth="1"/>
    <col min="3306" max="3306" width="38.7265625" style="16" customWidth="1"/>
    <col min="3307" max="3307" width="47.7265625" style="16" customWidth="1"/>
    <col min="3308" max="3308" width="44.7265625" style="16" customWidth="1"/>
    <col min="3309" max="3309" width="7.453125" style="16" customWidth="1"/>
    <col min="3310" max="3310" width="34.7265625" style="16" customWidth="1"/>
    <col min="3311" max="3324" width="43.54296875" style="16" customWidth="1"/>
    <col min="3325" max="3325" width="17" style="16"/>
    <col min="3326" max="3326" width="6.54296875" style="16" customWidth="1"/>
    <col min="3327" max="3327" width="39" style="16" customWidth="1"/>
    <col min="3328" max="3328" width="48.1796875" style="16" customWidth="1"/>
    <col min="3329" max="3329" width="55" style="16" customWidth="1"/>
    <col min="3330" max="3330" width="63" style="16" customWidth="1"/>
    <col min="3331" max="3331" width="60.54296875" style="16" customWidth="1"/>
    <col min="3332" max="3332" width="55.81640625" style="16" customWidth="1"/>
    <col min="3333" max="3333" width="59.26953125" style="16" customWidth="1"/>
    <col min="3334" max="3335" width="55.26953125" style="16" customWidth="1"/>
    <col min="3336" max="3336" width="48.453125" style="16" customWidth="1"/>
    <col min="3337" max="3555" width="10.453125" style="16" customWidth="1"/>
    <col min="3556" max="3556" width="6.54296875" style="16" customWidth="1"/>
    <col min="3557" max="3557" width="33.453125" style="16" customWidth="1"/>
    <col min="3558" max="3559" width="38.7265625" style="16" customWidth="1"/>
    <col min="3560" max="3560" width="47.1796875" style="16" customWidth="1"/>
    <col min="3561" max="3561" width="51.7265625" style="16" customWidth="1"/>
    <col min="3562" max="3562" width="38.7265625" style="16" customWidth="1"/>
    <col min="3563" max="3563" width="47.7265625" style="16" customWidth="1"/>
    <col min="3564" max="3564" width="44.7265625" style="16" customWidth="1"/>
    <col min="3565" max="3565" width="7.453125" style="16" customWidth="1"/>
    <col min="3566" max="3566" width="34.7265625" style="16" customWidth="1"/>
    <col min="3567" max="3580" width="43.54296875" style="16" customWidth="1"/>
    <col min="3581" max="3581" width="17" style="16"/>
    <col min="3582" max="3582" width="6.54296875" style="16" customWidth="1"/>
    <col min="3583" max="3583" width="39" style="16" customWidth="1"/>
    <col min="3584" max="3584" width="48.1796875" style="16" customWidth="1"/>
    <col min="3585" max="3585" width="55" style="16" customWidth="1"/>
    <col min="3586" max="3586" width="63" style="16" customWidth="1"/>
    <col min="3587" max="3587" width="60.54296875" style="16" customWidth="1"/>
    <col min="3588" max="3588" width="55.81640625" style="16" customWidth="1"/>
    <col min="3589" max="3589" width="59.26953125" style="16" customWidth="1"/>
    <col min="3590" max="3591" width="55.26953125" style="16" customWidth="1"/>
    <col min="3592" max="3592" width="48.453125" style="16" customWidth="1"/>
    <col min="3593" max="3811" width="10.453125" style="16" customWidth="1"/>
    <col min="3812" max="3812" width="6.54296875" style="16" customWidth="1"/>
    <col min="3813" max="3813" width="33.453125" style="16" customWidth="1"/>
    <col min="3814" max="3815" width="38.7265625" style="16" customWidth="1"/>
    <col min="3816" max="3816" width="47.1796875" style="16" customWidth="1"/>
    <col min="3817" max="3817" width="51.7265625" style="16" customWidth="1"/>
    <col min="3818" max="3818" width="38.7265625" style="16" customWidth="1"/>
    <col min="3819" max="3819" width="47.7265625" style="16" customWidth="1"/>
    <col min="3820" max="3820" width="44.7265625" style="16" customWidth="1"/>
    <col min="3821" max="3821" width="7.453125" style="16" customWidth="1"/>
    <col min="3822" max="3822" width="34.7265625" style="16" customWidth="1"/>
    <col min="3823" max="3836" width="43.54296875" style="16" customWidth="1"/>
    <col min="3837" max="3837" width="17" style="16"/>
    <col min="3838" max="3838" width="6.54296875" style="16" customWidth="1"/>
    <col min="3839" max="3839" width="39" style="16" customWidth="1"/>
    <col min="3840" max="3840" width="48.1796875" style="16" customWidth="1"/>
    <col min="3841" max="3841" width="55" style="16" customWidth="1"/>
    <col min="3842" max="3842" width="63" style="16" customWidth="1"/>
    <col min="3843" max="3843" width="60.54296875" style="16" customWidth="1"/>
    <col min="3844" max="3844" width="55.81640625" style="16" customWidth="1"/>
    <col min="3845" max="3845" width="59.26953125" style="16" customWidth="1"/>
    <col min="3846" max="3847" width="55.26953125" style="16" customWidth="1"/>
    <col min="3848" max="3848" width="48.453125" style="16" customWidth="1"/>
    <col min="3849" max="4067" width="10.453125" style="16" customWidth="1"/>
    <col min="4068" max="4068" width="6.54296875" style="16" customWidth="1"/>
    <col min="4069" max="4069" width="33.453125" style="16" customWidth="1"/>
    <col min="4070" max="4071" width="38.7265625" style="16" customWidth="1"/>
    <col min="4072" max="4072" width="47.1796875" style="16" customWidth="1"/>
    <col min="4073" max="4073" width="51.7265625" style="16" customWidth="1"/>
    <col min="4074" max="4074" width="38.7265625" style="16" customWidth="1"/>
    <col min="4075" max="4075" width="47.7265625" style="16" customWidth="1"/>
    <col min="4076" max="4076" width="44.7265625" style="16" customWidth="1"/>
    <col min="4077" max="4077" width="7.453125" style="16" customWidth="1"/>
    <col min="4078" max="4078" width="34.7265625" style="16" customWidth="1"/>
    <col min="4079" max="4092" width="43.54296875" style="16" customWidth="1"/>
    <col min="4093" max="4093" width="17" style="16"/>
    <col min="4094" max="4094" width="6.54296875" style="16" customWidth="1"/>
    <col min="4095" max="4095" width="39" style="16" customWidth="1"/>
    <col min="4096" max="4096" width="48.1796875" style="16" customWidth="1"/>
    <col min="4097" max="4097" width="55" style="16" customWidth="1"/>
    <col min="4098" max="4098" width="63" style="16" customWidth="1"/>
    <col min="4099" max="4099" width="60.54296875" style="16" customWidth="1"/>
    <col min="4100" max="4100" width="55.81640625" style="16" customWidth="1"/>
    <col min="4101" max="4101" width="59.26953125" style="16" customWidth="1"/>
    <col min="4102" max="4103" width="55.26953125" style="16" customWidth="1"/>
    <col min="4104" max="4104" width="48.453125" style="16" customWidth="1"/>
    <col min="4105" max="4323" width="10.453125" style="16" customWidth="1"/>
    <col min="4324" max="4324" width="6.54296875" style="16" customWidth="1"/>
    <col min="4325" max="4325" width="33.453125" style="16" customWidth="1"/>
    <col min="4326" max="4327" width="38.7265625" style="16" customWidth="1"/>
    <col min="4328" max="4328" width="47.1796875" style="16" customWidth="1"/>
    <col min="4329" max="4329" width="51.7265625" style="16" customWidth="1"/>
    <col min="4330" max="4330" width="38.7265625" style="16" customWidth="1"/>
    <col min="4331" max="4331" width="47.7265625" style="16" customWidth="1"/>
    <col min="4332" max="4332" width="44.7265625" style="16" customWidth="1"/>
    <col min="4333" max="4333" width="7.453125" style="16" customWidth="1"/>
    <col min="4334" max="4334" width="34.7265625" style="16" customWidth="1"/>
    <col min="4335" max="4348" width="43.54296875" style="16" customWidth="1"/>
    <col min="4349" max="4349" width="17" style="16"/>
    <col min="4350" max="4350" width="6.54296875" style="16" customWidth="1"/>
    <col min="4351" max="4351" width="39" style="16" customWidth="1"/>
    <col min="4352" max="4352" width="48.1796875" style="16" customWidth="1"/>
    <col min="4353" max="4353" width="55" style="16" customWidth="1"/>
    <col min="4354" max="4354" width="63" style="16" customWidth="1"/>
    <col min="4355" max="4355" width="60.54296875" style="16" customWidth="1"/>
    <col min="4356" max="4356" width="55.81640625" style="16" customWidth="1"/>
    <col min="4357" max="4357" width="59.26953125" style="16" customWidth="1"/>
    <col min="4358" max="4359" width="55.26953125" style="16" customWidth="1"/>
    <col min="4360" max="4360" width="48.453125" style="16" customWidth="1"/>
    <col min="4361" max="4579" width="10.453125" style="16" customWidth="1"/>
    <col min="4580" max="4580" width="6.54296875" style="16" customWidth="1"/>
    <col min="4581" max="4581" width="33.453125" style="16" customWidth="1"/>
    <col min="4582" max="4583" width="38.7265625" style="16" customWidth="1"/>
    <col min="4584" max="4584" width="47.1796875" style="16" customWidth="1"/>
    <col min="4585" max="4585" width="51.7265625" style="16" customWidth="1"/>
    <col min="4586" max="4586" width="38.7265625" style="16" customWidth="1"/>
    <col min="4587" max="4587" width="47.7265625" style="16" customWidth="1"/>
    <col min="4588" max="4588" width="44.7265625" style="16" customWidth="1"/>
    <col min="4589" max="4589" width="7.453125" style="16" customWidth="1"/>
    <col min="4590" max="4590" width="34.7265625" style="16" customWidth="1"/>
    <col min="4591" max="4604" width="43.54296875" style="16" customWidth="1"/>
    <col min="4605" max="4605" width="17" style="16"/>
    <col min="4606" max="4606" width="6.54296875" style="16" customWidth="1"/>
    <col min="4607" max="4607" width="39" style="16" customWidth="1"/>
    <col min="4608" max="4608" width="48.1796875" style="16" customWidth="1"/>
    <col min="4609" max="4609" width="55" style="16" customWidth="1"/>
    <col min="4610" max="4610" width="63" style="16" customWidth="1"/>
    <col min="4611" max="4611" width="60.54296875" style="16" customWidth="1"/>
    <col min="4612" max="4612" width="55.81640625" style="16" customWidth="1"/>
    <col min="4613" max="4613" width="59.26953125" style="16" customWidth="1"/>
    <col min="4614" max="4615" width="55.26953125" style="16" customWidth="1"/>
    <col min="4616" max="4616" width="48.453125" style="16" customWidth="1"/>
    <col min="4617" max="4835" width="10.453125" style="16" customWidth="1"/>
    <col min="4836" max="4836" width="6.54296875" style="16" customWidth="1"/>
    <col min="4837" max="4837" width="33.453125" style="16" customWidth="1"/>
    <col min="4838" max="4839" width="38.7265625" style="16" customWidth="1"/>
    <col min="4840" max="4840" width="47.1796875" style="16" customWidth="1"/>
    <col min="4841" max="4841" width="51.7265625" style="16" customWidth="1"/>
    <col min="4842" max="4842" width="38.7265625" style="16" customWidth="1"/>
    <col min="4843" max="4843" width="47.7265625" style="16" customWidth="1"/>
    <col min="4844" max="4844" width="44.7265625" style="16" customWidth="1"/>
    <col min="4845" max="4845" width="7.453125" style="16" customWidth="1"/>
    <col min="4846" max="4846" width="34.7265625" style="16" customWidth="1"/>
    <col min="4847" max="4860" width="43.54296875" style="16" customWidth="1"/>
    <col min="4861" max="4861" width="17" style="16"/>
    <col min="4862" max="4862" width="6.54296875" style="16" customWidth="1"/>
    <col min="4863" max="4863" width="39" style="16" customWidth="1"/>
    <col min="4864" max="4864" width="48.1796875" style="16" customWidth="1"/>
    <col min="4865" max="4865" width="55" style="16" customWidth="1"/>
    <col min="4866" max="4866" width="63" style="16" customWidth="1"/>
    <col min="4867" max="4867" width="60.54296875" style="16" customWidth="1"/>
    <col min="4868" max="4868" width="55.81640625" style="16" customWidth="1"/>
    <col min="4869" max="4869" width="59.26953125" style="16" customWidth="1"/>
    <col min="4870" max="4871" width="55.26953125" style="16" customWidth="1"/>
    <col min="4872" max="4872" width="48.453125" style="16" customWidth="1"/>
    <col min="4873" max="5091" width="10.453125" style="16" customWidth="1"/>
    <col min="5092" max="5092" width="6.54296875" style="16" customWidth="1"/>
    <col min="5093" max="5093" width="33.453125" style="16" customWidth="1"/>
    <col min="5094" max="5095" width="38.7265625" style="16" customWidth="1"/>
    <col min="5096" max="5096" width="47.1796875" style="16" customWidth="1"/>
    <col min="5097" max="5097" width="51.7265625" style="16" customWidth="1"/>
    <col min="5098" max="5098" width="38.7265625" style="16" customWidth="1"/>
    <col min="5099" max="5099" width="47.7265625" style="16" customWidth="1"/>
    <col min="5100" max="5100" width="44.7265625" style="16" customWidth="1"/>
    <col min="5101" max="5101" width="7.453125" style="16" customWidth="1"/>
    <col min="5102" max="5102" width="34.7265625" style="16" customWidth="1"/>
    <col min="5103" max="5116" width="43.54296875" style="16" customWidth="1"/>
    <col min="5117" max="5117" width="17" style="16"/>
    <col min="5118" max="5118" width="6.54296875" style="16" customWidth="1"/>
    <col min="5119" max="5119" width="39" style="16" customWidth="1"/>
    <col min="5120" max="5120" width="48.1796875" style="16" customWidth="1"/>
    <col min="5121" max="5121" width="55" style="16" customWidth="1"/>
    <col min="5122" max="5122" width="63" style="16" customWidth="1"/>
    <col min="5123" max="5123" width="60.54296875" style="16" customWidth="1"/>
    <col min="5124" max="5124" width="55.81640625" style="16" customWidth="1"/>
    <col min="5125" max="5125" width="59.26953125" style="16" customWidth="1"/>
    <col min="5126" max="5127" width="55.26953125" style="16" customWidth="1"/>
    <col min="5128" max="5128" width="48.453125" style="16" customWidth="1"/>
    <col min="5129" max="5347" width="10.453125" style="16" customWidth="1"/>
    <col min="5348" max="5348" width="6.54296875" style="16" customWidth="1"/>
    <col min="5349" max="5349" width="33.453125" style="16" customWidth="1"/>
    <col min="5350" max="5351" width="38.7265625" style="16" customWidth="1"/>
    <col min="5352" max="5352" width="47.1796875" style="16" customWidth="1"/>
    <col min="5353" max="5353" width="51.7265625" style="16" customWidth="1"/>
    <col min="5354" max="5354" width="38.7265625" style="16" customWidth="1"/>
    <col min="5355" max="5355" width="47.7265625" style="16" customWidth="1"/>
    <col min="5356" max="5356" width="44.7265625" style="16" customWidth="1"/>
    <col min="5357" max="5357" width="7.453125" style="16" customWidth="1"/>
    <col min="5358" max="5358" width="34.7265625" style="16" customWidth="1"/>
    <col min="5359" max="5372" width="43.54296875" style="16" customWidth="1"/>
    <col min="5373" max="5373" width="17" style="16"/>
    <col min="5374" max="5374" width="6.54296875" style="16" customWidth="1"/>
    <col min="5375" max="5375" width="39" style="16" customWidth="1"/>
    <col min="5376" max="5376" width="48.1796875" style="16" customWidth="1"/>
    <col min="5377" max="5377" width="55" style="16" customWidth="1"/>
    <col min="5378" max="5378" width="63" style="16" customWidth="1"/>
    <col min="5379" max="5379" width="60.54296875" style="16" customWidth="1"/>
    <col min="5380" max="5380" width="55.81640625" style="16" customWidth="1"/>
    <col min="5381" max="5381" width="59.26953125" style="16" customWidth="1"/>
    <col min="5382" max="5383" width="55.26953125" style="16" customWidth="1"/>
    <col min="5384" max="5384" width="48.453125" style="16" customWidth="1"/>
    <col min="5385" max="5603" width="10.453125" style="16" customWidth="1"/>
    <col min="5604" max="5604" width="6.54296875" style="16" customWidth="1"/>
    <col min="5605" max="5605" width="33.453125" style="16" customWidth="1"/>
    <col min="5606" max="5607" width="38.7265625" style="16" customWidth="1"/>
    <col min="5608" max="5608" width="47.1796875" style="16" customWidth="1"/>
    <col min="5609" max="5609" width="51.7265625" style="16" customWidth="1"/>
    <col min="5610" max="5610" width="38.7265625" style="16" customWidth="1"/>
    <col min="5611" max="5611" width="47.7265625" style="16" customWidth="1"/>
    <col min="5612" max="5612" width="44.7265625" style="16" customWidth="1"/>
    <col min="5613" max="5613" width="7.453125" style="16" customWidth="1"/>
    <col min="5614" max="5614" width="34.7265625" style="16" customWidth="1"/>
    <col min="5615" max="5628" width="43.54296875" style="16" customWidth="1"/>
    <col min="5629" max="5629" width="17" style="16"/>
    <col min="5630" max="5630" width="6.54296875" style="16" customWidth="1"/>
    <col min="5631" max="5631" width="39" style="16" customWidth="1"/>
    <col min="5632" max="5632" width="48.1796875" style="16" customWidth="1"/>
    <col min="5633" max="5633" width="55" style="16" customWidth="1"/>
    <col min="5634" max="5634" width="63" style="16" customWidth="1"/>
    <col min="5635" max="5635" width="60.54296875" style="16" customWidth="1"/>
    <col min="5636" max="5636" width="55.81640625" style="16" customWidth="1"/>
    <col min="5637" max="5637" width="59.26953125" style="16" customWidth="1"/>
    <col min="5638" max="5639" width="55.26953125" style="16" customWidth="1"/>
    <col min="5640" max="5640" width="48.453125" style="16" customWidth="1"/>
    <col min="5641" max="5859" width="10.453125" style="16" customWidth="1"/>
    <col min="5860" max="5860" width="6.54296875" style="16" customWidth="1"/>
    <col min="5861" max="5861" width="33.453125" style="16" customWidth="1"/>
    <col min="5862" max="5863" width="38.7265625" style="16" customWidth="1"/>
    <col min="5864" max="5864" width="47.1796875" style="16" customWidth="1"/>
    <col min="5865" max="5865" width="51.7265625" style="16" customWidth="1"/>
    <col min="5866" max="5866" width="38.7265625" style="16" customWidth="1"/>
    <col min="5867" max="5867" width="47.7265625" style="16" customWidth="1"/>
    <col min="5868" max="5868" width="44.7265625" style="16" customWidth="1"/>
    <col min="5869" max="5869" width="7.453125" style="16" customWidth="1"/>
    <col min="5870" max="5870" width="34.7265625" style="16" customWidth="1"/>
    <col min="5871" max="5884" width="43.54296875" style="16" customWidth="1"/>
    <col min="5885" max="5885" width="17" style="16"/>
    <col min="5886" max="5886" width="6.54296875" style="16" customWidth="1"/>
    <col min="5887" max="5887" width="39" style="16" customWidth="1"/>
    <col min="5888" max="5888" width="48.1796875" style="16" customWidth="1"/>
    <col min="5889" max="5889" width="55" style="16" customWidth="1"/>
    <col min="5890" max="5890" width="63" style="16" customWidth="1"/>
    <col min="5891" max="5891" width="60.54296875" style="16" customWidth="1"/>
    <col min="5892" max="5892" width="55.81640625" style="16" customWidth="1"/>
    <col min="5893" max="5893" width="59.26953125" style="16" customWidth="1"/>
    <col min="5894" max="5895" width="55.26953125" style="16" customWidth="1"/>
    <col min="5896" max="5896" width="48.453125" style="16" customWidth="1"/>
    <col min="5897" max="6115" width="10.453125" style="16" customWidth="1"/>
    <col min="6116" max="6116" width="6.54296875" style="16" customWidth="1"/>
    <col min="6117" max="6117" width="33.453125" style="16" customWidth="1"/>
    <col min="6118" max="6119" width="38.7265625" style="16" customWidth="1"/>
    <col min="6120" max="6120" width="47.1796875" style="16" customWidth="1"/>
    <col min="6121" max="6121" width="51.7265625" style="16" customWidth="1"/>
    <col min="6122" max="6122" width="38.7265625" style="16" customWidth="1"/>
    <col min="6123" max="6123" width="47.7265625" style="16" customWidth="1"/>
    <col min="6124" max="6124" width="44.7265625" style="16" customWidth="1"/>
    <col min="6125" max="6125" width="7.453125" style="16" customWidth="1"/>
    <col min="6126" max="6126" width="34.7265625" style="16" customWidth="1"/>
    <col min="6127" max="6140" width="43.54296875" style="16" customWidth="1"/>
    <col min="6141" max="6141" width="17" style="16"/>
    <col min="6142" max="6142" width="6.54296875" style="16" customWidth="1"/>
    <col min="6143" max="6143" width="39" style="16" customWidth="1"/>
    <col min="6144" max="6144" width="48.1796875" style="16" customWidth="1"/>
    <col min="6145" max="6145" width="55" style="16" customWidth="1"/>
    <col min="6146" max="6146" width="63" style="16" customWidth="1"/>
    <col min="6147" max="6147" width="60.54296875" style="16" customWidth="1"/>
    <col min="6148" max="6148" width="55.81640625" style="16" customWidth="1"/>
    <col min="6149" max="6149" width="59.26953125" style="16" customWidth="1"/>
    <col min="6150" max="6151" width="55.26953125" style="16" customWidth="1"/>
    <col min="6152" max="6152" width="48.453125" style="16" customWidth="1"/>
    <col min="6153" max="6371" width="10.453125" style="16" customWidth="1"/>
    <col min="6372" max="6372" width="6.54296875" style="16" customWidth="1"/>
    <col min="6373" max="6373" width="33.453125" style="16" customWidth="1"/>
    <col min="6374" max="6375" width="38.7265625" style="16" customWidth="1"/>
    <col min="6376" max="6376" width="47.1796875" style="16" customWidth="1"/>
    <col min="6377" max="6377" width="51.7265625" style="16" customWidth="1"/>
    <col min="6378" max="6378" width="38.7265625" style="16" customWidth="1"/>
    <col min="6379" max="6379" width="47.7265625" style="16" customWidth="1"/>
    <col min="6380" max="6380" width="44.7265625" style="16" customWidth="1"/>
    <col min="6381" max="6381" width="7.453125" style="16" customWidth="1"/>
    <col min="6382" max="6382" width="34.7265625" style="16" customWidth="1"/>
    <col min="6383" max="6396" width="43.54296875" style="16" customWidth="1"/>
    <col min="6397" max="6397" width="17" style="16"/>
    <col min="6398" max="6398" width="6.54296875" style="16" customWidth="1"/>
    <col min="6399" max="6399" width="39" style="16" customWidth="1"/>
    <col min="6400" max="6400" width="48.1796875" style="16" customWidth="1"/>
    <col min="6401" max="6401" width="55" style="16" customWidth="1"/>
    <col min="6402" max="6402" width="63" style="16" customWidth="1"/>
    <col min="6403" max="6403" width="60.54296875" style="16" customWidth="1"/>
    <col min="6404" max="6404" width="55.81640625" style="16" customWidth="1"/>
    <col min="6405" max="6405" width="59.26953125" style="16" customWidth="1"/>
    <col min="6406" max="6407" width="55.26953125" style="16" customWidth="1"/>
    <col min="6408" max="6408" width="48.453125" style="16" customWidth="1"/>
    <col min="6409" max="6627" width="10.453125" style="16" customWidth="1"/>
    <col min="6628" max="6628" width="6.54296875" style="16" customWidth="1"/>
    <col min="6629" max="6629" width="33.453125" style="16" customWidth="1"/>
    <col min="6630" max="6631" width="38.7265625" style="16" customWidth="1"/>
    <col min="6632" max="6632" width="47.1796875" style="16" customWidth="1"/>
    <col min="6633" max="6633" width="51.7265625" style="16" customWidth="1"/>
    <col min="6634" max="6634" width="38.7265625" style="16" customWidth="1"/>
    <col min="6635" max="6635" width="47.7265625" style="16" customWidth="1"/>
    <col min="6636" max="6636" width="44.7265625" style="16" customWidth="1"/>
    <col min="6637" max="6637" width="7.453125" style="16" customWidth="1"/>
    <col min="6638" max="6638" width="34.7265625" style="16" customWidth="1"/>
    <col min="6639" max="6652" width="43.54296875" style="16" customWidth="1"/>
    <col min="6653" max="6653" width="17" style="16"/>
    <col min="6654" max="6654" width="6.54296875" style="16" customWidth="1"/>
    <col min="6655" max="6655" width="39" style="16" customWidth="1"/>
    <col min="6656" max="6656" width="48.1796875" style="16" customWidth="1"/>
    <col min="6657" max="6657" width="55" style="16" customWidth="1"/>
    <col min="6658" max="6658" width="63" style="16" customWidth="1"/>
    <col min="6659" max="6659" width="60.54296875" style="16" customWidth="1"/>
    <col min="6660" max="6660" width="55.81640625" style="16" customWidth="1"/>
    <col min="6661" max="6661" width="59.26953125" style="16" customWidth="1"/>
    <col min="6662" max="6663" width="55.26953125" style="16" customWidth="1"/>
    <col min="6664" max="6664" width="48.453125" style="16" customWidth="1"/>
    <col min="6665" max="6883" width="10.453125" style="16" customWidth="1"/>
    <col min="6884" max="6884" width="6.54296875" style="16" customWidth="1"/>
    <col min="6885" max="6885" width="33.453125" style="16" customWidth="1"/>
    <col min="6886" max="6887" width="38.7265625" style="16" customWidth="1"/>
    <col min="6888" max="6888" width="47.1796875" style="16" customWidth="1"/>
    <col min="6889" max="6889" width="51.7265625" style="16" customWidth="1"/>
    <col min="6890" max="6890" width="38.7265625" style="16" customWidth="1"/>
    <col min="6891" max="6891" width="47.7265625" style="16" customWidth="1"/>
    <col min="6892" max="6892" width="44.7265625" style="16" customWidth="1"/>
    <col min="6893" max="6893" width="7.453125" style="16" customWidth="1"/>
    <col min="6894" max="6894" width="34.7265625" style="16" customWidth="1"/>
    <col min="6895" max="6908" width="43.54296875" style="16" customWidth="1"/>
    <col min="6909" max="6909" width="17" style="16"/>
    <col min="6910" max="6910" width="6.54296875" style="16" customWidth="1"/>
    <col min="6911" max="6911" width="39" style="16" customWidth="1"/>
    <col min="6912" max="6912" width="48.1796875" style="16" customWidth="1"/>
    <col min="6913" max="6913" width="55" style="16" customWidth="1"/>
    <col min="6914" max="6914" width="63" style="16" customWidth="1"/>
    <col min="6915" max="6915" width="60.54296875" style="16" customWidth="1"/>
    <col min="6916" max="6916" width="55.81640625" style="16" customWidth="1"/>
    <col min="6917" max="6917" width="59.26953125" style="16" customWidth="1"/>
    <col min="6918" max="6919" width="55.26953125" style="16" customWidth="1"/>
    <col min="6920" max="6920" width="48.453125" style="16" customWidth="1"/>
    <col min="6921" max="7139" width="10.453125" style="16" customWidth="1"/>
    <col min="7140" max="7140" width="6.54296875" style="16" customWidth="1"/>
    <col min="7141" max="7141" width="33.453125" style="16" customWidth="1"/>
    <col min="7142" max="7143" width="38.7265625" style="16" customWidth="1"/>
    <col min="7144" max="7144" width="47.1796875" style="16" customWidth="1"/>
    <col min="7145" max="7145" width="51.7265625" style="16" customWidth="1"/>
    <col min="7146" max="7146" width="38.7265625" style="16" customWidth="1"/>
    <col min="7147" max="7147" width="47.7265625" style="16" customWidth="1"/>
    <col min="7148" max="7148" width="44.7265625" style="16" customWidth="1"/>
    <col min="7149" max="7149" width="7.453125" style="16" customWidth="1"/>
    <col min="7150" max="7150" width="34.7265625" style="16" customWidth="1"/>
    <col min="7151" max="7164" width="43.54296875" style="16" customWidth="1"/>
    <col min="7165" max="7165" width="17" style="16"/>
    <col min="7166" max="7166" width="6.54296875" style="16" customWidth="1"/>
    <col min="7167" max="7167" width="39" style="16" customWidth="1"/>
    <col min="7168" max="7168" width="48.1796875" style="16" customWidth="1"/>
    <col min="7169" max="7169" width="55" style="16" customWidth="1"/>
    <col min="7170" max="7170" width="63" style="16" customWidth="1"/>
    <col min="7171" max="7171" width="60.54296875" style="16" customWidth="1"/>
    <col min="7172" max="7172" width="55.81640625" style="16" customWidth="1"/>
    <col min="7173" max="7173" width="59.26953125" style="16" customWidth="1"/>
    <col min="7174" max="7175" width="55.26953125" style="16" customWidth="1"/>
    <col min="7176" max="7176" width="48.453125" style="16" customWidth="1"/>
    <col min="7177" max="7395" width="10.453125" style="16" customWidth="1"/>
    <col min="7396" max="7396" width="6.54296875" style="16" customWidth="1"/>
    <col min="7397" max="7397" width="33.453125" style="16" customWidth="1"/>
    <col min="7398" max="7399" width="38.7265625" style="16" customWidth="1"/>
    <col min="7400" max="7400" width="47.1796875" style="16" customWidth="1"/>
    <col min="7401" max="7401" width="51.7265625" style="16" customWidth="1"/>
    <col min="7402" max="7402" width="38.7265625" style="16" customWidth="1"/>
    <col min="7403" max="7403" width="47.7265625" style="16" customWidth="1"/>
    <col min="7404" max="7404" width="44.7265625" style="16" customWidth="1"/>
    <col min="7405" max="7405" width="7.453125" style="16" customWidth="1"/>
    <col min="7406" max="7406" width="34.7265625" style="16" customWidth="1"/>
    <col min="7407" max="7420" width="43.54296875" style="16" customWidth="1"/>
    <col min="7421" max="7421" width="17" style="16"/>
    <col min="7422" max="7422" width="6.54296875" style="16" customWidth="1"/>
    <col min="7423" max="7423" width="39" style="16" customWidth="1"/>
    <col min="7424" max="7424" width="48.1796875" style="16" customWidth="1"/>
    <col min="7425" max="7425" width="55" style="16" customWidth="1"/>
    <col min="7426" max="7426" width="63" style="16" customWidth="1"/>
    <col min="7427" max="7427" width="60.54296875" style="16" customWidth="1"/>
    <col min="7428" max="7428" width="55.81640625" style="16" customWidth="1"/>
    <col min="7429" max="7429" width="59.26953125" style="16" customWidth="1"/>
    <col min="7430" max="7431" width="55.26953125" style="16" customWidth="1"/>
    <col min="7432" max="7432" width="48.453125" style="16" customWidth="1"/>
    <col min="7433" max="7651" width="10.453125" style="16" customWidth="1"/>
    <col min="7652" max="7652" width="6.54296875" style="16" customWidth="1"/>
    <col min="7653" max="7653" width="33.453125" style="16" customWidth="1"/>
    <col min="7654" max="7655" width="38.7265625" style="16" customWidth="1"/>
    <col min="7656" max="7656" width="47.1796875" style="16" customWidth="1"/>
    <col min="7657" max="7657" width="51.7265625" style="16" customWidth="1"/>
    <col min="7658" max="7658" width="38.7265625" style="16" customWidth="1"/>
    <col min="7659" max="7659" width="47.7265625" style="16" customWidth="1"/>
    <col min="7660" max="7660" width="44.7265625" style="16" customWidth="1"/>
    <col min="7661" max="7661" width="7.453125" style="16" customWidth="1"/>
    <col min="7662" max="7662" width="34.7265625" style="16" customWidth="1"/>
    <col min="7663" max="7676" width="43.54296875" style="16" customWidth="1"/>
    <col min="7677" max="7677" width="17" style="16"/>
    <col min="7678" max="7678" width="6.54296875" style="16" customWidth="1"/>
    <col min="7679" max="7679" width="39" style="16" customWidth="1"/>
    <col min="7680" max="7680" width="48.1796875" style="16" customWidth="1"/>
    <col min="7681" max="7681" width="55" style="16" customWidth="1"/>
    <col min="7682" max="7682" width="63" style="16" customWidth="1"/>
    <col min="7683" max="7683" width="60.54296875" style="16" customWidth="1"/>
    <col min="7684" max="7684" width="55.81640625" style="16" customWidth="1"/>
    <col min="7685" max="7685" width="59.26953125" style="16" customWidth="1"/>
    <col min="7686" max="7687" width="55.26953125" style="16" customWidth="1"/>
    <col min="7688" max="7688" width="48.453125" style="16" customWidth="1"/>
    <col min="7689" max="7907" width="10.453125" style="16" customWidth="1"/>
    <col min="7908" max="7908" width="6.54296875" style="16" customWidth="1"/>
    <col min="7909" max="7909" width="33.453125" style="16" customWidth="1"/>
    <col min="7910" max="7911" width="38.7265625" style="16" customWidth="1"/>
    <col min="7912" max="7912" width="47.1796875" style="16" customWidth="1"/>
    <col min="7913" max="7913" width="51.7265625" style="16" customWidth="1"/>
    <col min="7914" max="7914" width="38.7265625" style="16" customWidth="1"/>
    <col min="7915" max="7915" width="47.7265625" style="16" customWidth="1"/>
    <col min="7916" max="7916" width="44.7265625" style="16" customWidth="1"/>
    <col min="7917" max="7917" width="7.453125" style="16" customWidth="1"/>
    <col min="7918" max="7918" width="34.7265625" style="16" customWidth="1"/>
    <col min="7919" max="7932" width="43.54296875" style="16" customWidth="1"/>
    <col min="7933" max="7933" width="17" style="16"/>
    <col min="7934" max="7934" width="6.54296875" style="16" customWidth="1"/>
    <col min="7935" max="7935" width="39" style="16" customWidth="1"/>
    <col min="7936" max="7936" width="48.1796875" style="16" customWidth="1"/>
    <col min="7937" max="7937" width="55" style="16" customWidth="1"/>
    <col min="7938" max="7938" width="63" style="16" customWidth="1"/>
    <col min="7939" max="7939" width="60.54296875" style="16" customWidth="1"/>
    <col min="7940" max="7940" width="55.81640625" style="16" customWidth="1"/>
    <col min="7941" max="7941" width="59.26953125" style="16" customWidth="1"/>
    <col min="7942" max="7943" width="55.26953125" style="16" customWidth="1"/>
    <col min="7944" max="7944" width="48.453125" style="16" customWidth="1"/>
    <col min="7945" max="8163" width="10.453125" style="16" customWidth="1"/>
    <col min="8164" max="8164" width="6.54296875" style="16" customWidth="1"/>
    <col min="8165" max="8165" width="33.453125" style="16" customWidth="1"/>
    <col min="8166" max="8167" width="38.7265625" style="16" customWidth="1"/>
    <col min="8168" max="8168" width="47.1796875" style="16" customWidth="1"/>
    <col min="8169" max="8169" width="51.7265625" style="16" customWidth="1"/>
    <col min="8170" max="8170" width="38.7265625" style="16" customWidth="1"/>
    <col min="8171" max="8171" width="47.7265625" style="16" customWidth="1"/>
    <col min="8172" max="8172" width="44.7265625" style="16" customWidth="1"/>
    <col min="8173" max="8173" width="7.453125" style="16" customWidth="1"/>
    <col min="8174" max="8174" width="34.7265625" style="16" customWidth="1"/>
    <col min="8175" max="8188" width="43.54296875" style="16" customWidth="1"/>
    <col min="8189" max="8189" width="17" style="16"/>
    <col min="8190" max="8190" width="6.54296875" style="16" customWidth="1"/>
    <col min="8191" max="8191" width="39" style="16" customWidth="1"/>
    <col min="8192" max="8192" width="48.1796875" style="16" customWidth="1"/>
    <col min="8193" max="8193" width="55" style="16" customWidth="1"/>
    <col min="8194" max="8194" width="63" style="16" customWidth="1"/>
    <col min="8195" max="8195" width="60.54296875" style="16" customWidth="1"/>
    <col min="8196" max="8196" width="55.81640625" style="16" customWidth="1"/>
    <col min="8197" max="8197" width="59.26953125" style="16" customWidth="1"/>
    <col min="8198" max="8199" width="55.26953125" style="16" customWidth="1"/>
    <col min="8200" max="8200" width="48.453125" style="16" customWidth="1"/>
    <col min="8201" max="8419" width="10.453125" style="16" customWidth="1"/>
    <col min="8420" max="8420" width="6.54296875" style="16" customWidth="1"/>
    <col min="8421" max="8421" width="33.453125" style="16" customWidth="1"/>
    <col min="8422" max="8423" width="38.7265625" style="16" customWidth="1"/>
    <col min="8424" max="8424" width="47.1796875" style="16" customWidth="1"/>
    <col min="8425" max="8425" width="51.7265625" style="16" customWidth="1"/>
    <col min="8426" max="8426" width="38.7265625" style="16" customWidth="1"/>
    <col min="8427" max="8427" width="47.7265625" style="16" customWidth="1"/>
    <col min="8428" max="8428" width="44.7265625" style="16" customWidth="1"/>
    <col min="8429" max="8429" width="7.453125" style="16" customWidth="1"/>
    <col min="8430" max="8430" width="34.7265625" style="16" customWidth="1"/>
    <col min="8431" max="8444" width="43.54296875" style="16" customWidth="1"/>
    <col min="8445" max="8445" width="17" style="16"/>
    <col min="8446" max="8446" width="6.54296875" style="16" customWidth="1"/>
    <col min="8447" max="8447" width="39" style="16" customWidth="1"/>
    <col min="8448" max="8448" width="48.1796875" style="16" customWidth="1"/>
    <col min="8449" max="8449" width="55" style="16" customWidth="1"/>
    <col min="8450" max="8450" width="63" style="16" customWidth="1"/>
    <col min="8451" max="8451" width="60.54296875" style="16" customWidth="1"/>
    <col min="8452" max="8452" width="55.81640625" style="16" customWidth="1"/>
    <col min="8453" max="8453" width="59.26953125" style="16" customWidth="1"/>
    <col min="8454" max="8455" width="55.26953125" style="16" customWidth="1"/>
    <col min="8456" max="8456" width="48.453125" style="16" customWidth="1"/>
    <col min="8457" max="8675" width="10.453125" style="16" customWidth="1"/>
    <col min="8676" max="8676" width="6.54296875" style="16" customWidth="1"/>
    <col min="8677" max="8677" width="33.453125" style="16" customWidth="1"/>
    <col min="8678" max="8679" width="38.7265625" style="16" customWidth="1"/>
    <col min="8680" max="8680" width="47.1796875" style="16" customWidth="1"/>
    <col min="8681" max="8681" width="51.7265625" style="16" customWidth="1"/>
    <col min="8682" max="8682" width="38.7265625" style="16" customWidth="1"/>
    <col min="8683" max="8683" width="47.7265625" style="16" customWidth="1"/>
    <col min="8684" max="8684" width="44.7265625" style="16" customWidth="1"/>
    <col min="8685" max="8685" width="7.453125" style="16" customWidth="1"/>
    <col min="8686" max="8686" width="34.7265625" style="16" customWidth="1"/>
    <col min="8687" max="8700" width="43.54296875" style="16" customWidth="1"/>
    <col min="8701" max="8701" width="17" style="16"/>
    <col min="8702" max="8702" width="6.54296875" style="16" customWidth="1"/>
    <col min="8703" max="8703" width="39" style="16" customWidth="1"/>
    <col min="8704" max="8704" width="48.1796875" style="16" customWidth="1"/>
    <col min="8705" max="8705" width="55" style="16" customWidth="1"/>
    <col min="8706" max="8706" width="63" style="16" customWidth="1"/>
    <col min="8707" max="8707" width="60.54296875" style="16" customWidth="1"/>
    <col min="8708" max="8708" width="55.81640625" style="16" customWidth="1"/>
    <col min="8709" max="8709" width="59.26953125" style="16" customWidth="1"/>
    <col min="8710" max="8711" width="55.26953125" style="16" customWidth="1"/>
    <col min="8712" max="8712" width="48.453125" style="16" customWidth="1"/>
    <col min="8713" max="8931" width="10.453125" style="16" customWidth="1"/>
    <col min="8932" max="8932" width="6.54296875" style="16" customWidth="1"/>
    <col min="8933" max="8933" width="33.453125" style="16" customWidth="1"/>
    <col min="8934" max="8935" width="38.7265625" style="16" customWidth="1"/>
    <col min="8936" max="8936" width="47.1796875" style="16" customWidth="1"/>
    <col min="8937" max="8937" width="51.7265625" style="16" customWidth="1"/>
    <col min="8938" max="8938" width="38.7265625" style="16" customWidth="1"/>
    <col min="8939" max="8939" width="47.7265625" style="16" customWidth="1"/>
    <col min="8940" max="8940" width="44.7265625" style="16" customWidth="1"/>
    <col min="8941" max="8941" width="7.453125" style="16" customWidth="1"/>
    <col min="8942" max="8942" width="34.7265625" style="16" customWidth="1"/>
    <col min="8943" max="8956" width="43.54296875" style="16" customWidth="1"/>
    <col min="8957" max="8957" width="17" style="16"/>
    <col min="8958" max="8958" width="6.54296875" style="16" customWidth="1"/>
    <col min="8959" max="8959" width="39" style="16" customWidth="1"/>
    <col min="8960" max="8960" width="48.1796875" style="16" customWidth="1"/>
    <col min="8961" max="8961" width="55" style="16" customWidth="1"/>
    <col min="8962" max="8962" width="63" style="16" customWidth="1"/>
    <col min="8963" max="8963" width="60.54296875" style="16" customWidth="1"/>
    <col min="8964" max="8964" width="55.81640625" style="16" customWidth="1"/>
    <col min="8965" max="8965" width="59.26953125" style="16" customWidth="1"/>
    <col min="8966" max="8967" width="55.26953125" style="16" customWidth="1"/>
    <col min="8968" max="8968" width="48.453125" style="16" customWidth="1"/>
    <col min="8969" max="9187" width="10.453125" style="16" customWidth="1"/>
    <col min="9188" max="9188" width="6.54296875" style="16" customWidth="1"/>
    <col min="9189" max="9189" width="33.453125" style="16" customWidth="1"/>
    <col min="9190" max="9191" width="38.7265625" style="16" customWidth="1"/>
    <col min="9192" max="9192" width="47.1796875" style="16" customWidth="1"/>
    <col min="9193" max="9193" width="51.7265625" style="16" customWidth="1"/>
    <col min="9194" max="9194" width="38.7265625" style="16" customWidth="1"/>
    <col min="9195" max="9195" width="47.7265625" style="16" customWidth="1"/>
    <col min="9196" max="9196" width="44.7265625" style="16" customWidth="1"/>
    <col min="9197" max="9197" width="7.453125" style="16" customWidth="1"/>
    <col min="9198" max="9198" width="34.7265625" style="16" customWidth="1"/>
    <col min="9199" max="9212" width="43.54296875" style="16" customWidth="1"/>
    <col min="9213" max="9213" width="17" style="16"/>
    <col min="9214" max="9214" width="6.54296875" style="16" customWidth="1"/>
    <col min="9215" max="9215" width="39" style="16" customWidth="1"/>
    <col min="9216" max="9216" width="48.1796875" style="16" customWidth="1"/>
    <col min="9217" max="9217" width="55" style="16" customWidth="1"/>
    <col min="9218" max="9218" width="63" style="16" customWidth="1"/>
    <col min="9219" max="9219" width="60.54296875" style="16" customWidth="1"/>
    <col min="9220" max="9220" width="55.81640625" style="16" customWidth="1"/>
    <col min="9221" max="9221" width="59.26953125" style="16" customWidth="1"/>
    <col min="9222" max="9223" width="55.26953125" style="16" customWidth="1"/>
    <col min="9224" max="9224" width="48.453125" style="16" customWidth="1"/>
    <col min="9225" max="9443" width="10.453125" style="16" customWidth="1"/>
    <col min="9444" max="9444" width="6.54296875" style="16" customWidth="1"/>
    <col min="9445" max="9445" width="33.453125" style="16" customWidth="1"/>
    <col min="9446" max="9447" width="38.7265625" style="16" customWidth="1"/>
    <col min="9448" max="9448" width="47.1796875" style="16" customWidth="1"/>
    <col min="9449" max="9449" width="51.7265625" style="16" customWidth="1"/>
    <col min="9450" max="9450" width="38.7265625" style="16" customWidth="1"/>
    <col min="9451" max="9451" width="47.7265625" style="16" customWidth="1"/>
    <col min="9452" max="9452" width="44.7265625" style="16" customWidth="1"/>
    <col min="9453" max="9453" width="7.453125" style="16" customWidth="1"/>
    <col min="9454" max="9454" width="34.7265625" style="16" customWidth="1"/>
    <col min="9455" max="9468" width="43.54296875" style="16" customWidth="1"/>
    <col min="9469" max="9469" width="17" style="16"/>
    <col min="9470" max="9470" width="6.54296875" style="16" customWidth="1"/>
    <col min="9471" max="9471" width="39" style="16" customWidth="1"/>
    <col min="9472" max="9472" width="48.1796875" style="16" customWidth="1"/>
    <col min="9473" max="9473" width="55" style="16" customWidth="1"/>
    <col min="9474" max="9474" width="63" style="16" customWidth="1"/>
    <col min="9475" max="9475" width="60.54296875" style="16" customWidth="1"/>
    <col min="9476" max="9476" width="55.81640625" style="16" customWidth="1"/>
    <col min="9477" max="9477" width="59.26953125" style="16" customWidth="1"/>
    <col min="9478" max="9479" width="55.26953125" style="16" customWidth="1"/>
    <col min="9480" max="9480" width="48.453125" style="16" customWidth="1"/>
    <col min="9481" max="9699" width="10.453125" style="16" customWidth="1"/>
    <col min="9700" max="9700" width="6.54296875" style="16" customWidth="1"/>
    <col min="9701" max="9701" width="33.453125" style="16" customWidth="1"/>
    <col min="9702" max="9703" width="38.7265625" style="16" customWidth="1"/>
    <col min="9704" max="9704" width="47.1796875" style="16" customWidth="1"/>
    <col min="9705" max="9705" width="51.7265625" style="16" customWidth="1"/>
    <col min="9706" max="9706" width="38.7265625" style="16" customWidth="1"/>
    <col min="9707" max="9707" width="47.7265625" style="16" customWidth="1"/>
    <col min="9708" max="9708" width="44.7265625" style="16" customWidth="1"/>
    <col min="9709" max="9709" width="7.453125" style="16" customWidth="1"/>
    <col min="9710" max="9710" width="34.7265625" style="16" customWidth="1"/>
    <col min="9711" max="9724" width="43.54296875" style="16" customWidth="1"/>
    <col min="9725" max="9725" width="17" style="16"/>
    <col min="9726" max="9726" width="6.54296875" style="16" customWidth="1"/>
    <col min="9727" max="9727" width="39" style="16" customWidth="1"/>
    <col min="9728" max="9728" width="48.1796875" style="16" customWidth="1"/>
    <col min="9729" max="9729" width="55" style="16" customWidth="1"/>
    <col min="9730" max="9730" width="63" style="16" customWidth="1"/>
    <col min="9731" max="9731" width="60.54296875" style="16" customWidth="1"/>
    <col min="9732" max="9732" width="55.81640625" style="16" customWidth="1"/>
    <col min="9733" max="9733" width="59.26953125" style="16" customWidth="1"/>
    <col min="9734" max="9735" width="55.26953125" style="16" customWidth="1"/>
    <col min="9736" max="9736" width="48.453125" style="16" customWidth="1"/>
    <col min="9737" max="9955" width="10.453125" style="16" customWidth="1"/>
    <col min="9956" max="9956" width="6.54296875" style="16" customWidth="1"/>
    <col min="9957" max="9957" width="33.453125" style="16" customWidth="1"/>
    <col min="9958" max="9959" width="38.7265625" style="16" customWidth="1"/>
    <col min="9960" max="9960" width="47.1796875" style="16" customWidth="1"/>
    <col min="9961" max="9961" width="51.7265625" style="16" customWidth="1"/>
    <col min="9962" max="9962" width="38.7265625" style="16" customWidth="1"/>
    <col min="9963" max="9963" width="47.7265625" style="16" customWidth="1"/>
    <col min="9964" max="9964" width="44.7265625" style="16" customWidth="1"/>
    <col min="9965" max="9965" width="7.453125" style="16" customWidth="1"/>
    <col min="9966" max="9966" width="34.7265625" style="16" customWidth="1"/>
    <col min="9967" max="9980" width="43.54296875" style="16" customWidth="1"/>
    <col min="9981" max="9981" width="17" style="16"/>
    <col min="9982" max="9982" width="6.54296875" style="16" customWidth="1"/>
    <col min="9983" max="9983" width="39" style="16" customWidth="1"/>
    <col min="9984" max="9984" width="48.1796875" style="16" customWidth="1"/>
    <col min="9985" max="9985" width="55" style="16" customWidth="1"/>
    <col min="9986" max="9986" width="63" style="16" customWidth="1"/>
    <col min="9987" max="9987" width="60.54296875" style="16" customWidth="1"/>
    <col min="9988" max="9988" width="55.81640625" style="16" customWidth="1"/>
    <col min="9989" max="9989" width="59.26953125" style="16" customWidth="1"/>
    <col min="9990" max="9991" width="55.26953125" style="16" customWidth="1"/>
    <col min="9992" max="9992" width="48.453125" style="16" customWidth="1"/>
    <col min="9993" max="10211" width="10.453125" style="16" customWidth="1"/>
    <col min="10212" max="10212" width="6.54296875" style="16" customWidth="1"/>
    <col min="10213" max="10213" width="33.453125" style="16" customWidth="1"/>
    <col min="10214" max="10215" width="38.7265625" style="16" customWidth="1"/>
    <col min="10216" max="10216" width="47.1796875" style="16" customWidth="1"/>
    <col min="10217" max="10217" width="51.7265625" style="16" customWidth="1"/>
    <col min="10218" max="10218" width="38.7265625" style="16" customWidth="1"/>
    <col min="10219" max="10219" width="47.7265625" style="16" customWidth="1"/>
    <col min="10220" max="10220" width="44.7265625" style="16" customWidth="1"/>
    <col min="10221" max="10221" width="7.453125" style="16" customWidth="1"/>
    <col min="10222" max="10222" width="34.7265625" style="16" customWidth="1"/>
    <col min="10223" max="10236" width="43.54296875" style="16" customWidth="1"/>
    <col min="10237" max="10237" width="17" style="16"/>
    <col min="10238" max="10238" width="6.54296875" style="16" customWidth="1"/>
    <col min="10239" max="10239" width="39" style="16" customWidth="1"/>
    <col min="10240" max="10240" width="48.1796875" style="16" customWidth="1"/>
    <col min="10241" max="10241" width="55" style="16" customWidth="1"/>
    <col min="10242" max="10242" width="63" style="16" customWidth="1"/>
    <col min="10243" max="10243" width="60.54296875" style="16" customWidth="1"/>
    <col min="10244" max="10244" width="55.81640625" style="16" customWidth="1"/>
    <col min="10245" max="10245" width="59.26953125" style="16" customWidth="1"/>
    <col min="10246" max="10247" width="55.26953125" style="16" customWidth="1"/>
    <col min="10248" max="10248" width="48.453125" style="16" customWidth="1"/>
    <col min="10249" max="10467" width="10.453125" style="16" customWidth="1"/>
    <col min="10468" max="10468" width="6.54296875" style="16" customWidth="1"/>
    <col min="10469" max="10469" width="33.453125" style="16" customWidth="1"/>
    <col min="10470" max="10471" width="38.7265625" style="16" customWidth="1"/>
    <col min="10472" max="10472" width="47.1796875" style="16" customWidth="1"/>
    <col min="10473" max="10473" width="51.7265625" style="16" customWidth="1"/>
    <col min="10474" max="10474" width="38.7265625" style="16" customWidth="1"/>
    <col min="10475" max="10475" width="47.7265625" style="16" customWidth="1"/>
    <col min="10476" max="10476" width="44.7265625" style="16" customWidth="1"/>
    <col min="10477" max="10477" width="7.453125" style="16" customWidth="1"/>
    <col min="10478" max="10478" width="34.7265625" style="16" customWidth="1"/>
    <col min="10479" max="10492" width="43.54296875" style="16" customWidth="1"/>
    <col min="10493" max="10493" width="17" style="16"/>
    <col min="10494" max="10494" width="6.54296875" style="16" customWidth="1"/>
    <col min="10495" max="10495" width="39" style="16" customWidth="1"/>
    <col min="10496" max="10496" width="48.1796875" style="16" customWidth="1"/>
    <col min="10497" max="10497" width="55" style="16" customWidth="1"/>
    <col min="10498" max="10498" width="63" style="16" customWidth="1"/>
    <col min="10499" max="10499" width="60.54296875" style="16" customWidth="1"/>
    <col min="10500" max="10500" width="55.81640625" style="16" customWidth="1"/>
    <col min="10501" max="10501" width="59.26953125" style="16" customWidth="1"/>
    <col min="10502" max="10503" width="55.26953125" style="16" customWidth="1"/>
    <col min="10504" max="10504" width="48.453125" style="16" customWidth="1"/>
    <col min="10505" max="10723" width="10.453125" style="16" customWidth="1"/>
    <col min="10724" max="10724" width="6.54296875" style="16" customWidth="1"/>
    <col min="10725" max="10725" width="33.453125" style="16" customWidth="1"/>
    <col min="10726" max="10727" width="38.7265625" style="16" customWidth="1"/>
    <col min="10728" max="10728" width="47.1796875" style="16" customWidth="1"/>
    <col min="10729" max="10729" width="51.7265625" style="16" customWidth="1"/>
    <col min="10730" max="10730" width="38.7265625" style="16" customWidth="1"/>
    <col min="10731" max="10731" width="47.7265625" style="16" customWidth="1"/>
    <col min="10732" max="10732" width="44.7265625" style="16" customWidth="1"/>
    <col min="10733" max="10733" width="7.453125" style="16" customWidth="1"/>
    <col min="10734" max="10734" width="34.7265625" style="16" customWidth="1"/>
    <col min="10735" max="10748" width="43.54296875" style="16" customWidth="1"/>
    <col min="10749" max="10749" width="17" style="16"/>
    <col min="10750" max="10750" width="6.54296875" style="16" customWidth="1"/>
    <col min="10751" max="10751" width="39" style="16" customWidth="1"/>
    <col min="10752" max="10752" width="48.1796875" style="16" customWidth="1"/>
    <col min="10753" max="10753" width="55" style="16" customWidth="1"/>
    <col min="10754" max="10754" width="63" style="16" customWidth="1"/>
    <col min="10755" max="10755" width="60.54296875" style="16" customWidth="1"/>
    <col min="10756" max="10756" width="55.81640625" style="16" customWidth="1"/>
    <col min="10757" max="10757" width="59.26953125" style="16" customWidth="1"/>
    <col min="10758" max="10759" width="55.26953125" style="16" customWidth="1"/>
    <col min="10760" max="10760" width="48.453125" style="16" customWidth="1"/>
    <col min="10761" max="10979" width="10.453125" style="16" customWidth="1"/>
    <col min="10980" max="10980" width="6.54296875" style="16" customWidth="1"/>
    <col min="10981" max="10981" width="33.453125" style="16" customWidth="1"/>
    <col min="10982" max="10983" width="38.7265625" style="16" customWidth="1"/>
    <col min="10984" max="10984" width="47.1796875" style="16" customWidth="1"/>
    <col min="10985" max="10985" width="51.7265625" style="16" customWidth="1"/>
    <col min="10986" max="10986" width="38.7265625" style="16" customWidth="1"/>
    <col min="10987" max="10987" width="47.7265625" style="16" customWidth="1"/>
    <col min="10988" max="10988" width="44.7265625" style="16" customWidth="1"/>
    <col min="10989" max="10989" width="7.453125" style="16" customWidth="1"/>
    <col min="10990" max="10990" width="34.7265625" style="16" customWidth="1"/>
    <col min="10991" max="11004" width="43.54296875" style="16" customWidth="1"/>
    <col min="11005" max="11005" width="17" style="16"/>
    <col min="11006" max="11006" width="6.54296875" style="16" customWidth="1"/>
    <col min="11007" max="11007" width="39" style="16" customWidth="1"/>
    <col min="11008" max="11008" width="48.1796875" style="16" customWidth="1"/>
    <col min="11009" max="11009" width="55" style="16" customWidth="1"/>
    <col min="11010" max="11010" width="63" style="16" customWidth="1"/>
    <col min="11011" max="11011" width="60.54296875" style="16" customWidth="1"/>
    <col min="11012" max="11012" width="55.81640625" style="16" customWidth="1"/>
    <col min="11013" max="11013" width="59.26953125" style="16" customWidth="1"/>
    <col min="11014" max="11015" width="55.26953125" style="16" customWidth="1"/>
    <col min="11016" max="11016" width="48.453125" style="16" customWidth="1"/>
    <col min="11017" max="11235" width="10.453125" style="16" customWidth="1"/>
    <col min="11236" max="11236" width="6.54296875" style="16" customWidth="1"/>
    <col min="11237" max="11237" width="33.453125" style="16" customWidth="1"/>
    <col min="11238" max="11239" width="38.7265625" style="16" customWidth="1"/>
    <col min="11240" max="11240" width="47.1796875" style="16" customWidth="1"/>
    <col min="11241" max="11241" width="51.7265625" style="16" customWidth="1"/>
    <col min="11242" max="11242" width="38.7265625" style="16" customWidth="1"/>
    <col min="11243" max="11243" width="47.7265625" style="16" customWidth="1"/>
    <col min="11244" max="11244" width="44.7265625" style="16" customWidth="1"/>
    <col min="11245" max="11245" width="7.453125" style="16" customWidth="1"/>
    <col min="11246" max="11246" width="34.7265625" style="16" customWidth="1"/>
    <col min="11247" max="11260" width="43.54296875" style="16" customWidth="1"/>
    <col min="11261" max="11261" width="17" style="16"/>
    <col min="11262" max="11262" width="6.54296875" style="16" customWidth="1"/>
    <col min="11263" max="11263" width="39" style="16" customWidth="1"/>
    <col min="11264" max="11264" width="48.1796875" style="16" customWidth="1"/>
    <col min="11265" max="11265" width="55" style="16" customWidth="1"/>
    <col min="11266" max="11266" width="63" style="16" customWidth="1"/>
    <col min="11267" max="11267" width="60.54296875" style="16" customWidth="1"/>
    <col min="11268" max="11268" width="55.81640625" style="16" customWidth="1"/>
    <col min="11269" max="11269" width="59.26953125" style="16" customWidth="1"/>
    <col min="11270" max="11271" width="55.26953125" style="16" customWidth="1"/>
    <col min="11272" max="11272" width="48.453125" style="16" customWidth="1"/>
    <col min="11273" max="11491" width="10.453125" style="16" customWidth="1"/>
    <col min="11492" max="11492" width="6.54296875" style="16" customWidth="1"/>
    <col min="11493" max="11493" width="33.453125" style="16" customWidth="1"/>
    <col min="11494" max="11495" width="38.7265625" style="16" customWidth="1"/>
    <col min="11496" max="11496" width="47.1796875" style="16" customWidth="1"/>
    <col min="11497" max="11497" width="51.7265625" style="16" customWidth="1"/>
    <col min="11498" max="11498" width="38.7265625" style="16" customWidth="1"/>
    <col min="11499" max="11499" width="47.7265625" style="16" customWidth="1"/>
    <col min="11500" max="11500" width="44.7265625" style="16" customWidth="1"/>
    <col min="11501" max="11501" width="7.453125" style="16" customWidth="1"/>
    <col min="11502" max="11502" width="34.7265625" style="16" customWidth="1"/>
    <col min="11503" max="11516" width="43.54296875" style="16" customWidth="1"/>
    <col min="11517" max="11517" width="17" style="16"/>
    <col min="11518" max="11518" width="6.54296875" style="16" customWidth="1"/>
    <col min="11519" max="11519" width="39" style="16" customWidth="1"/>
    <col min="11520" max="11520" width="48.1796875" style="16" customWidth="1"/>
    <col min="11521" max="11521" width="55" style="16" customWidth="1"/>
    <col min="11522" max="11522" width="63" style="16" customWidth="1"/>
    <col min="11523" max="11523" width="60.54296875" style="16" customWidth="1"/>
    <col min="11524" max="11524" width="55.81640625" style="16" customWidth="1"/>
    <col min="11525" max="11525" width="59.26953125" style="16" customWidth="1"/>
    <col min="11526" max="11527" width="55.26953125" style="16" customWidth="1"/>
    <col min="11528" max="11528" width="48.453125" style="16" customWidth="1"/>
    <col min="11529" max="11747" width="10.453125" style="16" customWidth="1"/>
    <col min="11748" max="11748" width="6.54296875" style="16" customWidth="1"/>
    <col min="11749" max="11749" width="33.453125" style="16" customWidth="1"/>
    <col min="11750" max="11751" width="38.7265625" style="16" customWidth="1"/>
    <col min="11752" max="11752" width="47.1796875" style="16" customWidth="1"/>
    <col min="11753" max="11753" width="51.7265625" style="16" customWidth="1"/>
    <col min="11754" max="11754" width="38.7265625" style="16" customWidth="1"/>
    <col min="11755" max="11755" width="47.7265625" style="16" customWidth="1"/>
    <col min="11756" max="11756" width="44.7265625" style="16" customWidth="1"/>
    <col min="11757" max="11757" width="7.453125" style="16" customWidth="1"/>
    <col min="11758" max="11758" width="34.7265625" style="16" customWidth="1"/>
    <col min="11759" max="11772" width="43.54296875" style="16" customWidth="1"/>
    <col min="11773" max="11773" width="17" style="16"/>
    <col min="11774" max="11774" width="6.54296875" style="16" customWidth="1"/>
    <col min="11775" max="11775" width="39" style="16" customWidth="1"/>
    <col min="11776" max="11776" width="48.1796875" style="16" customWidth="1"/>
    <col min="11777" max="11777" width="55" style="16" customWidth="1"/>
    <col min="11778" max="11778" width="63" style="16" customWidth="1"/>
    <col min="11779" max="11779" width="60.54296875" style="16" customWidth="1"/>
    <col min="11780" max="11780" width="55.81640625" style="16" customWidth="1"/>
    <col min="11781" max="11781" width="59.26953125" style="16" customWidth="1"/>
    <col min="11782" max="11783" width="55.26953125" style="16" customWidth="1"/>
    <col min="11784" max="11784" width="48.453125" style="16" customWidth="1"/>
    <col min="11785" max="12003" width="10.453125" style="16" customWidth="1"/>
    <col min="12004" max="12004" width="6.54296875" style="16" customWidth="1"/>
    <col min="12005" max="12005" width="33.453125" style="16" customWidth="1"/>
    <col min="12006" max="12007" width="38.7265625" style="16" customWidth="1"/>
    <col min="12008" max="12008" width="47.1796875" style="16" customWidth="1"/>
    <col min="12009" max="12009" width="51.7265625" style="16" customWidth="1"/>
    <col min="12010" max="12010" width="38.7265625" style="16" customWidth="1"/>
    <col min="12011" max="12011" width="47.7265625" style="16" customWidth="1"/>
    <col min="12012" max="12012" width="44.7265625" style="16" customWidth="1"/>
    <col min="12013" max="12013" width="7.453125" style="16" customWidth="1"/>
    <col min="12014" max="12014" width="34.7265625" style="16" customWidth="1"/>
    <col min="12015" max="12028" width="43.54296875" style="16" customWidth="1"/>
    <col min="12029" max="12029" width="17" style="16"/>
    <col min="12030" max="12030" width="6.54296875" style="16" customWidth="1"/>
    <col min="12031" max="12031" width="39" style="16" customWidth="1"/>
    <col min="12032" max="12032" width="48.1796875" style="16" customWidth="1"/>
    <col min="12033" max="12033" width="55" style="16" customWidth="1"/>
    <col min="12034" max="12034" width="63" style="16" customWidth="1"/>
    <col min="12035" max="12035" width="60.54296875" style="16" customWidth="1"/>
    <col min="12036" max="12036" width="55.81640625" style="16" customWidth="1"/>
    <col min="12037" max="12037" width="59.26953125" style="16" customWidth="1"/>
    <col min="12038" max="12039" width="55.26953125" style="16" customWidth="1"/>
    <col min="12040" max="12040" width="48.453125" style="16" customWidth="1"/>
    <col min="12041" max="12259" width="10.453125" style="16" customWidth="1"/>
    <col min="12260" max="12260" width="6.54296875" style="16" customWidth="1"/>
    <col min="12261" max="12261" width="33.453125" style="16" customWidth="1"/>
    <col min="12262" max="12263" width="38.7265625" style="16" customWidth="1"/>
    <col min="12264" max="12264" width="47.1796875" style="16" customWidth="1"/>
    <col min="12265" max="12265" width="51.7265625" style="16" customWidth="1"/>
    <col min="12266" max="12266" width="38.7265625" style="16" customWidth="1"/>
    <col min="12267" max="12267" width="47.7265625" style="16" customWidth="1"/>
    <col min="12268" max="12268" width="44.7265625" style="16" customWidth="1"/>
    <col min="12269" max="12269" width="7.453125" style="16" customWidth="1"/>
    <col min="12270" max="12270" width="34.7265625" style="16" customWidth="1"/>
    <col min="12271" max="12284" width="43.54296875" style="16" customWidth="1"/>
    <col min="12285" max="12285" width="17" style="16"/>
    <col min="12286" max="12286" width="6.54296875" style="16" customWidth="1"/>
    <col min="12287" max="12287" width="39" style="16" customWidth="1"/>
    <col min="12288" max="12288" width="48.1796875" style="16" customWidth="1"/>
    <col min="12289" max="12289" width="55" style="16" customWidth="1"/>
    <col min="12290" max="12290" width="63" style="16" customWidth="1"/>
    <col min="12291" max="12291" width="60.54296875" style="16" customWidth="1"/>
    <col min="12292" max="12292" width="55.81640625" style="16" customWidth="1"/>
    <col min="12293" max="12293" width="59.26953125" style="16" customWidth="1"/>
    <col min="12294" max="12295" width="55.26953125" style="16" customWidth="1"/>
    <col min="12296" max="12296" width="48.453125" style="16" customWidth="1"/>
    <col min="12297" max="12515" width="10.453125" style="16" customWidth="1"/>
    <col min="12516" max="12516" width="6.54296875" style="16" customWidth="1"/>
    <col min="12517" max="12517" width="33.453125" style="16" customWidth="1"/>
    <col min="12518" max="12519" width="38.7265625" style="16" customWidth="1"/>
    <col min="12520" max="12520" width="47.1796875" style="16" customWidth="1"/>
    <col min="12521" max="12521" width="51.7265625" style="16" customWidth="1"/>
    <col min="12522" max="12522" width="38.7265625" style="16" customWidth="1"/>
    <col min="12523" max="12523" width="47.7265625" style="16" customWidth="1"/>
    <col min="12524" max="12524" width="44.7265625" style="16" customWidth="1"/>
    <col min="12525" max="12525" width="7.453125" style="16" customWidth="1"/>
    <col min="12526" max="12526" width="34.7265625" style="16" customWidth="1"/>
    <col min="12527" max="12540" width="43.54296875" style="16" customWidth="1"/>
    <col min="12541" max="12541" width="17" style="16"/>
    <col min="12542" max="12542" width="6.54296875" style="16" customWidth="1"/>
    <col min="12543" max="12543" width="39" style="16" customWidth="1"/>
    <col min="12544" max="12544" width="48.1796875" style="16" customWidth="1"/>
    <col min="12545" max="12545" width="55" style="16" customWidth="1"/>
    <col min="12546" max="12546" width="63" style="16" customWidth="1"/>
    <col min="12547" max="12547" width="60.54296875" style="16" customWidth="1"/>
    <col min="12548" max="12548" width="55.81640625" style="16" customWidth="1"/>
    <col min="12549" max="12549" width="59.26953125" style="16" customWidth="1"/>
    <col min="12550" max="12551" width="55.26953125" style="16" customWidth="1"/>
    <col min="12552" max="12552" width="48.453125" style="16" customWidth="1"/>
    <col min="12553" max="12771" width="10.453125" style="16" customWidth="1"/>
    <col min="12772" max="12772" width="6.54296875" style="16" customWidth="1"/>
    <col min="12773" max="12773" width="33.453125" style="16" customWidth="1"/>
    <col min="12774" max="12775" width="38.7265625" style="16" customWidth="1"/>
    <col min="12776" max="12776" width="47.1796875" style="16" customWidth="1"/>
    <col min="12777" max="12777" width="51.7265625" style="16" customWidth="1"/>
    <col min="12778" max="12778" width="38.7265625" style="16" customWidth="1"/>
    <col min="12779" max="12779" width="47.7265625" style="16" customWidth="1"/>
    <col min="12780" max="12780" width="44.7265625" style="16" customWidth="1"/>
    <col min="12781" max="12781" width="7.453125" style="16" customWidth="1"/>
    <col min="12782" max="12782" width="34.7265625" style="16" customWidth="1"/>
    <col min="12783" max="12796" width="43.54296875" style="16" customWidth="1"/>
    <col min="12797" max="12797" width="17" style="16"/>
    <col min="12798" max="12798" width="6.54296875" style="16" customWidth="1"/>
    <col min="12799" max="12799" width="39" style="16" customWidth="1"/>
    <col min="12800" max="12800" width="48.1796875" style="16" customWidth="1"/>
    <col min="12801" max="12801" width="55" style="16" customWidth="1"/>
    <col min="12802" max="12802" width="63" style="16" customWidth="1"/>
    <col min="12803" max="12803" width="60.54296875" style="16" customWidth="1"/>
    <col min="12804" max="12804" width="55.81640625" style="16" customWidth="1"/>
    <col min="12805" max="12805" width="59.26953125" style="16" customWidth="1"/>
    <col min="12806" max="12807" width="55.26953125" style="16" customWidth="1"/>
    <col min="12808" max="12808" width="48.453125" style="16" customWidth="1"/>
    <col min="12809" max="13027" width="10.453125" style="16" customWidth="1"/>
    <col min="13028" max="13028" width="6.54296875" style="16" customWidth="1"/>
    <col min="13029" max="13029" width="33.453125" style="16" customWidth="1"/>
    <col min="13030" max="13031" width="38.7265625" style="16" customWidth="1"/>
    <col min="13032" max="13032" width="47.1796875" style="16" customWidth="1"/>
    <col min="13033" max="13033" width="51.7265625" style="16" customWidth="1"/>
    <col min="13034" max="13034" width="38.7265625" style="16" customWidth="1"/>
    <col min="13035" max="13035" width="47.7265625" style="16" customWidth="1"/>
    <col min="13036" max="13036" width="44.7265625" style="16" customWidth="1"/>
    <col min="13037" max="13037" width="7.453125" style="16" customWidth="1"/>
    <col min="13038" max="13038" width="34.7265625" style="16" customWidth="1"/>
    <col min="13039" max="13052" width="43.54296875" style="16" customWidth="1"/>
    <col min="13053" max="13053" width="17" style="16"/>
    <col min="13054" max="13054" width="6.54296875" style="16" customWidth="1"/>
    <col min="13055" max="13055" width="39" style="16" customWidth="1"/>
    <col min="13056" max="13056" width="48.1796875" style="16" customWidth="1"/>
    <col min="13057" max="13057" width="55" style="16" customWidth="1"/>
    <col min="13058" max="13058" width="63" style="16" customWidth="1"/>
    <col min="13059" max="13059" width="60.54296875" style="16" customWidth="1"/>
    <col min="13060" max="13060" width="55.81640625" style="16" customWidth="1"/>
    <col min="13061" max="13061" width="59.26953125" style="16" customWidth="1"/>
    <col min="13062" max="13063" width="55.26953125" style="16" customWidth="1"/>
    <col min="13064" max="13064" width="48.453125" style="16" customWidth="1"/>
    <col min="13065" max="13283" width="10.453125" style="16" customWidth="1"/>
    <col min="13284" max="13284" width="6.54296875" style="16" customWidth="1"/>
    <col min="13285" max="13285" width="33.453125" style="16" customWidth="1"/>
    <col min="13286" max="13287" width="38.7265625" style="16" customWidth="1"/>
    <col min="13288" max="13288" width="47.1796875" style="16" customWidth="1"/>
    <col min="13289" max="13289" width="51.7265625" style="16" customWidth="1"/>
    <col min="13290" max="13290" width="38.7265625" style="16" customWidth="1"/>
    <col min="13291" max="13291" width="47.7265625" style="16" customWidth="1"/>
    <col min="13292" max="13292" width="44.7265625" style="16" customWidth="1"/>
    <col min="13293" max="13293" width="7.453125" style="16" customWidth="1"/>
    <col min="13294" max="13294" width="34.7265625" style="16" customWidth="1"/>
    <col min="13295" max="13308" width="43.54296875" style="16" customWidth="1"/>
    <col min="13309" max="13309" width="17" style="16"/>
    <col min="13310" max="13310" width="6.54296875" style="16" customWidth="1"/>
    <col min="13311" max="13311" width="39" style="16" customWidth="1"/>
    <col min="13312" max="13312" width="48.1796875" style="16" customWidth="1"/>
    <col min="13313" max="13313" width="55" style="16" customWidth="1"/>
    <col min="13314" max="13314" width="63" style="16" customWidth="1"/>
    <col min="13315" max="13315" width="60.54296875" style="16" customWidth="1"/>
    <col min="13316" max="13316" width="55.81640625" style="16" customWidth="1"/>
    <col min="13317" max="13317" width="59.26953125" style="16" customWidth="1"/>
    <col min="13318" max="13319" width="55.26953125" style="16" customWidth="1"/>
    <col min="13320" max="13320" width="48.453125" style="16" customWidth="1"/>
    <col min="13321" max="13539" width="10.453125" style="16" customWidth="1"/>
    <col min="13540" max="13540" width="6.54296875" style="16" customWidth="1"/>
    <col min="13541" max="13541" width="33.453125" style="16" customWidth="1"/>
    <col min="13542" max="13543" width="38.7265625" style="16" customWidth="1"/>
    <col min="13544" max="13544" width="47.1796875" style="16" customWidth="1"/>
    <col min="13545" max="13545" width="51.7265625" style="16" customWidth="1"/>
    <col min="13546" max="13546" width="38.7265625" style="16" customWidth="1"/>
    <col min="13547" max="13547" width="47.7265625" style="16" customWidth="1"/>
    <col min="13548" max="13548" width="44.7265625" style="16" customWidth="1"/>
    <col min="13549" max="13549" width="7.453125" style="16" customWidth="1"/>
    <col min="13550" max="13550" width="34.7265625" style="16" customWidth="1"/>
    <col min="13551" max="13564" width="43.54296875" style="16" customWidth="1"/>
    <col min="13565" max="13565" width="17" style="16"/>
    <col min="13566" max="13566" width="6.54296875" style="16" customWidth="1"/>
    <col min="13567" max="13567" width="39" style="16" customWidth="1"/>
    <col min="13568" max="13568" width="48.1796875" style="16" customWidth="1"/>
    <col min="13569" max="13569" width="55" style="16" customWidth="1"/>
    <col min="13570" max="13570" width="63" style="16" customWidth="1"/>
    <col min="13571" max="13571" width="60.54296875" style="16" customWidth="1"/>
    <col min="13572" max="13572" width="55.81640625" style="16" customWidth="1"/>
    <col min="13573" max="13573" width="59.26953125" style="16" customWidth="1"/>
    <col min="13574" max="13575" width="55.26953125" style="16" customWidth="1"/>
    <col min="13576" max="13576" width="48.453125" style="16" customWidth="1"/>
    <col min="13577" max="13795" width="10.453125" style="16" customWidth="1"/>
    <col min="13796" max="13796" width="6.54296875" style="16" customWidth="1"/>
    <col min="13797" max="13797" width="33.453125" style="16" customWidth="1"/>
    <col min="13798" max="13799" width="38.7265625" style="16" customWidth="1"/>
    <col min="13800" max="13800" width="47.1796875" style="16" customWidth="1"/>
    <col min="13801" max="13801" width="51.7265625" style="16" customWidth="1"/>
    <col min="13802" max="13802" width="38.7265625" style="16" customWidth="1"/>
    <col min="13803" max="13803" width="47.7265625" style="16" customWidth="1"/>
    <col min="13804" max="13804" width="44.7265625" style="16" customWidth="1"/>
    <col min="13805" max="13805" width="7.453125" style="16" customWidth="1"/>
    <col min="13806" max="13806" width="34.7265625" style="16" customWidth="1"/>
    <col min="13807" max="13820" width="43.54296875" style="16" customWidth="1"/>
    <col min="13821" max="13821" width="17" style="16"/>
    <col min="13822" max="13822" width="6.54296875" style="16" customWidth="1"/>
    <col min="13823" max="13823" width="39" style="16" customWidth="1"/>
    <col min="13824" max="13824" width="48.1796875" style="16" customWidth="1"/>
    <col min="13825" max="13825" width="55" style="16" customWidth="1"/>
    <col min="13826" max="13826" width="63" style="16" customWidth="1"/>
    <col min="13827" max="13827" width="60.54296875" style="16" customWidth="1"/>
    <col min="13828" max="13828" width="55.81640625" style="16" customWidth="1"/>
    <col min="13829" max="13829" width="59.26953125" style="16" customWidth="1"/>
    <col min="13830" max="13831" width="55.26953125" style="16" customWidth="1"/>
    <col min="13832" max="13832" width="48.453125" style="16" customWidth="1"/>
    <col min="13833" max="14051" width="10.453125" style="16" customWidth="1"/>
    <col min="14052" max="14052" width="6.54296875" style="16" customWidth="1"/>
    <col min="14053" max="14053" width="33.453125" style="16" customWidth="1"/>
    <col min="14054" max="14055" width="38.7265625" style="16" customWidth="1"/>
    <col min="14056" max="14056" width="47.1796875" style="16" customWidth="1"/>
    <col min="14057" max="14057" width="51.7265625" style="16" customWidth="1"/>
    <col min="14058" max="14058" width="38.7265625" style="16" customWidth="1"/>
    <col min="14059" max="14059" width="47.7265625" style="16" customWidth="1"/>
    <col min="14060" max="14060" width="44.7265625" style="16" customWidth="1"/>
    <col min="14061" max="14061" width="7.453125" style="16" customWidth="1"/>
    <col min="14062" max="14062" width="34.7265625" style="16" customWidth="1"/>
    <col min="14063" max="14076" width="43.54296875" style="16" customWidth="1"/>
    <col min="14077" max="14077" width="17" style="16"/>
    <col min="14078" max="14078" width="6.54296875" style="16" customWidth="1"/>
    <col min="14079" max="14079" width="39" style="16" customWidth="1"/>
    <col min="14080" max="14080" width="48.1796875" style="16" customWidth="1"/>
    <col min="14081" max="14081" width="55" style="16" customWidth="1"/>
    <col min="14082" max="14082" width="63" style="16" customWidth="1"/>
    <col min="14083" max="14083" width="60.54296875" style="16" customWidth="1"/>
    <col min="14084" max="14084" width="55.81640625" style="16" customWidth="1"/>
    <col min="14085" max="14085" width="59.26953125" style="16" customWidth="1"/>
    <col min="14086" max="14087" width="55.26953125" style="16" customWidth="1"/>
    <col min="14088" max="14088" width="48.453125" style="16" customWidth="1"/>
    <col min="14089" max="14307" width="10.453125" style="16" customWidth="1"/>
    <col min="14308" max="14308" width="6.54296875" style="16" customWidth="1"/>
    <col min="14309" max="14309" width="33.453125" style="16" customWidth="1"/>
    <col min="14310" max="14311" width="38.7265625" style="16" customWidth="1"/>
    <col min="14312" max="14312" width="47.1796875" style="16" customWidth="1"/>
    <col min="14313" max="14313" width="51.7265625" style="16" customWidth="1"/>
    <col min="14314" max="14314" width="38.7265625" style="16" customWidth="1"/>
    <col min="14315" max="14315" width="47.7265625" style="16" customWidth="1"/>
    <col min="14316" max="14316" width="44.7265625" style="16" customWidth="1"/>
    <col min="14317" max="14317" width="7.453125" style="16" customWidth="1"/>
    <col min="14318" max="14318" width="34.7265625" style="16" customWidth="1"/>
    <col min="14319" max="14332" width="43.54296875" style="16" customWidth="1"/>
    <col min="14333" max="14333" width="17" style="16"/>
    <col min="14334" max="14334" width="6.54296875" style="16" customWidth="1"/>
    <col min="14335" max="14335" width="39" style="16" customWidth="1"/>
    <col min="14336" max="14336" width="48.1796875" style="16" customWidth="1"/>
    <col min="14337" max="14337" width="55" style="16" customWidth="1"/>
    <col min="14338" max="14338" width="63" style="16" customWidth="1"/>
    <col min="14339" max="14339" width="60.54296875" style="16" customWidth="1"/>
    <col min="14340" max="14340" width="55.81640625" style="16" customWidth="1"/>
    <col min="14341" max="14341" width="59.26953125" style="16" customWidth="1"/>
    <col min="14342" max="14343" width="55.26953125" style="16" customWidth="1"/>
    <col min="14344" max="14344" width="48.453125" style="16" customWidth="1"/>
    <col min="14345" max="14563" width="10.453125" style="16" customWidth="1"/>
    <col min="14564" max="14564" width="6.54296875" style="16" customWidth="1"/>
    <col min="14565" max="14565" width="33.453125" style="16" customWidth="1"/>
    <col min="14566" max="14567" width="38.7265625" style="16" customWidth="1"/>
    <col min="14568" max="14568" width="47.1796875" style="16" customWidth="1"/>
    <col min="14569" max="14569" width="51.7265625" style="16" customWidth="1"/>
    <col min="14570" max="14570" width="38.7265625" style="16" customWidth="1"/>
    <col min="14571" max="14571" width="47.7265625" style="16" customWidth="1"/>
    <col min="14572" max="14572" width="44.7265625" style="16" customWidth="1"/>
    <col min="14573" max="14573" width="7.453125" style="16" customWidth="1"/>
    <col min="14574" max="14574" width="34.7265625" style="16" customWidth="1"/>
    <col min="14575" max="14588" width="43.54296875" style="16" customWidth="1"/>
    <col min="14589" max="14589" width="17" style="16"/>
    <col min="14590" max="14590" width="6.54296875" style="16" customWidth="1"/>
    <col min="14591" max="14591" width="39" style="16" customWidth="1"/>
    <col min="14592" max="14592" width="48.1796875" style="16" customWidth="1"/>
    <col min="14593" max="14593" width="55" style="16" customWidth="1"/>
    <col min="14594" max="14594" width="63" style="16" customWidth="1"/>
    <col min="14595" max="14595" width="60.54296875" style="16" customWidth="1"/>
    <col min="14596" max="14596" width="55.81640625" style="16" customWidth="1"/>
    <col min="14597" max="14597" width="59.26953125" style="16" customWidth="1"/>
    <col min="14598" max="14599" width="55.26953125" style="16" customWidth="1"/>
    <col min="14600" max="14600" width="48.453125" style="16" customWidth="1"/>
    <col min="14601" max="14819" width="10.453125" style="16" customWidth="1"/>
    <col min="14820" max="14820" width="6.54296875" style="16" customWidth="1"/>
    <col min="14821" max="14821" width="33.453125" style="16" customWidth="1"/>
    <col min="14822" max="14823" width="38.7265625" style="16" customWidth="1"/>
    <col min="14824" max="14824" width="47.1796875" style="16" customWidth="1"/>
    <col min="14825" max="14825" width="51.7265625" style="16" customWidth="1"/>
    <col min="14826" max="14826" width="38.7265625" style="16" customWidth="1"/>
    <col min="14827" max="14827" width="47.7265625" style="16" customWidth="1"/>
    <col min="14828" max="14828" width="44.7265625" style="16" customWidth="1"/>
    <col min="14829" max="14829" width="7.453125" style="16" customWidth="1"/>
    <col min="14830" max="14830" width="34.7265625" style="16" customWidth="1"/>
    <col min="14831" max="14844" width="43.54296875" style="16" customWidth="1"/>
    <col min="14845" max="14845" width="17" style="16"/>
    <col min="14846" max="14846" width="6.54296875" style="16" customWidth="1"/>
    <col min="14847" max="14847" width="39" style="16" customWidth="1"/>
    <col min="14848" max="14848" width="48.1796875" style="16" customWidth="1"/>
    <col min="14849" max="14849" width="55" style="16" customWidth="1"/>
    <col min="14850" max="14850" width="63" style="16" customWidth="1"/>
    <col min="14851" max="14851" width="60.54296875" style="16" customWidth="1"/>
    <col min="14852" max="14852" width="55.81640625" style="16" customWidth="1"/>
    <col min="14853" max="14853" width="59.26953125" style="16" customWidth="1"/>
    <col min="14854" max="14855" width="55.26953125" style="16" customWidth="1"/>
    <col min="14856" max="14856" width="48.453125" style="16" customWidth="1"/>
    <col min="14857" max="15075" width="10.453125" style="16" customWidth="1"/>
    <col min="15076" max="15076" width="6.54296875" style="16" customWidth="1"/>
    <col min="15077" max="15077" width="33.453125" style="16" customWidth="1"/>
    <col min="15078" max="15079" width="38.7265625" style="16" customWidth="1"/>
    <col min="15080" max="15080" width="47.1796875" style="16" customWidth="1"/>
    <col min="15081" max="15081" width="51.7265625" style="16" customWidth="1"/>
    <col min="15082" max="15082" width="38.7265625" style="16" customWidth="1"/>
    <col min="15083" max="15083" width="47.7265625" style="16" customWidth="1"/>
    <col min="15084" max="15084" width="44.7265625" style="16" customWidth="1"/>
    <col min="15085" max="15085" width="7.453125" style="16" customWidth="1"/>
    <col min="15086" max="15086" width="34.7265625" style="16" customWidth="1"/>
    <col min="15087" max="15100" width="43.54296875" style="16" customWidth="1"/>
    <col min="15101" max="15101" width="17" style="16"/>
    <col min="15102" max="15102" width="6.54296875" style="16" customWidth="1"/>
    <col min="15103" max="15103" width="39" style="16" customWidth="1"/>
    <col min="15104" max="15104" width="48.1796875" style="16" customWidth="1"/>
    <col min="15105" max="15105" width="55" style="16" customWidth="1"/>
    <col min="15106" max="15106" width="63" style="16" customWidth="1"/>
    <col min="15107" max="15107" width="60.54296875" style="16" customWidth="1"/>
    <col min="15108" max="15108" width="55.81640625" style="16" customWidth="1"/>
    <col min="15109" max="15109" width="59.26953125" style="16" customWidth="1"/>
    <col min="15110" max="15111" width="55.26953125" style="16" customWidth="1"/>
    <col min="15112" max="15112" width="48.453125" style="16" customWidth="1"/>
    <col min="15113" max="15331" width="10.453125" style="16" customWidth="1"/>
    <col min="15332" max="15332" width="6.54296875" style="16" customWidth="1"/>
    <col min="15333" max="15333" width="33.453125" style="16" customWidth="1"/>
    <col min="15334" max="15335" width="38.7265625" style="16" customWidth="1"/>
    <col min="15336" max="15336" width="47.1796875" style="16" customWidth="1"/>
    <col min="15337" max="15337" width="51.7265625" style="16" customWidth="1"/>
    <col min="15338" max="15338" width="38.7265625" style="16" customWidth="1"/>
    <col min="15339" max="15339" width="47.7265625" style="16" customWidth="1"/>
    <col min="15340" max="15340" width="44.7265625" style="16" customWidth="1"/>
    <col min="15341" max="15341" width="7.453125" style="16" customWidth="1"/>
    <col min="15342" max="15342" width="34.7265625" style="16" customWidth="1"/>
    <col min="15343" max="15356" width="43.54296875" style="16" customWidth="1"/>
    <col min="15357" max="15357" width="17" style="16"/>
    <col min="15358" max="15358" width="6.54296875" style="16" customWidth="1"/>
    <col min="15359" max="15359" width="39" style="16" customWidth="1"/>
    <col min="15360" max="15360" width="48.1796875" style="16" customWidth="1"/>
    <col min="15361" max="15361" width="55" style="16" customWidth="1"/>
    <col min="15362" max="15362" width="63" style="16" customWidth="1"/>
    <col min="15363" max="15363" width="60.54296875" style="16" customWidth="1"/>
    <col min="15364" max="15364" width="55.81640625" style="16" customWidth="1"/>
    <col min="15365" max="15365" width="59.26953125" style="16" customWidth="1"/>
    <col min="15366" max="15367" width="55.26953125" style="16" customWidth="1"/>
    <col min="15368" max="15368" width="48.453125" style="16" customWidth="1"/>
    <col min="15369" max="15587" width="10.453125" style="16" customWidth="1"/>
    <col min="15588" max="15588" width="6.54296875" style="16" customWidth="1"/>
    <col min="15589" max="15589" width="33.453125" style="16" customWidth="1"/>
    <col min="15590" max="15591" width="38.7265625" style="16" customWidth="1"/>
    <col min="15592" max="15592" width="47.1796875" style="16" customWidth="1"/>
    <col min="15593" max="15593" width="51.7265625" style="16" customWidth="1"/>
    <col min="15594" max="15594" width="38.7265625" style="16" customWidth="1"/>
    <col min="15595" max="15595" width="47.7265625" style="16" customWidth="1"/>
    <col min="15596" max="15596" width="44.7265625" style="16" customWidth="1"/>
    <col min="15597" max="15597" width="7.453125" style="16" customWidth="1"/>
    <col min="15598" max="15598" width="34.7265625" style="16" customWidth="1"/>
    <col min="15599" max="15612" width="43.54296875" style="16" customWidth="1"/>
    <col min="15613" max="15613" width="17" style="16"/>
    <col min="15614" max="15614" width="6.54296875" style="16" customWidth="1"/>
    <col min="15615" max="15615" width="39" style="16" customWidth="1"/>
    <col min="15616" max="15616" width="48.1796875" style="16" customWidth="1"/>
    <col min="15617" max="15617" width="55" style="16" customWidth="1"/>
    <col min="15618" max="15618" width="63" style="16" customWidth="1"/>
    <col min="15619" max="15619" width="60.54296875" style="16" customWidth="1"/>
    <col min="15620" max="15620" width="55.81640625" style="16" customWidth="1"/>
    <col min="15621" max="15621" width="59.26953125" style="16" customWidth="1"/>
    <col min="15622" max="15623" width="55.26953125" style="16" customWidth="1"/>
    <col min="15624" max="15624" width="48.453125" style="16" customWidth="1"/>
    <col min="15625" max="15843" width="10.453125" style="16" customWidth="1"/>
    <col min="15844" max="15844" width="6.54296875" style="16" customWidth="1"/>
    <col min="15845" max="15845" width="33.453125" style="16" customWidth="1"/>
    <col min="15846" max="15847" width="38.7265625" style="16" customWidth="1"/>
    <col min="15848" max="15848" width="47.1796875" style="16" customWidth="1"/>
    <col min="15849" max="15849" width="51.7265625" style="16" customWidth="1"/>
    <col min="15850" max="15850" width="38.7265625" style="16" customWidth="1"/>
    <col min="15851" max="15851" width="47.7265625" style="16" customWidth="1"/>
    <col min="15852" max="15852" width="44.7265625" style="16" customWidth="1"/>
    <col min="15853" max="15853" width="7.453125" style="16" customWidth="1"/>
    <col min="15854" max="15854" width="34.7265625" style="16" customWidth="1"/>
    <col min="15855" max="15868" width="43.54296875" style="16" customWidth="1"/>
    <col min="15869" max="15869" width="17" style="16"/>
    <col min="15870" max="15870" width="6.54296875" style="16" customWidth="1"/>
    <col min="15871" max="15871" width="39" style="16" customWidth="1"/>
    <col min="15872" max="15872" width="48.1796875" style="16" customWidth="1"/>
    <col min="15873" max="15873" width="55" style="16" customWidth="1"/>
    <col min="15874" max="15874" width="63" style="16" customWidth="1"/>
    <col min="15875" max="15875" width="60.54296875" style="16" customWidth="1"/>
    <col min="15876" max="15876" width="55.81640625" style="16" customWidth="1"/>
    <col min="15877" max="15877" width="59.26953125" style="16" customWidth="1"/>
    <col min="15878" max="15879" width="55.26953125" style="16" customWidth="1"/>
    <col min="15880" max="15880" width="48.453125" style="16" customWidth="1"/>
    <col min="15881" max="16099" width="10.453125" style="16" customWidth="1"/>
    <col min="16100" max="16100" width="6.54296875" style="16" customWidth="1"/>
    <col min="16101" max="16101" width="33.453125" style="16" customWidth="1"/>
    <col min="16102" max="16103" width="38.7265625" style="16" customWidth="1"/>
    <col min="16104" max="16104" width="47.1796875" style="16" customWidth="1"/>
    <col min="16105" max="16105" width="51.7265625" style="16" customWidth="1"/>
    <col min="16106" max="16106" width="38.7265625" style="16" customWidth="1"/>
    <col min="16107" max="16107" width="47.7265625" style="16" customWidth="1"/>
    <col min="16108" max="16108" width="44.7265625" style="16" customWidth="1"/>
    <col min="16109" max="16109" width="7.453125" style="16" customWidth="1"/>
    <col min="16110" max="16110" width="34.7265625" style="16" customWidth="1"/>
    <col min="16111" max="16124" width="43.54296875" style="16" customWidth="1"/>
    <col min="16125" max="16125" width="17" style="16"/>
    <col min="16126" max="16126" width="6.54296875" style="16" customWidth="1"/>
    <col min="16127" max="16127" width="39" style="16" customWidth="1"/>
    <col min="16128" max="16128" width="48.1796875" style="16" customWidth="1"/>
    <col min="16129" max="16129" width="55" style="16" customWidth="1"/>
    <col min="16130" max="16130" width="63" style="16" customWidth="1"/>
    <col min="16131" max="16131" width="60.54296875" style="16" customWidth="1"/>
    <col min="16132" max="16132" width="55.81640625" style="16" customWidth="1"/>
    <col min="16133" max="16133" width="59.26953125" style="16" customWidth="1"/>
    <col min="16134" max="16135" width="55.26953125" style="16" customWidth="1"/>
    <col min="16136" max="16136" width="48.453125" style="16" customWidth="1"/>
    <col min="16137" max="16355" width="10.453125" style="16" customWidth="1"/>
    <col min="16356" max="16356" width="6.54296875" style="16" customWidth="1"/>
    <col min="16357" max="16357" width="33.453125" style="16" customWidth="1"/>
    <col min="16358" max="16359" width="38.7265625" style="16" customWidth="1"/>
    <col min="16360" max="16360" width="47.1796875" style="16" customWidth="1"/>
    <col min="16361" max="16361" width="51.7265625" style="16" customWidth="1"/>
    <col min="16362" max="16362" width="38.7265625" style="16" customWidth="1"/>
    <col min="16363" max="16363" width="47.7265625" style="16" customWidth="1"/>
    <col min="16364" max="16364" width="44.7265625" style="16" customWidth="1"/>
    <col min="16365" max="16365" width="7.453125" style="16" customWidth="1"/>
    <col min="16366" max="16366" width="34.7265625" style="16" customWidth="1"/>
    <col min="16367" max="16380" width="43.54296875" style="16" customWidth="1"/>
    <col min="16381" max="16384" width="17" style="16"/>
  </cols>
  <sheetData>
    <row r="1" spans="1:9" ht="15.5">
      <c r="A1" s="20"/>
      <c r="B1" s="199" t="s">
        <v>59</v>
      </c>
      <c r="C1" s="199"/>
    </row>
    <row r="2" spans="1:9" ht="15.5">
      <c r="A2" s="20"/>
      <c r="B2" s="199" t="s">
        <v>0</v>
      </c>
      <c r="C2" s="199"/>
    </row>
    <row r="3" spans="1:9" ht="15.5">
      <c r="A3" s="20"/>
      <c r="B3" s="199" t="s">
        <v>1</v>
      </c>
      <c r="C3" s="199"/>
    </row>
    <row r="4" spans="1:9" ht="15.5">
      <c r="A4" s="20"/>
      <c r="B4" s="199" t="s">
        <v>2</v>
      </c>
      <c r="C4" s="199"/>
    </row>
    <row r="5" spans="1:9" ht="26.25" customHeight="1">
      <c r="A5" s="20"/>
      <c r="B5" s="21"/>
      <c r="C5" s="22"/>
    </row>
    <row r="6" spans="1:9" ht="15.5" hidden="1">
      <c r="A6" s="20"/>
      <c r="B6" s="200" t="s">
        <v>60</v>
      </c>
      <c r="C6" s="200"/>
    </row>
    <row r="7" spans="1:9" ht="65.25" customHeight="1">
      <c r="A7" s="201"/>
      <c r="B7" s="201"/>
      <c r="C7" s="201"/>
      <c r="D7" s="201"/>
    </row>
    <row r="8" spans="1:9" ht="69" customHeight="1">
      <c r="A8" s="23"/>
      <c r="B8" s="202" t="s">
        <v>61</v>
      </c>
      <c r="C8" s="202"/>
      <c r="D8" s="202"/>
    </row>
    <row r="9" spans="1:9" ht="55.5" customHeight="1">
      <c r="A9" s="2" t="s">
        <v>5</v>
      </c>
      <c r="B9" s="3" t="s">
        <v>6</v>
      </c>
      <c r="C9" s="4" t="s">
        <v>7</v>
      </c>
      <c r="D9" s="4" t="s">
        <v>8</v>
      </c>
      <c r="E9" s="203" t="s">
        <v>9</v>
      </c>
      <c r="F9" s="204"/>
      <c r="G9" s="5" t="s">
        <v>10</v>
      </c>
      <c r="H9" s="5" t="s">
        <v>11</v>
      </c>
      <c r="I9" s="5" t="s">
        <v>12</v>
      </c>
    </row>
    <row r="10" spans="1:9" ht="31">
      <c r="A10" s="2"/>
      <c r="B10" s="6"/>
      <c r="C10" s="7"/>
      <c r="D10" s="8"/>
      <c r="E10" s="8" t="s">
        <v>13</v>
      </c>
      <c r="F10" s="8" t="s">
        <v>14</v>
      </c>
      <c r="G10" s="8"/>
      <c r="H10" s="8"/>
      <c r="I10" s="8"/>
    </row>
    <row r="11" spans="1:9" ht="62">
      <c r="A11" s="9">
        <v>1</v>
      </c>
      <c r="B11" s="10" t="s">
        <v>15</v>
      </c>
      <c r="C11" s="11" t="s">
        <v>16</v>
      </c>
      <c r="D11" s="11" t="s">
        <v>17</v>
      </c>
      <c r="E11" s="190" t="s">
        <v>18</v>
      </c>
      <c r="F11" s="191"/>
      <c r="G11" s="11" t="s">
        <v>19</v>
      </c>
      <c r="H11" s="11" t="s">
        <v>20</v>
      </c>
      <c r="I11" s="11" t="s">
        <v>21</v>
      </c>
    </row>
    <row r="12" spans="1:9" ht="15.5">
      <c r="A12" s="9">
        <v>2</v>
      </c>
      <c r="B12" s="10" t="s">
        <v>22</v>
      </c>
      <c r="C12" s="11" t="s">
        <v>23</v>
      </c>
      <c r="D12" s="11" t="s">
        <v>24</v>
      </c>
      <c r="E12" s="11" t="s">
        <v>25</v>
      </c>
      <c r="F12" s="11" t="s">
        <v>26</v>
      </c>
      <c r="G12" s="11" t="s">
        <v>27</v>
      </c>
      <c r="H12" s="11" t="s">
        <v>28</v>
      </c>
      <c r="I12" s="11" t="s">
        <v>29</v>
      </c>
    </row>
    <row r="13" spans="1:9" ht="31">
      <c r="A13" s="9">
        <v>4</v>
      </c>
      <c r="B13" s="10" t="s">
        <v>30</v>
      </c>
      <c r="C13" s="12" t="s">
        <v>23</v>
      </c>
      <c r="D13" s="12" t="s">
        <v>23</v>
      </c>
      <c r="E13" s="190" t="s">
        <v>31</v>
      </c>
      <c r="F13" s="191"/>
      <c r="G13" s="12" t="s">
        <v>23</v>
      </c>
      <c r="H13" s="12" t="s">
        <v>23</v>
      </c>
      <c r="I13" s="12" t="s">
        <v>23</v>
      </c>
    </row>
    <row r="14" spans="1:9" ht="93">
      <c r="A14" s="9">
        <v>5</v>
      </c>
      <c r="B14" s="10" t="s">
        <v>32</v>
      </c>
      <c r="C14" s="11" t="s">
        <v>147</v>
      </c>
      <c r="D14" s="11" t="s">
        <v>146</v>
      </c>
      <c r="E14" s="190" t="s">
        <v>33</v>
      </c>
      <c r="F14" s="191"/>
      <c r="G14" s="11" t="s">
        <v>34</v>
      </c>
      <c r="H14" s="11" t="s">
        <v>35</v>
      </c>
      <c r="I14" s="11" t="s">
        <v>36</v>
      </c>
    </row>
    <row r="15" spans="1:9" ht="31">
      <c r="A15" s="9">
        <v>6</v>
      </c>
      <c r="B15" s="10" t="s">
        <v>37</v>
      </c>
      <c r="C15" s="12" t="s">
        <v>23</v>
      </c>
      <c r="D15" s="12" t="s">
        <v>23</v>
      </c>
      <c r="E15" s="197" t="s">
        <v>23</v>
      </c>
      <c r="F15" s="198"/>
      <c r="G15" s="13" t="s">
        <v>31</v>
      </c>
      <c r="H15" s="12" t="s">
        <v>23</v>
      </c>
      <c r="I15" s="12" t="s">
        <v>23</v>
      </c>
    </row>
    <row r="16" spans="1:9" ht="31">
      <c r="A16" s="9">
        <v>7</v>
      </c>
      <c r="B16" s="10" t="s">
        <v>38</v>
      </c>
      <c r="C16" s="12" t="s">
        <v>23</v>
      </c>
      <c r="D16" s="11" t="s">
        <v>39</v>
      </c>
      <c r="E16" s="13" t="s">
        <v>40</v>
      </c>
      <c r="F16" s="13" t="s">
        <v>31</v>
      </c>
      <c r="G16" s="13" t="s">
        <v>31</v>
      </c>
      <c r="H16" s="13" t="s">
        <v>31</v>
      </c>
      <c r="I16" s="13" t="s">
        <v>31</v>
      </c>
    </row>
    <row r="17" spans="1:9" ht="31">
      <c r="A17" s="9">
        <v>8</v>
      </c>
      <c r="B17" s="10" t="s">
        <v>41</v>
      </c>
      <c r="C17" s="11" t="s">
        <v>42</v>
      </c>
      <c r="D17" s="11" t="s">
        <v>42</v>
      </c>
      <c r="E17" s="11" t="s">
        <v>43</v>
      </c>
      <c r="F17" s="11" t="s">
        <v>44</v>
      </c>
      <c r="G17" s="11" t="s">
        <v>45</v>
      </c>
      <c r="H17" s="11" t="s">
        <v>46</v>
      </c>
      <c r="I17" s="11" t="s">
        <v>47</v>
      </c>
    </row>
    <row r="18" spans="1:9" ht="51.75" customHeight="1">
      <c r="A18" s="9">
        <v>9</v>
      </c>
      <c r="B18" s="10" t="s">
        <v>48</v>
      </c>
      <c r="C18" s="14" t="s">
        <v>39</v>
      </c>
      <c r="D18" s="14" t="s">
        <v>39</v>
      </c>
      <c r="E18" s="14" t="s">
        <v>39</v>
      </c>
      <c r="F18" s="14" t="s">
        <v>39</v>
      </c>
      <c r="G18" s="14" t="s">
        <v>39</v>
      </c>
      <c r="H18" s="14" t="s">
        <v>39</v>
      </c>
      <c r="I18" s="14" t="s">
        <v>39</v>
      </c>
    </row>
    <row r="19" spans="1:9" ht="24" customHeight="1">
      <c r="A19" s="9">
        <v>10</v>
      </c>
      <c r="B19" s="10" t="s">
        <v>49</v>
      </c>
      <c r="C19" s="14" t="s">
        <v>39</v>
      </c>
      <c r="D19" s="14" t="s">
        <v>39</v>
      </c>
      <c r="E19" s="190" t="s">
        <v>50</v>
      </c>
      <c r="F19" s="191"/>
      <c r="G19" s="14" t="s">
        <v>39</v>
      </c>
      <c r="H19" s="14" t="s">
        <v>39</v>
      </c>
      <c r="I19" s="14" t="s">
        <v>39</v>
      </c>
    </row>
    <row r="20" spans="1:9" ht="46.5">
      <c r="A20" s="9">
        <v>11</v>
      </c>
      <c r="B20" s="10" t="s">
        <v>51</v>
      </c>
      <c r="C20" s="14" t="s">
        <v>39</v>
      </c>
      <c r="D20" s="114" t="s">
        <v>152</v>
      </c>
      <c r="E20" s="14" t="s">
        <v>39</v>
      </c>
      <c r="F20" s="14" t="s">
        <v>39</v>
      </c>
      <c r="G20" s="114" t="s">
        <v>152</v>
      </c>
      <c r="H20" s="114" t="s">
        <v>152</v>
      </c>
      <c r="I20" s="14" t="s">
        <v>39</v>
      </c>
    </row>
    <row r="21" spans="1:9" ht="31">
      <c r="A21" s="9">
        <v>12</v>
      </c>
      <c r="B21" s="10" t="s">
        <v>52</v>
      </c>
      <c r="C21" s="15" t="s">
        <v>31</v>
      </c>
      <c r="D21" s="15" t="s">
        <v>31</v>
      </c>
      <c r="E21" s="14" t="s">
        <v>39</v>
      </c>
      <c r="F21" s="14" t="s">
        <v>39</v>
      </c>
      <c r="G21" s="15" t="s">
        <v>31</v>
      </c>
      <c r="H21" s="15" t="s">
        <v>31</v>
      </c>
      <c r="I21" s="15" t="s">
        <v>31</v>
      </c>
    </row>
    <row r="22" spans="1:9" ht="31">
      <c r="A22" s="9">
        <v>13</v>
      </c>
      <c r="B22" s="10" t="s">
        <v>53</v>
      </c>
      <c r="C22" s="15" t="s">
        <v>31</v>
      </c>
      <c r="D22" s="15" t="s">
        <v>31</v>
      </c>
      <c r="E22" s="15" t="s">
        <v>31</v>
      </c>
      <c r="F22" s="15" t="s">
        <v>31</v>
      </c>
      <c r="G22" s="15" t="s">
        <v>31</v>
      </c>
      <c r="H22" s="15" t="s">
        <v>31</v>
      </c>
      <c r="I22" s="15" t="s">
        <v>31</v>
      </c>
    </row>
    <row r="23" spans="1:9" ht="24.75" customHeight="1">
      <c r="A23" s="9">
        <v>14</v>
      </c>
      <c r="B23" s="10" t="s">
        <v>54</v>
      </c>
      <c r="C23" s="15" t="s">
        <v>31</v>
      </c>
      <c r="D23" s="114" t="s">
        <v>152</v>
      </c>
      <c r="E23" s="192" t="s">
        <v>152</v>
      </c>
      <c r="F23" s="193"/>
      <c r="G23" s="114" t="s">
        <v>152</v>
      </c>
      <c r="H23" s="114" t="s">
        <v>152</v>
      </c>
      <c r="I23" s="114" t="s">
        <v>152</v>
      </c>
    </row>
    <row r="24" spans="1:9" ht="40.5" customHeight="1">
      <c r="A24" s="194" t="s">
        <v>55</v>
      </c>
      <c r="B24" s="194"/>
      <c r="C24" s="8" t="s">
        <v>56</v>
      </c>
      <c r="D24" s="8" t="s">
        <v>153</v>
      </c>
      <c r="E24" s="195" t="s">
        <v>154</v>
      </c>
      <c r="F24" s="196"/>
      <c r="G24" s="8" t="s">
        <v>56</v>
      </c>
      <c r="H24" s="8" t="s">
        <v>56</v>
      </c>
      <c r="I24" s="8" t="s">
        <v>56</v>
      </c>
    </row>
    <row r="25" spans="1:9">
      <c r="C25" s="19"/>
    </row>
    <row r="26" spans="1:9" ht="23">
      <c r="B26" s="188" t="s">
        <v>57</v>
      </c>
      <c r="C26" s="188"/>
    </row>
    <row r="27" spans="1:9" ht="18">
      <c r="B27" s="189" t="s">
        <v>58</v>
      </c>
      <c r="C27" s="189"/>
    </row>
    <row r="28" spans="1:9">
      <c r="C28" s="19"/>
    </row>
    <row r="29" spans="1:9">
      <c r="C29" s="19"/>
    </row>
    <row r="30" spans="1:9">
      <c r="C30" s="19"/>
    </row>
    <row r="31" spans="1:9">
      <c r="C31" s="19"/>
    </row>
    <row r="32" spans="1:9">
      <c r="B32" s="16"/>
      <c r="C32" s="19"/>
    </row>
    <row r="33" spans="2:3">
      <c r="B33" s="16"/>
      <c r="C33" s="19"/>
    </row>
    <row r="34" spans="2:3">
      <c r="C34" s="19"/>
    </row>
    <row r="35" spans="2:3">
      <c r="C35" s="19"/>
    </row>
    <row r="36" spans="2:3">
      <c r="C36" s="19"/>
    </row>
    <row r="37" spans="2:3">
      <c r="C37" s="19"/>
    </row>
    <row r="38" spans="2:3">
      <c r="C38" s="19"/>
    </row>
    <row r="39" spans="2:3">
      <c r="C39" s="19"/>
    </row>
    <row r="40" spans="2:3">
      <c r="C40" s="19"/>
    </row>
    <row r="41" spans="2:3">
      <c r="C41" s="19"/>
    </row>
    <row r="42" spans="2:3">
      <c r="C42" s="19"/>
    </row>
    <row r="43" spans="2:3">
      <c r="C43" s="19"/>
    </row>
    <row r="44" spans="2:3">
      <c r="C44" s="19"/>
    </row>
    <row r="45" spans="2:3">
      <c r="C45" s="19"/>
    </row>
    <row r="46" spans="2:3">
      <c r="C46" s="19"/>
    </row>
    <row r="47" spans="2:3">
      <c r="C47" s="19"/>
    </row>
    <row r="48" spans="2:3">
      <c r="C48" s="19"/>
    </row>
    <row r="49" spans="3:3">
      <c r="C49" s="19"/>
    </row>
    <row r="50" spans="3:3">
      <c r="C50" s="19"/>
    </row>
    <row r="51" spans="3:3">
      <c r="C51" s="19"/>
    </row>
    <row r="52" spans="3:3">
      <c r="C52" s="19"/>
    </row>
    <row r="53" spans="3:3">
      <c r="C53" s="19"/>
    </row>
    <row r="54" spans="3:3">
      <c r="C54" s="19"/>
    </row>
    <row r="55" spans="3:3">
      <c r="C55" s="19"/>
    </row>
    <row r="56" spans="3:3">
      <c r="C56" s="19"/>
    </row>
    <row r="57" spans="3:3">
      <c r="C57" s="19"/>
    </row>
    <row r="58" spans="3:3">
      <c r="C58" s="19"/>
    </row>
    <row r="59" spans="3:3">
      <c r="C59" s="19"/>
    </row>
    <row r="60" spans="3:3">
      <c r="C60" s="19"/>
    </row>
    <row r="61" spans="3:3">
      <c r="C61" s="19"/>
    </row>
    <row r="62" spans="3:3">
      <c r="C62" s="19"/>
    </row>
    <row r="63" spans="3:3">
      <c r="C63" s="19"/>
    </row>
    <row r="64" spans="3:3">
      <c r="C64" s="19"/>
    </row>
    <row r="65" spans="3:3">
      <c r="C65" s="19"/>
    </row>
    <row r="66" spans="3:3">
      <c r="C66" s="19"/>
    </row>
    <row r="67" spans="3:3">
      <c r="C67" s="19"/>
    </row>
    <row r="68" spans="3:3">
      <c r="C68" s="19"/>
    </row>
    <row r="69" spans="3:3">
      <c r="C69" s="19"/>
    </row>
    <row r="70" spans="3:3">
      <c r="C70" s="19"/>
    </row>
    <row r="71" spans="3:3">
      <c r="C71" s="19"/>
    </row>
    <row r="72" spans="3:3">
      <c r="C72" s="19"/>
    </row>
    <row r="73" spans="3:3">
      <c r="C73" s="19"/>
    </row>
    <row r="74" spans="3:3">
      <c r="C74" s="19"/>
    </row>
    <row r="75" spans="3:3">
      <c r="C75" s="19"/>
    </row>
    <row r="76" spans="3:3">
      <c r="C76" s="19"/>
    </row>
    <row r="77" spans="3:3">
      <c r="C77" s="19"/>
    </row>
    <row r="78" spans="3:3">
      <c r="C78" s="19"/>
    </row>
    <row r="79" spans="3:3">
      <c r="C79" s="19"/>
    </row>
    <row r="80" spans="3:3">
      <c r="C80" s="19"/>
    </row>
    <row r="81" spans="3:3">
      <c r="C81" s="19"/>
    </row>
    <row r="82" spans="3:3">
      <c r="C82" s="19"/>
    </row>
    <row r="83" spans="3:3">
      <c r="C83" s="19"/>
    </row>
    <row r="84" spans="3:3">
      <c r="C84" s="19"/>
    </row>
    <row r="85" spans="3:3">
      <c r="C85" s="19"/>
    </row>
    <row r="86" spans="3:3">
      <c r="C86" s="19"/>
    </row>
    <row r="87" spans="3:3">
      <c r="C87" s="19"/>
    </row>
    <row r="88" spans="3:3">
      <c r="C88" s="19"/>
    </row>
    <row r="89" spans="3:3">
      <c r="C89" s="19"/>
    </row>
    <row r="90" spans="3:3">
      <c r="C90" s="19"/>
    </row>
    <row r="91" spans="3:3">
      <c r="C91" s="19"/>
    </row>
    <row r="92" spans="3:3">
      <c r="C92" s="19"/>
    </row>
    <row r="93" spans="3:3">
      <c r="C93" s="19"/>
    </row>
    <row r="94" spans="3:3">
      <c r="C94" s="19"/>
    </row>
    <row r="95" spans="3:3">
      <c r="C95" s="19"/>
    </row>
    <row r="96" spans="3:3">
      <c r="C96" s="19"/>
    </row>
    <row r="97" spans="3:3">
      <c r="C97" s="19"/>
    </row>
    <row r="98" spans="3:3">
      <c r="C98" s="19"/>
    </row>
    <row r="99" spans="3:3">
      <c r="C99" s="19"/>
    </row>
    <row r="100" spans="3:3">
      <c r="C100" s="19"/>
    </row>
    <row r="101" spans="3:3">
      <c r="C101" s="19"/>
    </row>
    <row r="102" spans="3:3">
      <c r="C102" s="19"/>
    </row>
    <row r="103" spans="3:3">
      <c r="C103" s="19"/>
    </row>
    <row r="104" spans="3:3">
      <c r="C104" s="19"/>
    </row>
    <row r="105" spans="3:3">
      <c r="C105" s="19"/>
    </row>
    <row r="106" spans="3:3">
      <c r="C106" s="19"/>
    </row>
    <row r="107" spans="3:3">
      <c r="C107" s="19"/>
    </row>
    <row r="108" spans="3:3">
      <c r="C108" s="19"/>
    </row>
    <row r="109" spans="3:3">
      <c r="C109" s="19"/>
    </row>
    <row r="110" spans="3:3">
      <c r="C110" s="19"/>
    </row>
    <row r="111" spans="3:3">
      <c r="C111" s="19"/>
    </row>
    <row r="112" spans="3:3">
      <c r="C112" s="19"/>
    </row>
    <row r="113" spans="3:3">
      <c r="C113" s="19"/>
    </row>
    <row r="114" spans="3:3">
      <c r="C114" s="19"/>
    </row>
    <row r="115" spans="3:3">
      <c r="C115" s="19"/>
    </row>
    <row r="116" spans="3:3">
      <c r="C116" s="19"/>
    </row>
    <row r="117" spans="3:3">
      <c r="C117" s="19"/>
    </row>
    <row r="118" spans="3:3">
      <c r="C118" s="19"/>
    </row>
    <row r="119" spans="3:3">
      <c r="C119" s="19"/>
    </row>
    <row r="120" spans="3:3">
      <c r="C120" s="19"/>
    </row>
    <row r="121" spans="3:3">
      <c r="C121" s="19"/>
    </row>
    <row r="122" spans="3:3">
      <c r="C122" s="19"/>
    </row>
    <row r="123" spans="3:3">
      <c r="C123" s="19"/>
    </row>
    <row r="124" spans="3:3">
      <c r="C124" s="19"/>
    </row>
    <row r="125" spans="3:3">
      <c r="C125" s="19"/>
    </row>
    <row r="126" spans="3:3">
      <c r="C126" s="19"/>
    </row>
    <row r="127" spans="3:3">
      <c r="C127" s="19"/>
    </row>
    <row r="128" spans="3:3">
      <c r="C128" s="19"/>
    </row>
    <row r="129" spans="3:3">
      <c r="C129" s="19"/>
    </row>
    <row r="130" spans="3:3">
      <c r="C130" s="19"/>
    </row>
    <row r="131" spans="3:3">
      <c r="C131" s="19"/>
    </row>
    <row r="132" spans="3:3">
      <c r="C132" s="19"/>
    </row>
    <row r="133" spans="3:3">
      <c r="C133" s="19"/>
    </row>
    <row r="134" spans="3:3">
      <c r="C134" s="19"/>
    </row>
    <row r="135" spans="3:3">
      <c r="C135" s="19"/>
    </row>
    <row r="136" spans="3:3">
      <c r="C136" s="19"/>
    </row>
    <row r="137" spans="3:3">
      <c r="C137" s="19"/>
    </row>
    <row r="138" spans="3:3">
      <c r="C138" s="19"/>
    </row>
    <row r="139" spans="3:3">
      <c r="C139" s="19"/>
    </row>
    <row r="140" spans="3:3">
      <c r="C140" s="19"/>
    </row>
    <row r="141" spans="3:3">
      <c r="C141" s="19"/>
    </row>
    <row r="142" spans="3:3">
      <c r="C142" s="19"/>
    </row>
    <row r="143" spans="3:3">
      <c r="C143" s="19"/>
    </row>
    <row r="144" spans="3:3">
      <c r="C144" s="19"/>
    </row>
    <row r="145" spans="3:3">
      <c r="C145" s="19"/>
    </row>
    <row r="146" spans="3:3">
      <c r="C146" s="19"/>
    </row>
    <row r="147" spans="3:3">
      <c r="C147" s="19"/>
    </row>
    <row r="148" spans="3:3">
      <c r="C148" s="19"/>
    </row>
    <row r="149" spans="3:3">
      <c r="C149" s="19"/>
    </row>
    <row r="150" spans="3:3">
      <c r="C150" s="19"/>
    </row>
    <row r="151" spans="3:3">
      <c r="C151" s="19"/>
    </row>
    <row r="152" spans="3:3">
      <c r="C152" s="19"/>
    </row>
    <row r="153" spans="3:3">
      <c r="C153" s="19"/>
    </row>
    <row r="154" spans="3:3">
      <c r="C154" s="19"/>
    </row>
    <row r="155" spans="3:3">
      <c r="C155" s="19"/>
    </row>
    <row r="156" spans="3:3">
      <c r="C156" s="19"/>
    </row>
    <row r="157" spans="3:3">
      <c r="C157" s="19"/>
    </row>
    <row r="158" spans="3:3">
      <c r="C158" s="19"/>
    </row>
    <row r="159" spans="3:3">
      <c r="C159" s="19"/>
    </row>
    <row r="160" spans="3:3">
      <c r="C160" s="19"/>
    </row>
    <row r="161" spans="3:3">
      <c r="C161" s="19"/>
    </row>
    <row r="162" spans="3:3">
      <c r="C162" s="19"/>
    </row>
    <row r="163" spans="3:3">
      <c r="C163" s="19"/>
    </row>
    <row r="164" spans="3:3">
      <c r="C164" s="19"/>
    </row>
    <row r="165" spans="3:3">
      <c r="C165" s="19"/>
    </row>
    <row r="166" spans="3:3">
      <c r="C166" s="19"/>
    </row>
    <row r="167" spans="3:3">
      <c r="C167" s="19"/>
    </row>
    <row r="168" spans="3:3">
      <c r="C168" s="19"/>
    </row>
    <row r="169" spans="3:3">
      <c r="C169" s="19"/>
    </row>
    <row r="170" spans="3:3">
      <c r="C170" s="19"/>
    </row>
    <row r="171" spans="3:3">
      <c r="C171" s="19"/>
    </row>
    <row r="172" spans="3:3">
      <c r="C172" s="19"/>
    </row>
    <row r="173" spans="3:3">
      <c r="C173" s="19"/>
    </row>
    <row r="174" spans="3:3">
      <c r="C174" s="19"/>
    </row>
    <row r="175" spans="3:3">
      <c r="C175" s="19"/>
    </row>
    <row r="176" spans="3:3">
      <c r="C176" s="19"/>
    </row>
    <row r="177" spans="3:3">
      <c r="C177" s="19"/>
    </row>
    <row r="178" spans="3:3">
      <c r="C178" s="19"/>
    </row>
    <row r="179" spans="3:3">
      <c r="C179" s="19"/>
    </row>
    <row r="180" spans="3:3">
      <c r="C180" s="19"/>
    </row>
    <row r="181" spans="3:3">
      <c r="C181" s="19"/>
    </row>
    <row r="182" spans="3:3">
      <c r="C182" s="19"/>
    </row>
    <row r="183" spans="3:3">
      <c r="C183" s="19"/>
    </row>
    <row r="184" spans="3:3">
      <c r="C184" s="19"/>
    </row>
    <row r="185" spans="3:3">
      <c r="C185" s="19"/>
    </row>
    <row r="186" spans="3:3">
      <c r="C186" s="19"/>
    </row>
    <row r="187" spans="3:3">
      <c r="C187" s="19"/>
    </row>
    <row r="188" spans="3:3">
      <c r="C188" s="19"/>
    </row>
    <row r="189" spans="3:3">
      <c r="C189" s="19"/>
    </row>
    <row r="190" spans="3:3">
      <c r="C190" s="19"/>
    </row>
    <row r="191" spans="3:3">
      <c r="C191" s="19"/>
    </row>
    <row r="192" spans="3:3">
      <c r="C192" s="19"/>
    </row>
    <row r="193" spans="3:3">
      <c r="C193" s="19"/>
    </row>
    <row r="194" spans="3:3">
      <c r="C194" s="19"/>
    </row>
    <row r="195" spans="3:3">
      <c r="C195" s="19"/>
    </row>
    <row r="196" spans="3:3">
      <c r="C196" s="19"/>
    </row>
    <row r="197" spans="3:3">
      <c r="C197" s="19"/>
    </row>
    <row r="198" spans="3:3">
      <c r="C198" s="19"/>
    </row>
    <row r="199" spans="3:3">
      <c r="C199" s="19"/>
    </row>
    <row r="200" spans="3:3">
      <c r="C200" s="19"/>
    </row>
    <row r="201" spans="3:3">
      <c r="C201" s="19"/>
    </row>
    <row r="202" spans="3:3">
      <c r="C202" s="19"/>
    </row>
    <row r="203" spans="3:3">
      <c r="C203" s="19"/>
    </row>
    <row r="204" spans="3:3">
      <c r="C204" s="19"/>
    </row>
    <row r="205" spans="3:3">
      <c r="C205" s="19"/>
    </row>
    <row r="206" spans="3:3">
      <c r="C206" s="19"/>
    </row>
    <row r="207" spans="3:3">
      <c r="C207" s="19"/>
    </row>
    <row r="208" spans="3:3">
      <c r="C208" s="19"/>
    </row>
    <row r="209" spans="3:3">
      <c r="C209" s="19"/>
    </row>
    <row r="210" spans="3:3">
      <c r="C210" s="19"/>
    </row>
    <row r="211" spans="3:3">
      <c r="C211" s="19"/>
    </row>
    <row r="212" spans="3:3">
      <c r="C212" s="19"/>
    </row>
    <row r="213" spans="3:3">
      <c r="C213" s="19"/>
    </row>
    <row r="214" spans="3:3">
      <c r="C214" s="19"/>
    </row>
    <row r="215" spans="3:3">
      <c r="C215" s="19"/>
    </row>
    <row r="216" spans="3:3">
      <c r="C216" s="19"/>
    </row>
    <row r="217" spans="3:3">
      <c r="C217" s="19"/>
    </row>
    <row r="218" spans="3:3">
      <c r="C218" s="19"/>
    </row>
    <row r="219" spans="3:3">
      <c r="C219" s="19"/>
    </row>
    <row r="220" spans="3:3">
      <c r="C220" s="19"/>
    </row>
    <row r="221" spans="3:3">
      <c r="C221" s="19"/>
    </row>
    <row r="222" spans="3:3">
      <c r="C222" s="19"/>
    </row>
    <row r="223" spans="3:3">
      <c r="C223" s="19"/>
    </row>
    <row r="224" spans="3:3">
      <c r="C224" s="19"/>
    </row>
    <row r="225" spans="3:3">
      <c r="C225" s="19"/>
    </row>
    <row r="226" spans="3:3">
      <c r="C226" s="19"/>
    </row>
    <row r="227" spans="3:3">
      <c r="C227" s="19"/>
    </row>
    <row r="228" spans="3:3">
      <c r="C228" s="19"/>
    </row>
    <row r="229" spans="3:3">
      <c r="C229" s="19"/>
    </row>
    <row r="230" spans="3:3">
      <c r="C230" s="19"/>
    </row>
    <row r="231" spans="3:3">
      <c r="C231" s="19"/>
    </row>
    <row r="232" spans="3:3">
      <c r="C232" s="19"/>
    </row>
    <row r="233" spans="3:3">
      <c r="C233" s="19"/>
    </row>
    <row r="234" spans="3:3">
      <c r="C234" s="19"/>
    </row>
    <row r="235" spans="3:3">
      <c r="C235" s="19"/>
    </row>
    <row r="236" spans="3:3">
      <c r="C236" s="19"/>
    </row>
    <row r="237" spans="3:3">
      <c r="C237" s="19"/>
    </row>
    <row r="238" spans="3:3">
      <c r="C238" s="19"/>
    </row>
    <row r="239" spans="3:3">
      <c r="C239" s="19"/>
    </row>
    <row r="240" spans="3:3">
      <c r="C240" s="19"/>
    </row>
    <row r="241" spans="3:3">
      <c r="C241" s="19"/>
    </row>
    <row r="242" spans="3:3">
      <c r="C242" s="19"/>
    </row>
    <row r="243" spans="3:3">
      <c r="C243" s="19"/>
    </row>
    <row r="244" spans="3:3">
      <c r="C244" s="19"/>
    </row>
    <row r="245" spans="3:3">
      <c r="C245" s="19"/>
    </row>
    <row r="246" spans="3:3">
      <c r="C246" s="19"/>
    </row>
    <row r="247" spans="3:3">
      <c r="C247" s="19"/>
    </row>
    <row r="248" spans="3:3">
      <c r="C248" s="19"/>
    </row>
    <row r="249" spans="3:3">
      <c r="C249" s="19"/>
    </row>
    <row r="250" spans="3:3">
      <c r="C250" s="19"/>
    </row>
    <row r="251" spans="3:3">
      <c r="C251" s="19"/>
    </row>
    <row r="252" spans="3:3">
      <c r="C252" s="19"/>
    </row>
    <row r="253" spans="3:3">
      <c r="C253" s="19"/>
    </row>
    <row r="254" spans="3:3">
      <c r="C254" s="19"/>
    </row>
    <row r="255" spans="3:3">
      <c r="C255" s="19"/>
    </row>
    <row r="256" spans="3:3">
      <c r="C256" s="19"/>
    </row>
    <row r="257" spans="3:3">
      <c r="C257" s="19"/>
    </row>
    <row r="258" spans="3:3">
      <c r="C258" s="19"/>
    </row>
    <row r="259" spans="3:3">
      <c r="C259" s="19"/>
    </row>
    <row r="260" spans="3:3">
      <c r="C260" s="19"/>
    </row>
    <row r="261" spans="3:3">
      <c r="C261" s="19"/>
    </row>
    <row r="262" spans="3:3">
      <c r="C262" s="19"/>
    </row>
    <row r="263" spans="3:3">
      <c r="C263" s="19"/>
    </row>
    <row r="264" spans="3:3">
      <c r="C264" s="19"/>
    </row>
    <row r="265" spans="3:3">
      <c r="C265" s="19"/>
    </row>
    <row r="266" spans="3:3">
      <c r="C266" s="19"/>
    </row>
    <row r="267" spans="3:3">
      <c r="C267" s="19"/>
    </row>
    <row r="268" spans="3:3">
      <c r="C268" s="19"/>
    </row>
    <row r="269" spans="3:3">
      <c r="C269" s="19"/>
    </row>
    <row r="270" spans="3:3">
      <c r="C270" s="19"/>
    </row>
    <row r="271" spans="3:3">
      <c r="C271" s="19"/>
    </row>
    <row r="272" spans="3:3">
      <c r="C272" s="19"/>
    </row>
    <row r="273" spans="3:3">
      <c r="C273" s="19"/>
    </row>
    <row r="274" spans="3:3">
      <c r="C274" s="19"/>
    </row>
    <row r="275" spans="3:3">
      <c r="C275" s="19"/>
    </row>
    <row r="276" spans="3:3">
      <c r="C276" s="19"/>
    </row>
    <row r="277" spans="3:3">
      <c r="C277" s="19"/>
    </row>
    <row r="278" spans="3:3">
      <c r="C278" s="19"/>
    </row>
    <row r="279" spans="3:3">
      <c r="C279" s="19"/>
    </row>
    <row r="280" spans="3:3">
      <c r="C280" s="19"/>
    </row>
    <row r="281" spans="3:3">
      <c r="C281" s="19"/>
    </row>
    <row r="282" spans="3:3">
      <c r="C282" s="19"/>
    </row>
    <row r="283" spans="3:3">
      <c r="C283" s="19"/>
    </row>
    <row r="284" spans="3:3">
      <c r="C284" s="19"/>
    </row>
    <row r="285" spans="3:3">
      <c r="C285" s="19"/>
    </row>
    <row r="286" spans="3:3">
      <c r="C286" s="19"/>
    </row>
    <row r="287" spans="3:3">
      <c r="C287" s="19"/>
    </row>
    <row r="288" spans="3:3">
      <c r="C288" s="19"/>
    </row>
    <row r="289" spans="3:3">
      <c r="C289" s="19"/>
    </row>
    <row r="290" spans="3:3">
      <c r="C290" s="19"/>
    </row>
    <row r="291" spans="3:3">
      <c r="C291" s="19"/>
    </row>
    <row r="292" spans="3:3">
      <c r="C292" s="19"/>
    </row>
    <row r="293" spans="3:3">
      <c r="C293" s="19"/>
    </row>
    <row r="294" spans="3:3">
      <c r="C294" s="19"/>
    </row>
    <row r="295" spans="3:3">
      <c r="C295" s="19"/>
    </row>
    <row r="296" spans="3:3">
      <c r="C296" s="19"/>
    </row>
    <row r="297" spans="3:3">
      <c r="C297" s="19"/>
    </row>
    <row r="298" spans="3:3">
      <c r="C298" s="19"/>
    </row>
    <row r="299" spans="3:3">
      <c r="C299" s="19"/>
    </row>
    <row r="300" spans="3:3">
      <c r="C300" s="19"/>
    </row>
    <row r="301" spans="3:3">
      <c r="C301" s="19"/>
    </row>
    <row r="302" spans="3:3">
      <c r="C302" s="19"/>
    </row>
    <row r="303" spans="3:3">
      <c r="C303" s="19"/>
    </row>
    <row r="304" spans="3:3">
      <c r="C304" s="19"/>
    </row>
    <row r="305" spans="3:3">
      <c r="C305" s="19"/>
    </row>
    <row r="306" spans="3:3">
      <c r="C306" s="19"/>
    </row>
    <row r="307" spans="3:3">
      <c r="C307" s="19"/>
    </row>
    <row r="308" spans="3:3">
      <c r="C308" s="19"/>
    </row>
    <row r="309" spans="3:3">
      <c r="C309" s="19"/>
    </row>
    <row r="310" spans="3:3">
      <c r="C310" s="19"/>
    </row>
    <row r="311" spans="3:3">
      <c r="C311" s="19"/>
    </row>
    <row r="312" spans="3:3">
      <c r="C312" s="19"/>
    </row>
    <row r="313" spans="3:3">
      <c r="C313" s="19"/>
    </row>
    <row r="314" spans="3:3">
      <c r="C314" s="19"/>
    </row>
    <row r="315" spans="3:3">
      <c r="C315" s="19"/>
    </row>
    <row r="316" spans="3:3">
      <c r="C316" s="19"/>
    </row>
    <row r="317" spans="3:3">
      <c r="C317" s="19"/>
    </row>
    <row r="318" spans="3:3">
      <c r="C318" s="19"/>
    </row>
    <row r="319" spans="3:3">
      <c r="C319" s="19"/>
    </row>
    <row r="320" spans="3:3">
      <c r="C320" s="19"/>
    </row>
    <row r="321" spans="3:3">
      <c r="C321" s="19"/>
    </row>
    <row r="322" spans="3:3">
      <c r="C322" s="19"/>
    </row>
    <row r="323" spans="3:3">
      <c r="C323" s="19"/>
    </row>
    <row r="324" spans="3:3">
      <c r="C324" s="19"/>
    </row>
    <row r="325" spans="3:3">
      <c r="C325" s="19"/>
    </row>
    <row r="326" spans="3:3">
      <c r="C326" s="19"/>
    </row>
    <row r="327" spans="3:3">
      <c r="C327" s="19"/>
    </row>
    <row r="328" spans="3:3">
      <c r="C328" s="19"/>
    </row>
    <row r="329" spans="3:3">
      <c r="C329" s="19"/>
    </row>
    <row r="330" spans="3:3">
      <c r="C330" s="19"/>
    </row>
    <row r="331" spans="3:3">
      <c r="C331" s="19"/>
    </row>
    <row r="332" spans="3:3">
      <c r="C332" s="19"/>
    </row>
    <row r="333" spans="3:3">
      <c r="C333" s="19"/>
    </row>
    <row r="334" spans="3:3">
      <c r="C334" s="19"/>
    </row>
    <row r="335" spans="3:3">
      <c r="C335" s="19"/>
    </row>
    <row r="336" spans="3:3">
      <c r="C336" s="19"/>
    </row>
    <row r="337" spans="3:3">
      <c r="C337" s="19"/>
    </row>
    <row r="338" spans="3:3">
      <c r="C338" s="19"/>
    </row>
    <row r="339" spans="3:3">
      <c r="C339" s="19"/>
    </row>
    <row r="340" spans="3:3">
      <c r="C340" s="19"/>
    </row>
    <row r="341" spans="3:3">
      <c r="C341" s="19"/>
    </row>
    <row r="342" spans="3:3">
      <c r="C342" s="19"/>
    </row>
    <row r="343" spans="3:3">
      <c r="C343" s="19"/>
    </row>
    <row r="344" spans="3:3">
      <c r="C344" s="19"/>
    </row>
    <row r="345" spans="3:3">
      <c r="C345" s="19"/>
    </row>
    <row r="346" spans="3:3">
      <c r="C346" s="19"/>
    </row>
    <row r="347" spans="3:3">
      <c r="C347" s="19"/>
    </row>
    <row r="348" spans="3:3">
      <c r="C348" s="19"/>
    </row>
    <row r="349" spans="3:3">
      <c r="C349" s="19"/>
    </row>
    <row r="350" spans="3:3">
      <c r="C350" s="19"/>
    </row>
    <row r="351" spans="3:3">
      <c r="C351" s="19"/>
    </row>
    <row r="352" spans="3:3">
      <c r="C352" s="19"/>
    </row>
    <row r="353" spans="3:3">
      <c r="C353" s="19"/>
    </row>
    <row r="354" spans="3:3">
      <c r="C354" s="19"/>
    </row>
    <row r="355" spans="3:3">
      <c r="C355" s="19"/>
    </row>
    <row r="356" spans="3:3">
      <c r="C356" s="19"/>
    </row>
    <row r="357" spans="3:3">
      <c r="C357" s="19"/>
    </row>
    <row r="358" spans="3:3">
      <c r="C358" s="19"/>
    </row>
    <row r="359" spans="3:3">
      <c r="C359" s="19"/>
    </row>
    <row r="360" spans="3:3">
      <c r="C360" s="19"/>
    </row>
    <row r="361" spans="3:3">
      <c r="C361" s="19"/>
    </row>
    <row r="362" spans="3:3">
      <c r="C362" s="19"/>
    </row>
    <row r="363" spans="3:3">
      <c r="C363" s="19"/>
    </row>
    <row r="364" spans="3:3">
      <c r="C364" s="19"/>
    </row>
    <row r="365" spans="3:3">
      <c r="C365" s="19"/>
    </row>
    <row r="366" spans="3:3">
      <c r="C366" s="19"/>
    </row>
    <row r="367" spans="3:3">
      <c r="C367" s="19"/>
    </row>
    <row r="368" spans="3:3">
      <c r="C368" s="19"/>
    </row>
    <row r="369" spans="3:3">
      <c r="C369" s="19"/>
    </row>
    <row r="370" spans="3:3">
      <c r="C370" s="19"/>
    </row>
    <row r="371" spans="3:3">
      <c r="C371" s="19"/>
    </row>
    <row r="372" spans="3:3">
      <c r="C372" s="19"/>
    </row>
    <row r="373" spans="3:3">
      <c r="C373" s="19"/>
    </row>
    <row r="374" spans="3:3">
      <c r="C374" s="19"/>
    </row>
    <row r="375" spans="3:3">
      <c r="C375" s="19"/>
    </row>
    <row r="376" spans="3:3">
      <c r="C376" s="19"/>
    </row>
    <row r="377" spans="3:3">
      <c r="C377" s="19"/>
    </row>
    <row r="378" spans="3:3">
      <c r="C378" s="19"/>
    </row>
    <row r="379" spans="3:3">
      <c r="C379" s="19"/>
    </row>
    <row r="380" spans="3:3">
      <c r="C380" s="19"/>
    </row>
    <row r="381" spans="3:3">
      <c r="C381" s="19"/>
    </row>
    <row r="382" spans="3:3">
      <c r="C382" s="19"/>
    </row>
    <row r="383" spans="3:3">
      <c r="C383" s="19"/>
    </row>
    <row r="384" spans="3:3">
      <c r="C384" s="19"/>
    </row>
    <row r="385" spans="3:3">
      <c r="C385" s="19"/>
    </row>
    <row r="386" spans="3:3">
      <c r="C386" s="19"/>
    </row>
    <row r="387" spans="3:3">
      <c r="C387" s="19"/>
    </row>
    <row r="388" spans="3:3">
      <c r="C388" s="19"/>
    </row>
    <row r="389" spans="3:3">
      <c r="C389" s="19"/>
    </row>
    <row r="390" spans="3:3">
      <c r="C390" s="19"/>
    </row>
    <row r="391" spans="3:3">
      <c r="C391" s="19"/>
    </row>
    <row r="392" spans="3:3">
      <c r="C392" s="19"/>
    </row>
    <row r="393" spans="3:3">
      <c r="C393" s="19"/>
    </row>
    <row r="394" spans="3:3">
      <c r="C394" s="19"/>
    </row>
    <row r="395" spans="3:3">
      <c r="C395" s="19"/>
    </row>
    <row r="396" spans="3:3">
      <c r="C396" s="19"/>
    </row>
    <row r="397" spans="3:3">
      <c r="C397" s="19"/>
    </row>
    <row r="398" spans="3:3">
      <c r="C398" s="19"/>
    </row>
    <row r="399" spans="3:3">
      <c r="C399" s="19"/>
    </row>
    <row r="400" spans="3:3">
      <c r="C400" s="19"/>
    </row>
    <row r="401" spans="3:3">
      <c r="C401" s="19"/>
    </row>
    <row r="402" spans="3:3">
      <c r="C402" s="19"/>
    </row>
    <row r="403" spans="3:3">
      <c r="C403" s="19"/>
    </row>
    <row r="404" spans="3:3">
      <c r="C404" s="19"/>
    </row>
    <row r="405" spans="3:3">
      <c r="C405" s="19"/>
    </row>
    <row r="406" spans="3:3">
      <c r="C406" s="19"/>
    </row>
    <row r="407" spans="3:3">
      <c r="C407" s="19"/>
    </row>
    <row r="408" spans="3:3">
      <c r="C408" s="19"/>
    </row>
    <row r="409" spans="3:3">
      <c r="C409" s="19"/>
    </row>
    <row r="410" spans="3:3">
      <c r="C410" s="19"/>
    </row>
    <row r="411" spans="3:3">
      <c r="C411" s="19"/>
    </row>
    <row r="412" spans="3:3">
      <c r="C412" s="19"/>
    </row>
    <row r="413" spans="3:3">
      <c r="C413" s="19"/>
    </row>
    <row r="414" spans="3:3">
      <c r="C414" s="19"/>
    </row>
    <row r="415" spans="3:3">
      <c r="C415" s="19"/>
    </row>
    <row r="416" spans="3:3">
      <c r="C416" s="19"/>
    </row>
    <row r="417" spans="3:3">
      <c r="C417" s="19"/>
    </row>
    <row r="418" spans="3:3">
      <c r="C418" s="19"/>
    </row>
    <row r="419" spans="3:3">
      <c r="C419" s="19"/>
    </row>
    <row r="420" spans="3:3">
      <c r="C420" s="19"/>
    </row>
    <row r="421" spans="3:3">
      <c r="C421" s="19"/>
    </row>
    <row r="422" spans="3:3">
      <c r="C422" s="19"/>
    </row>
    <row r="423" spans="3:3">
      <c r="C423" s="19"/>
    </row>
    <row r="424" spans="3:3">
      <c r="C424" s="19"/>
    </row>
    <row r="425" spans="3:3">
      <c r="C425" s="19"/>
    </row>
    <row r="426" spans="3:3">
      <c r="C426" s="19"/>
    </row>
    <row r="427" spans="3:3">
      <c r="C427" s="19"/>
    </row>
    <row r="428" spans="3:3">
      <c r="C428" s="19"/>
    </row>
    <row r="429" spans="3:3">
      <c r="C429" s="19"/>
    </row>
    <row r="430" spans="3:3">
      <c r="C430" s="19"/>
    </row>
    <row r="431" spans="3:3">
      <c r="C431" s="19"/>
    </row>
    <row r="432" spans="3:3">
      <c r="C432" s="19"/>
    </row>
    <row r="433" spans="3:3">
      <c r="C433" s="19"/>
    </row>
    <row r="434" spans="3:3">
      <c r="C434" s="19"/>
    </row>
    <row r="435" spans="3:3">
      <c r="C435" s="19"/>
    </row>
    <row r="436" spans="3:3">
      <c r="C436" s="19"/>
    </row>
    <row r="437" spans="3:3">
      <c r="C437" s="19"/>
    </row>
    <row r="438" spans="3:3">
      <c r="C438" s="19"/>
    </row>
    <row r="439" spans="3:3">
      <c r="C439" s="19"/>
    </row>
    <row r="440" spans="3:3">
      <c r="C440" s="19"/>
    </row>
    <row r="441" spans="3:3">
      <c r="C441" s="19"/>
    </row>
    <row r="442" spans="3:3">
      <c r="C442" s="19"/>
    </row>
    <row r="443" spans="3:3">
      <c r="C443" s="19"/>
    </row>
    <row r="444" spans="3:3">
      <c r="C444" s="19"/>
    </row>
    <row r="445" spans="3:3">
      <c r="C445" s="19"/>
    </row>
    <row r="446" spans="3:3">
      <c r="C446" s="19"/>
    </row>
    <row r="447" spans="3:3">
      <c r="C447" s="19"/>
    </row>
    <row r="448" spans="3:3">
      <c r="C448" s="19"/>
    </row>
    <row r="449" spans="3:3">
      <c r="C449" s="19"/>
    </row>
    <row r="450" spans="3:3">
      <c r="C450" s="19"/>
    </row>
    <row r="451" spans="3:3">
      <c r="C451" s="19"/>
    </row>
    <row r="452" spans="3:3">
      <c r="C452" s="19"/>
    </row>
    <row r="453" spans="3:3">
      <c r="C453" s="19"/>
    </row>
    <row r="454" spans="3:3">
      <c r="C454" s="19"/>
    </row>
    <row r="455" spans="3:3">
      <c r="C455" s="19"/>
    </row>
    <row r="456" spans="3:3">
      <c r="C456" s="19"/>
    </row>
    <row r="457" spans="3:3">
      <c r="C457" s="19"/>
    </row>
    <row r="458" spans="3:3">
      <c r="C458" s="19"/>
    </row>
    <row r="459" spans="3:3">
      <c r="C459" s="19"/>
    </row>
    <row r="460" spans="3:3">
      <c r="C460" s="19"/>
    </row>
    <row r="461" spans="3:3">
      <c r="C461" s="19"/>
    </row>
    <row r="462" spans="3:3">
      <c r="C462" s="19"/>
    </row>
    <row r="463" spans="3:3">
      <c r="C463" s="19"/>
    </row>
    <row r="464" spans="3:3">
      <c r="C464" s="19"/>
    </row>
    <row r="465" spans="3:3">
      <c r="C465" s="19"/>
    </row>
    <row r="466" spans="3:3">
      <c r="C466" s="19"/>
    </row>
    <row r="467" spans="3:3">
      <c r="C467" s="19"/>
    </row>
    <row r="468" spans="3:3">
      <c r="C468" s="19"/>
    </row>
    <row r="469" spans="3:3">
      <c r="C469" s="19"/>
    </row>
    <row r="470" spans="3:3">
      <c r="C470" s="19"/>
    </row>
    <row r="471" spans="3:3">
      <c r="C471" s="19"/>
    </row>
    <row r="472" spans="3:3">
      <c r="C472" s="19"/>
    </row>
    <row r="473" spans="3:3">
      <c r="C473" s="19"/>
    </row>
    <row r="474" spans="3:3">
      <c r="C474" s="19"/>
    </row>
    <row r="475" spans="3:3">
      <c r="C475" s="19"/>
    </row>
    <row r="476" spans="3:3">
      <c r="C476" s="19"/>
    </row>
    <row r="477" spans="3:3">
      <c r="C477" s="19"/>
    </row>
    <row r="478" spans="3:3">
      <c r="C478" s="19"/>
    </row>
    <row r="479" spans="3:3">
      <c r="C479" s="19"/>
    </row>
    <row r="480" spans="3:3">
      <c r="C480" s="19"/>
    </row>
    <row r="481" spans="3:3">
      <c r="C481" s="19"/>
    </row>
    <row r="482" spans="3:3">
      <c r="C482" s="19"/>
    </row>
    <row r="483" spans="3:3">
      <c r="C483" s="19"/>
    </row>
    <row r="484" spans="3:3">
      <c r="C484" s="19"/>
    </row>
    <row r="485" spans="3:3">
      <c r="C485" s="19"/>
    </row>
    <row r="486" spans="3:3">
      <c r="C486" s="19"/>
    </row>
    <row r="487" spans="3:3">
      <c r="C487" s="19"/>
    </row>
    <row r="488" spans="3:3">
      <c r="C488" s="19"/>
    </row>
    <row r="489" spans="3:3">
      <c r="C489" s="19"/>
    </row>
    <row r="490" spans="3:3">
      <c r="C490" s="19"/>
    </row>
    <row r="491" spans="3:3">
      <c r="C491" s="19"/>
    </row>
    <row r="492" spans="3:3">
      <c r="C492" s="19"/>
    </row>
    <row r="493" spans="3:3">
      <c r="C493" s="19"/>
    </row>
    <row r="494" spans="3:3">
      <c r="C494" s="19"/>
    </row>
    <row r="495" spans="3:3">
      <c r="C495" s="19"/>
    </row>
    <row r="496" spans="3:3">
      <c r="C496" s="19"/>
    </row>
    <row r="497" spans="3:3">
      <c r="C497" s="19"/>
    </row>
    <row r="498" spans="3:3">
      <c r="C498" s="19"/>
    </row>
    <row r="499" spans="3:3">
      <c r="C499" s="19"/>
    </row>
    <row r="500" spans="3:3">
      <c r="C500" s="19"/>
    </row>
    <row r="501" spans="3:3">
      <c r="C501" s="19"/>
    </row>
    <row r="502" spans="3:3">
      <c r="C502" s="19"/>
    </row>
    <row r="503" spans="3:3">
      <c r="C503" s="19"/>
    </row>
    <row r="504" spans="3:3">
      <c r="C504" s="19"/>
    </row>
    <row r="505" spans="3:3">
      <c r="C505" s="19"/>
    </row>
    <row r="506" spans="3:3">
      <c r="C506" s="19"/>
    </row>
    <row r="507" spans="3:3">
      <c r="C507" s="19"/>
    </row>
    <row r="508" spans="3:3">
      <c r="C508" s="19"/>
    </row>
    <row r="509" spans="3:3">
      <c r="C509" s="19"/>
    </row>
    <row r="510" spans="3:3">
      <c r="C510" s="19"/>
    </row>
    <row r="511" spans="3:3">
      <c r="C511" s="19"/>
    </row>
    <row r="512" spans="3:3">
      <c r="C512" s="19"/>
    </row>
    <row r="513" spans="3:3">
      <c r="C513" s="19"/>
    </row>
    <row r="514" spans="3:3">
      <c r="C514" s="19"/>
    </row>
    <row r="515" spans="3:3">
      <c r="C515" s="19"/>
    </row>
    <row r="516" spans="3:3">
      <c r="C516" s="19"/>
    </row>
    <row r="517" spans="3:3">
      <c r="C517" s="19"/>
    </row>
    <row r="518" spans="3:3">
      <c r="C518" s="19"/>
    </row>
    <row r="519" spans="3:3">
      <c r="C519" s="19"/>
    </row>
    <row r="520" spans="3:3">
      <c r="C520" s="19"/>
    </row>
    <row r="521" spans="3:3">
      <c r="C521" s="19"/>
    </row>
    <row r="522" spans="3:3">
      <c r="C522" s="19"/>
    </row>
    <row r="523" spans="3:3">
      <c r="C523" s="19"/>
    </row>
    <row r="524" spans="3:3">
      <c r="C524" s="19"/>
    </row>
    <row r="525" spans="3:3">
      <c r="C525" s="19"/>
    </row>
    <row r="526" spans="3:3">
      <c r="C526" s="19"/>
    </row>
    <row r="527" spans="3:3">
      <c r="C527" s="19"/>
    </row>
    <row r="528" spans="3:3">
      <c r="C528" s="19"/>
    </row>
    <row r="529" spans="3:3">
      <c r="C529" s="19"/>
    </row>
    <row r="530" spans="3:3">
      <c r="C530" s="19"/>
    </row>
    <row r="531" spans="3:3">
      <c r="C531" s="19"/>
    </row>
    <row r="532" spans="3:3">
      <c r="C532" s="19"/>
    </row>
    <row r="533" spans="3:3">
      <c r="C533" s="19"/>
    </row>
    <row r="534" spans="3:3">
      <c r="C534" s="19"/>
    </row>
    <row r="535" spans="3:3">
      <c r="C535" s="19"/>
    </row>
    <row r="536" spans="3:3">
      <c r="C536" s="19"/>
    </row>
    <row r="537" spans="3:3">
      <c r="C537" s="19"/>
    </row>
    <row r="538" spans="3:3">
      <c r="C538" s="19"/>
    </row>
    <row r="539" spans="3:3">
      <c r="C539" s="19"/>
    </row>
    <row r="540" spans="3:3">
      <c r="C540" s="19"/>
    </row>
    <row r="541" spans="3:3">
      <c r="C541" s="19"/>
    </row>
    <row r="542" spans="3:3">
      <c r="C542" s="19"/>
    </row>
    <row r="543" spans="3:3">
      <c r="C543" s="19"/>
    </row>
    <row r="544" spans="3:3">
      <c r="C544" s="19"/>
    </row>
    <row r="545" spans="3:3">
      <c r="C545" s="19"/>
    </row>
    <row r="546" spans="3:3">
      <c r="C546" s="19"/>
    </row>
    <row r="547" spans="3:3">
      <c r="C547" s="19"/>
    </row>
    <row r="548" spans="3:3">
      <c r="C548" s="19"/>
    </row>
    <row r="549" spans="3:3">
      <c r="C549" s="19"/>
    </row>
    <row r="550" spans="3:3">
      <c r="C550" s="19"/>
    </row>
    <row r="551" spans="3:3">
      <c r="C551" s="19"/>
    </row>
    <row r="552" spans="3:3">
      <c r="C552" s="19"/>
    </row>
    <row r="553" spans="3:3">
      <c r="C553" s="19"/>
    </row>
    <row r="554" spans="3:3">
      <c r="C554" s="19"/>
    </row>
    <row r="555" spans="3:3">
      <c r="C555" s="19"/>
    </row>
    <row r="556" spans="3:3">
      <c r="C556" s="19"/>
    </row>
    <row r="557" spans="3:3">
      <c r="C557" s="19"/>
    </row>
    <row r="558" spans="3:3">
      <c r="C558" s="19"/>
    </row>
    <row r="559" spans="3:3">
      <c r="C559" s="19"/>
    </row>
    <row r="560" spans="3:3">
      <c r="C560" s="19"/>
    </row>
    <row r="561" spans="3:3">
      <c r="C561" s="19"/>
    </row>
    <row r="562" spans="3:3">
      <c r="C562" s="19"/>
    </row>
    <row r="563" spans="3:3">
      <c r="C563" s="19"/>
    </row>
    <row r="564" spans="3:3">
      <c r="C564" s="19"/>
    </row>
    <row r="565" spans="3:3">
      <c r="C565" s="19"/>
    </row>
    <row r="566" spans="3:3">
      <c r="C566" s="19"/>
    </row>
    <row r="567" spans="3:3">
      <c r="C567" s="19"/>
    </row>
    <row r="568" spans="3:3">
      <c r="C568" s="19"/>
    </row>
    <row r="569" spans="3:3">
      <c r="C569" s="19"/>
    </row>
    <row r="570" spans="3:3">
      <c r="C570" s="19"/>
    </row>
    <row r="571" spans="3:3">
      <c r="C571" s="19"/>
    </row>
    <row r="572" spans="3:3">
      <c r="C572" s="19"/>
    </row>
    <row r="573" spans="3:3">
      <c r="C573" s="19"/>
    </row>
    <row r="574" spans="3:3">
      <c r="C574" s="19"/>
    </row>
    <row r="575" spans="3:3">
      <c r="C575" s="19"/>
    </row>
    <row r="576" spans="3:3">
      <c r="C576" s="19"/>
    </row>
    <row r="577" spans="3:3">
      <c r="C577" s="19"/>
    </row>
    <row r="578" spans="3:3">
      <c r="C578" s="19"/>
    </row>
    <row r="579" spans="3:3">
      <c r="C579" s="19"/>
    </row>
    <row r="580" spans="3:3">
      <c r="C580" s="19"/>
    </row>
    <row r="581" spans="3:3">
      <c r="C581" s="19"/>
    </row>
    <row r="582" spans="3:3">
      <c r="C582" s="19"/>
    </row>
    <row r="583" spans="3:3">
      <c r="C583" s="19"/>
    </row>
    <row r="584" spans="3:3">
      <c r="C584" s="19"/>
    </row>
    <row r="585" spans="3:3">
      <c r="C585" s="19"/>
    </row>
    <row r="586" spans="3:3">
      <c r="C586" s="19"/>
    </row>
    <row r="587" spans="3:3">
      <c r="C587" s="19"/>
    </row>
    <row r="588" spans="3:3">
      <c r="C588" s="19"/>
    </row>
    <row r="589" spans="3:3">
      <c r="C589" s="19"/>
    </row>
    <row r="590" spans="3:3">
      <c r="C590" s="19"/>
    </row>
    <row r="591" spans="3:3">
      <c r="C591" s="19"/>
    </row>
    <row r="592" spans="3:3">
      <c r="C592" s="19"/>
    </row>
    <row r="593" spans="3:3">
      <c r="C593" s="19"/>
    </row>
    <row r="594" spans="3:3">
      <c r="C594" s="19"/>
    </row>
    <row r="595" spans="3:3">
      <c r="C595" s="19"/>
    </row>
    <row r="596" spans="3:3">
      <c r="C596" s="19"/>
    </row>
    <row r="597" spans="3:3">
      <c r="C597" s="19"/>
    </row>
    <row r="598" spans="3:3">
      <c r="C598" s="19"/>
    </row>
    <row r="599" spans="3:3">
      <c r="C599" s="19"/>
    </row>
    <row r="600" spans="3:3">
      <c r="C600" s="19"/>
    </row>
    <row r="601" spans="3:3">
      <c r="C601" s="19"/>
    </row>
    <row r="602" spans="3:3">
      <c r="C602" s="19"/>
    </row>
    <row r="603" spans="3:3">
      <c r="C603" s="19"/>
    </row>
    <row r="604" spans="3:3">
      <c r="C604" s="19"/>
    </row>
    <row r="605" spans="3:3">
      <c r="C605" s="19"/>
    </row>
    <row r="606" spans="3:3">
      <c r="C606" s="19"/>
    </row>
    <row r="607" spans="3:3">
      <c r="C607" s="19"/>
    </row>
    <row r="608" spans="3:3">
      <c r="C608" s="19"/>
    </row>
    <row r="609" spans="3:3">
      <c r="C609" s="19"/>
    </row>
    <row r="610" spans="3:3">
      <c r="C610" s="19"/>
    </row>
    <row r="611" spans="3:3">
      <c r="C611" s="19"/>
    </row>
    <row r="612" spans="3:3">
      <c r="C612" s="19"/>
    </row>
    <row r="613" spans="3:3">
      <c r="C613" s="19"/>
    </row>
    <row r="614" spans="3:3">
      <c r="C614" s="19"/>
    </row>
    <row r="615" spans="3:3">
      <c r="C615" s="19"/>
    </row>
    <row r="616" spans="3:3">
      <c r="C616" s="19"/>
    </row>
    <row r="617" spans="3:3">
      <c r="C617" s="19"/>
    </row>
    <row r="618" spans="3:3">
      <c r="C618" s="19"/>
    </row>
    <row r="619" spans="3:3">
      <c r="C619" s="19"/>
    </row>
    <row r="620" spans="3:3">
      <c r="C620" s="19"/>
    </row>
    <row r="621" spans="3:3">
      <c r="C621" s="19"/>
    </row>
    <row r="622" spans="3:3">
      <c r="C622" s="19"/>
    </row>
    <row r="623" spans="3:3">
      <c r="C623" s="19"/>
    </row>
    <row r="624" spans="3:3">
      <c r="C624" s="19"/>
    </row>
    <row r="625" spans="3:3">
      <c r="C625" s="19"/>
    </row>
    <row r="626" spans="3:3">
      <c r="C626" s="19"/>
    </row>
    <row r="627" spans="3:3">
      <c r="C627" s="19"/>
    </row>
    <row r="628" spans="3:3">
      <c r="C628" s="19"/>
    </row>
    <row r="629" spans="3:3">
      <c r="C629" s="19"/>
    </row>
    <row r="630" spans="3:3">
      <c r="C630" s="19"/>
    </row>
    <row r="631" spans="3:3">
      <c r="C631" s="19"/>
    </row>
    <row r="632" spans="3:3">
      <c r="C632" s="19"/>
    </row>
    <row r="633" spans="3:3">
      <c r="C633" s="19"/>
    </row>
    <row r="634" spans="3:3">
      <c r="C634" s="19"/>
    </row>
    <row r="635" spans="3:3">
      <c r="C635" s="19"/>
    </row>
    <row r="636" spans="3:3">
      <c r="C636" s="19"/>
    </row>
    <row r="637" spans="3:3">
      <c r="C637" s="19"/>
    </row>
    <row r="638" spans="3:3">
      <c r="C638" s="19"/>
    </row>
    <row r="639" spans="3:3">
      <c r="C639" s="19"/>
    </row>
    <row r="640" spans="3:3">
      <c r="C640" s="19"/>
    </row>
    <row r="641" spans="3:3">
      <c r="C641" s="19"/>
    </row>
    <row r="642" spans="3:3">
      <c r="C642" s="19"/>
    </row>
    <row r="643" spans="3:3">
      <c r="C643" s="19"/>
    </row>
    <row r="644" spans="3:3">
      <c r="C644" s="19"/>
    </row>
    <row r="645" spans="3:3">
      <c r="C645" s="19"/>
    </row>
    <row r="646" spans="3:3">
      <c r="C646" s="19"/>
    </row>
    <row r="647" spans="3:3">
      <c r="C647" s="19"/>
    </row>
    <row r="648" spans="3:3">
      <c r="C648" s="19"/>
    </row>
    <row r="649" spans="3:3">
      <c r="C649" s="19"/>
    </row>
    <row r="650" spans="3:3">
      <c r="C650" s="19"/>
    </row>
    <row r="651" spans="3:3">
      <c r="C651" s="19"/>
    </row>
    <row r="652" spans="3:3">
      <c r="C652" s="19"/>
    </row>
    <row r="653" spans="3:3">
      <c r="C653" s="19"/>
    </row>
    <row r="654" spans="3:3">
      <c r="C654" s="19"/>
    </row>
    <row r="655" spans="3:3">
      <c r="C655" s="19"/>
    </row>
    <row r="656" spans="3:3">
      <c r="C656" s="19"/>
    </row>
    <row r="657" spans="3:3">
      <c r="C657" s="19"/>
    </row>
    <row r="658" spans="3:3">
      <c r="C658" s="19"/>
    </row>
    <row r="659" spans="3:3">
      <c r="C659" s="19"/>
    </row>
    <row r="660" spans="3:3">
      <c r="C660" s="19"/>
    </row>
    <row r="661" spans="3:3">
      <c r="C661" s="19"/>
    </row>
    <row r="662" spans="3:3">
      <c r="C662" s="19"/>
    </row>
    <row r="663" spans="3:3">
      <c r="C663" s="19"/>
    </row>
    <row r="664" spans="3:3">
      <c r="C664" s="19"/>
    </row>
    <row r="665" spans="3:3">
      <c r="C665" s="19"/>
    </row>
    <row r="666" spans="3:3">
      <c r="C666" s="19"/>
    </row>
    <row r="667" spans="3:3">
      <c r="C667" s="19"/>
    </row>
    <row r="668" spans="3:3">
      <c r="C668" s="19"/>
    </row>
    <row r="669" spans="3:3">
      <c r="C669" s="19"/>
    </row>
    <row r="670" spans="3:3">
      <c r="C670" s="19"/>
    </row>
    <row r="671" spans="3:3">
      <c r="C671" s="19"/>
    </row>
    <row r="672" spans="3:3">
      <c r="C672" s="19"/>
    </row>
    <row r="673" spans="3:3">
      <c r="C673" s="19"/>
    </row>
    <row r="674" spans="3:3">
      <c r="C674" s="19"/>
    </row>
    <row r="675" spans="3:3">
      <c r="C675" s="19"/>
    </row>
    <row r="676" spans="3:3">
      <c r="C676" s="19"/>
    </row>
    <row r="677" spans="3:3">
      <c r="C677" s="19"/>
    </row>
    <row r="678" spans="3:3">
      <c r="C678" s="19"/>
    </row>
    <row r="679" spans="3:3">
      <c r="C679" s="19"/>
    </row>
    <row r="680" spans="3:3">
      <c r="C680" s="19"/>
    </row>
    <row r="681" spans="3:3">
      <c r="C681" s="19"/>
    </row>
    <row r="682" spans="3:3">
      <c r="C682" s="19"/>
    </row>
    <row r="683" spans="3:3">
      <c r="C683" s="19"/>
    </row>
    <row r="684" spans="3:3">
      <c r="C684" s="19"/>
    </row>
    <row r="685" spans="3:3">
      <c r="C685" s="19"/>
    </row>
    <row r="686" spans="3:3">
      <c r="C686" s="19"/>
    </row>
    <row r="687" spans="3:3">
      <c r="C687" s="19"/>
    </row>
    <row r="688" spans="3:3">
      <c r="C688" s="19"/>
    </row>
    <row r="689" spans="3:3">
      <c r="C689" s="19"/>
    </row>
    <row r="690" spans="3:3">
      <c r="C690" s="19"/>
    </row>
    <row r="691" spans="3:3">
      <c r="C691" s="19"/>
    </row>
    <row r="692" spans="3:3">
      <c r="C692" s="19"/>
    </row>
    <row r="693" spans="3:3">
      <c r="C693" s="19"/>
    </row>
    <row r="694" spans="3:3">
      <c r="C694" s="19"/>
    </row>
    <row r="695" spans="3:3">
      <c r="C695" s="19"/>
    </row>
    <row r="696" spans="3:3">
      <c r="C696" s="19"/>
    </row>
    <row r="697" spans="3:3">
      <c r="C697" s="19"/>
    </row>
    <row r="698" spans="3:3">
      <c r="C698" s="19"/>
    </row>
    <row r="699" spans="3:3">
      <c r="C699" s="19"/>
    </row>
    <row r="700" spans="3:3">
      <c r="C700" s="19"/>
    </row>
    <row r="701" spans="3:3">
      <c r="C701" s="19"/>
    </row>
    <row r="702" spans="3:3">
      <c r="C702" s="19"/>
    </row>
    <row r="703" spans="3:3">
      <c r="C703" s="19"/>
    </row>
    <row r="704" spans="3:3">
      <c r="C704" s="19"/>
    </row>
    <row r="705" spans="3:3">
      <c r="C705" s="19"/>
    </row>
    <row r="706" spans="3:3">
      <c r="C706" s="19"/>
    </row>
    <row r="707" spans="3:3">
      <c r="C707" s="19"/>
    </row>
    <row r="708" spans="3:3">
      <c r="C708" s="19"/>
    </row>
    <row r="709" spans="3:3">
      <c r="C709" s="19"/>
    </row>
    <row r="710" spans="3:3">
      <c r="C710" s="19"/>
    </row>
    <row r="711" spans="3:3">
      <c r="C711" s="19"/>
    </row>
    <row r="712" spans="3:3">
      <c r="C712" s="19"/>
    </row>
    <row r="713" spans="3:3">
      <c r="C713" s="19"/>
    </row>
    <row r="714" spans="3:3">
      <c r="C714" s="19"/>
    </row>
    <row r="715" spans="3:3">
      <c r="C715" s="19"/>
    </row>
    <row r="716" spans="3:3">
      <c r="C716" s="19"/>
    </row>
    <row r="717" spans="3:3">
      <c r="C717" s="19"/>
    </row>
    <row r="718" spans="3:3">
      <c r="C718" s="19"/>
    </row>
    <row r="719" spans="3:3">
      <c r="C719" s="19"/>
    </row>
    <row r="720" spans="3:3">
      <c r="C720" s="19"/>
    </row>
    <row r="721" spans="3:3">
      <c r="C721" s="19"/>
    </row>
    <row r="722" spans="3:3">
      <c r="C722" s="19"/>
    </row>
    <row r="723" spans="3:3">
      <c r="C723" s="19"/>
    </row>
    <row r="724" spans="3:3">
      <c r="C724" s="19"/>
    </row>
    <row r="725" spans="3:3">
      <c r="C725" s="19"/>
    </row>
    <row r="726" spans="3:3">
      <c r="C726" s="19"/>
    </row>
    <row r="727" spans="3:3">
      <c r="C727" s="19"/>
    </row>
    <row r="728" spans="3:3">
      <c r="C728" s="19"/>
    </row>
    <row r="729" spans="3:3">
      <c r="C729" s="19"/>
    </row>
    <row r="730" spans="3:3">
      <c r="C730" s="19"/>
    </row>
    <row r="731" spans="3:3">
      <c r="C731" s="19"/>
    </row>
    <row r="732" spans="3:3">
      <c r="C732" s="19"/>
    </row>
    <row r="733" spans="3:3">
      <c r="C733" s="19"/>
    </row>
    <row r="734" spans="3:3">
      <c r="C734" s="19"/>
    </row>
    <row r="735" spans="3:3">
      <c r="C735" s="19"/>
    </row>
    <row r="736" spans="3:3">
      <c r="C736" s="19"/>
    </row>
    <row r="737" spans="3:3">
      <c r="C737" s="19"/>
    </row>
    <row r="738" spans="3:3">
      <c r="C738" s="19"/>
    </row>
    <row r="739" spans="3:3">
      <c r="C739" s="19"/>
    </row>
    <row r="740" spans="3:3">
      <c r="C740" s="19"/>
    </row>
    <row r="741" spans="3:3">
      <c r="C741" s="19"/>
    </row>
    <row r="742" spans="3:3">
      <c r="C742" s="19"/>
    </row>
    <row r="743" spans="3:3">
      <c r="C743" s="19"/>
    </row>
    <row r="744" spans="3:3">
      <c r="C744" s="19"/>
    </row>
    <row r="745" spans="3:3">
      <c r="C745" s="19"/>
    </row>
    <row r="746" spans="3:3">
      <c r="C746" s="19"/>
    </row>
    <row r="747" spans="3:3">
      <c r="C747" s="19"/>
    </row>
    <row r="748" spans="3:3">
      <c r="C748" s="19"/>
    </row>
    <row r="749" spans="3:3">
      <c r="C749" s="19"/>
    </row>
    <row r="750" spans="3:3">
      <c r="C750" s="19"/>
    </row>
    <row r="751" spans="3:3">
      <c r="C751" s="19"/>
    </row>
    <row r="752" spans="3:3">
      <c r="C752" s="19"/>
    </row>
    <row r="753" spans="3:3">
      <c r="C753" s="19"/>
    </row>
    <row r="754" spans="3:3">
      <c r="C754" s="19"/>
    </row>
    <row r="755" spans="3:3">
      <c r="C755" s="19"/>
    </row>
    <row r="756" spans="3:3">
      <c r="C756" s="19"/>
    </row>
    <row r="757" spans="3:3">
      <c r="C757" s="19"/>
    </row>
    <row r="758" spans="3:3">
      <c r="C758" s="19"/>
    </row>
    <row r="759" spans="3:3">
      <c r="C759" s="19"/>
    </row>
    <row r="760" spans="3:3">
      <c r="C760" s="19"/>
    </row>
    <row r="761" spans="3:3">
      <c r="C761" s="19"/>
    </row>
    <row r="762" spans="3:3">
      <c r="C762" s="19"/>
    </row>
    <row r="763" spans="3:3">
      <c r="C763" s="19"/>
    </row>
    <row r="764" spans="3:3">
      <c r="C764" s="19"/>
    </row>
    <row r="765" spans="3:3">
      <c r="C765" s="19"/>
    </row>
    <row r="766" spans="3:3">
      <c r="C766" s="19"/>
    </row>
    <row r="767" spans="3:3">
      <c r="C767" s="19"/>
    </row>
    <row r="768" spans="3:3">
      <c r="C768" s="19"/>
    </row>
    <row r="769" spans="3:3">
      <c r="C769" s="19"/>
    </row>
    <row r="770" spans="3:3">
      <c r="C770" s="19"/>
    </row>
    <row r="771" spans="3:3">
      <c r="C771" s="19"/>
    </row>
    <row r="772" spans="3:3">
      <c r="C772" s="19"/>
    </row>
    <row r="773" spans="3:3">
      <c r="C773" s="19"/>
    </row>
    <row r="774" spans="3:3">
      <c r="C774" s="19"/>
    </row>
    <row r="775" spans="3:3">
      <c r="C775" s="19"/>
    </row>
    <row r="776" spans="3:3">
      <c r="C776" s="19"/>
    </row>
    <row r="777" spans="3:3">
      <c r="C777" s="19"/>
    </row>
    <row r="778" spans="3:3">
      <c r="C778" s="19"/>
    </row>
    <row r="779" spans="3:3">
      <c r="C779" s="19"/>
    </row>
    <row r="780" spans="3:3">
      <c r="C780" s="19"/>
    </row>
    <row r="781" spans="3:3">
      <c r="C781" s="19"/>
    </row>
    <row r="782" spans="3:3">
      <c r="C782" s="19"/>
    </row>
    <row r="783" spans="3:3">
      <c r="C783" s="19"/>
    </row>
    <row r="784" spans="3:3">
      <c r="C784" s="19"/>
    </row>
    <row r="785" spans="3:3">
      <c r="C785" s="19"/>
    </row>
    <row r="786" spans="3:3">
      <c r="C786" s="19"/>
    </row>
    <row r="787" spans="3:3">
      <c r="C787" s="19"/>
    </row>
    <row r="788" spans="3:3">
      <c r="C788" s="19"/>
    </row>
    <row r="789" spans="3:3">
      <c r="C789" s="19"/>
    </row>
    <row r="790" spans="3:3">
      <c r="C790" s="19"/>
    </row>
    <row r="791" spans="3:3">
      <c r="C791" s="19"/>
    </row>
    <row r="792" spans="3:3">
      <c r="C792" s="19"/>
    </row>
    <row r="793" spans="3:3">
      <c r="C793" s="19"/>
    </row>
    <row r="794" spans="3:3">
      <c r="C794" s="19"/>
    </row>
    <row r="795" spans="3:3">
      <c r="C795" s="19"/>
    </row>
    <row r="796" spans="3:3">
      <c r="C796" s="19"/>
    </row>
    <row r="797" spans="3:3">
      <c r="C797" s="19"/>
    </row>
    <row r="798" spans="3:3">
      <c r="C798" s="19"/>
    </row>
    <row r="799" spans="3:3">
      <c r="C799" s="19"/>
    </row>
    <row r="800" spans="3:3">
      <c r="C800" s="19"/>
    </row>
    <row r="801" spans="3:3">
      <c r="C801" s="19"/>
    </row>
    <row r="802" spans="3:3">
      <c r="C802" s="19"/>
    </row>
    <row r="803" spans="3:3">
      <c r="C803" s="19"/>
    </row>
    <row r="804" spans="3:3">
      <c r="C804" s="19"/>
    </row>
    <row r="805" spans="3:3">
      <c r="C805" s="19"/>
    </row>
    <row r="806" spans="3:3">
      <c r="C806" s="19"/>
    </row>
    <row r="807" spans="3:3">
      <c r="C807" s="19"/>
    </row>
    <row r="808" spans="3:3">
      <c r="C808" s="19"/>
    </row>
    <row r="809" spans="3:3">
      <c r="C809" s="19"/>
    </row>
    <row r="810" spans="3:3">
      <c r="C810" s="19"/>
    </row>
    <row r="811" spans="3:3">
      <c r="C811" s="19"/>
    </row>
    <row r="812" spans="3:3">
      <c r="C812" s="19"/>
    </row>
    <row r="813" spans="3:3">
      <c r="C813" s="19"/>
    </row>
    <row r="814" spans="3:3">
      <c r="C814" s="19"/>
    </row>
    <row r="815" spans="3:3">
      <c r="C815" s="19"/>
    </row>
    <row r="816" spans="3:3">
      <c r="C816" s="19"/>
    </row>
    <row r="817" spans="3:3">
      <c r="C817" s="19"/>
    </row>
    <row r="818" spans="3:3">
      <c r="C818" s="19"/>
    </row>
    <row r="819" spans="3:3">
      <c r="C819" s="19"/>
    </row>
    <row r="820" spans="3:3">
      <c r="C820" s="19"/>
    </row>
    <row r="821" spans="3:3">
      <c r="C821" s="19"/>
    </row>
    <row r="822" spans="3:3">
      <c r="C822" s="19"/>
    </row>
    <row r="823" spans="3:3">
      <c r="C823" s="19"/>
    </row>
    <row r="824" spans="3:3">
      <c r="C824" s="19"/>
    </row>
    <row r="825" spans="3:3">
      <c r="C825" s="19"/>
    </row>
    <row r="826" spans="3:3">
      <c r="C826" s="19"/>
    </row>
    <row r="827" spans="3:3">
      <c r="C827" s="19"/>
    </row>
    <row r="828" spans="3:3">
      <c r="C828" s="19"/>
    </row>
    <row r="829" spans="3:3">
      <c r="C829" s="19"/>
    </row>
    <row r="830" spans="3:3">
      <c r="C830" s="19"/>
    </row>
    <row r="831" spans="3:3">
      <c r="C831" s="19"/>
    </row>
    <row r="832" spans="3:3">
      <c r="C832" s="19"/>
    </row>
    <row r="833" spans="3:3">
      <c r="C833" s="19"/>
    </row>
    <row r="834" spans="3:3">
      <c r="C834" s="19"/>
    </row>
    <row r="835" spans="3:3">
      <c r="C835" s="19"/>
    </row>
    <row r="836" spans="3:3">
      <c r="C836" s="19"/>
    </row>
    <row r="837" spans="3:3">
      <c r="C837" s="19"/>
    </row>
    <row r="838" spans="3:3">
      <c r="C838" s="19"/>
    </row>
    <row r="839" spans="3:3">
      <c r="C839" s="19"/>
    </row>
    <row r="840" spans="3:3">
      <c r="C840" s="19"/>
    </row>
    <row r="841" spans="3:3">
      <c r="C841" s="19"/>
    </row>
    <row r="842" spans="3:3">
      <c r="C842" s="19"/>
    </row>
    <row r="843" spans="3:3">
      <c r="C843" s="19"/>
    </row>
    <row r="844" spans="3:3">
      <c r="C844" s="19"/>
    </row>
    <row r="845" spans="3:3">
      <c r="C845" s="19"/>
    </row>
    <row r="846" spans="3:3">
      <c r="C846" s="19"/>
    </row>
    <row r="847" spans="3:3">
      <c r="C847" s="19"/>
    </row>
    <row r="848" spans="3:3">
      <c r="C848" s="19"/>
    </row>
    <row r="849" spans="3:3">
      <c r="C849" s="19"/>
    </row>
    <row r="850" spans="3:3">
      <c r="C850" s="19"/>
    </row>
    <row r="851" spans="3:3">
      <c r="C851" s="19"/>
    </row>
    <row r="852" spans="3:3">
      <c r="C852" s="19"/>
    </row>
    <row r="853" spans="3:3">
      <c r="C853" s="19"/>
    </row>
    <row r="854" spans="3:3">
      <c r="C854" s="19"/>
    </row>
    <row r="855" spans="3:3">
      <c r="C855" s="19"/>
    </row>
    <row r="856" spans="3:3">
      <c r="C856" s="19"/>
    </row>
    <row r="857" spans="3:3">
      <c r="C857" s="19"/>
    </row>
    <row r="858" spans="3:3">
      <c r="C858" s="19"/>
    </row>
    <row r="859" spans="3:3">
      <c r="C859" s="19"/>
    </row>
    <row r="860" spans="3:3">
      <c r="C860" s="19"/>
    </row>
    <row r="861" spans="3:3">
      <c r="C861" s="19"/>
    </row>
    <row r="862" spans="3:3">
      <c r="C862" s="19"/>
    </row>
    <row r="863" spans="3:3">
      <c r="C863" s="19"/>
    </row>
    <row r="864" spans="3:3">
      <c r="C864" s="19"/>
    </row>
    <row r="865" spans="3:3">
      <c r="C865" s="19"/>
    </row>
    <row r="866" spans="3:3">
      <c r="C866" s="19"/>
    </row>
    <row r="867" spans="3:3">
      <c r="C867" s="19"/>
    </row>
    <row r="868" spans="3:3">
      <c r="C868" s="19"/>
    </row>
    <row r="869" spans="3:3">
      <c r="C869" s="19"/>
    </row>
    <row r="870" spans="3:3">
      <c r="C870" s="19"/>
    </row>
    <row r="871" spans="3:3">
      <c r="C871" s="19"/>
    </row>
    <row r="872" spans="3:3">
      <c r="C872" s="19"/>
    </row>
    <row r="873" spans="3:3">
      <c r="C873" s="19"/>
    </row>
    <row r="874" spans="3:3">
      <c r="C874" s="19"/>
    </row>
    <row r="875" spans="3:3">
      <c r="C875" s="19"/>
    </row>
    <row r="876" spans="3:3">
      <c r="C876" s="19"/>
    </row>
    <row r="877" spans="3:3">
      <c r="C877" s="19"/>
    </row>
    <row r="878" spans="3:3">
      <c r="C878" s="19"/>
    </row>
    <row r="879" spans="3:3">
      <c r="C879" s="19"/>
    </row>
    <row r="880" spans="3:3">
      <c r="C880" s="19"/>
    </row>
    <row r="881" spans="3:3">
      <c r="C881" s="19"/>
    </row>
    <row r="882" spans="3:3">
      <c r="C882" s="19"/>
    </row>
    <row r="883" spans="3:3">
      <c r="C883" s="19"/>
    </row>
    <row r="884" spans="3:3">
      <c r="C884" s="19"/>
    </row>
    <row r="885" spans="3:3">
      <c r="C885" s="19"/>
    </row>
    <row r="886" spans="3:3">
      <c r="C886" s="19"/>
    </row>
    <row r="887" spans="3:3">
      <c r="C887" s="19"/>
    </row>
    <row r="888" spans="3:3">
      <c r="C888" s="19"/>
    </row>
    <row r="889" spans="3:3">
      <c r="C889" s="19"/>
    </row>
    <row r="890" spans="3:3">
      <c r="C890" s="19"/>
    </row>
    <row r="891" spans="3:3">
      <c r="C891" s="19"/>
    </row>
    <row r="892" spans="3:3">
      <c r="C892" s="19"/>
    </row>
    <row r="893" spans="3:3">
      <c r="C893" s="19"/>
    </row>
    <row r="894" spans="3:3">
      <c r="C894" s="19"/>
    </row>
    <row r="895" spans="3:3">
      <c r="C895" s="19"/>
    </row>
    <row r="896" spans="3:3">
      <c r="C896" s="19"/>
    </row>
    <row r="897" spans="3:3">
      <c r="C897" s="19"/>
    </row>
    <row r="898" spans="3:3">
      <c r="C898" s="19"/>
    </row>
    <row r="899" spans="3:3">
      <c r="C899" s="19"/>
    </row>
    <row r="900" spans="3:3">
      <c r="C900" s="19"/>
    </row>
    <row r="901" spans="3:3">
      <c r="C901" s="19"/>
    </row>
    <row r="902" spans="3:3">
      <c r="C902" s="19"/>
    </row>
    <row r="903" spans="3:3">
      <c r="C903" s="19"/>
    </row>
    <row r="904" spans="3:3">
      <c r="C904" s="19"/>
    </row>
    <row r="905" spans="3:3">
      <c r="C905" s="19"/>
    </row>
    <row r="906" spans="3:3">
      <c r="C906" s="19"/>
    </row>
    <row r="907" spans="3:3">
      <c r="C907" s="19"/>
    </row>
    <row r="908" spans="3:3">
      <c r="C908" s="19"/>
    </row>
    <row r="909" spans="3:3">
      <c r="C909" s="19"/>
    </row>
    <row r="910" spans="3:3">
      <c r="C910" s="19"/>
    </row>
    <row r="911" spans="3:3">
      <c r="C911" s="19"/>
    </row>
    <row r="912" spans="3:3">
      <c r="C912" s="19"/>
    </row>
    <row r="913" spans="3:3">
      <c r="C913" s="19"/>
    </row>
    <row r="914" spans="3:3">
      <c r="C914" s="19"/>
    </row>
    <row r="915" spans="3:3">
      <c r="C915" s="19"/>
    </row>
    <row r="916" spans="3:3">
      <c r="C916" s="19"/>
    </row>
    <row r="917" spans="3:3">
      <c r="C917" s="19"/>
    </row>
    <row r="918" spans="3:3">
      <c r="C918" s="19"/>
    </row>
    <row r="919" spans="3:3">
      <c r="C919" s="19"/>
    </row>
    <row r="920" spans="3:3">
      <c r="C920" s="19"/>
    </row>
    <row r="921" spans="3:3">
      <c r="C921" s="19"/>
    </row>
    <row r="922" spans="3:3">
      <c r="C922" s="19"/>
    </row>
    <row r="923" spans="3:3">
      <c r="C923" s="19"/>
    </row>
    <row r="924" spans="3:3">
      <c r="C924" s="19"/>
    </row>
    <row r="925" spans="3:3">
      <c r="C925" s="19"/>
    </row>
    <row r="926" spans="3:3">
      <c r="C926" s="19"/>
    </row>
    <row r="927" spans="3:3">
      <c r="C927" s="19"/>
    </row>
    <row r="928" spans="3:3">
      <c r="C928" s="19"/>
    </row>
    <row r="929" spans="3:3">
      <c r="C929" s="19"/>
    </row>
    <row r="930" spans="3:3">
      <c r="C930" s="19"/>
    </row>
    <row r="931" spans="3:3">
      <c r="C931" s="19"/>
    </row>
    <row r="932" spans="3:3">
      <c r="C932" s="19"/>
    </row>
    <row r="933" spans="3:3">
      <c r="C933" s="19"/>
    </row>
    <row r="934" spans="3:3">
      <c r="C934" s="19"/>
    </row>
    <row r="935" spans="3:3">
      <c r="C935" s="19"/>
    </row>
    <row r="936" spans="3:3">
      <c r="C936" s="19"/>
    </row>
    <row r="937" spans="3:3">
      <c r="C937" s="19"/>
    </row>
    <row r="938" spans="3:3">
      <c r="C938" s="19"/>
    </row>
    <row r="939" spans="3:3">
      <c r="C939" s="19"/>
    </row>
    <row r="940" spans="3:3">
      <c r="C940" s="19"/>
    </row>
    <row r="941" spans="3:3">
      <c r="C941" s="19"/>
    </row>
    <row r="942" spans="3:3">
      <c r="C942" s="19"/>
    </row>
    <row r="943" spans="3:3">
      <c r="C943" s="19"/>
    </row>
    <row r="944" spans="3:3">
      <c r="C944" s="19"/>
    </row>
    <row r="945" spans="3:3">
      <c r="C945" s="19"/>
    </row>
    <row r="946" spans="3:3">
      <c r="C946" s="19"/>
    </row>
    <row r="947" spans="3:3">
      <c r="C947" s="19"/>
    </row>
    <row r="948" spans="3:3">
      <c r="C948" s="19"/>
    </row>
    <row r="949" spans="3:3">
      <c r="C949" s="19"/>
    </row>
    <row r="950" spans="3:3">
      <c r="C950" s="19"/>
    </row>
    <row r="951" spans="3:3">
      <c r="C951" s="19"/>
    </row>
    <row r="952" spans="3:3">
      <c r="C952" s="19"/>
    </row>
    <row r="953" spans="3:3">
      <c r="C953" s="19"/>
    </row>
    <row r="954" spans="3:3">
      <c r="C954" s="19"/>
    </row>
    <row r="955" spans="3:3">
      <c r="C955" s="19"/>
    </row>
    <row r="956" spans="3:3">
      <c r="C956" s="19"/>
    </row>
    <row r="957" spans="3:3">
      <c r="C957" s="19"/>
    </row>
    <row r="958" spans="3:3">
      <c r="C958" s="19"/>
    </row>
    <row r="959" spans="3:3">
      <c r="C959" s="19"/>
    </row>
    <row r="960" spans="3:3">
      <c r="C960" s="19"/>
    </row>
    <row r="961" spans="3:3">
      <c r="C961" s="19"/>
    </row>
    <row r="962" spans="3:3">
      <c r="C962" s="19"/>
    </row>
    <row r="963" spans="3:3">
      <c r="C963" s="19"/>
    </row>
    <row r="964" spans="3:3">
      <c r="C964" s="19"/>
    </row>
    <row r="965" spans="3:3">
      <c r="C965" s="19"/>
    </row>
    <row r="966" spans="3:3">
      <c r="C966" s="19"/>
    </row>
    <row r="967" spans="3:3">
      <c r="C967" s="19"/>
    </row>
    <row r="968" spans="3:3">
      <c r="C968" s="19"/>
    </row>
    <row r="969" spans="3:3">
      <c r="C969" s="19"/>
    </row>
    <row r="970" spans="3:3">
      <c r="C970" s="19"/>
    </row>
    <row r="971" spans="3:3">
      <c r="C971" s="19"/>
    </row>
    <row r="972" spans="3:3">
      <c r="C972" s="19"/>
    </row>
    <row r="973" spans="3:3">
      <c r="C973" s="19"/>
    </row>
    <row r="974" spans="3:3">
      <c r="C974" s="19"/>
    </row>
    <row r="975" spans="3:3">
      <c r="C975" s="19"/>
    </row>
    <row r="976" spans="3:3">
      <c r="C976" s="19"/>
    </row>
    <row r="977" spans="3:3">
      <c r="C977" s="19"/>
    </row>
    <row r="978" spans="3:3">
      <c r="C978" s="19"/>
    </row>
    <row r="979" spans="3:3">
      <c r="C979" s="19"/>
    </row>
    <row r="980" spans="3:3">
      <c r="C980" s="19"/>
    </row>
    <row r="981" spans="3:3">
      <c r="C981" s="19"/>
    </row>
    <row r="982" spans="3:3">
      <c r="C982" s="19"/>
    </row>
    <row r="983" spans="3:3">
      <c r="C983" s="19"/>
    </row>
    <row r="984" spans="3:3">
      <c r="C984" s="19"/>
    </row>
    <row r="985" spans="3:3">
      <c r="C985" s="19"/>
    </row>
    <row r="986" spans="3:3">
      <c r="C986" s="19"/>
    </row>
    <row r="987" spans="3:3">
      <c r="C987" s="19"/>
    </row>
    <row r="988" spans="3:3">
      <c r="C988" s="19"/>
    </row>
    <row r="989" spans="3:3">
      <c r="C989" s="19"/>
    </row>
    <row r="990" spans="3:3">
      <c r="C990" s="19"/>
    </row>
    <row r="991" spans="3:3">
      <c r="C991" s="19"/>
    </row>
    <row r="992" spans="3:3">
      <c r="C992" s="19"/>
    </row>
    <row r="993" spans="3:3">
      <c r="C993" s="19"/>
    </row>
    <row r="994" spans="3:3">
      <c r="C994" s="19"/>
    </row>
    <row r="995" spans="3:3">
      <c r="C995" s="19"/>
    </row>
    <row r="996" spans="3:3">
      <c r="C996" s="19"/>
    </row>
    <row r="997" spans="3:3">
      <c r="C997" s="19"/>
    </row>
    <row r="998" spans="3:3">
      <c r="C998" s="19"/>
    </row>
    <row r="999" spans="3:3">
      <c r="C999" s="19"/>
    </row>
    <row r="1000" spans="3:3">
      <c r="C1000" s="19"/>
    </row>
    <row r="1001" spans="3:3">
      <c r="C1001" s="19"/>
    </row>
    <row r="1002" spans="3:3">
      <c r="C1002" s="19"/>
    </row>
    <row r="1003" spans="3:3">
      <c r="C1003" s="19"/>
    </row>
    <row r="1004" spans="3:3">
      <c r="C1004" s="19"/>
    </row>
    <row r="1005" spans="3:3">
      <c r="C1005" s="19"/>
    </row>
    <row r="1006" spans="3:3">
      <c r="C1006" s="19"/>
    </row>
    <row r="1007" spans="3:3">
      <c r="C1007" s="19"/>
    </row>
    <row r="1008" spans="3:3">
      <c r="C1008" s="19"/>
    </row>
    <row r="1009" spans="3:3">
      <c r="C1009" s="19"/>
    </row>
    <row r="1010" spans="3:3">
      <c r="C1010" s="19"/>
    </row>
    <row r="1011" spans="3:3">
      <c r="C1011" s="19"/>
    </row>
    <row r="1012" spans="3:3">
      <c r="C1012" s="19"/>
    </row>
    <row r="1013" spans="3:3">
      <c r="C1013" s="19"/>
    </row>
    <row r="1014" spans="3:3">
      <c r="C1014" s="19"/>
    </row>
    <row r="1015" spans="3:3">
      <c r="C1015" s="19"/>
    </row>
    <row r="1016" spans="3:3">
      <c r="C1016" s="19"/>
    </row>
    <row r="1017" spans="3:3">
      <c r="C1017" s="19"/>
    </row>
    <row r="1018" spans="3:3">
      <c r="C1018" s="19"/>
    </row>
    <row r="1019" spans="3:3">
      <c r="C1019" s="19"/>
    </row>
    <row r="1020" spans="3:3">
      <c r="C1020" s="19"/>
    </row>
    <row r="1021" spans="3:3">
      <c r="C1021" s="19"/>
    </row>
    <row r="1022" spans="3:3">
      <c r="C1022" s="19"/>
    </row>
    <row r="1023" spans="3:3">
      <c r="C1023" s="19"/>
    </row>
    <row r="1024" spans="3:3">
      <c r="C1024" s="19"/>
    </row>
    <row r="1025" spans="3:3">
      <c r="C1025" s="19"/>
    </row>
    <row r="1026" spans="3:3">
      <c r="C1026" s="19"/>
    </row>
    <row r="1027" spans="3:3">
      <c r="C1027" s="19"/>
    </row>
    <row r="1028" spans="3:3">
      <c r="C1028" s="19"/>
    </row>
    <row r="1029" spans="3:3">
      <c r="C1029" s="19"/>
    </row>
    <row r="1030" spans="3:3">
      <c r="C1030" s="19"/>
    </row>
    <row r="1031" spans="3:3">
      <c r="C1031" s="19"/>
    </row>
    <row r="1032" spans="3:3">
      <c r="C1032" s="19"/>
    </row>
    <row r="1033" spans="3:3">
      <c r="C1033" s="19"/>
    </row>
    <row r="1034" spans="3:3">
      <c r="C1034" s="19"/>
    </row>
    <row r="1035" spans="3:3">
      <c r="C1035" s="19"/>
    </row>
    <row r="1036" spans="3:3">
      <c r="C1036" s="19"/>
    </row>
    <row r="1037" spans="3:3">
      <c r="C1037" s="19"/>
    </row>
    <row r="1038" spans="3:3">
      <c r="C1038" s="19"/>
    </row>
    <row r="1039" spans="3:3">
      <c r="C1039" s="19"/>
    </row>
    <row r="1040" spans="3:3">
      <c r="C1040" s="19"/>
    </row>
    <row r="1041" spans="3:3">
      <c r="C1041" s="19"/>
    </row>
    <row r="1042" spans="3:3">
      <c r="C1042" s="19"/>
    </row>
    <row r="1043" spans="3:3">
      <c r="C1043" s="19"/>
    </row>
    <row r="1044" spans="3:3">
      <c r="C1044" s="19"/>
    </row>
    <row r="1045" spans="3:3">
      <c r="C1045" s="19"/>
    </row>
    <row r="1046" spans="3:3">
      <c r="C1046" s="19"/>
    </row>
    <row r="1047" spans="3:3">
      <c r="C1047" s="19"/>
    </row>
    <row r="1048" spans="3:3">
      <c r="C1048" s="19"/>
    </row>
    <row r="1049" spans="3:3">
      <c r="C1049" s="19"/>
    </row>
    <row r="1050" spans="3:3">
      <c r="C1050" s="19"/>
    </row>
    <row r="1051" spans="3:3">
      <c r="C1051" s="19"/>
    </row>
    <row r="1052" spans="3:3">
      <c r="C1052" s="19"/>
    </row>
    <row r="1053" spans="3:3">
      <c r="C1053" s="19"/>
    </row>
    <row r="1054" spans="3:3">
      <c r="C1054" s="19"/>
    </row>
    <row r="1055" spans="3:3">
      <c r="C1055" s="19"/>
    </row>
    <row r="1056" spans="3:3">
      <c r="C1056" s="19"/>
    </row>
    <row r="1057" spans="3:3">
      <c r="C1057" s="19"/>
    </row>
    <row r="1058" spans="3:3">
      <c r="C1058" s="19"/>
    </row>
    <row r="1059" spans="3:3">
      <c r="C1059" s="19"/>
    </row>
    <row r="1060" spans="3:3">
      <c r="C1060" s="19"/>
    </row>
    <row r="1061" spans="3:3">
      <c r="C1061" s="19"/>
    </row>
    <row r="1062" spans="3:3">
      <c r="C1062" s="19"/>
    </row>
    <row r="1063" spans="3:3">
      <c r="C1063" s="19"/>
    </row>
    <row r="1064" spans="3:3">
      <c r="C1064" s="19"/>
    </row>
    <row r="1065" spans="3:3">
      <c r="C1065" s="19"/>
    </row>
    <row r="1066" spans="3:3">
      <c r="C1066" s="19"/>
    </row>
    <row r="1067" spans="3:3">
      <c r="C1067" s="19"/>
    </row>
    <row r="1068" spans="3:3">
      <c r="C1068" s="19"/>
    </row>
    <row r="1069" spans="3:3">
      <c r="C1069" s="19"/>
    </row>
    <row r="1070" spans="3:3">
      <c r="C1070" s="19"/>
    </row>
    <row r="1071" spans="3:3">
      <c r="C1071" s="19"/>
    </row>
    <row r="1072" spans="3:3">
      <c r="C1072" s="19"/>
    </row>
    <row r="1073" spans="3:3">
      <c r="C1073" s="19"/>
    </row>
    <row r="1074" spans="3:3">
      <c r="C1074" s="19"/>
    </row>
    <row r="1075" spans="3:3">
      <c r="C1075" s="19"/>
    </row>
    <row r="1076" spans="3:3">
      <c r="C1076" s="19"/>
    </row>
    <row r="1077" spans="3:3">
      <c r="C1077" s="19"/>
    </row>
    <row r="1078" spans="3:3">
      <c r="C1078" s="19"/>
    </row>
    <row r="1079" spans="3:3">
      <c r="C1079" s="19"/>
    </row>
    <row r="1080" spans="3:3">
      <c r="C1080" s="19"/>
    </row>
    <row r="1081" spans="3:3">
      <c r="C1081" s="19"/>
    </row>
    <row r="1082" spans="3:3">
      <c r="C1082" s="19"/>
    </row>
    <row r="1083" spans="3:3">
      <c r="C1083" s="19"/>
    </row>
    <row r="1084" spans="3:3">
      <c r="C1084" s="19"/>
    </row>
    <row r="1085" spans="3:3">
      <c r="C1085" s="19"/>
    </row>
    <row r="1086" spans="3:3">
      <c r="C1086" s="19"/>
    </row>
    <row r="1087" spans="3:3">
      <c r="C1087" s="19"/>
    </row>
    <row r="1088" spans="3:3">
      <c r="C1088" s="19"/>
    </row>
    <row r="1089" spans="3:3">
      <c r="C1089" s="19"/>
    </row>
    <row r="1090" spans="3:3">
      <c r="C1090" s="19"/>
    </row>
    <row r="1091" spans="3:3">
      <c r="C1091" s="19"/>
    </row>
  </sheetData>
  <mergeCells count="18">
    <mergeCell ref="E15:F15"/>
    <mergeCell ref="B1:C1"/>
    <mergeCell ref="B2:C2"/>
    <mergeCell ref="B3:C3"/>
    <mergeCell ref="B4:C4"/>
    <mergeCell ref="B6:C6"/>
    <mergeCell ref="A7:D7"/>
    <mergeCell ref="B8:D8"/>
    <mergeCell ref="E9:F9"/>
    <mergeCell ref="E11:F11"/>
    <mergeCell ref="E13:F13"/>
    <mergeCell ref="E14:F14"/>
    <mergeCell ref="B26:C26"/>
    <mergeCell ref="B27:C27"/>
    <mergeCell ref="E19:F19"/>
    <mergeCell ref="E23:F23"/>
    <mergeCell ref="A24:B24"/>
    <mergeCell ref="E24:F2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56"/>
  <sheetViews>
    <sheetView topLeftCell="A10" zoomScaleNormal="100" workbookViewId="0">
      <selection activeCell="B45" sqref="B45:F45"/>
    </sheetView>
  </sheetViews>
  <sheetFormatPr baseColWidth="10" defaultRowHeight="15.5"/>
  <cols>
    <col min="1" max="1" width="9.7265625" style="51" bestFit="1" customWidth="1"/>
    <col min="2" max="2" width="21.7265625" style="51" customWidth="1"/>
    <col min="3" max="3" width="26.26953125" style="51" customWidth="1"/>
    <col min="4" max="4" width="21" style="51" customWidth="1"/>
    <col min="5" max="5" width="14.1796875" style="51" customWidth="1"/>
    <col min="6" max="6" width="9" style="51" customWidth="1"/>
    <col min="7" max="7" width="4" style="51" customWidth="1"/>
    <col min="8" max="8" width="50.54296875" style="51" bestFit="1" customWidth="1"/>
    <col min="9" max="9" width="3.7265625" style="51" customWidth="1"/>
    <col min="10" max="10" width="77.7265625" style="51" customWidth="1"/>
    <col min="11" max="11" width="3.54296875" style="51" customWidth="1"/>
    <col min="12" max="12" width="29.453125" style="51" customWidth="1"/>
    <col min="13" max="13" width="3.54296875" style="51" customWidth="1"/>
    <col min="14" max="14" width="63.54296875" style="52" customWidth="1"/>
    <col min="15" max="15" width="3.81640625" style="25" bestFit="1" customWidth="1"/>
    <col min="16" max="16" width="49.7265625" style="25" customWidth="1"/>
    <col min="17" max="36" width="11.453125" style="25"/>
    <col min="37" max="247" width="11.453125" style="51"/>
    <col min="248" max="248" width="2.54296875" style="51" customWidth="1"/>
    <col min="249" max="249" width="13.7265625" style="51" customWidth="1"/>
    <col min="250" max="250" width="26.7265625" style="51" customWidth="1"/>
    <col min="251" max="251" width="38.453125" style="51" customWidth="1"/>
    <col min="252" max="252" width="13.54296875" style="51" customWidth="1"/>
    <col min="253" max="253" width="13.81640625" style="51" customWidth="1"/>
    <col min="254" max="254" width="19.7265625" style="51" customWidth="1"/>
    <col min="255" max="257" width="11.453125" style="51"/>
    <col min="258" max="258" width="17.54296875" style="51" customWidth="1"/>
    <col min="259" max="259" width="11.453125" style="51"/>
    <col min="260" max="260" width="20.26953125" style="51" bestFit="1" customWidth="1"/>
    <col min="261" max="503" width="11.453125" style="51"/>
    <col min="504" max="504" width="2.54296875" style="51" customWidth="1"/>
    <col min="505" max="505" width="13.7265625" style="51" customWidth="1"/>
    <col min="506" max="506" width="26.7265625" style="51" customWidth="1"/>
    <col min="507" max="507" width="38.453125" style="51" customWidth="1"/>
    <col min="508" max="508" width="13.54296875" style="51" customWidth="1"/>
    <col min="509" max="509" width="13.81640625" style="51" customWidth="1"/>
    <col min="510" max="510" width="19.7265625" style="51" customWidth="1"/>
    <col min="511" max="513" width="11.453125" style="51"/>
    <col min="514" max="514" width="17.54296875" style="51" customWidth="1"/>
    <col min="515" max="515" width="11.453125" style="51"/>
    <col min="516" max="516" width="20.26953125" style="51" bestFit="1" customWidth="1"/>
    <col min="517" max="759" width="11.453125" style="51"/>
    <col min="760" max="760" width="2.54296875" style="51" customWidth="1"/>
    <col min="761" max="761" width="13.7265625" style="51" customWidth="1"/>
    <col min="762" max="762" width="26.7265625" style="51" customWidth="1"/>
    <col min="763" max="763" width="38.453125" style="51" customWidth="1"/>
    <col min="764" max="764" width="13.54296875" style="51" customWidth="1"/>
    <col min="765" max="765" width="13.81640625" style="51" customWidth="1"/>
    <col min="766" max="766" width="19.7265625" style="51" customWidth="1"/>
    <col min="767" max="769" width="11.453125" style="51"/>
    <col min="770" max="770" width="17.54296875" style="51" customWidth="1"/>
    <col min="771" max="771" width="11.453125" style="51"/>
    <col min="772" max="772" width="20.26953125" style="51" bestFit="1" customWidth="1"/>
    <col min="773" max="1015" width="11.453125" style="51"/>
    <col min="1016" max="1016" width="2.54296875" style="51" customWidth="1"/>
    <col min="1017" max="1017" width="13.7265625" style="51" customWidth="1"/>
    <col min="1018" max="1018" width="26.7265625" style="51" customWidth="1"/>
    <col min="1019" max="1019" width="38.453125" style="51" customWidth="1"/>
    <col min="1020" max="1020" width="13.54296875" style="51" customWidth="1"/>
    <col min="1021" max="1021" width="13.81640625" style="51" customWidth="1"/>
    <col min="1022" max="1022" width="19.7265625" style="51" customWidth="1"/>
    <col min="1023" max="1025" width="11.453125" style="51"/>
    <col min="1026" max="1026" width="17.54296875" style="51" customWidth="1"/>
    <col min="1027" max="1027" width="11.453125" style="51"/>
    <col min="1028" max="1028" width="20.26953125" style="51" bestFit="1" customWidth="1"/>
    <col min="1029" max="1271" width="11.453125" style="51"/>
    <col min="1272" max="1272" width="2.54296875" style="51" customWidth="1"/>
    <col min="1273" max="1273" width="13.7265625" style="51" customWidth="1"/>
    <col min="1274" max="1274" width="26.7265625" style="51" customWidth="1"/>
    <col min="1275" max="1275" width="38.453125" style="51" customWidth="1"/>
    <col min="1276" max="1276" width="13.54296875" style="51" customWidth="1"/>
    <col min="1277" max="1277" width="13.81640625" style="51" customWidth="1"/>
    <col min="1278" max="1278" width="19.7265625" style="51" customWidth="1"/>
    <col min="1279" max="1281" width="11.453125" style="51"/>
    <col min="1282" max="1282" width="17.54296875" style="51" customWidth="1"/>
    <col min="1283" max="1283" width="11.453125" style="51"/>
    <col min="1284" max="1284" width="20.26953125" style="51" bestFit="1" customWidth="1"/>
    <col min="1285" max="1527" width="11.453125" style="51"/>
    <col min="1528" max="1528" width="2.54296875" style="51" customWidth="1"/>
    <col min="1529" max="1529" width="13.7265625" style="51" customWidth="1"/>
    <col min="1530" max="1530" width="26.7265625" style="51" customWidth="1"/>
    <col min="1531" max="1531" width="38.453125" style="51" customWidth="1"/>
    <col min="1532" max="1532" width="13.54296875" style="51" customWidth="1"/>
    <col min="1533" max="1533" width="13.81640625" style="51" customWidth="1"/>
    <col min="1534" max="1534" width="19.7265625" style="51" customWidth="1"/>
    <col min="1535" max="1537" width="11.453125" style="51"/>
    <col min="1538" max="1538" width="17.54296875" style="51" customWidth="1"/>
    <col min="1539" max="1539" width="11.453125" style="51"/>
    <col min="1540" max="1540" width="20.26953125" style="51" bestFit="1" customWidth="1"/>
    <col min="1541" max="1783" width="11.453125" style="51"/>
    <col min="1784" max="1784" width="2.54296875" style="51" customWidth="1"/>
    <col min="1785" max="1785" width="13.7265625" style="51" customWidth="1"/>
    <col min="1786" max="1786" width="26.7265625" style="51" customWidth="1"/>
    <col min="1787" max="1787" width="38.453125" style="51" customWidth="1"/>
    <col min="1788" max="1788" width="13.54296875" style="51" customWidth="1"/>
    <col min="1789" max="1789" width="13.81640625" style="51" customWidth="1"/>
    <col min="1790" max="1790" width="19.7265625" style="51" customWidth="1"/>
    <col min="1791" max="1793" width="11.453125" style="51"/>
    <col min="1794" max="1794" width="17.54296875" style="51" customWidth="1"/>
    <col min="1795" max="1795" width="11.453125" style="51"/>
    <col min="1796" max="1796" width="20.26953125" style="51" bestFit="1" customWidth="1"/>
    <col min="1797" max="2039" width="11.453125" style="51"/>
    <col min="2040" max="2040" width="2.54296875" style="51" customWidth="1"/>
    <col min="2041" max="2041" width="13.7265625" style="51" customWidth="1"/>
    <col min="2042" max="2042" width="26.7265625" style="51" customWidth="1"/>
    <col min="2043" max="2043" width="38.453125" style="51" customWidth="1"/>
    <col min="2044" max="2044" width="13.54296875" style="51" customWidth="1"/>
    <col min="2045" max="2045" width="13.81640625" style="51" customWidth="1"/>
    <col min="2046" max="2046" width="19.7265625" style="51" customWidth="1"/>
    <col min="2047" max="2049" width="11.453125" style="51"/>
    <col min="2050" max="2050" width="17.54296875" style="51" customWidth="1"/>
    <col min="2051" max="2051" width="11.453125" style="51"/>
    <col min="2052" max="2052" width="20.26953125" style="51" bestFit="1" customWidth="1"/>
    <col min="2053" max="2295" width="11.453125" style="51"/>
    <col min="2296" max="2296" width="2.54296875" style="51" customWidth="1"/>
    <col min="2297" max="2297" width="13.7265625" style="51" customWidth="1"/>
    <col min="2298" max="2298" width="26.7265625" style="51" customWidth="1"/>
    <col min="2299" max="2299" width="38.453125" style="51" customWidth="1"/>
    <col min="2300" max="2300" width="13.54296875" style="51" customWidth="1"/>
    <col min="2301" max="2301" width="13.81640625" style="51" customWidth="1"/>
    <col min="2302" max="2302" width="19.7265625" style="51" customWidth="1"/>
    <col min="2303" max="2305" width="11.453125" style="51"/>
    <col min="2306" max="2306" width="17.54296875" style="51" customWidth="1"/>
    <col min="2307" max="2307" width="11.453125" style="51"/>
    <col min="2308" max="2308" width="20.26953125" style="51" bestFit="1" customWidth="1"/>
    <col min="2309" max="2551" width="11.453125" style="51"/>
    <col min="2552" max="2552" width="2.54296875" style="51" customWidth="1"/>
    <col min="2553" max="2553" width="13.7265625" style="51" customWidth="1"/>
    <col min="2554" max="2554" width="26.7265625" style="51" customWidth="1"/>
    <col min="2555" max="2555" width="38.453125" style="51" customWidth="1"/>
    <col min="2556" max="2556" width="13.54296875" style="51" customWidth="1"/>
    <col min="2557" max="2557" width="13.81640625" style="51" customWidth="1"/>
    <col min="2558" max="2558" width="19.7265625" style="51" customWidth="1"/>
    <col min="2559" max="2561" width="11.453125" style="51"/>
    <col min="2562" max="2562" width="17.54296875" style="51" customWidth="1"/>
    <col min="2563" max="2563" width="11.453125" style="51"/>
    <col min="2564" max="2564" width="20.26953125" style="51" bestFit="1" customWidth="1"/>
    <col min="2565" max="2807" width="11.453125" style="51"/>
    <col min="2808" max="2808" width="2.54296875" style="51" customWidth="1"/>
    <col min="2809" max="2809" width="13.7265625" style="51" customWidth="1"/>
    <col min="2810" max="2810" width="26.7265625" style="51" customWidth="1"/>
    <col min="2811" max="2811" width="38.453125" style="51" customWidth="1"/>
    <col min="2812" max="2812" width="13.54296875" style="51" customWidth="1"/>
    <col min="2813" max="2813" width="13.81640625" style="51" customWidth="1"/>
    <col min="2814" max="2814" width="19.7265625" style="51" customWidth="1"/>
    <col min="2815" max="2817" width="11.453125" style="51"/>
    <col min="2818" max="2818" width="17.54296875" style="51" customWidth="1"/>
    <col min="2819" max="2819" width="11.453125" style="51"/>
    <col min="2820" max="2820" width="20.26953125" style="51" bestFit="1" customWidth="1"/>
    <col min="2821" max="3063" width="11.453125" style="51"/>
    <col min="3064" max="3064" width="2.54296875" style="51" customWidth="1"/>
    <col min="3065" max="3065" width="13.7265625" style="51" customWidth="1"/>
    <col min="3066" max="3066" width="26.7265625" style="51" customWidth="1"/>
    <col min="3067" max="3067" width="38.453125" style="51" customWidth="1"/>
    <col min="3068" max="3068" width="13.54296875" style="51" customWidth="1"/>
    <col min="3069" max="3069" width="13.81640625" style="51" customWidth="1"/>
    <col min="3070" max="3070" width="19.7265625" style="51" customWidth="1"/>
    <col min="3071" max="3073" width="11.453125" style="51"/>
    <col min="3074" max="3074" width="17.54296875" style="51" customWidth="1"/>
    <col min="3075" max="3075" width="11.453125" style="51"/>
    <col min="3076" max="3076" width="20.26953125" style="51" bestFit="1" customWidth="1"/>
    <col min="3077" max="3319" width="11.453125" style="51"/>
    <col min="3320" max="3320" width="2.54296875" style="51" customWidth="1"/>
    <col min="3321" max="3321" width="13.7265625" style="51" customWidth="1"/>
    <col min="3322" max="3322" width="26.7265625" style="51" customWidth="1"/>
    <col min="3323" max="3323" width="38.453125" style="51" customWidth="1"/>
    <col min="3324" max="3324" width="13.54296875" style="51" customWidth="1"/>
    <col min="3325" max="3325" width="13.81640625" style="51" customWidth="1"/>
    <col min="3326" max="3326" width="19.7265625" style="51" customWidth="1"/>
    <col min="3327" max="3329" width="11.453125" style="51"/>
    <col min="3330" max="3330" width="17.54296875" style="51" customWidth="1"/>
    <col min="3331" max="3331" width="11.453125" style="51"/>
    <col min="3332" max="3332" width="20.26953125" style="51" bestFit="1" customWidth="1"/>
    <col min="3333" max="3575" width="11.453125" style="51"/>
    <col min="3576" max="3576" width="2.54296875" style="51" customWidth="1"/>
    <col min="3577" max="3577" width="13.7265625" style="51" customWidth="1"/>
    <col min="3578" max="3578" width="26.7265625" style="51" customWidth="1"/>
    <col min="3579" max="3579" width="38.453125" style="51" customWidth="1"/>
    <col min="3580" max="3580" width="13.54296875" style="51" customWidth="1"/>
    <col min="3581" max="3581" width="13.81640625" style="51" customWidth="1"/>
    <col min="3582" max="3582" width="19.7265625" style="51" customWidth="1"/>
    <col min="3583" max="3585" width="11.453125" style="51"/>
    <col min="3586" max="3586" width="17.54296875" style="51" customWidth="1"/>
    <col min="3587" max="3587" width="11.453125" style="51"/>
    <col min="3588" max="3588" width="20.26953125" style="51" bestFit="1" customWidth="1"/>
    <col min="3589" max="3831" width="11.453125" style="51"/>
    <col min="3832" max="3832" width="2.54296875" style="51" customWidth="1"/>
    <col min="3833" max="3833" width="13.7265625" style="51" customWidth="1"/>
    <col min="3834" max="3834" width="26.7265625" style="51" customWidth="1"/>
    <col min="3835" max="3835" width="38.453125" style="51" customWidth="1"/>
    <col min="3836" max="3836" width="13.54296875" style="51" customWidth="1"/>
    <col min="3837" max="3837" width="13.81640625" style="51" customWidth="1"/>
    <col min="3838" max="3838" width="19.7265625" style="51" customWidth="1"/>
    <col min="3839" max="3841" width="11.453125" style="51"/>
    <col min="3842" max="3842" width="17.54296875" style="51" customWidth="1"/>
    <col min="3843" max="3843" width="11.453125" style="51"/>
    <col min="3844" max="3844" width="20.26953125" style="51" bestFit="1" customWidth="1"/>
    <col min="3845" max="4087" width="11.453125" style="51"/>
    <col min="4088" max="4088" width="2.54296875" style="51" customWidth="1"/>
    <col min="4089" max="4089" width="13.7265625" style="51" customWidth="1"/>
    <col min="4090" max="4090" width="26.7265625" style="51" customWidth="1"/>
    <col min="4091" max="4091" width="38.453125" style="51" customWidth="1"/>
    <col min="4092" max="4092" width="13.54296875" style="51" customWidth="1"/>
    <col min="4093" max="4093" width="13.81640625" style="51" customWidth="1"/>
    <col min="4094" max="4094" width="19.7265625" style="51" customWidth="1"/>
    <col min="4095" max="4097" width="11.453125" style="51"/>
    <col min="4098" max="4098" width="17.54296875" style="51" customWidth="1"/>
    <col min="4099" max="4099" width="11.453125" style="51"/>
    <col min="4100" max="4100" width="20.26953125" style="51" bestFit="1" customWidth="1"/>
    <col min="4101" max="4343" width="11.453125" style="51"/>
    <col min="4344" max="4344" width="2.54296875" style="51" customWidth="1"/>
    <col min="4345" max="4345" width="13.7265625" style="51" customWidth="1"/>
    <col min="4346" max="4346" width="26.7265625" style="51" customWidth="1"/>
    <col min="4347" max="4347" width="38.453125" style="51" customWidth="1"/>
    <col min="4348" max="4348" width="13.54296875" style="51" customWidth="1"/>
    <col min="4349" max="4349" width="13.81640625" style="51" customWidth="1"/>
    <col min="4350" max="4350" width="19.7265625" style="51" customWidth="1"/>
    <col min="4351" max="4353" width="11.453125" style="51"/>
    <col min="4354" max="4354" width="17.54296875" style="51" customWidth="1"/>
    <col min="4355" max="4355" width="11.453125" style="51"/>
    <col min="4356" max="4356" width="20.26953125" style="51" bestFit="1" customWidth="1"/>
    <col min="4357" max="4599" width="11.453125" style="51"/>
    <col min="4600" max="4600" width="2.54296875" style="51" customWidth="1"/>
    <col min="4601" max="4601" width="13.7265625" style="51" customWidth="1"/>
    <col min="4602" max="4602" width="26.7265625" style="51" customWidth="1"/>
    <col min="4603" max="4603" width="38.453125" style="51" customWidth="1"/>
    <col min="4604" max="4604" width="13.54296875" style="51" customWidth="1"/>
    <col min="4605" max="4605" width="13.81640625" style="51" customWidth="1"/>
    <col min="4606" max="4606" width="19.7265625" style="51" customWidth="1"/>
    <col min="4607" max="4609" width="11.453125" style="51"/>
    <col min="4610" max="4610" width="17.54296875" style="51" customWidth="1"/>
    <col min="4611" max="4611" width="11.453125" style="51"/>
    <col min="4612" max="4612" width="20.26953125" style="51" bestFit="1" customWidth="1"/>
    <col min="4613" max="4855" width="11.453125" style="51"/>
    <col min="4856" max="4856" width="2.54296875" style="51" customWidth="1"/>
    <col min="4857" max="4857" width="13.7265625" style="51" customWidth="1"/>
    <col min="4858" max="4858" width="26.7265625" style="51" customWidth="1"/>
    <col min="4859" max="4859" width="38.453125" style="51" customWidth="1"/>
    <col min="4860" max="4860" width="13.54296875" style="51" customWidth="1"/>
    <col min="4861" max="4861" width="13.81640625" style="51" customWidth="1"/>
    <col min="4862" max="4862" width="19.7265625" style="51" customWidth="1"/>
    <col min="4863" max="4865" width="11.453125" style="51"/>
    <col min="4866" max="4866" width="17.54296875" style="51" customWidth="1"/>
    <col min="4867" max="4867" width="11.453125" style="51"/>
    <col min="4868" max="4868" width="20.26953125" style="51" bestFit="1" customWidth="1"/>
    <col min="4869" max="5111" width="11.453125" style="51"/>
    <col min="5112" max="5112" width="2.54296875" style="51" customWidth="1"/>
    <col min="5113" max="5113" width="13.7265625" style="51" customWidth="1"/>
    <col min="5114" max="5114" width="26.7265625" style="51" customWidth="1"/>
    <col min="5115" max="5115" width="38.453125" style="51" customWidth="1"/>
    <col min="5116" max="5116" width="13.54296875" style="51" customWidth="1"/>
    <col min="5117" max="5117" width="13.81640625" style="51" customWidth="1"/>
    <col min="5118" max="5118" width="19.7265625" style="51" customWidth="1"/>
    <col min="5119" max="5121" width="11.453125" style="51"/>
    <col min="5122" max="5122" width="17.54296875" style="51" customWidth="1"/>
    <col min="5123" max="5123" width="11.453125" style="51"/>
    <col min="5124" max="5124" width="20.26953125" style="51" bestFit="1" customWidth="1"/>
    <col min="5125" max="5367" width="11.453125" style="51"/>
    <col min="5368" max="5368" width="2.54296875" style="51" customWidth="1"/>
    <col min="5369" max="5369" width="13.7265625" style="51" customWidth="1"/>
    <col min="5370" max="5370" width="26.7265625" style="51" customWidth="1"/>
    <col min="5371" max="5371" width="38.453125" style="51" customWidth="1"/>
    <col min="5372" max="5372" width="13.54296875" style="51" customWidth="1"/>
    <col min="5373" max="5373" width="13.81640625" style="51" customWidth="1"/>
    <col min="5374" max="5374" width="19.7265625" style="51" customWidth="1"/>
    <col min="5375" max="5377" width="11.453125" style="51"/>
    <col min="5378" max="5378" width="17.54296875" style="51" customWidth="1"/>
    <col min="5379" max="5379" width="11.453125" style="51"/>
    <col min="5380" max="5380" width="20.26953125" style="51" bestFit="1" customWidth="1"/>
    <col min="5381" max="5623" width="11.453125" style="51"/>
    <col min="5624" max="5624" width="2.54296875" style="51" customWidth="1"/>
    <col min="5625" max="5625" width="13.7265625" style="51" customWidth="1"/>
    <col min="5626" max="5626" width="26.7265625" style="51" customWidth="1"/>
    <col min="5627" max="5627" width="38.453125" style="51" customWidth="1"/>
    <col min="5628" max="5628" width="13.54296875" style="51" customWidth="1"/>
    <col min="5629" max="5629" width="13.81640625" style="51" customWidth="1"/>
    <col min="5630" max="5630" width="19.7265625" style="51" customWidth="1"/>
    <col min="5631" max="5633" width="11.453125" style="51"/>
    <col min="5634" max="5634" width="17.54296875" style="51" customWidth="1"/>
    <col min="5635" max="5635" width="11.453125" style="51"/>
    <col min="5636" max="5636" width="20.26953125" style="51" bestFit="1" customWidth="1"/>
    <col min="5637" max="5879" width="11.453125" style="51"/>
    <col min="5880" max="5880" width="2.54296875" style="51" customWidth="1"/>
    <col min="5881" max="5881" width="13.7265625" style="51" customWidth="1"/>
    <col min="5882" max="5882" width="26.7265625" style="51" customWidth="1"/>
    <col min="5883" max="5883" width="38.453125" style="51" customWidth="1"/>
    <col min="5884" max="5884" width="13.54296875" style="51" customWidth="1"/>
    <col min="5885" max="5885" width="13.81640625" style="51" customWidth="1"/>
    <col min="5886" max="5886" width="19.7265625" style="51" customWidth="1"/>
    <col min="5887" max="5889" width="11.453125" style="51"/>
    <col min="5890" max="5890" width="17.54296875" style="51" customWidth="1"/>
    <col min="5891" max="5891" width="11.453125" style="51"/>
    <col min="5892" max="5892" width="20.26953125" style="51" bestFit="1" customWidth="1"/>
    <col min="5893" max="6135" width="11.453125" style="51"/>
    <col min="6136" max="6136" width="2.54296875" style="51" customWidth="1"/>
    <col min="6137" max="6137" width="13.7265625" style="51" customWidth="1"/>
    <col min="6138" max="6138" width="26.7265625" style="51" customWidth="1"/>
    <col min="6139" max="6139" width="38.453125" style="51" customWidth="1"/>
    <col min="6140" max="6140" width="13.54296875" style="51" customWidth="1"/>
    <col min="6141" max="6141" width="13.81640625" style="51" customWidth="1"/>
    <col min="6142" max="6142" width="19.7265625" style="51" customWidth="1"/>
    <col min="6143" max="6145" width="11.453125" style="51"/>
    <col min="6146" max="6146" width="17.54296875" style="51" customWidth="1"/>
    <col min="6147" max="6147" width="11.453125" style="51"/>
    <col min="6148" max="6148" width="20.26953125" style="51" bestFit="1" customWidth="1"/>
    <col min="6149" max="6391" width="11.453125" style="51"/>
    <col min="6392" max="6392" width="2.54296875" style="51" customWidth="1"/>
    <col min="6393" max="6393" width="13.7265625" style="51" customWidth="1"/>
    <col min="6394" max="6394" width="26.7265625" style="51" customWidth="1"/>
    <col min="6395" max="6395" width="38.453125" style="51" customWidth="1"/>
    <col min="6396" max="6396" width="13.54296875" style="51" customWidth="1"/>
    <col min="6397" max="6397" width="13.81640625" style="51" customWidth="1"/>
    <col min="6398" max="6398" width="19.7265625" style="51" customWidth="1"/>
    <col min="6399" max="6401" width="11.453125" style="51"/>
    <col min="6402" max="6402" width="17.54296875" style="51" customWidth="1"/>
    <col min="6403" max="6403" width="11.453125" style="51"/>
    <col min="6404" max="6404" width="20.26953125" style="51" bestFit="1" customWidth="1"/>
    <col min="6405" max="6647" width="11.453125" style="51"/>
    <col min="6648" max="6648" width="2.54296875" style="51" customWidth="1"/>
    <col min="6649" max="6649" width="13.7265625" style="51" customWidth="1"/>
    <col min="6650" max="6650" width="26.7265625" style="51" customWidth="1"/>
    <col min="6651" max="6651" width="38.453125" style="51" customWidth="1"/>
    <col min="6652" max="6652" width="13.54296875" style="51" customWidth="1"/>
    <col min="6653" max="6653" width="13.81640625" style="51" customWidth="1"/>
    <col min="6654" max="6654" width="19.7265625" style="51" customWidth="1"/>
    <col min="6655" max="6657" width="11.453125" style="51"/>
    <col min="6658" max="6658" width="17.54296875" style="51" customWidth="1"/>
    <col min="6659" max="6659" width="11.453125" style="51"/>
    <col min="6660" max="6660" width="20.26953125" style="51" bestFit="1" customWidth="1"/>
    <col min="6661" max="6903" width="11.453125" style="51"/>
    <col min="6904" max="6904" width="2.54296875" style="51" customWidth="1"/>
    <col min="6905" max="6905" width="13.7265625" style="51" customWidth="1"/>
    <col min="6906" max="6906" width="26.7265625" style="51" customWidth="1"/>
    <col min="6907" max="6907" width="38.453125" style="51" customWidth="1"/>
    <col min="6908" max="6908" width="13.54296875" style="51" customWidth="1"/>
    <col min="6909" max="6909" width="13.81640625" style="51" customWidth="1"/>
    <col min="6910" max="6910" width="19.7265625" style="51" customWidth="1"/>
    <col min="6911" max="6913" width="11.453125" style="51"/>
    <col min="6914" max="6914" width="17.54296875" style="51" customWidth="1"/>
    <col min="6915" max="6915" width="11.453125" style="51"/>
    <col min="6916" max="6916" width="20.26953125" style="51" bestFit="1" customWidth="1"/>
    <col min="6917" max="7159" width="11.453125" style="51"/>
    <col min="7160" max="7160" width="2.54296875" style="51" customWidth="1"/>
    <col min="7161" max="7161" width="13.7265625" style="51" customWidth="1"/>
    <col min="7162" max="7162" width="26.7265625" style="51" customWidth="1"/>
    <col min="7163" max="7163" width="38.453125" style="51" customWidth="1"/>
    <col min="7164" max="7164" width="13.54296875" style="51" customWidth="1"/>
    <col min="7165" max="7165" width="13.81640625" style="51" customWidth="1"/>
    <col min="7166" max="7166" width="19.7265625" style="51" customWidth="1"/>
    <col min="7167" max="7169" width="11.453125" style="51"/>
    <col min="7170" max="7170" width="17.54296875" style="51" customWidth="1"/>
    <col min="7171" max="7171" width="11.453125" style="51"/>
    <col min="7172" max="7172" width="20.26953125" style="51" bestFit="1" customWidth="1"/>
    <col min="7173" max="7415" width="11.453125" style="51"/>
    <col min="7416" max="7416" width="2.54296875" style="51" customWidth="1"/>
    <col min="7417" max="7417" width="13.7265625" style="51" customWidth="1"/>
    <col min="7418" max="7418" width="26.7265625" style="51" customWidth="1"/>
    <col min="7419" max="7419" width="38.453125" style="51" customWidth="1"/>
    <col min="7420" max="7420" width="13.54296875" style="51" customWidth="1"/>
    <col min="7421" max="7421" width="13.81640625" style="51" customWidth="1"/>
    <col min="7422" max="7422" width="19.7265625" style="51" customWidth="1"/>
    <col min="7423" max="7425" width="11.453125" style="51"/>
    <col min="7426" max="7426" width="17.54296875" style="51" customWidth="1"/>
    <col min="7427" max="7427" width="11.453125" style="51"/>
    <col min="7428" max="7428" width="20.26953125" style="51" bestFit="1" customWidth="1"/>
    <col min="7429" max="7671" width="11.453125" style="51"/>
    <col min="7672" max="7672" width="2.54296875" style="51" customWidth="1"/>
    <col min="7673" max="7673" width="13.7265625" style="51" customWidth="1"/>
    <col min="7674" max="7674" width="26.7265625" style="51" customWidth="1"/>
    <col min="7675" max="7675" width="38.453125" style="51" customWidth="1"/>
    <col min="7676" max="7676" width="13.54296875" style="51" customWidth="1"/>
    <col min="7677" max="7677" width="13.81640625" style="51" customWidth="1"/>
    <col min="7678" max="7678" width="19.7265625" style="51" customWidth="1"/>
    <col min="7679" max="7681" width="11.453125" style="51"/>
    <col min="7682" max="7682" width="17.54296875" style="51" customWidth="1"/>
    <col min="7683" max="7683" width="11.453125" style="51"/>
    <col min="7684" max="7684" width="20.26953125" style="51" bestFit="1" customWidth="1"/>
    <col min="7685" max="7927" width="11.453125" style="51"/>
    <col min="7928" max="7928" width="2.54296875" style="51" customWidth="1"/>
    <col min="7929" max="7929" width="13.7265625" style="51" customWidth="1"/>
    <col min="7930" max="7930" width="26.7265625" style="51" customWidth="1"/>
    <col min="7931" max="7931" width="38.453125" style="51" customWidth="1"/>
    <col min="7932" max="7932" width="13.54296875" style="51" customWidth="1"/>
    <col min="7933" max="7933" width="13.81640625" style="51" customWidth="1"/>
    <col min="7934" max="7934" width="19.7265625" style="51" customWidth="1"/>
    <col min="7935" max="7937" width="11.453125" style="51"/>
    <col min="7938" max="7938" width="17.54296875" style="51" customWidth="1"/>
    <col min="7939" max="7939" width="11.453125" style="51"/>
    <col min="7940" max="7940" width="20.26953125" style="51" bestFit="1" customWidth="1"/>
    <col min="7941" max="8183" width="11.453125" style="51"/>
    <col min="8184" max="8184" width="2.54296875" style="51" customWidth="1"/>
    <col min="8185" max="8185" width="13.7265625" style="51" customWidth="1"/>
    <col min="8186" max="8186" width="26.7265625" style="51" customWidth="1"/>
    <col min="8187" max="8187" width="38.453125" style="51" customWidth="1"/>
    <col min="8188" max="8188" width="13.54296875" style="51" customWidth="1"/>
    <col min="8189" max="8189" width="13.81640625" style="51" customWidth="1"/>
    <col min="8190" max="8190" width="19.7265625" style="51" customWidth="1"/>
    <col min="8191" max="8193" width="11.453125" style="51"/>
    <col min="8194" max="8194" width="17.54296875" style="51" customWidth="1"/>
    <col min="8195" max="8195" width="11.453125" style="51"/>
    <col min="8196" max="8196" width="20.26953125" style="51" bestFit="1" customWidth="1"/>
    <col min="8197" max="8439" width="11.453125" style="51"/>
    <col min="8440" max="8440" width="2.54296875" style="51" customWidth="1"/>
    <col min="8441" max="8441" width="13.7265625" style="51" customWidth="1"/>
    <col min="8442" max="8442" width="26.7265625" style="51" customWidth="1"/>
    <col min="8443" max="8443" width="38.453125" style="51" customWidth="1"/>
    <col min="8444" max="8444" width="13.54296875" style="51" customWidth="1"/>
    <col min="8445" max="8445" width="13.81640625" style="51" customWidth="1"/>
    <col min="8446" max="8446" width="19.7265625" style="51" customWidth="1"/>
    <col min="8447" max="8449" width="11.453125" style="51"/>
    <col min="8450" max="8450" width="17.54296875" style="51" customWidth="1"/>
    <col min="8451" max="8451" width="11.453125" style="51"/>
    <col min="8452" max="8452" width="20.26953125" style="51" bestFit="1" customWidth="1"/>
    <col min="8453" max="8695" width="11.453125" style="51"/>
    <col min="8696" max="8696" width="2.54296875" style="51" customWidth="1"/>
    <col min="8697" max="8697" width="13.7265625" style="51" customWidth="1"/>
    <col min="8698" max="8698" width="26.7265625" style="51" customWidth="1"/>
    <col min="8699" max="8699" width="38.453125" style="51" customWidth="1"/>
    <col min="8700" max="8700" width="13.54296875" style="51" customWidth="1"/>
    <col min="8701" max="8701" width="13.81640625" style="51" customWidth="1"/>
    <col min="8702" max="8702" width="19.7265625" style="51" customWidth="1"/>
    <col min="8703" max="8705" width="11.453125" style="51"/>
    <col min="8706" max="8706" width="17.54296875" style="51" customWidth="1"/>
    <col min="8707" max="8707" width="11.453125" style="51"/>
    <col min="8708" max="8708" width="20.26953125" style="51" bestFit="1" customWidth="1"/>
    <col min="8709" max="8951" width="11.453125" style="51"/>
    <col min="8952" max="8952" width="2.54296875" style="51" customWidth="1"/>
    <col min="8953" max="8953" width="13.7265625" style="51" customWidth="1"/>
    <col min="8954" max="8954" width="26.7265625" style="51" customWidth="1"/>
    <col min="8955" max="8955" width="38.453125" style="51" customWidth="1"/>
    <col min="8956" max="8956" width="13.54296875" style="51" customWidth="1"/>
    <col min="8957" max="8957" width="13.81640625" style="51" customWidth="1"/>
    <col min="8958" max="8958" width="19.7265625" style="51" customWidth="1"/>
    <col min="8959" max="8961" width="11.453125" style="51"/>
    <col min="8962" max="8962" width="17.54296875" style="51" customWidth="1"/>
    <col min="8963" max="8963" width="11.453125" style="51"/>
    <col min="8964" max="8964" width="20.26953125" style="51" bestFit="1" customWidth="1"/>
    <col min="8965" max="9207" width="11.453125" style="51"/>
    <col min="9208" max="9208" width="2.54296875" style="51" customWidth="1"/>
    <col min="9209" max="9209" width="13.7265625" style="51" customWidth="1"/>
    <col min="9210" max="9210" width="26.7265625" style="51" customWidth="1"/>
    <col min="9211" max="9211" width="38.453125" style="51" customWidth="1"/>
    <col min="9212" max="9212" width="13.54296875" style="51" customWidth="1"/>
    <col min="9213" max="9213" width="13.81640625" style="51" customWidth="1"/>
    <col min="9214" max="9214" width="19.7265625" style="51" customWidth="1"/>
    <col min="9215" max="9217" width="11.453125" style="51"/>
    <col min="9218" max="9218" width="17.54296875" style="51" customWidth="1"/>
    <col min="9219" max="9219" width="11.453125" style="51"/>
    <col min="9220" max="9220" width="20.26953125" style="51" bestFit="1" customWidth="1"/>
    <col min="9221" max="9463" width="11.453125" style="51"/>
    <col min="9464" max="9464" width="2.54296875" style="51" customWidth="1"/>
    <col min="9465" max="9465" width="13.7265625" style="51" customWidth="1"/>
    <col min="9466" max="9466" width="26.7265625" style="51" customWidth="1"/>
    <col min="9467" max="9467" width="38.453125" style="51" customWidth="1"/>
    <col min="9468" max="9468" width="13.54296875" style="51" customWidth="1"/>
    <col min="9469" max="9469" width="13.81640625" style="51" customWidth="1"/>
    <col min="9470" max="9470" width="19.7265625" style="51" customWidth="1"/>
    <col min="9471" max="9473" width="11.453125" style="51"/>
    <col min="9474" max="9474" width="17.54296875" style="51" customWidth="1"/>
    <col min="9475" max="9475" width="11.453125" style="51"/>
    <col min="9476" max="9476" width="20.26953125" style="51" bestFit="1" customWidth="1"/>
    <col min="9477" max="9719" width="11.453125" style="51"/>
    <col min="9720" max="9720" width="2.54296875" style="51" customWidth="1"/>
    <col min="9721" max="9721" width="13.7265625" style="51" customWidth="1"/>
    <col min="9722" max="9722" width="26.7265625" style="51" customWidth="1"/>
    <col min="9723" max="9723" width="38.453125" style="51" customWidth="1"/>
    <col min="9724" max="9724" width="13.54296875" style="51" customWidth="1"/>
    <col min="9725" max="9725" width="13.81640625" style="51" customWidth="1"/>
    <col min="9726" max="9726" width="19.7265625" style="51" customWidth="1"/>
    <col min="9727" max="9729" width="11.453125" style="51"/>
    <col min="9730" max="9730" width="17.54296875" style="51" customWidth="1"/>
    <col min="9731" max="9731" width="11.453125" style="51"/>
    <col min="9732" max="9732" width="20.26953125" style="51" bestFit="1" customWidth="1"/>
    <col min="9733" max="9975" width="11.453125" style="51"/>
    <col min="9976" max="9976" width="2.54296875" style="51" customWidth="1"/>
    <col min="9977" max="9977" width="13.7265625" style="51" customWidth="1"/>
    <col min="9978" max="9978" width="26.7265625" style="51" customWidth="1"/>
    <col min="9979" max="9979" width="38.453125" style="51" customWidth="1"/>
    <col min="9980" max="9980" width="13.54296875" style="51" customWidth="1"/>
    <col min="9981" max="9981" width="13.81640625" style="51" customWidth="1"/>
    <col min="9982" max="9982" width="19.7265625" style="51" customWidth="1"/>
    <col min="9983" max="9985" width="11.453125" style="51"/>
    <col min="9986" max="9986" width="17.54296875" style="51" customWidth="1"/>
    <col min="9987" max="9987" width="11.453125" style="51"/>
    <col min="9988" max="9988" width="20.26953125" style="51" bestFit="1" customWidth="1"/>
    <col min="9989" max="10231" width="11.453125" style="51"/>
    <col min="10232" max="10232" width="2.54296875" style="51" customWidth="1"/>
    <col min="10233" max="10233" width="13.7265625" style="51" customWidth="1"/>
    <col min="10234" max="10234" width="26.7265625" style="51" customWidth="1"/>
    <col min="10235" max="10235" width="38.453125" style="51" customWidth="1"/>
    <col min="10236" max="10236" width="13.54296875" style="51" customWidth="1"/>
    <col min="10237" max="10237" width="13.81640625" style="51" customWidth="1"/>
    <col min="10238" max="10238" width="19.7265625" style="51" customWidth="1"/>
    <col min="10239" max="10241" width="11.453125" style="51"/>
    <col min="10242" max="10242" width="17.54296875" style="51" customWidth="1"/>
    <col min="10243" max="10243" width="11.453125" style="51"/>
    <col min="10244" max="10244" width="20.26953125" style="51" bestFit="1" customWidth="1"/>
    <col min="10245" max="10487" width="11.453125" style="51"/>
    <col min="10488" max="10488" width="2.54296875" style="51" customWidth="1"/>
    <col min="10489" max="10489" width="13.7265625" style="51" customWidth="1"/>
    <col min="10490" max="10490" width="26.7265625" style="51" customWidth="1"/>
    <col min="10491" max="10491" width="38.453125" style="51" customWidth="1"/>
    <col min="10492" max="10492" width="13.54296875" style="51" customWidth="1"/>
    <col min="10493" max="10493" width="13.81640625" style="51" customWidth="1"/>
    <col min="10494" max="10494" width="19.7265625" style="51" customWidth="1"/>
    <col min="10495" max="10497" width="11.453125" style="51"/>
    <col min="10498" max="10498" width="17.54296875" style="51" customWidth="1"/>
    <col min="10499" max="10499" width="11.453125" style="51"/>
    <col min="10500" max="10500" width="20.26953125" style="51" bestFit="1" customWidth="1"/>
    <col min="10501" max="10743" width="11.453125" style="51"/>
    <col min="10744" max="10744" width="2.54296875" style="51" customWidth="1"/>
    <col min="10745" max="10745" width="13.7265625" style="51" customWidth="1"/>
    <col min="10746" max="10746" width="26.7265625" style="51" customWidth="1"/>
    <col min="10747" max="10747" width="38.453125" style="51" customWidth="1"/>
    <col min="10748" max="10748" width="13.54296875" style="51" customWidth="1"/>
    <col min="10749" max="10749" width="13.81640625" style="51" customWidth="1"/>
    <col min="10750" max="10750" width="19.7265625" style="51" customWidth="1"/>
    <col min="10751" max="10753" width="11.453125" style="51"/>
    <col min="10754" max="10754" width="17.54296875" style="51" customWidth="1"/>
    <col min="10755" max="10755" width="11.453125" style="51"/>
    <col min="10756" max="10756" width="20.26953125" style="51" bestFit="1" customWidth="1"/>
    <col min="10757" max="10999" width="11.453125" style="51"/>
    <col min="11000" max="11000" width="2.54296875" style="51" customWidth="1"/>
    <col min="11001" max="11001" width="13.7265625" style="51" customWidth="1"/>
    <col min="11002" max="11002" width="26.7265625" style="51" customWidth="1"/>
    <col min="11003" max="11003" width="38.453125" style="51" customWidth="1"/>
    <col min="11004" max="11004" width="13.54296875" style="51" customWidth="1"/>
    <col min="11005" max="11005" width="13.81640625" style="51" customWidth="1"/>
    <col min="11006" max="11006" width="19.7265625" style="51" customWidth="1"/>
    <col min="11007" max="11009" width="11.453125" style="51"/>
    <col min="11010" max="11010" width="17.54296875" style="51" customWidth="1"/>
    <col min="11011" max="11011" width="11.453125" style="51"/>
    <col min="11012" max="11012" width="20.26953125" style="51" bestFit="1" customWidth="1"/>
    <col min="11013" max="11255" width="11.453125" style="51"/>
    <col min="11256" max="11256" width="2.54296875" style="51" customWidth="1"/>
    <col min="11257" max="11257" width="13.7265625" style="51" customWidth="1"/>
    <col min="11258" max="11258" width="26.7265625" style="51" customWidth="1"/>
    <col min="11259" max="11259" width="38.453125" style="51" customWidth="1"/>
    <col min="11260" max="11260" width="13.54296875" style="51" customWidth="1"/>
    <col min="11261" max="11261" width="13.81640625" style="51" customWidth="1"/>
    <col min="11262" max="11262" width="19.7265625" style="51" customWidth="1"/>
    <col min="11263" max="11265" width="11.453125" style="51"/>
    <col min="11266" max="11266" width="17.54296875" style="51" customWidth="1"/>
    <col min="11267" max="11267" width="11.453125" style="51"/>
    <col min="11268" max="11268" width="20.26953125" style="51" bestFit="1" customWidth="1"/>
    <col min="11269" max="11511" width="11.453125" style="51"/>
    <col min="11512" max="11512" width="2.54296875" style="51" customWidth="1"/>
    <col min="11513" max="11513" width="13.7265625" style="51" customWidth="1"/>
    <col min="11514" max="11514" width="26.7265625" style="51" customWidth="1"/>
    <col min="11515" max="11515" width="38.453125" style="51" customWidth="1"/>
    <col min="11516" max="11516" width="13.54296875" style="51" customWidth="1"/>
    <col min="11517" max="11517" width="13.81640625" style="51" customWidth="1"/>
    <col min="11518" max="11518" width="19.7265625" style="51" customWidth="1"/>
    <col min="11519" max="11521" width="11.453125" style="51"/>
    <col min="11522" max="11522" width="17.54296875" style="51" customWidth="1"/>
    <col min="11523" max="11523" width="11.453125" style="51"/>
    <col min="11524" max="11524" width="20.26953125" style="51" bestFit="1" customWidth="1"/>
    <col min="11525" max="11767" width="11.453125" style="51"/>
    <col min="11768" max="11768" width="2.54296875" style="51" customWidth="1"/>
    <col min="11769" max="11769" width="13.7265625" style="51" customWidth="1"/>
    <col min="11770" max="11770" width="26.7265625" style="51" customWidth="1"/>
    <col min="11771" max="11771" width="38.453125" style="51" customWidth="1"/>
    <col min="11772" max="11772" width="13.54296875" style="51" customWidth="1"/>
    <col min="11773" max="11773" width="13.81640625" style="51" customWidth="1"/>
    <col min="11774" max="11774" width="19.7265625" style="51" customWidth="1"/>
    <col min="11775" max="11777" width="11.453125" style="51"/>
    <col min="11778" max="11778" width="17.54296875" style="51" customWidth="1"/>
    <col min="11779" max="11779" width="11.453125" style="51"/>
    <col min="11780" max="11780" width="20.26953125" style="51" bestFit="1" customWidth="1"/>
    <col min="11781" max="12023" width="11.453125" style="51"/>
    <col min="12024" max="12024" width="2.54296875" style="51" customWidth="1"/>
    <col min="12025" max="12025" width="13.7265625" style="51" customWidth="1"/>
    <col min="12026" max="12026" width="26.7265625" style="51" customWidth="1"/>
    <col min="12027" max="12027" width="38.453125" style="51" customWidth="1"/>
    <col min="12028" max="12028" width="13.54296875" style="51" customWidth="1"/>
    <col min="12029" max="12029" width="13.81640625" style="51" customWidth="1"/>
    <col min="12030" max="12030" width="19.7265625" style="51" customWidth="1"/>
    <col min="12031" max="12033" width="11.453125" style="51"/>
    <col min="12034" max="12034" width="17.54296875" style="51" customWidth="1"/>
    <col min="12035" max="12035" width="11.453125" style="51"/>
    <col min="12036" max="12036" width="20.26953125" style="51" bestFit="1" customWidth="1"/>
    <col min="12037" max="12279" width="11.453125" style="51"/>
    <col min="12280" max="12280" width="2.54296875" style="51" customWidth="1"/>
    <col min="12281" max="12281" width="13.7265625" style="51" customWidth="1"/>
    <col min="12282" max="12282" width="26.7265625" style="51" customWidth="1"/>
    <col min="12283" max="12283" width="38.453125" style="51" customWidth="1"/>
    <col min="12284" max="12284" width="13.54296875" style="51" customWidth="1"/>
    <col min="12285" max="12285" width="13.81640625" style="51" customWidth="1"/>
    <col min="12286" max="12286" width="19.7265625" style="51" customWidth="1"/>
    <col min="12287" max="12289" width="11.453125" style="51"/>
    <col min="12290" max="12290" width="17.54296875" style="51" customWidth="1"/>
    <col min="12291" max="12291" width="11.453125" style="51"/>
    <col min="12292" max="12292" width="20.26953125" style="51" bestFit="1" customWidth="1"/>
    <col min="12293" max="12535" width="11.453125" style="51"/>
    <col min="12536" max="12536" width="2.54296875" style="51" customWidth="1"/>
    <col min="12537" max="12537" width="13.7265625" style="51" customWidth="1"/>
    <col min="12538" max="12538" width="26.7265625" style="51" customWidth="1"/>
    <col min="12539" max="12539" width="38.453125" style="51" customWidth="1"/>
    <col min="12540" max="12540" width="13.54296875" style="51" customWidth="1"/>
    <col min="12541" max="12541" width="13.81640625" style="51" customWidth="1"/>
    <col min="12542" max="12542" width="19.7265625" style="51" customWidth="1"/>
    <col min="12543" max="12545" width="11.453125" style="51"/>
    <col min="12546" max="12546" width="17.54296875" style="51" customWidth="1"/>
    <col min="12547" max="12547" width="11.453125" style="51"/>
    <col min="12548" max="12548" width="20.26953125" style="51" bestFit="1" customWidth="1"/>
    <col min="12549" max="12791" width="11.453125" style="51"/>
    <col min="12792" max="12792" width="2.54296875" style="51" customWidth="1"/>
    <col min="12793" max="12793" width="13.7265625" style="51" customWidth="1"/>
    <col min="12794" max="12794" width="26.7265625" style="51" customWidth="1"/>
    <col min="12795" max="12795" width="38.453125" style="51" customWidth="1"/>
    <col min="12796" max="12796" width="13.54296875" style="51" customWidth="1"/>
    <col min="12797" max="12797" width="13.81640625" style="51" customWidth="1"/>
    <col min="12798" max="12798" width="19.7265625" style="51" customWidth="1"/>
    <col min="12799" max="12801" width="11.453125" style="51"/>
    <col min="12802" max="12802" width="17.54296875" style="51" customWidth="1"/>
    <col min="12803" max="12803" width="11.453125" style="51"/>
    <col min="12804" max="12804" width="20.26953125" style="51" bestFit="1" customWidth="1"/>
    <col min="12805" max="13047" width="11.453125" style="51"/>
    <col min="13048" max="13048" width="2.54296875" style="51" customWidth="1"/>
    <col min="13049" max="13049" width="13.7265625" style="51" customWidth="1"/>
    <col min="13050" max="13050" width="26.7265625" style="51" customWidth="1"/>
    <col min="13051" max="13051" width="38.453125" style="51" customWidth="1"/>
    <col min="13052" max="13052" width="13.54296875" style="51" customWidth="1"/>
    <col min="13053" max="13053" width="13.81640625" style="51" customWidth="1"/>
    <col min="13054" max="13054" width="19.7265625" style="51" customWidth="1"/>
    <col min="13055" max="13057" width="11.453125" style="51"/>
    <col min="13058" max="13058" width="17.54296875" style="51" customWidth="1"/>
    <col min="13059" max="13059" width="11.453125" style="51"/>
    <col min="13060" max="13060" width="20.26953125" style="51" bestFit="1" customWidth="1"/>
    <col min="13061" max="13303" width="11.453125" style="51"/>
    <col min="13304" max="13304" width="2.54296875" style="51" customWidth="1"/>
    <col min="13305" max="13305" width="13.7265625" style="51" customWidth="1"/>
    <col min="13306" max="13306" width="26.7265625" style="51" customWidth="1"/>
    <col min="13307" max="13307" width="38.453125" style="51" customWidth="1"/>
    <col min="13308" max="13308" width="13.54296875" style="51" customWidth="1"/>
    <col min="13309" max="13309" width="13.81640625" style="51" customWidth="1"/>
    <col min="13310" max="13310" width="19.7265625" style="51" customWidth="1"/>
    <col min="13311" max="13313" width="11.453125" style="51"/>
    <col min="13314" max="13314" width="17.54296875" style="51" customWidth="1"/>
    <col min="13315" max="13315" width="11.453125" style="51"/>
    <col min="13316" max="13316" width="20.26953125" style="51" bestFit="1" customWidth="1"/>
    <col min="13317" max="13559" width="11.453125" style="51"/>
    <col min="13560" max="13560" width="2.54296875" style="51" customWidth="1"/>
    <col min="13561" max="13561" width="13.7265625" style="51" customWidth="1"/>
    <col min="13562" max="13562" width="26.7265625" style="51" customWidth="1"/>
    <col min="13563" max="13563" width="38.453125" style="51" customWidth="1"/>
    <col min="13564" max="13564" width="13.54296875" style="51" customWidth="1"/>
    <col min="13565" max="13565" width="13.81640625" style="51" customWidth="1"/>
    <col min="13566" max="13566" width="19.7265625" style="51" customWidth="1"/>
    <col min="13567" max="13569" width="11.453125" style="51"/>
    <col min="13570" max="13570" width="17.54296875" style="51" customWidth="1"/>
    <col min="13571" max="13571" width="11.453125" style="51"/>
    <col min="13572" max="13572" width="20.26953125" style="51" bestFit="1" customWidth="1"/>
    <col min="13573" max="13815" width="11.453125" style="51"/>
    <col min="13816" max="13816" width="2.54296875" style="51" customWidth="1"/>
    <col min="13817" max="13817" width="13.7265625" style="51" customWidth="1"/>
    <col min="13818" max="13818" width="26.7265625" style="51" customWidth="1"/>
    <col min="13819" max="13819" width="38.453125" style="51" customWidth="1"/>
    <col min="13820" max="13820" width="13.54296875" style="51" customWidth="1"/>
    <col min="13821" max="13821" width="13.81640625" style="51" customWidth="1"/>
    <col min="13822" max="13822" width="19.7265625" style="51" customWidth="1"/>
    <col min="13823" max="13825" width="11.453125" style="51"/>
    <col min="13826" max="13826" width="17.54296875" style="51" customWidth="1"/>
    <col min="13827" max="13827" width="11.453125" style="51"/>
    <col min="13828" max="13828" width="20.26953125" style="51" bestFit="1" customWidth="1"/>
    <col min="13829" max="14071" width="11.453125" style="51"/>
    <col min="14072" max="14072" width="2.54296875" style="51" customWidth="1"/>
    <col min="14073" max="14073" width="13.7265625" style="51" customWidth="1"/>
    <col min="14074" max="14074" width="26.7265625" style="51" customWidth="1"/>
    <col min="14075" max="14075" width="38.453125" style="51" customWidth="1"/>
    <col min="14076" max="14076" width="13.54296875" style="51" customWidth="1"/>
    <col min="14077" max="14077" width="13.81640625" style="51" customWidth="1"/>
    <col min="14078" max="14078" width="19.7265625" style="51" customWidth="1"/>
    <col min="14079" max="14081" width="11.453125" style="51"/>
    <col min="14082" max="14082" width="17.54296875" style="51" customWidth="1"/>
    <col min="14083" max="14083" width="11.453125" style="51"/>
    <col min="14084" max="14084" width="20.26953125" style="51" bestFit="1" customWidth="1"/>
    <col min="14085" max="14327" width="11.453125" style="51"/>
    <col min="14328" max="14328" width="2.54296875" style="51" customWidth="1"/>
    <col min="14329" max="14329" width="13.7265625" style="51" customWidth="1"/>
    <col min="14330" max="14330" width="26.7265625" style="51" customWidth="1"/>
    <col min="14331" max="14331" width="38.453125" style="51" customWidth="1"/>
    <col min="14332" max="14332" width="13.54296875" style="51" customWidth="1"/>
    <col min="14333" max="14333" width="13.81640625" style="51" customWidth="1"/>
    <col min="14334" max="14334" width="19.7265625" style="51" customWidth="1"/>
    <col min="14335" max="14337" width="11.453125" style="51"/>
    <col min="14338" max="14338" width="17.54296875" style="51" customWidth="1"/>
    <col min="14339" max="14339" width="11.453125" style="51"/>
    <col min="14340" max="14340" width="20.26953125" style="51" bestFit="1" customWidth="1"/>
    <col min="14341" max="14583" width="11.453125" style="51"/>
    <col min="14584" max="14584" width="2.54296875" style="51" customWidth="1"/>
    <col min="14585" max="14585" width="13.7265625" style="51" customWidth="1"/>
    <col min="14586" max="14586" width="26.7265625" style="51" customWidth="1"/>
    <col min="14587" max="14587" width="38.453125" style="51" customWidth="1"/>
    <col min="14588" max="14588" width="13.54296875" style="51" customWidth="1"/>
    <col min="14589" max="14589" width="13.81640625" style="51" customWidth="1"/>
    <col min="14590" max="14590" width="19.7265625" style="51" customWidth="1"/>
    <col min="14591" max="14593" width="11.453125" style="51"/>
    <col min="14594" max="14594" width="17.54296875" style="51" customWidth="1"/>
    <col min="14595" max="14595" width="11.453125" style="51"/>
    <col min="14596" max="14596" width="20.26953125" style="51" bestFit="1" customWidth="1"/>
    <col min="14597" max="14839" width="11.453125" style="51"/>
    <col min="14840" max="14840" width="2.54296875" style="51" customWidth="1"/>
    <col min="14841" max="14841" width="13.7265625" style="51" customWidth="1"/>
    <col min="14842" max="14842" width="26.7265625" style="51" customWidth="1"/>
    <col min="14843" max="14843" width="38.453125" style="51" customWidth="1"/>
    <col min="14844" max="14844" width="13.54296875" style="51" customWidth="1"/>
    <col min="14845" max="14845" width="13.81640625" style="51" customWidth="1"/>
    <col min="14846" max="14846" width="19.7265625" style="51" customWidth="1"/>
    <col min="14847" max="14849" width="11.453125" style="51"/>
    <col min="14850" max="14850" width="17.54296875" style="51" customWidth="1"/>
    <col min="14851" max="14851" width="11.453125" style="51"/>
    <col min="14852" max="14852" width="20.26953125" style="51" bestFit="1" customWidth="1"/>
    <col min="14853" max="15095" width="11.453125" style="51"/>
    <col min="15096" max="15096" width="2.54296875" style="51" customWidth="1"/>
    <col min="15097" max="15097" width="13.7265625" style="51" customWidth="1"/>
    <col min="15098" max="15098" width="26.7265625" style="51" customWidth="1"/>
    <col min="15099" max="15099" width="38.453125" style="51" customWidth="1"/>
    <col min="15100" max="15100" width="13.54296875" style="51" customWidth="1"/>
    <col min="15101" max="15101" width="13.81640625" style="51" customWidth="1"/>
    <col min="15102" max="15102" width="19.7265625" style="51" customWidth="1"/>
    <col min="15103" max="15105" width="11.453125" style="51"/>
    <col min="15106" max="15106" width="17.54296875" style="51" customWidth="1"/>
    <col min="15107" max="15107" width="11.453125" style="51"/>
    <col min="15108" max="15108" width="20.26953125" style="51" bestFit="1" customWidth="1"/>
    <col min="15109" max="15351" width="11.453125" style="51"/>
    <col min="15352" max="15352" width="2.54296875" style="51" customWidth="1"/>
    <col min="15353" max="15353" width="13.7265625" style="51" customWidth="1"/>
    <col min="15354" max="15354" width="26.7265625" style="51" customWidth="1"/>
    <col min="15355" max="15355" width="38.453125" style="51" customWidth="1"/>
    <col min="15356" max="15356" width="13.54296875" style="51" customWidth="1"/>
    <col min="15357" max="15357" width="13.81640625" style="51" customWidth="1"/>
    <col min="15358" max="15358" width="19.7265625" style="51" customWidth="1"/>
    <col min="15359" max="15361" width="11.453125" style="51"/>
    <col min="15362" max="15362" width="17.54296875" style="51" customWidth="1"/>
    <col min="15363" max="15363" width="11.453125" style="51"/>
    <col min="15364" max="15364" width="20.26953125" style="51" bestFit="1" customWidth="1"/>
    <col min="15365" max="15607" width="11.453125" style="51"/>
    <col min="15608" max="15608" width="2.54296875" style="51" customWidth="1"/>
    <col min="15609" max="15609" width="13.7265625" style="51" customWidth="1"/>
    <col min="15610" max="15610" width="26.7265625" style="51" customWidth="1"/>
    <col min="15611" max="15611" width="38.453125" style="51" customWidth="1"/>
    <col min="15612" max="15612" width="13.54296875" style="51" customWidth="1"/>
    <col min="15613" max="15613" width="13.81640625" style="51" customWidth="1"/>
    <col min="15614" max="15614" width="19.7265625" style="51" customWidth="1"/>
    <col min="15615" max="15617" width="11.453125" style="51"/>
    <col min="15618" max="15618" width="17.54296875" style="51" customWidth="1"/>
    <col min="15619" max="15619" width="11.453125" style="51"/>
    <col min="15620" max="15620" width="20.26953125" style="51" bestFit="1" customWidth="1"/>
    <col min="15621" max="15863" width="11.453125" style="51"/>
    <col min="15864" max="15864" width="2.54296875" style="51" customWidth="1"/>
    <col min="15865" max="15865" width="13.7265625" style="51" customWidth="1"/>
    <col min="15866" max="15866" width="26.7265625" style="51" customWidth="1"/>
    <col min="15867" max="15867" width="38.453125" style="51" customWidth="1"/>
    <col min="15868" max="15868" width="13.54296875" style="51" customWidth="1"/>
    <col min="15869" max="15869" width="13.81640625" style="51" customWidth="1"/>
    <col min="15870" max="15870" width="19.7265625" style="51" customWidth="1"/>
    <col min="15871" max="15873" width="11.453125" style="51"/>
    <col min="15874" max="15874" width="17.54296875" style="51" customWidth="1"/>
    <col min="15875" max="15875" width="11.453125" style="51"/>
    <col min="15876" max="15876" width="20.26953125" style="51" bestFit="1" customWidth="1"/>
    <col min="15877" max="16119" width="11.453125" style="51"/>
    <col min="16120" max="16120" width="2.54296875" style="51" customWidth="1"/>
    <col min="16121" max="16121" width="13.7265625" style="51" customWidth="1"/>
    <col min="16122" max="16122" width="26.7265625" style="51" customWidth="1"/>
    <col min="16123" max="16123" width="38.453125" style="51" customWidth="1"/>
    <col min="16124" max="16124" width="13.54296875" style="51" customWidth="1"/>
    <col min="16125" max="16125" width="13.81640625" style="51" customWidth="1"/>
    <col min="16126" max="16126" width="19.7265625" style="51" customWidth="1"/>
    <col min="16127" max="16129" width="11.453125" style="51"/>
    <col min="16130" max="16130" width="17.54296875" style="51" customWidth="1"/>
    <col min="16131" max="16131" width="11.453125" style="51"/>
    <col min="16132" max="16132" width="20.26953125" style="51" bestFit="1" customWidth="1"/>
    <col min="16133" max="16384" width="11.453125" style="51"/>
  </cols>
  <sheetData>
    <row r="1" spans="1:18" ht="17.5">
      <c r="A1" s="238" t="s">
        <v>0</v>
      </c>
      <c r="B1" s="238"/>
      <c r="C1" s="238"/>
      <c r="D1" s="238"/>
      <c r="E1" s="238"/>
      <c r="F1" s="238"/>
      <c r="G1" s="238"/>
      <c r="H1" s="238"/>
      <c r="I1" s="238"/>
      <c r="J1" s="238"/>
      <c r="K1" s="238"/>
      <c r="L1" s="238"/>
      <c r="M1" s="238"/>
      <c r="N1" s="238"/>
    </row>
    <row r="2" spans="1:18" ht="17.5">
      <c r="A2" s="238" t="s">
        <v>1</v>
      </c>
      <c r="B2" s="238"/>
      <c r="C2" s="238"/>
      <c r="D2" s="238"/>
      <c r="E2" s="238"/>
      <c r="F2" s="238"/>
      <c r="G2" s="238"/>
      <c r="H2" s="238"/>
      <c r="I2" s="238"/>
      <c r="J2" s="238"/>
      <c r="K2" s="238"/>
      <c r="L2" s="238"/>
      <c r="M2" s="238"/>
      <c r="N2" s="238"/>
    </row>
    <row r="3" spans="1:18" ht="17.5">
      <c r="A3" s="238" t="s">
        <v>2</v>
      </c>
      <c r="B3" s="238"/>
      <c r="C3" s="238"/>
      <c r="D3" s="238"/>
      <c r="E3" s="238"/>
      <c r="F3" s="238"/>
      <c r="G3" s="238"/>
      <c r="H3" s="238"/>
      <c r="I3" s="238"/>
      <c r="J3" s="238"/>
      <c r="K3" s="238"/>
      <c r="L3" s="238"/>
      <c r="M3" s="238"/>
      <c r="N3" s="238"/>
    </row>
    <row r="4" spans="1:18" ht="16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18" ht="28.5" customHeight="1">
      <c r="A5" s="239" t="s">
        <v>3</v>
      </c>
      <c r="B5" s="239"/>
      <c r="C5" s="239"/>
      <c r="D5" s="239"/>
      <c r="E5" s="239"/>
      <c r="F5" s="239"/>
      <c r="G5" s="239"/>
      <c r="H5" s="239"/>
      <c r="I5" s="239"/>
      <c r="J5" s="239"/>
      <c r="K5" s="239"/>
      <c r="L5" s="239"/>
      <c r="M5" s="239"/>
      <c r="N5" s="239"/>
    </row>
    <row r="6" spans="1:18" ht="63.75" customHeight="1">
      <c r="A6" s="240" t="s">
        <v>4</v>
      </c>
      <c r="B6" s="240"/>
      <c r="C6" s="240"/>
      <c r="D6" s="240"/>
      <c r="E6" s="240"/>
      <c r="F6" s="240"/>
      <c r="G6" s="240"/>
      <c r="H6" s="240"/>
      <c r="I6" s="240"/>
      <c r="J6" s="240"/>
      <c r="K6" s="240"/>
      <c r="L6" s="240"/>
      <c r="M6" s="240"/>
      <c r="N6" s="240"/>
    </row>
    <row r="7" spans="1:18" ht="16">
      <c r="A7" s="26"/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  <c r="N7" s="26"/>
    </row>
    <row r="8" spans="1:18" ht="16">
      <c r="A8" s="241" t="s">
        <v>62</v>
      </c>
      <c r="B8" s="241"/>
      <c r="C8" s="27" t="s">
        <v>63</v>
      </c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</row>
    <row r="9" spans="1:18" ht="16">
      <c r="A9" s="26"/>
      <c r="B9" s="26"/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</row>
    <row r="10" spans="1:18" ht="19.5" customHeight="1">
      <c r="A10" s="28" t="s">
        <v>64</v>
      </c>
      <c r="B10" s="242" t="s">
        <v>7</v>
      </c>
      <c r="C10" s="242"/>
      <c r="D10" s="242"/>
      <c r="E10" s="242"/>
      <c r="F10" s="242"/>
      <c r="G10" s="29"/>
      <c r="H10" s="30" t="str">
        <f>B10</f>
        <v>FABIO GARZON DAZA</v>
      </c>
      <c r="I10" s="29"/>
      <c r="J10" s="30" t="str">
        <f>B10</f>
        <v>FABIO GARZON DAZA</v>
      </c>
      <c r="K10" s="29"/>
      <c r="L10" s="30" t="str">
        <f>B10</f>
        <v>FABIO GARZON DAZA</v>
      </c>
      <c r="M10" s="26"/>
      <c r="N10" s="30" t="str">
        <f>L10</f>
        <v>FABIO GARZON DAZA</v>
      </c>
      <c r="O10" s="31"/>
      <c r="P10" s="30" t="str">
        <f>N10</f>
        <v>FABIO GARZON DAZA</v>
      </c>
      <c r="Q10" s="31"/>
      <c r="R10" s="31"/>
    </row>
    <row r="11" spans="1:18" ht="31.5" customHeight="1">
      <c r="A11" s="32" t="s">
        <v>65</v>
      </c>
      <c r="B11" s="32" t="s">
        <v>66</v>
      </c>
      <c r="C11" s="33" t="s">
        <v>67</v>
      </c>
      <c r="D11" s="33" t="s">
        <v>68</v>
      </c>
      <c r="E11" s="33" t="s">
        <v>69</v>
      </c>
      <c r="F11" s="32" t="s">
        <v>40</v>
      </c>
      <c r="G11" s="34"/>
      <c r="H11" s="208" t="s">
        <v>70</v>
      </c>
      <c r="I11" s="34"/>
      <c r="J11" s="208" t="s">
        <v>71</v>
      </c>
      <c r="K11" s="34"/>
      <c r="L11" s="213" t="s">
        <v>72</v>
      </c>
      <c r="M11" s="1"/>
      <c r="N11" s="208" t="s">
        <v>73</v>
      </c>
      <c r="O11" s="35"/>
      <c r="P11" s="208" t="s">
        <v>74</v>
      </c>
    </row>
    <row r="12" spans="1:18" ht="18" customHeight="1">
      <c r="A12" s="36">
        <v>1</v>
      </c>
      <c r="B12" s="37" t="s">
        <v>75</v>
      </c>
      <c r="C12" s="38">
        <v>99.06</v>
      </c>
      <c r="D12" s="39">
        <v>79</v>
      </c>
      <c r="E12" s="39" t="s">
        <v>76</v>
      </c>
      <c r="F12" s="235" t="s">
        <v>76</v>
      </c>
      <c r="G12" s="34"/>
      <c r="H12" s="209"/>
      <c r="I12" s="34"/>
      <c r="J12" s="209"/>
      <c r="K12" s="34"/>
      <c r="L12" s="214"/>
      <c r="M12" s="34"/>
      <c r="N12" s="209"/>
      <c r="O12" s="35"/>
      <c r="P12" s="209"/>
    </row>
    <row r="13" spans="1:18" ht="18" customHeight="1">
      <c r="A13" s="40">
        <v>2</v>
      </c>
      <c r="B13" s="41" t="s">
        <v>77</v>
      </c>
      <c r="C13" s="42">
        <v>89.07</v>
      </c>
      <c r="D13" s="43">
        <v>80</v>
      </c>
      <c r="E13" s="43" t="s">
        <v>76</v>
      </c>
      <c r="F13" s="236"/>
      <c r="G13" s="34"/>
      <c r="H13" s="209"/>
      <c r="I13" s="34"/>
      <c r="J13" s="209"/>
      <c r="K13" s="34"/>
      <c r="L13" s="214"/>
      <c r="M13" s="34"/>
      <c r="N13" s="209"/>
      <c r="O13" s="35"/>
      <c r="P13" s="209"/>
    </row>
    <row r="14" spans="1:18" ht="18" customHeight="1">
      <c r="A14" s="40">
        <v>3</v>
      </c>
      <c r="B14" s="41" t="s">
        <v>78</v>
      </c>
      <c r="C14" s="42">
        <v>65.88</v>
      </c>
      <c r="D14" s="43">
        <v>73</v>
      </c>
      <c r="E14" s="43" t="s">
        <v>76</v>
      </c>
      <c r="F14" s="236"/>
      <c r="G14" s="34"/>
      <c r="H14" s="210"/>
      <c r="I14" s="34"/>
      <c r="J14" s="210"/>
      <c r="K14" s="34"/>
      <c r="L14" s="215"/>
      <c r="M14" s="34"/>
      <c r="N14" s="210"/>
      <c r="O14" s="35"/>
      <c r="P14" s="210"/>
    </row>
    <row r="15" spans="1:18" ht="29.25" customHeight="1">
      <c r="A15" s="211" t="s">
        <v>79</v>
      </c>
      <c r="B15" s="212"/>
      <c r="C15" s="44">
        <f>SUM(C12:C14)</f>
        <v>254.01</v>
      </c>
      <c r="D15" s="45"/>
      <c r="E15" s="45"/>
      <c r="F15" s="237"/>
      <c r="G15" s="34"/>
      <c r="H15" s="30" t="s">
        <v>76</v>
      </c>
      <c r="I15" s="34"/>
      <c r="J15" s="30" t="s">
        <v>76</v>
      </c>
      <c r="K15" s="34"/>
      <c r="L15" s="30" t="s">
        <v>76</v>
      </c>
      <c r="M15" s="34"/>
      <c r="N15" s="30" t="s">
        <v>76</v>
      </c>
      <c r="O15" s="35"/>
      <c r="P15" s="30" t="s">
        <v>76</v>
      </c>
    </row>
    <row r="16" spans="1:18" ht="23.25" customHeight="1">
      <c r="A16" s="46"/>
      <c r="B16" s="46"/>
      <c r="C16" s="46"/>
      <c r="D16" s="46"/>
      <c r="E16" s="47"/>
      <c r="F16" s="46"/>
      <c r="G16" s="46"/>
      <c r="H16" s="46"/>
      <c r="I16" s="46"/>
      <c r="J16" s="46"/>
      <c r="K16" s="46"/>
      <c r="L16" s="46"/>
      <c r="M16" s="46"/>
      <c r="N16" s="46"/>
    </row>
    <row r="17" spans="1:16" ht="21" customHeight="1">
      <c r="A17" s="48" t="s">
        <v>80</v>
      </c>
      <c r="B17" s="230" t="s">
        <v>11</v>
      </c>
      <c r="C17" s="230"/>
      <c r="D17" s="230"/>
      <c r="E17" s="230"/>
      <c r="F17" s="230"/>
      <c r="G17" s="29"/>
      <c r="H17" s="30" t="str">
        <f>B17</f>
        <v>KP PROJECT INGENIERIA SAS</v>
      </c>
      <c r="I17" s="29"/>
      <c r="J17" s="30" t="str">
        <f>B17</f>
        <v>KP PROJECT INGENIERIA SAS</v>
      </c>
      <c r="K17" s="29"/>
      <c r="L17" s="30" t="str">
        <f>B17</f>
        <v>KP PROJECT INGENIERIA SAS</v>
      </c>
      <c r="M17" s="26"/>
      <c r="N17" s="30" t="str">
        <f>L17</f>
        <v>KP PROJECT INGENIERIA SAS</v>
      </c>
      <c r="O17" s="31"/>
      <c r="P17" s="30" t="str">
        <f>N17</f>
        <v>KP PROJECT INGENIERIA SAS</v>
      </c>
    </row>
    <row r="18" spans="1:16" ht="25">
      <c r="A18" s="32" t="s">
        <v>65</v>
      </c>
      <c r="B18" s="32" t="s">
        <v>66</v>
      </c>
      <c r="C18" s="33" t="s">
        <v>67</v>
      </c>
      <c r="D18" s="33" t="s">
        <v>68</v>
      </c>
      <c r="E18" s="33" t="s">
        <v>69</v>
      </c>
      <c r="F18" s="32" t="s">
        <v>40</v>
      </c>
      <c r="G18" s="34"/>
      <c r="H18" s="208" t="s">
        <v>70</v>
      </c>
      <c r="I18" s="34"/>
      <c r="J18" s="208" t="s">
        <v>71</v>
      </c>
      <c r="K18" s="34"/>
      <c r="L18" s="213" t="s">
        <v>72</v>
      </c>
      <c r="M18" s="1"/>
      <c r="N18" s="208" t="s">
        <v>73</v>
      </c>
      <c r="O18" s="35"/>
      <c r="P18" s="208" t="s">
        <v>74</v>
      </c>
    </row>
    <row r="19" spans="1:16">
      <c r="A19" s="36">
        <v>1</v>
      </c>
      <c r="B19" s="37" t="s">
        <v>81</v>
      </c>
      <c r="C19" s="38">
        <v>493.13</v>
      </c>
      <c r="D19" s="39">
        <v>7</v>
      </c>
      <c r="E19" s="39" t="s">
        <v>76</v>
      </c>
      <c r="F19" s="231" t="s">
        <v>76</v>
      </c>
      <c r="G19" s="34"/>
      <c r="H19" s="209"/>
      <c r="I19" s="34"/>
      <c r="J19" s="209"/>
      <c r="K19" s="34"/>
      <c r="L19" s="214"/>
      <c r="M19" s="34"/>
      <c r="N19" s="209"/>
      <c r="O19" s="35"/>
      <c r="P19" s="209"/>
    </row>
    <row r="20" spans="1:16" ht="17.25" customHeight="1">
      <c r="A20" s="40">
        <v>2</v>
      </c>
      <c r="B20" s="41"/>
      <c r="C20" s="42"/>
      <c r="D20" s="43"/>
      <c r="E20" s="43"/>
      <c r="F20" s="232"/>
      <c r="G20" s="34"/>
      <c r="H20" s="209"/>
      <c r="I20" s="34"/>
      <c r="J20" s="209"/>
      <c r="K20" s="34"/>
      <c r="L20" s="214"/>
      <c r="M20" s="34"/>
      <c r="N20" s="209"/>
      <c r="O20" s="35"/>
      <c r="P20" s="209"/>
    </row>
    <row r="21" spans="1:16">
      <c r="A21" s="40">
        <v>3</v>
      </c>
      <c r="B21" s="41"/>
      <c r="C21" s="42"/>
      <c r="D21" s="43"/>
      <c r="E21" s="43"/>
      <c r="F21" s="232"/>
      <c r="G21" s="34"/>
      <c r="H21" s="210"/>
      <c r="I21" s="34"/>
      <c r="J21" s="210"/>
      <c r="K21" s="34"/>
      <c r="L21" s="215"/>
      <c r="M21" s="34"/>
      <c r="N21" s="210"/>
      <c r="O21" s="35"/>
      <c r="P21" s="210"/>
    </row>
    <row r="22" spans="1:16" ht="25.5" customHeight="1">
      <c r="A22" s="211" t="s">
        <v>79</v>
      </c>
      <c r="B22" s="212"/>
      <c r="C22" s="44">
        <f>SUM(C19:C21)</f>
        <v>493.13</v>
      </c>
      <c r="D22" s="45"/>
      <c r="E22" s="45"/>
      <c r="F22" s="233"/>
      <c r="G22" s="34"/>
      <c r="H22" s="30" t="s">
        <v>76</v>
      </c>
      <c r="I22" s="34"/>
      <c r="J22" s="30" t="s">
        <v>76</v>
      </c>
      <c r="K22" s="34"/>
      <c r="L22" s="30" t="s">
        <v>76</v>
      </c>
      <c r="M22" s="34"/>
      <c r="N22" s="30" t="s">
        <v>76</v>
      </c>
      <c r="O22" s="35"/>
      <c r="P22" s="30" t="s">
        <v>76</v>
      </c>
    </row>
    <row r="23" spans="1:16" ht="23.25" customHeight="1">
      <c r="A23" s="49"/>
      <c r="B23" s="49"/>
      <c r="C23" s="50"/>
    </row>
    <row r="24" spans="1:16" ht="18" customHeight="1">
      <c r="A24" s="53" t="s">
        <v>82</v>
      </c>
      <c r="B24" s="234" t="s">
        <v>9</v>
      </c>
      <c r="C24" s="234"/>
      <c r="D24" s="234"/>
      <c r="E24" s="234"/>
      <c r="F24" s="234"/>
      <c r="G24" s="29"/>
      <c r="H24" s="30" t="str">
        <f>B24</f>
        <v>CONSORCIO SC INTEROBRAS 2021</v>
      </c>
      <c r="I24" s="29"/>
      <c r="J24" s="30" t="str">
        <f>B24</f>
        <v>CONSORCIO SC INTEROBRAS 2021</v>
      </c>
      <c r="K24" s="29"/>
      <c r="L24" s="30" t="str">
        <f>B24</f>
        <v>CONSORCIO SC INTEROBRAS 2021</v>
      </c>
      <c r="M24" s="26"/>
      <c r="N24" s="30" t="str">
        <f>L24</f>
        <v>CONSORCIO SC INTEROBRAS 2021</v>
      </c>
      <c r="O24" s="31"/>
      <c r="P24" s="30" t="str">
        <f>N24</f>
        <v>CONSORCIO SC INTEROBRAS 2021</v>
      </c>
    </row>
    <row r="25" spans="1:16" ht="25.5" customHeight="1">
      <c r="A25" s="32" t="s">
        <v>65</v>
      </c>
      <c r="B25" s="32" t="s">
        <v>66</v>
      </c>
      <c r="C25" s="33" t="s">
        <v>67</v>
      </c>
      <c r="D25" s="33" t="s">
        <v>68</v>
      </c>
      <c r="E25" s="33" t="s">
        <v>69</v>
      </c>
      <c r="F25" s="32" t="s">
        <v>40</v>
      </c>
      <c r="G25" s="34"/>
      <c r="H25" s="208" t="s">
        <v>70</v>
      </c>
      <c r="I25" s="34"/>
      <c r="J25" s="208" t="s">
        <v>71</v>
      </c>
      <c r="K25" s="34"/>
      <c r="L25" s="213" t="s">
        <v>72</v>
      </c>
      <c r="M25" s="1"/>
      <c r="N25" s="208" t="s">
        <v>73</v>
      </c>
      <c r="O25" s="35"/>
      <c r="P25" s="208" t="s">
        <v>74</v>
      </c>
    </row>
    <row r="26" spans="1:16">
      <c r="A26" s="36">
        <v>1</v>
      </c>
      <c r="B26" s="37" t="s">
        <v>77</v>
      </c>
      <c r="C26" s="38">
        <v>403.63</v>
      </c>
      <c r="D26" s="39">
        <v>1</v>
      </c>
      <c r="E26" s="39" t="s">
        <v>76</v>
      </c>
      <c r="F26" s="227" t="s">
        <v>76</v>
      </c>
      <c r="G26" s="34"/>
      <c r="H26" s="209"/>
      <c r="I26" s="34"/>
      <c r="J26" s="209"/>
      <c r="K26" s="34"/>
      <c r="L26" s="214"/>
      <c r="M26" s="34"/>
      <c r="N26" s="209"/>
      <c r="O26" s="35"/>
      <c r="P26" s="209"/>
    </row>
    <row r="27" spans="1:16">
      <c r="A27" s="40">
        <v>2</v>
      </c>
      <c r="B27" s="41" t="s">
        <v>83</v>
      </c>
      <c r="C27" s="42">
        <v>532.03</v>
      </c>
      <c r="D27" s="43">
        <v>4</v>
      </c>
      <c r="E27" s="43" t="s">
        <v>76</v>
      </c>
      <c r="F27" s="228"/>
      <c r="G27" s="34"/>
      <c r="H27" s="209"/>
      <c r="I27" s="34"/>
      <c r="J27" s="209"/>
      <c r="K27" s="34"/>
      <c r="L27" s="214"/>
      <c r="M27" s="34"/>
      <c r="N27" s="209"/>
      <c r="O27" s="35"/>
      <c r="P27" s="209"/>
    </row>
    <row r="28" spans="1:16">
      <c r="A28" s="40">
        <v>3</v>
      </c>
      <c r="B28" s="41"/>
      <c r="C28" s="42"/>
      <c r="D28" s="43"/>
      <c r="E28" s="43"/>
      <c r="F28" s="228"/>
      <c r="G28" s="34"/>
      <c r="H28" s="210"/>
      <c r="I28" s="34"/>
      <c r="J28" s="210"/>
      <c r="K28" s="34"/>
      <c r="L28" s="215"/>
      <c r="M28" s="34"/>
      <c r="N28" s="210"/>
      <c r="O28" s="35"/>
      <c r="P28" s="210"/>
    </row>
    <row r="29" spans="1:16" ht="27.75" customHeight="1">
      <c r="A29" s="211" t="s">
        <v>79</v>
      </c>
      <c r="B29" s="212"/>
      <c r="C29" s="44">
        <f>SUM(C26:C28)</f>
        <v>935.66</v>
      </c>
      <c r="D29" s="45"/>
      <c r="E29" s="45"/>
      <c r="F29" s="229"/>
      <c r="G29" s="34"/>
      <c r="H29" s="30" t="s">
        <v>76</v>
      </c>
      <c r="I29" s="34"/>
      <c r="J29" s="30" t="s">
        <v>76</v>
      </c>
      <c r="K29" s="34"/>
      <c r="L29" s="30" t="s">
        <v>76</v>
      </c>
      <c r="M29" s="34"/>
      <c r="N29" s="30" t="s">
        <v>76</v>
      </c>
      <c r="O29" s="35"/>
      <c r="P29" s="30" t="s">
        <v>76</v>
      </c>
    </row>
    <row r="30" spans="1:16" ht="23.25" customHeight="1"/>
    <row r="31" spans="1:16" ht="23">
      <c r="A31" s="54" t="s">
        <v>84</v>
      </c>
      <c r="B31" s="222" t="s">
        <v>85</v>
      </c>
      <c r="C31" s="222"/>
      <c r="D31" s="222"/>
      <c r="E31" s="222"/>
      <c r="F31" s="222"/>
      <c r="G31" s="29"/>
      <c r="H31" s="30" t="str">
        <f>B31</f>
        <v>ARQUITECTURA INGENIERIA Y DESARROLLO SAS</v>
      </c>
      <c r="I31" s="29"/>
      <c r="J31" s="30" t="str">
        <f>B31</f>
        <v>ARQUITECTURA INGENIERIA Y DESARROLLO SAS</v>
      </c>
      <c r="K31" s="29"/>
      <c r="L31" s="30" t="str">
        <f>B31</f>
        <v>ARQUITECTURA INGENIERIA Y DESARROLLO SAS</v>
      </c>
      <c r="M31" s="26"/>
      <c r="N31" s="30" t="str">
        <f>L31</f>
        <v>ARQUITECTURA INGENIERIA Y DESARROLLO SAS</v>
      </c>
      <c r="O31" s="31"/>
      <c r="P31" s="30" t="str">
        <f>N31</f>
        <v>ARQUITECTURA INGENIERIA Y DESARROLLO SAS</v>
      </c>
    </row>
    <row r="32" spans="1:16" ht="25.5" customHeight="1">
      <c r="A32" s="32" t="s">
        <v>65</v>
      </c>
      <c r="B32" s="32" t="s">
        <v>66</v>
      </c>
      <c r="C32" s="33" t="s">
        <v>67</v>
      </c>
      <c r="D32" s="33" t="s">
        <v>68</v>
      </c>
      <c r="E32" s="33" t="s">
        <v>69</v>
      </c>
      <c r="F32" s="32" t="s">
        <v>40</v>
      </c>
      <c r="G32" s="34"/>
      <c r="H32" s="208" t="s">
        <v>70</v>
      </c>
      <c r="I32" s="34"/>
      <c r="J32" s="208" t="s">
        <v>71</v>
      </c>
      <c r="K32" s="34"/>
      <c r="L32" s="213" t="s">
        <v>72</v>
      </c>
      <c r="M32" s="1"/>
      <c r="N32" s="208" t="s">
        <v>73</v>
      </c>
      <c r="O32" s="35"/>
      <c r="P32" s="208" t="s">
        <v>74</v>
      </c>
    </row>
    <row r="33" spans="1:16">
      <c r="A33" s="36">
        <v>1</v>
      </c>
      <c r="B33" s="37" t="s">
        <v>86</v>
      </c>
      <c r="C33" s="38">
        <v>2120.5300000000002</v>
      </c>
      <c r="D33" s="39">
        <v>3</v>
      </c>
      <c r="E33" s="39" t="s">
        <v>76</v>
      </c>
      <c r="F33" s="223" t="s">
        <v>76</v>
      </c>
      <c r="G33" s="34"/>
      <c r="H33" s="209"/>
      <c r="I33" s="34"/>
      <c r="J33" s="209"/>
      <c r="K33" s="34"/>
      <c r="L33" s="214"/>
      <c r="M33" s="34"/>
      <c r="N33" s="209"/>
      <c r="O33" s="35"/>
      <c r="P33" s="209"/>
    </row>
    <row r="34" spans="1:16">
      <c r="A34" s="40">
        <v>2</v>
      </c>
      <c r="B34" s="41">
        <v>72152500</v>
      </c>
      <c r="C34" s="42">
        <v>276.11</v>
      </c>
      <c r="D34" s="43">
        <v>29</v>
      </c>
      <c r="E34" s="43" t="s">
        <v>76</v>
      </c>
      <c r="F34" s="224"/>
      <c r="G34" s="34"/>
      <c r="H34" s="209"/>
      <c r="I34" s="34"/>
      <c r="J34" s="209"/>
      <c r="K34" s="34"/>
      <c r="L34" s="214"/>
      <c r="M34" s="34"/>
      <c r="N34" s="209"/>
      <c r="O34" s="35"/>
      <c r="P34" s="209"/>
    </row>
    <row r="35" spans="1:16">
      <c r="A35" s="40">
        <v>3</v>
      </c>
      <c r="B35" s="41"/>
      <c r="C35" s="42"/>
      <c r="D35" s="43"/>
      <c r="E35" s="43"/>
      <c r="F35" s="224"/>
      <c r="G35" s="34"/>
      <c r="H35" s="210"/>
      <c r="I35" s="34"/>
      <c r="J35" s="210"/>
      <c r="K35" s="34"/>
      <c r="L35" s="215"/>
      <c r="M35" s="34"/>
      <c r="N35" s="210"/>
      <c r="O35" s="35"/>
      <c r="P35" s="210"/>
    </row>
    <row r="36" spans="1:16" ht="27" customHeight="1">
      <c r="A36" s="211" t="s">
        <v>79</v>
      </c>
      <c r="B36" s="212"/>
      <c r="C36" s="44">
        <f>SUM(C33:C35)</f>
        <v>2396.6400000000003</v>
      </c>
      <c r="D36" s="45"/>
      <c r="E36" s="45"/>
      <c r="F36" s="225"/>
      <c r="G36" s="34"/>
      <c r="H36" s="30" t="s">
        <v>76</v>
      </c>
      <c r="I36" s="34"/>
      <c r="J36" s="30" t="s">
        <v>76</v>
      </c>
      <c r="K36" s="34"/>
      <c r="L36" s="30" t="s">
        <v>76</v>
      </c>
      <c r="M36" s="34"/>
      <c r="N36" s="30" t="s">
        <v>76</v>
      </c>
      <c r="O36" s="35"/>
      <c r="P36" s="30" t="s">
        <v>76</v>
      </c>
    </row>
    <row r="37" spans="1:16" ht="15" customHeight="1">
      <c r="A37" s="55"/>
      <c r="B37" s="55"/>
      <c r="C37" s="56"/>
      <c r="D37" s="57"/>
      <c r="E37" s="57"/>
      <c r="F37" s="55"/>
      <c r="G37" s="34"/>
      <c r="H37" s="55"/>
      <c r="I37" s="34"/>
      <c r="J37" s="55"/>
      <c r="K37" s="34"/>
      <c r="L37" s="55"/>
      <c r="M37" s="34"/>
      <c r="N37" s="55"/>
      <c r="O37" s="35"/>
      <c r="P37" s="55"/>
    </row>
    <row r="38" spans="1:16" ht="15" customHeight="1">
      <c r="A38" s="58" t="s">
        <v>87</v>
      </c>
      <c r="B38" s="226" t="s">
        <v>88</v>
      </c>
      <c r="C38" s="226"/>
      <c r="D38" s="226"/>
      <c r="E38" s="226"/>
      <c r="F38" s="226"/>
      <c r="G38" s="29"/>
      <c r="H38" s="30" t="str">
        <f>B38</f>
        <v>MORELSA CONSTRUCTORES LTDA.</v>
      </c>
      <c r="I38" s="29"/>
      <c r="J38" s="30" t="str">
        <f>B38</f>
        <v>MORELSA CONSTRUCTORES LTDA.</v>
      </c>
      <c r="K38" s="29"/>
      <c r="L38" s="30" t="str">
        <f>B38</f>
        <v>MORELSA CONSTRUCTORES LTDA.</v>
      </c>
      <c r="M38" s="26"/>
      <c r="N38" s="30" t="str">
        <f>L38</f>
        <v>MORELSA CONSTRUCTORES LTDA.</v>
      </c>
      <c r="O38" s="31"/>
      <c r="P38" s="30" t="str">
        <f>N38</f>
        <v>MORELSA CONSTRUCTORES LTDA.</v>
      </c>
    </row>
    <row r="39" spans="1:16" ht="25.5" customHeight="1">
      <c r="A39" s="32" t="s">
        <v>65</v>
      </c>
      <c r="B39" s="32" t="s">
        <v>66</v>
      </c>
      <c r="C39" s="33" t="s">
        <v>67</v>
      </c>
      <c r="D39" s="33" t="s">
        <v>68</v>
      </c>
      <c r="E39" s="33" t="s">
        <v>69</v>
      </c>
      <c r="F39" s="32" t="s">
        <v>40</v>
      </c>
      <c r="G39" s="34"/>
      <c r="H39" s="208" t="s">
        <v>70</v>
      </c>
      <c r="I39" s="34"/>
      <c r="J39" s="208" t="s">
        <v>71</v>
      </c>
      <c r="K39" s="34"/>
      <c r="L39" s="213" t="s">
        <v>72</v>
      </c>
      <c r="M39" s="1"/>
      <c r="N39" s="208" t="s">
        <v>73</v>
      </c>
      <c r="O39" s="35"/>
      <c r="P39" s="208" t="s">
        <v>74</v>
      </c>
    </row>
    <row r="40" spans="1:16" ht="15" customHeight="1">
      <c r="A40" s="36">
        <v>1</v>
      </c>
      <c r="B40" s="37" t="s">
        <v>89</v>
      </c>
      <c r="C40" s="38">
        <v>254.44</v>
      </c>
      <c r="D40" s="39">
        <v>7</v>
      </c>
      <c r="E40" s="39" t="s">
        <v>76</v>
      </c>
      <c r="F40" s="219" t="s">
        <v>76</v>
      </c>
      <c r="G40" s="34"/>
      <c r="H40" s="209"/>
      <c r="I40" s="34"/>
      <c r="J40" s="209"/>
      <c r="K40" s="34"/>
      <c r="L40" s="214"/>
      <c r="M40" s="34"/>
      <c r="N40" s="209"/>
      <c r="O40" s="35"/>
      <c r="P40" s="209"/>
    </row>
    <row r="41" spans="1:16" ht="15" customHeight="1">
      <c r="A41" s="40">
        <v>2</v>
      </c>
      <c r="B41" s="41" t="s">
        <v>90</v>
      </c>
      <c r="C41" s="42">
        <v>284.14</v>
      </c>
      <c r="D41" s="43">
        <v>2</v>
      </c>
      <c r="E41" s="43" t="s">
        <v>76</v>
      </c>
      <c r="F41" s="220"/>
      <c r="G41" s="34"/>
      <c r="H41" s="209"/>
      <c r="I41" s="34"/>
      <c r="J41" s="209"/>
      <c r="K41" s="34"/>
      <c r="L41" s="214"/>
      <c r="M41" s="34"/>
      <c r="N41" s="209"/>
      <c r="O41" s="35"/>
      <c r="P41" s="209"/>
    </row>
    <row r="42" spans="1:16" ht="15" customHeight="1">
      <c r="A42" s="40">
        <v>3</v>
      </c>
      <c r="B42" s="41"/>
      <c r="C42" s="42"/>
      <c r="D42" s="43"/>
      <c r="E42" s="43"/>
      <c r="F42" s="220"/>
      <c r="G42" s="34"/>
      <c r="H42" s="210"/>
      <c r="I42" s="34"/>
      <c r="J42" s="210"/>
      <c r="K42" s="34"/>
      <c r="L42" s="215"/>
      <c r="M42" s="34"/>
      <c r="N42" s="210"/>
      <c r="O42" s="35"/>
      <c r="P42" s="210"/>
    </row>
    <row r="43" spans="1:16" ht="26.25" customHeight="1">
      <c r="A43" s="211" t="s">
        <v>79</v>
      </c>
      <c r="B43" s="212"/>
      <c r="C43" s="44">
        <f>SUM(C40:C42)</f>
        <v>538.57999999999993</v>
      </c>
      <c r="D43" s="45"/>
      <c r="E43" s="45"/>
      <c r="F43" s="221"/>
      <c r="G43" s="34"/>
      <c r="H43" s="30" t="s">
        <v>76</v>
      </c>
      <c r="I43" s="34"/>
      <c r="J43" s="30" t="s">
        <v>76</v>
      </c>
      <c r="K43" s="34"/>
      <c r="L43" s="30" t="s">
        <v>76</v>
      </c>
      <c r="M43" s="34"/>
      <c r="N43" s="30" t="s">
        <v>76</v>
      </c>
      <c r="O43" s="35"/>
      <c r="P43" s="30" t="s">
        <v>76</v>
      </c>
    </row>
    <row r="44" spans="1:16" ht="23.25" customHeight="1"/>
    <row r="45" spans="1:16" ht="25.5" customHeight="1">
      <c r="A45" s="59" t="s">
        <v>91</v>
      </c>
      <c r="B45" s="207" t="s">
        <v>8</v>
      </c>
      <c r="C45" s="207"/>
      <c r="D45" s="207"/>
      <c r="E45" s="207"/>
      <c r="F45" s="207"/>
      <c r="G45" s="29"/>
      <c r="H45" s="30" t="str">
        <f>B45</f>
        <v>REINGENIERIA INTEGRAL SAS</v>
      </c>
      <c r="I45" s="29"/>
      <c r="J45" s="30" t="str">
        <f>B45</f>
        <v>REINGENIERIA INTEGRAL SAS</v>
      </c>
      <c r="K45" s="29"/>
      <c r="L45" s="30" t="str">
        <f>B45</f>
        <v>REINGENIERIA INTEGRAL SAS</v>
      </c>
      <c r="M45" s="26"/>
      <c r="N45" s="30" t="str">
        <f>L45</f>
        <v>REINGENIERIA INTEGRAL SAS</v>
      </c>
      <c r="O45" s="31"/>
      <c r="P45" s="30" t="str">
        <f>N45</f>
        <v>REINGENIERIA INTEGRAL SAS</v>
      </c>
    </row>
    <row r="46" spans="1:16" ht="25.5" customHeight="1">
      <c r="A46" s="32" t="s">
        <v>65</v>
      </c>
      <c r="B46" s="32" t="s">
        <v>66</v>
      </c>
      <c r="C46" s="33" t="s">
        <v>67</v>
      </c>
      <c r="D46" s="33" t="s">
        <v>68</v>
      </c>
      <c r="E46" s="33" t="s">
        <v>69</v>
      </c>
      <c r="F46" s="32" t="s">
        <v>40</v>
      </c>
      <c r="G46" s="34"/>
      <c r="H46" s="208" t="s">
        <v>70</v>
      </c>
      <c r="I46" s="34"/>
      <c r="J46" s="208" t="s">
        <v>71</v>
      </c>
      <c r="K46" s="34"/>
      <c r="L46" s="213" t="s">
        <v>72</v>
      </c>
      <c r="M46" s="1"/>
      <c r="N46" s="208" t="s">
        <v>73</v>
      </c>
      <c r="O46" s="35"/>
      <c r="P46" s="208" t="s">
        <v>74</v>
      </c>
    </row>
    <row r="47" spans="1:16">
      <c r="A47" s="36">
        <v>1</v>
      </c>
      <c r="B47" s="37" t="s">
        <v>92</v>
      </c>
      <c r="C47" s="38">
        <v>1043.31</v>
      </c>
      <c r="D47" s="39">
        <v>1</v>
      </c>
      <c r="E47" s="39" t="s">
        <v>76</v>
      </c>
      <c r="F47" s="216" t="s">
        <v>76</v>
      </c>
      <c r="G47" s="34"/>
      <c r="H47" s="209"/>
      <c r="I47" s="34"/>
      <c r="J47" s="209"/>
      <c r="K47" s="34"/>
      <c r="L47" s="214"/>
      <c r="M47" s="34"/>
      <c r="N47" s="209"/>
      <c r="O47" s="35"/>
      <c r="P47" s="209"/>
    </row>
    <row r="48" spans="1:16">
      <c r="A48" s="40">
        <v>2</v>
      </c>
      <c r="B48" s="41"/>
      <c r="C48" s="42"/>
      <c r="D48" s="43"/>
      <c r="E48" s="43"/>
      <c r="F48" s="217"/>
      <c r="G48" s="34"/>
      <c r="H48" s="209"/>
      <c r="I48" s="34"/>
      <c r="J48" s="209"/>
      <c r="K48" s="34"/>
      <c r="L48" s="214"/>
      <c r="M48" s="34"/>
      <c r="N48" s="209"/>
      <c r="O48" s="35"/>
      <c r="P48" s="209"/>
    </row>
    <row r="49" spans="1:16">
      <c r="A49" s="40">
        <v>3</v>
      </c>
      <c r="B49" s="41"/>
      <c r="C49" s="42"/>
      <c r="D49" s="60"/>
      <c r="E49" s="43"/>
      <c r="F49" s="217"/>
      <c r="G49" s="34"/>
      <c r="H49" s="210"/>
      <c r="I49" s="34"/>
      <c r="J49" s="210"/>
      <c r="K49" s="34"/>
      <c r="L49" s="215"/>
      <c r="M49" s="34"/>
      <c r="N49" s="210"/>
      <c r="O49" s="35"/>
      <c r="P49" s="210"/>
    </row>
    <row r="50" spans="1:16" ht="29.25" customHeight="1">
      <c r="A50" s="211" t="s">
        <v>79</v>
      </c>
      <c r="B50" s="212"/>
      <c r="C50" s="61">
        <f>SUM(C47:C49)</f>
        <v>1043.31</v>
      </c>
      <c r="D50" s="40"/>
      <c r="E50" s="62"/>
      <c r="F50" s="218"/>
      <c r="G50" s="34"/>
      <c r="H50" s="30" t="s">
        <v>76</v>
      </c>
      <c r="I50" s="34"/>
      <c r="J50" s="30" t="s">
        <v>76</v>
      </c>
      <c r="K50" s="34"/>
      <c r="L50" s="30" t="s">
        <v>76</v>
      </c>
      <c r="M50" s="34"/>
      <c r="N50" s="30" t="s">
        <v>76</v>
      </c>
      <c r="O50" s="35"/>
      <c r="P50" s="30" t="s">
        <v>76</v>
      </c>
    </row>
    <row r="51" spans="1:16">
      <c r="D51" s="34"/>
    </row>
    <row r="54" spans="1:16">
      <c r="B54" s="205" t="s">
        <v>143</v>
      </c>
      <c r="C54" s="205"/>
    </row>
    <row r="55" spans="1:16" ht="15.75" customHeight="1">
      <c r="B55" s="206" t="s">
        <v>144</v>
      </c>
      <c r="C55" s="206"/>
    </row>
    <row r="56" spans="1:16">
      <c r="B56" s="206" t="s">
        <v>145</v>
      </c>
      <c r="C56" s="206"/>
    </row>
  </sheetData>
  <mergeCells count="57">
    <mergeCell ref="P11:P14"/>
    <mergeCell ref="F12:F15"/>
    <mergeCell ref="A15:B15"/>
    <mergeCell ref="A1:N1"/>
    <mergeCell ref="A2:N2"/>
    <mergeCell ref="A3:N3"/>
    <mergeCell ref="A5:N5"/>
    <mergeCell ref="A6:N6"/>
    <mergeCell ref="A8:B8"/>
    <mergeCell ref="B10:F10"/>
    <mergeCell ref="H11:H14"/>
    <mergeCell ref="J11:J14"/>
    <mergeCell ref="L11:L14"/>
    <mergeCell ref="N11:N14"/>
    <mergeCell ref="P25:P28"/>
    <mergeCell ref="F26:F29"/>
    <mergeCell ref="A29:B29"/>
    <mergeCell ref="B17:F17"/>
    <mergeCell ref="H18:H21"/>
    <mergeCell ref="J18:J21"/>
    <mergeCell ref="L18:L21"/>
    <mergeCell ref="N18:N21"/>
    <mergeCell ref="P18:P21"/>
    <mergeCell ref="F19:F22"/>
    <mergeCell ref="A22:B22"/>
    <mergeCell ref="B24:F24"/>
    <mergeCell ref="H25:H28"/>
    <mergeCell ref="J25:J28"/>
    <mergeCell ref="L25:L28"/>
    <mergeCell ref="N25:N28"/>
    <mergeCell ref="P39:P42"/>
    <mergeCell ref="F40:F43"/>
    <mergeCell ref="A43:B43"/>
    <mergeCell ref="B31:F31"/>
    <mergeCell ref="H32:H35"/>
    <mergeCell ref="J32:J35"/>
    <mergeCell ref="L32:L35"/>
    <mergeCell ref="N32:N35"/>
    <mergeCell ref="P32:P35"/>
    <mergeCell ref="F33:F36"/>
    <mergeCell ref="A36:B36"/>
    <mergeCell ref="B38:F38"/>
    <mergeCell ref="H39:H42"/>
    <mergeCell ref="J39:J42"/>
    <mergeCell ref="L39:L42"/>
    <mergeCell ref="N39:N42"/>
    <mergeCell ref="J46:J49"/>
    <mergeCell ref="L46:L49"/>
    <mergeCell ref="N46:N49"/>
    <mergeCell ref="P46:P49"/>
    <mergeCell ref="F47:F50"/>
    <mergeCell ref="B54:C54"/>
    <mergeCell ref="B55:C55"/>
    <mergeCell ref="B56:C56"/>
    <mergeCell ref="B45:F45"/>
    <mergeCell ref="H46:H49"/>
    <mergeCell ref="A50:B50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X47"/>
  <sheetViews>
    <sheetView topLeftCell="A4" workbookViewId="0">
      <selection activeCell="F13" sqref="F13"/>
    </sheetView>
  </sheetViews>
  <sheetFormatPr baseColWidth="10" defaultColWidth="11.54296875" defaultRowHeight="11.5"/>
  <cols>
    <col min="1" max="1" width="3.7265625" style="118" customWidth="1"/>
    <col min="2" max="2" width="6.7265625" style="135" customWidth="1"/>
    <col min="3" max="3" width="41.26953125" style="136" customWidth="1"/>
    <col min="4" max="4" width="13.54296875" style="118" bestFit="1" customWidth="1"/>
    <col min="5" max="7" width="24.81640625" style="118" customWidth="1"/>
    <col min="8" max="8" width="15.81640625" style="118" customWidth="1"/>
    <col min="9" max="9" width="38.1796875" style="118" customWidth="1"/>
    <col min="10" max="16384" width="11.54296875" style="118"/>
  </cols>
  <sheetData>
    <row r="1" spans="2:24">
      <c r="B1" s="115"/>
      <c r="C1" s="116"/>
      <c r="D1" s="117"/>
      <c r="E1" s="117"/>
      <c r="F1" s="117"/>
      <c r="G1" s="117"/>
      <c r="H1" s="117"/>
      <c r="I1" s="117"/>
    </row>
    <row r="2" spans="2:24">
      <c r="B2" s="244" t="s">
        <v>0</v>
      </c>
      <c r="C2" s="244"/>
      <c r="D2" s="244"/>
      <c r="E2" s="244"/>
      <c r="F2" s="244"/>
      <c r="G2" s="244"/>
      <c r="H2" s="244"/>
      <c r="I2" s="244"/>
    </row>
    <row r="3" spans="2:24">
      <c r="B3" s="244" t="s">
        <v>155</v>
      </c>
      <c r="C3" s="244"/>
      <c r="D3" s="244"/>
      <c r="E3" s="244"/>
      <c r="F3" s="244"/>
      <c r="G3" s="244"/>
      <c r="H3" s="244"/>
      <c r="I3" s="244"/>
    </row>
    <row r="4" spans="2:24">
      <c r="B4" s="244" t="s">
        <v>2</v>
      </c>
      <c r="C4" s="244"/>
      <c r="D4" s="244"/>
      <c r="E4" s="244"/>
      <c r="F4" s="244"/>
      <c r="G4" s="244"/>
      <c r="H4" s="244"/>
      <c r="I4" s="244"/>
    </row>
    <row r="5" spans="2:24">
      <c r="B5" s="119"/>
      <c r="C5" s="119"/>
      <c r="D5" s="119"/>
      <c r="E5" s="119"/>
      <c r="F5" s="119"/>
      <c r="G5" s="119"/>
      <c r="H5" s="119"/>
      <c r="I5" s="117"/>
    </row>
    <row r="6" spans="2:24" ht="12.5">
      <c r="B6" s="245" t="s">
        <v>156</v>
      </c>
      <c r="C6" s="245"/>
      <c r="D6" s="245"/>
      <c r="E6" s="245"/>
      <c r="F6" s="245"/>
      <c r="G6" s="245"/>
      <c r="H6" s="245"/>
      <c r="I6" s="245"/>
    </row>
    <row r="7" spans="2:24" ht="55.5" customHeight="1">
      <c r="B7" s="246" t="s">
        <v>157</v>
      </c>
      <c r="C7" s="246"/>
      <c r="D7" s="246"/>
      <c r="E7" s="246"/>
      <c r="F7" s="246"/>
      <c r="G7" s="246"/>
      <c r="H7" s="246"/>
      <c r="I7" s="246"/>
      <c r="N7" s="120"/>
      <c r="O7" s="120"/>
      <c r="R7" s="120"/>
      <c r="S7" s="120"/>
      <c r="X7" s="118">
        <f>360*3</f>
        <v>1080</v>
      </c>
    </row>
    <row r="8" spans="2:24" ht="12.5">
      <c r="B8" s="121"/>
      <c r="C8" s="122"/>
      <c r="D8" s="123"/>
      <c r="E8" s="123"/>
      <c r="F8" s="123"/>
      <c r="G8" s="123"/>
      <c r="H8" s="123"/>
      <c r="I8" s="123"/>
      <c r="N8" s="120"/>
      <c r="O8" s="120"/>
      <c r="R8" s="120"/>
      <c r="S8" s="120"/>
    </row>
    <row r="9" spans="2:24" ht="12.5">
      <c r="B9" s="121"/>
      <c r="C9" s="122"/>
      <c r="D9" s="123"/>
      <c r="E9" s="123"/>
      <c r="F9" s="123"/>
      <c r="G9" s="123"/>
      <c r="H9" s="123"/>
      <c r="I9" s="123"/>
      <c r="N9" s="120"/>
      <c r="O9" s="120"/>
      <c r="R9" s="120"/>
      <c r="S9" s="120"/>
    </row>
    <row r="10" spans="2:24" ht="39" customHeight="1">
      <c r="B10" s="247" t="s">
        <v>158</v>
      </c>
      <c r="C10" s="247" t="s">
        <v>159</v>
      </c>
      <c r="D10" s="124" t="s">
        <v>160</v>
      </c>
      <c r="E10" s="124" t="s">
        <v>161</v>
      </c>
      <c r="F10" s="124" t="s">
        <v>168</v>
      </c>
      <c r="G10" s="124" t="s">
        <v>167</v>
      </c>
      <c r="H10" s="247" t="s">
        <v>162</v>
      </c>
      <c r="I10" s="248" t="s">
        <v>97</v>
      </c>
      <c r="N10" s="120"/>
      <c r="O10" s="120"/>
    </row>
    <row r="11" spans="2:24" ht="12.5">
      <c r="B11" s="247"/>
      <c r="C11" s="247"/>
      <c r="D11" s="125" t="s">
        <v>163</v>
      </c>
      <c r="E11" s="125" t="s">
        <v>163</v>
      </c>
      <c r="F11" s="125" t="s">
        <v>163</v>
      </c>
      <c r="G11" s="125" t="s">
        <v>163</v>
      </c>
      <c r="H11" s="247"/>
      <c r="I11" s="249"/>
    </row>
    <row r="12" spans="2:24" ht="25">
      <c r="B12" s="125">
        <v>1</v>
      </c>
      <c r="C12" s="126" t="s">
        <v>7</v>
      </c>
      <c r="D12" s="127">
        <v>100</v>
      </c>
      <c r="E12" s="127">
        <v>100</v>
      </c>
      <c r="F12" s="127">
        <v>0</v>
      </c>
      <c r="G12" s="127">
        <v>0.5</v>
      </c>
      <c r="H12" s="127">
        <f>SUM(D12:G12)</f>
        <v>200.5</v>
      </c>
      <c r="I12" s="128" t="s">
        <v>169</v>
      </c>
    </row>
    <row r="13" spans="2:24" ht="25">
      <c r="B13" s="125">
        <v>2</v>
      </c>
      <c r="C13" s="129" t="s">
        <v>11</v>
      </c>
      <c r="D13" s="130">
        <v>100</v>
      </c>
      <c r="E13" s="131">
        <v>100</v>
      </c>
      <c r="F13" s="131">
        <v>0</v>
      </c>
      <c r="G13" s="131">
        <v>0.5</v>
      </c>
      <c r="H13" s="127">
        <f t="shared" ref="H13:H17" si="0">SUM(D13:G13)</f>
        <v>200.5</v>
      </c>
      <c r="I13" s="128" t="s">
        <v>169</v>
      </c>
    </row>
    <row r="14" spans="2:24" ht="25">
      <c r="B14" s="125">
        <v>3</v>
      </c>
      <c r="C14" s="126" t="s">
        <v>9</v>
      </c>
      <c r="D14" s="127">
        <v>100</v>
      </c>
      <c r="E14" s="127">
        <v>100</v>
      </c>
      <c r="F14" s="127">
        <v>0</v>
      </c>
      <c r="G14" s="127">
        <v>0.5</v>
      </c>
      <c r="H14" s="127">
        <f t="shared" si="0"/>
        <v>200.5</v>
      </c>
      <c r="I14" s="128" t="s">
        <v>169</v>
      </c>
    </row>
    <row r="15" spans="2:24" ht="24" customHeight="1">
      <c r="B15" s="125">
        <v>4</v>
      </c>
      <c r="C15" s="129" t="s">
        <v>85</v>
      </c>
      <c r="D15" s="130">
        <v>100</v>
      </c>
      <c r="E15" s="131">
        <v>100</v>
      </c>
      <c r="F15" s="131">
        <v>0.5</v>
      </c>
      <c r="G15" s="131">
        <v>0.5</v>
      </c>
      <c r="H15" s="127">
        <f t="shared" si="0"/>
        <v>201</v>
      </c>
      <c r="I15" s="128"/>
    </row>
    <row r="16" spans="2:24" ht="24" customHeight="1">
      <c r="B16" s="125">
        <v>5</v>
      </c>
      <c r="C16" s="126" t="s">
        <v>88</v>
      </c>
      <c r="D16" s="127">
        <v>100</v>
      </c>
      <c r="E16" s="127">
        <v>100</v>
      </c>
      <c r="F16" s="127">
        <v>0.5</v>
      </c>
      <c r="G16" s="127">
        <v>0.5</v>
      </c>
      <c r="H16" s="127">
        <f t="shared" si="0"/>
        <v>201</v>
      </c>
      <c r="I16" s="128"/>
    </row>
    <row r="17" spans="2:9" ht="24" customHeight="1">
      <c r="B17" s="125">
        <v>6</v>
      </c>
      <c r="C17" s="129" t="s">
        <v>8</v>
      </c>
      <c r="D17" s="130">
        <v>100</v>
      </c>
      <c r="E17" s="131">
        <v>100</v>
      </c>
      <c r="F17" s="131">
        <v>0.5</v>
      </c>
      <c r="G17" s="131">
        <v>0.5</v>
      </c>
      <c r="H17" s="127">
        <f t="shared" si="0"/>
        <v>201</v>
      </c>
      <c r="I17" s="128"/>
    </row>
    <row r="18" spans="2:9" ht="12" customHeight="1">
      <c r="B18" s="123"/>
      <c r="C18" s="123"/>
      <c r="D18" s="123"/>
      <c r="E18" s="123"/>
      <c r="F18" s="123"/>
      <c r="G18" s="123"/>
      <c r="H18" s="123"/>
      <c r="I18" s="123"/>
    </row>
    <row r="19" spans="2:9" ht="12.5">
      <c r="B19" s="243" t="s">
        <v>143</v>
      </c>
      <c r="C19" s="243"/>
      <c r="D19" s="132"/>
      <c r="E19" s="133"/>
      <c r="F19" s="133"/>
      <c r="G19" s="133"/>
      <c r="H19" s="133"/>
      <c r="I19" s="133"/>
    </row>
    <row r="20" spans="2:9" ht="12.5">
      <c r="B20" s="206" t="s">
        <v>164</v>
      </c>
      <c r="C20" s="206"/>
      <c r="D20" s="132"/>
      <c r="E20" s="133"/>
      <c r="F20" s="133"/>
      <c r="G20" s="133"/>
      <c r="H20" s="133"/>
      <c r="I20" s="133"/>
    </row>
    <row r="21" spans="2:9" ht="12" customHeight="1">
      <c r="B21" s="110"/>
      <c r="C21" s="110"/>
      <c r="D21" s="132"/>
      <c r="E21" s="133"/>
      <c r="F21" s="133"/>
      <c r="G21" s="133"/>
      <c r="H21" s="133"/>
      <c r="I21" s="133"/>
    </row>
    <row r="22" spans="2:9" ht="12.5">
      <c r="B22" s="110"/>
      <c r="C22" s="110"/>
      <c r="D22" s="132"/>
      <c r="E22" s="133"/>
      <c r="F22" s="133"/>
      <c r="G22" s="133"/>
      <c r="H22" s="133"/>
      <c r="I22" s="133"/>
    </row>
    <row r="23" spans="2:9" ht="12.5">
      <c r="B23" s="110"/>
      <c r="C23" s="110"/>
      <c r="D23" s="132"/>
      <c r="E23" s="133"/>
      <c r="F23" s="133"/>
      <c r="G23" s="133"/>
      <c r="H23" s="133"/>
      <c r="I23" s="133"/>
    </row>
    <row r="24" spans="2:9" ht="12" customHeight="1">
      <c r="B24" s="132"/>
      <c r="C24" s="132"/>
      <c r="D24" s="132"/>
      <c r="E24" s="133"/>
      <c r="F24" s="133"/>
      <c r="G24" s="133"/>
      <c r="H24" s="133"/>
      <c r="I24" s="133"/>
    </row>
    <row r="25" spans="2:9" ht="12.5">
      <c r="B25" s="243" t="s">
        <v>165</v>
      </c>
      <c r="C25" s="243"/>
      <c r="D25" s="132"/>
      <c r="E25" s="133"/>
      <c r="F25" s="133"/>
      <c r="G25" s="133"/>
      <c r="H25" s="133"/>
      <c r="I25" s="133"/>
    </row>
    <row r="26" spans="2:9" ht="12.5">
      <c r="B26" s="134" t="s">
        <v>166</v>
      </c>
      <c r="C26" s="134"/>
      <c r="D26" s="132"/>
      <c r="E26" s="133"/>
      <c r="F26" s="133"/>
      <c r="G26" s="133"/>
      <c r="H26" s="133"/>
      <c r="I26" s="133"/>
    </row>
    <row r="27" spans="2:9" ht="12.5">
      <c r="B27" s="133"/>
      <c r="C27" s="133"/>
      <c r="D27" s="133"/>
      <c r="E27" s="133"/>
      <c r="F27" s="133"/>
      <c r="G27" s="133"/>
      <c r="H27" s="133"/>
      <c r="I27" s="133"/>
    </row>
    <row r="28" spans="2:9" ht="12.5">
      <c r="B28" s="133"/>
      <c r="C28" s="133"/>
      <c r="D28" s="133"/>
      <c r="E28" s="133"/>
      <c r="F28" s="133"/>
      <c r="G28" s="133"/>
      <c r="H28" s="133"/>
      <c r="I28" s="133"/>
    </row>
    <row r="29" spans="2:9" ht="12" customHeight="1">
      <c r="B29" s="133"/>
      <c r="C29" s="133"/>
      <c r="D29" s="133"/>
      <c r="E29" s="133"/>
      <c r="F29" s="133"/>
      <c r="G29" s="133"/>
      <c r="H29" s="133"/>
      <c r="I29" s="133"/>
    </row>
    <row r="30" spans="2:9" ht="12" customHeight="1">
      <c r="B30" s="133"/>
      <c r="C30" s="133"/>
      <c r="D30" s="133"/>
      <c r="E30" s="133"/>
      <c r="F30" s="133"/>
      <c r="G30" s="133"/>
      <c r="H30" s="133"/>
      <c r="I30" s="133"/>
    </row>
    <row r="31" spans="2:9" ht="12" customHeight="1">
      <c r="B31" s="133"/>
      <c r="C31" s="133"/>
      <c r="D31" s="133"/>
      <c r="E31" s="133"/>
      <c r="F31" s="133"/>
      <c r="G31" s="133"/>
      <c r="H31" s="133"/>
      <c r="I31" s="133"/>
    </row>
    <row r="32" spans="2:9">
      <c r="B32" s="118"/>
      <c r="C32" s="118"/>
    </row>
    <row r="33" spans="2:3" ht="12" customHeight="1">
      <c r="B33" s="118"/>
      <c r="C33" s="118"/>
    </row>
    <row r="34" spans="2:3">
      <c r="B34" s="118"/>
      <c r="C34" s="118"/>
    </row>
    <row r="35" spans="2:3">
      <c r="B35" s="118"/>
      <c r="C35" s="118"/>
    </row>
    <row r="36" spans="2:3" ht="12" customHeight="1">
      <c r="B36" s="118"/>
      <c r="C36" s="118"/>
    </row>
    <row r="37" spans="2:3" ht="12" customHeight="1">
      <c r="B37" s="118"/>
      <c r="C37" s="118"/>
    </row>
    <row r="38" spans="2:3" ht="12" customHeight="1">
      <c r="B38" s="118"/>
      <c r="C38" s="118"/>
    </row>
    <row r="39" spans="2:3" ht="12" customHeight="1">
      <c r="B39" s="118"/>
      <c r="C39" s="118"/>
    </row>
    <row r="40" spans="2:3">
      <c r="B40" s="118"/>
      <c r="C40" s="118"/>
    </row>
    <row r="41" spans="2:3">
      <c r="B41" s="118"/>
      <c r="C41" s="118"/>
    </row>
    <row r="42" spans="2:3">
      <c r="B42" s="118"/>
      <c r="C42" s="118"/>
    </row>
    <row r="43" spans="2:3" ht="12" customHeight="1">
      <c r="B43" s="118"/>
      <c r="C43" s="118"/>
    </row>
    <row r="44" spans="2:3">
      <c r="B44" s="118"/>
      <c r="C44" s="118"/>
    </row>
    <row r="45" spans="2:3" ht="12" customHeight="1">
      <c r="B45" s="118"/>
      <c r="C45" s="118"/>
    </row>
    <row r="46" spans="2:3" ht="12" customHeight="1">
      <c r="B46" s="118"/>
      <c r="C46" s="118"/>
    </row>
    <row r="47" spans="2:3" ht="12" customHeight="1">
      <c r="B47" s="118"/>
      <c r="C47" s="118"/>
    </row>
  </sheetData>
  <mergeCells count="12">
    <mergeCell ref="B19:C19"/>
    <mergeCell ref="B20:C20"/>
    <mergeCell ref="B25:C25"/>
    <mergeCell ref="B2:I2"/>
    <mergeCell ref="B3:I3"/>
    <mergeCell ref="B4:I4"/>
    <mergeCell ref="B6:I6"/>
    <mergeCell ref="B7:I7"/>
    <mergeCell ref="B10:B11"/>
    <mergeCell ref="C10:C11"/>
    <mergeCell ref="H10:H11"/>
    <mergeCell ref="I10:I11"/>
  </mergeCells>
  <pageMargins left="0.7" right="0.7" top="0.75" bottom="0.75" header="0.3" footer="0.3"/>
  <pageSetup paperSize="9" orientation="portrait" horizontalDpi="360" verticalDpi="360" r:id="rId1"/>
  <drawing r:id="rId2"/>
  <extLst>
    <ext xmlns:x14="http://schemas.microsoft.com/office/spreadsheetml/2009/9/main" uri="{05C60535-1F16-4fd2-B633-F4F36F0B64E0}">
      <x14:sparklineGroups xmlns:xm="http://schemas.microsoft.com/office/excel/2006/main">
        <x14:sparklineGroup manualMax="0" manualMin="0" displayEmptyCellsAs="gap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'Tecnico Puntuable'!B10:B10</xm:f>
              <xm:sqref>B10</xm:sqref>
            </x14:sparkline>
          </x14:sparklines>
        </x14:sparklineGroup>
        <x14:sparklineGroup manualMax="0" manualMin="0" displayEmptyCellsAs="gap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'Tecnico Puntuable'!C10:C10</xm:f>
              <xm:sqref>C10</xm:sqref>
            </x14:sparkline>
          </x14:sparklines>
        </x14:sparklineGroup>
      </x14:sparklineGroup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Q24"/>
  <sheetViews>
    <sheetView topLeftCell="A8" workbookViewId="0">
      <selection activeCell="S12" sqref="S12"/>
    </sheetView>
  </sheetViews>
  <sheetFormatPr baseColWidth="10" defaultColWidth="11.453125" defaultRowHeight="12.5"/>
  <cols>
    <col min="1" max="1" width="2.54296875" style="137" customWidth="1"/>
    <col min="2" max="2" width="6.54296875" style="137" customWidth="1"/>
    <col min="3" max="3" width="33.1796875" style="137" customWidth="1"/>
    <col min="4" max="4" width="20.54296875" style="137" bestFit="1" customWidth="1"/>
    <col min="5" max="5" width="17.54296875" style="168" hidden="1" customWidth="1"/>
    <col min="6" max="6" width="16.26953125" style="169" hidden="1" customWidth="1"/>
    <col min="7" max="7" width="15" style="137" bestFit="1" customWidth="1"/>
    <col min="8" max="8" width="35.1796875" style="137" customWidth="1"/>
    <col min="9" max="9" width="19.26953125" style="137" hidden="1" customWidth="1"/>
    <col min="10" max="10" width="20.26953125" style="137" hidden="1" customWidth="1"/>
    <col min="11" max="11" width="25.453125" style="137" hidden="1" customWidth="1"/>
    <col min="12" max="12" width="17.26953125" style="137" hidden="1" customWidth="1"/>
    <col min="13" max="13" width="11.453125" style="137" customWidth="1"/>
    <col min="14" max="14" width="20.1796875" style="137" hidden="1" customWidth="1"/>
    <col min="15" max="15" width="11.453125" style="137" hidden="1" customWidth="1"/>
    <col min="16" max="17" width="16.54296875" style="137" hidden="1" customWidth="1"/>
    <col min="18" max="24" width="11.453125" style="137" customWidth="1"/>
    <col min="25" max="16384" width="11.453125" style="137"/>
  </cols>
  <sheetData>
    <row r="1" spans="2:17" ht="39.75" customHeight="1">
      <c r="B1" s="250" t="s">
        <v>170</v>
      </c>
      <c r="C1" s="251"/>
      <c r="D1" s="251"/>
      <c r="E1" s="251"/>
      <c r="F1" s="251"/>
      <c r="G1" s="251"/>
      <c r="H1" s="252"/>
    </row>
    <row r="2" spans="2:17" ht="26.25" customHeight="1">
      <c r="B2" s="253" t="s">
        <v>5</v>
      </c>
      <c r="C2" s="256" t="s">
        <v>171</v>
      </c>
      <c r="D2" s="256" t="s">
        <v>172</v>
      </c>
      <c r="E2" s="256"/>
      <c r="F2" s="256"/>
      <c r="G2" s="257" t="s">
        <v>163</v>
      </c>
      <c r="H2" s="260" t="s">
        <v>97</v>
      </c>
      <c r="I2" s="138" t="s">
        <v>173</v>
      </c>
      <c r="K2" s="139" t="s">
        <v>174</v>
      </c>
    </row>
    <row r="3" spans="2:17">
      <c r="B3" s="254"/>
      <c r="C3" s="256"/>
      <c r="D3" s="256"/>
      <c r="E3" s="140" t="s">
        <v>175</v>
      </c>
      <c r="F3" s="140" t="s">
        <v>174</v>
      </c>
      <c r="G3" s="258"/>
      <c r="H3" s="260"/>
      <c r="I3" s="141">
        <f>LARGE(I8:I13,1)</f>
        <v>10962319</v>
      </c>
      <c r="K3" s="142">
        <f>SMALL(N8:N13,1)</f>
        <v>11140494</v>
      </c>
    </row>
    <row r="4" spans="2:17" s="145" customFormat="1" ht="11.25" customHeight="1">
      <c r="B4" s="255"/>
      <c r="C4" s="256"/>
      <c r="D4" s="256"/>
      <c r="E4" s="143">
        <v>499</v>
      </c>
      <c r="F4" s="143">
        <v>499</v>
      </c>
      <c r="G4" s="259"/>
      <c r="H4" s="260"/>
      <c r="I4" s="144"/>
      <c r="K4" s="144"/>
    </row>
    <row r="5" spans="2:17">
      <c r="B5" s="146"/>
      <c r="C5" s="147" t="s">
        <v>176</v>
      </c>
      <c r="D5" s="148">
        <f>COUNTIF(D8:D13,"&gt;0")</f>
        <v>4</v>
      </c>
      <c r="E5" s="149"/>
      <c r="F5" s="149"/>
      <c r="G5" s="150"/>
      <c r="H5" s="151"/>
    </row>
    <row r="6" spans="2:17" ht="13">
      <c r="B6" s="146"/>
      <c r="C6" s="147" t="s">
        <v>177</v>
      </c>
      <c r="D6" s="152">
        <f>ROUND((SUM(D8:D13)/D5),0)</f>
        <v>11128413</v>
      </c>
      <c r="E6" s="153">
        <f>D6</f>
        <v>11128413</v>
      </c>
      <c r="F6" s="153">
        <f>D6</f>
        <v>11128413</v>
      </c>
      <c r="G6" s="150"/>
      <c r="H6" s="151"/>
      <c r="I6" s="154"/>
      <c r="J6" s="155">
        <f>E4</f>
        <v>499</v>
      </c>
      <c r="K6" s="155">
        <f>F4</f>
        <v>499</v>
      </c>
      <c r="L6" s="156"/>
    </row>
    <row r="7" spans="2:17" ht="13" hidden="1">
      <c r="B7" s="146"/>
      <c r="C7" s="147" t="s">
        <v>178</v>
      </c>
      <c r="D7" s="157">
        <v>180000000</v>
      </c>
      <c r="E7" s="153"/>
      <c r="F7" s="153"/>
      <c r="G7" s="150"/>
      <c r="H7" s="151"/>
      <c r="I7" s="154" t="s">
        <v>179</v>
      </c>
      <c r="J7" s="158" t="str">
        <f>E3</f>
        <v>MENOR DE LA MEDIA</v>
      </c>
      <c r="K7" s="158" t="str">
        <f>F3</f>
        <v>POR ENCIMA DE LA MEDIA</v>
      </c>
      <c r="L7" s="156" t="s">
        <v>180</v>
      </c>
    </row>
    <row r="8" spans="2:17" ht="14.5">
      <c r="B8" s="146">
        <v>1</v>
      </c>
      <c r="C8" s="159" t="s">
        <v>112</v>
      </c>
      <c r="D8" s="160">
        <v>10962319</v>
      </c>
      <c r="E8" s="161">
        <f t="shared" ref="E8:E13" si="0">IF((D8&lt;=$E$6),D8,0)</f>
        <v>10962319</v>
      </c>
      <c r="F8" s="161">
        <f t="shared" ref="F8:F13" si="1">IF((D8&gt;$F$6),D8,0)</f>
        <v>0</v>
      </c>
      <c r="G8" s="153">
        <f t="shared" ref="G8:G13" si="2">L8</f>
        <v>491.55231577045168</v>
      </c>
      <c r="H8" s="151"/>
      <c r="I8" s="162">
        <f t="shared" ref="I8:I13" si="3">E8</f>
        <v>10962319</v>
      </c>
      <c r="J8" s="163">
        <f t="shared" ref="J8:J13" si="4">IF(E8&gt;0,($J$6*(1-(($D$6-D8)/$D$6))),"  ")</f>
        <v>491.55231577045168</v>
      </c>
      <c r="K8" s="163" t="str">
        <f t="shared" ref="K8:K13" si="5">IFERROR(IF(F8&gt;0,($J$6*(1-2*(ABS(($D$6-F8)/$D$6)))),""),0)</f>
        <v/>
      </c>
      <c r="L8" s="164">
        <f t="shared" ref="L8:L13" si="6">SUM(J8:K8)</f>
        <v>491.55231577045168</v>
      </c>
      <c r="N8" s="165" t="str">
        <f t="shared" ref="N8:N13" si="7">IF(F8&gt;0,F8," ")</f>
        <v xml:space="preserve"> </v>
      </c>
      <c r="P8" s="166">
        <f>$D$16</f>
        <v>11045605.243999556</v>
      </c>
      <c r="Q8" s="166">
        <f t="shared" ref="Q8:Q13" si="8">+D8-P8</f>
        <v>-83286.243999555707</v>
      </c>
    </row>
    <row r="9" spans="2:17" ht="29.25" customHeight="1">
      <c r="B9" s="146">
        <f>+B8+1</f>
        <v>2</v>
      </c>
      <c r="C9" s="159" t="s">
        <v>113</v>
      </c>
      <c r="D9" s="160">
        <v>11140494</v>
      </c>
      <c r="E9" s="161">
        <f t="shared" si="0"/>
        <v>0</v>
      </c>
      <c r="F9" s="167">
        <f t="shared" si="1"/>
        <v>11140494</v>
      </c>
      <c r="G9" s="153">
        <f t="shared" si="2"/>
        <v>497.9165716621049</v>
      </c>
      <c r="H9" s="151"/>
      <c r="I9" s="162">
        <f t="shared" si="3"/>
        <v>0</v>
      </c>
      <c r="J9" s="163" t="str">
        <f t="shared" si="4"/>
        <v xml:space="preserve">  </v>
      </c>
      <c r="K9" s="163">
        <f t="shared" si="5"/>
        <v>497.9165716621049</v>
      </c>
      <c r="L9" s="164">
        <f t="shared" si="6"/>
        <v>497.9165716621049</v>
      </c>
      <c r="N9" s="165">
        <f t="shared" si="7"/>
        <v>11140494</v>
      </c>
      <c r="P9" s="166">
        <f t="shared" ref="P9" si="9">$D$16</f>
        <v>11045605.243999556</v>
      </c>
      <c r="Q9" s="166">
        <f t="shared" si="8"/>
        <v>94888.756000444293</v>
      </c>
    </row>
    <row r="10" spans="2:17" ht="99">
      <c r="B10" s="146">
        <f>+B9+1</f>
        <v>3</v>
      </c>
      <c r="C10" s="159" t="s">
        <v>9</v>
      </c>
      <c r="D10" s="160"/>
      <c r="E10" s="161">
        <f t="shared" si="0"/>
        <v>0</v>
      </c>
      <c r="F10" s="167">
        <f t="shared" si="1"/>
        <v>0</v>
      </c>
      <c r="G10" s="153">
        <f t="shared" si="2"/>
        <v>0</v>
      </c>
      <c r="H10" s="186" t="s">
        <v>181</v>
      </c>
      <c r="I10" s="162">
        <f t="shared" si="3"/>
        <v>0</v>
      </c>
      <c r="J10" s="163" t="str">
        <f t="shared" si="4"/>
        <v xml:space="preserve">  </v>
      </c>
      <c r="K10" s="163" t="str">
        <f t="shared" si="5"/>
        <v/>
      </c>
      <c r="L10" s="164">
        <f t="shared" si="6"/>
        <v>0</v>
      </c>
      <c r="N10" s="165" t="str">
        <f t="shared" si="7"/>
        <v xml:space="preserve"> </v>
      </c>
      <c r="P10" s="166">
        <f>$D$16</f>
        <v>11045605.243999556</v>
      </c>
      <c r="Q10" s="166">
        <f t="shared" si="8"/>
        <v>-11045605.243999556</v>
      </c>
    </row>
    <row r="11" spans="2:17" ht="20">
      <c r="B11" s="146">
        <f>+B10+1</f>
        <v>4</v>
      </c>
      <c r="C11" s="159" t="s">
        <v>114</v>
      </c>
      <c r="D11" s="160">
        <v>11227537</v>
      </c>
      <c r="E11" s="161">
        <f t="shared" si="0"/>
        <v>0</v>
      </c>
      <c r="F11" s="167">
        <f t="shared" si="1"/>
        <v>11227537</v>
      </c>
      <c r="G11" s="153">
        <f t="shared" si="2"/>
        <v>490.11052474418409</v>
      </c>
      <c r="H11" s="151"/>
      <c r="I11" s="162">
        <f t="shared" si="3"/>
        <v>0</v>
      </c>
      <c r="J11" s="163" t="str">
        <f t="shared" si="4"/>
        <v xml:space="preserve">  </v>
      </c>
      <c r="K11" s="163">
        <f t="shared" si="5"/>
        <v>490.11052474418409</v>
      </c>
      <c r="L11" s="164">
        <f t="shared" si="6"/>
        <v>490.11052474418409</v>
      </c>
      <c r="N11" s="165">
        <f t="shared" si="7"/>
        <v>11227537</v>
      </c>
      <c r="P11" s="166">
        <f>$D$16</f>
        <v>11045605.243999556</v>
      </c>
      <c r="Q11" s="166">
        <f t="shared" si="8"/>
        <v>181931.75600044429</v>
      </c>
    </row>
    <row r="12" spans="2:17" ht="69" customHeight="1">
      <c r="B12" s="146">
        <f>+B11+1</f>
        <v>5</v>
      </c>
      <c r="C12" s="159" t="s">
        <v>115</v>
      </c>
      <c r="D12" s="160"/>
      <c r="E12" s="161">
        <f t="shared" si="0"/>
        <v>0</v>
      </c>
      <c r="F12" s="167">
        <f t="shared" si="1"/>
        <v>0</v>
      </c>
      <c r="G12" s="153">
        <f t="shared" si="2"/>
        <v>0</v>
      </c>
      <c r="H12" s="187" t="s">
        <v>182</v>
      </c>
      <c r="I12" s="162">
        <f t="shared" si="3"/>
        <v>0</v>
      </c>
      <c r="J12" s="163" t="str">
        <f t="shared" si="4"/>
        <v xml:space="preserve">  </v>
      </c>
      <c r="K12" s="163" t="str">
        <f t="shared" si="5"/>
        <v/>
      </c>
      <c r="L12" s="164">
        <f t="shared" si="6"/>
        <v>0</v>
      </c>
      <c r="N12" s="165" t="str">
        <f t="shared" si="7"/>
        <v xml:space="preserve"> </v>
      </c>
      <c r="P12" s="166">
        <f>$D$16</f>
        <v>11045605.243999556</v>
      </c>
      <c r="Q12" s="166">
        <f t="shared" si="8"/>
        <v>-11045605.243999556</v>
      </c>
    </row>
    <row r="13" spans="2:17" ht="20">
      <c r="B13" s="146">
        <f>+B12+1</f>
        <v>6</v>
      </c>
      <c r="C13" s="159" t="s">
        <v>116</v>
      </c>
      <c r="D13" s="160">
        <v>11183300</v>
      </c>
      <c r="E13" s="161">
        <f t="shared" si="0"/>
        <v>0</v>
      </c>
      <c r="F13" s="167">
        <f t="shared" si="1"/>
        <v>11183300</v>
      </c>
      <c r="G13" s="153">
        <f t="shared" si="2"/>
        <v>494.07771449531936</v>
      </c>
      <c r="H13" s="151"/>
      <c r="I13" s="162">
        <f t="shared" si="3"/>
        <v>0</v>
      </c>
      <c r="J13" s="163" t="str">
        <f t="shared" si="4"/>
        <v xml:space="preserve">  </v>
      </c>
      <c r="K13" s="163">
        <f t="shared" si="5"/>
        <v>494.07771449531936</v>
      </c>
      <c r="L13" s="164">
        <f t="shared" si="6"/>
        <v>494.07771449531936</v>
      </c>
      <c r="N13" s="165">
        <f t="shared" si="7"/>
        <v>11183300</v>
      </c>
      <c r="P13" s="166">
        <f>$D$16</f>
        <v>11045605.243999556</v>
      </c>
      <c r="Q13" s="166">
        <f t="shared" si="8"/>
        <v>137694.75600044429</v>
      </c>
    </row>
    <row r="14" spans="2:17" hidden="1">
      <c r="C14" s="137" t="s">
        <v>183</v>
      </c>
      <c r="D14" s="166">
        <f>MEDIAN(D8:D13)</f>
        <v>11161897</v>
      </c>
    </row>
    <row r="15" spans="2:17" hidden="1">
      <c r="C15" s="137" t="s">
        <v>184</v>
      </c>
      <c r="D15" s="166">
        <f>+STDEVA(D8:D13)</f>
        <v>116291.75600044341</v>
      </c>
    </row>
    <row r="16" spans="2:17" hidden="1">
      <c r="C16" s="137" t="s">
        <v>185</v>
      </c>
      <c r="D16" s="166">
        <f>+D14-D15</f>
        <v>11045605.243999556</v>
      </c>
    </row>
    <row r="17" spans="7:8" hidden="1">
      <c r="G17" s="170"/>
    </row>
    <row r="18" spans="7:8">
      <c r="G18" s="170"/>
    </row>
    <row r="21" spans="7:8">
      <c r="G21" s="171"/>
    </row>
    <row r="22" spans="7:8">
      <c r="G22" s="171"/>
    </row>
    <row r="23" spans="7:8">
      <c r="G23" s="171"/>
      <c r="H23" s="171"/>
    </row>
    <row r="24" spans="7:8">
      <c r="G24" s="172"/>
      <c r="H24" s="170"/>
    </row>
  </sheetData>
  <mergeCells count="7">
    <mergeCell ref="B1:H1"/>
    <mergeCell ref="B2:B4"/>
    <mergeCell ref="C2:C4"/>
    <mergeCell ref="D2:D4"/>
    <mergeCell ref="E2:F2"/>
    <mergeCell ref="G2:G4"/>
    <mergeCell ref="H2:H4"/>
  </mergeCells>
  <conditionalFormatting sqref="F5 E6:G13">
    <cfRule type="expression" dxfId="5" priority="4" stopIfTrue="1">
      <formula>E5&lt;#REF!</formula>
    </cfRule>
  </conditionalFormatting>
  <conditionalFormatting sqref="E5">
    <cfRule type="expression" dxfId="4" priority="3" stopIfTrue="1">
      <formula>E5&lt;#REF!</formula>
    </cfRule>
  </conditionalFormatting>
  <conditionalFormatting sqref="G5">
    <cfRule type="expression" dxfId="3" priority="2" stopIfTrue="1">
      <formula>G5&lt;#REF!</formula>
    </cfRule>
  </conditionalFormatting>
  <conditionalFormatting sqref="H10">
    <cfRule type="expression" dxfId="2" priority="1" stopIfTrue="1">
      <formula>H10&lt;#REF!</formula>
    </cfRule>
  </conditionalFormatting>
  <pageMargins left="0.74803149606299213" right="0.74803149606299213" top="0.98425196850393704" bottom="0.98425196850393704" header="0" footer="0"/>
  <pageSetup scale="89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7"/>
  <sheetViews>
    <sheetView zoomScaleNormal="100" workbookViewId="0">
      <selection activeCell="E23" sqref="E23"/>
    </sheetView>
  </sheetViews>
  <sheetFormatPr baseColWidth="10" defaultColWidth="11.453125" defaultRowHeight="14.5"/>
  <cols>
    <col min="2" max="2" width="35" customWidth="1"/>
    <col min="3" max="3" width="12" bestFit="1" customWidth="1"/>
    <col min="4" max="4" width="15.453125" customWidth="1"/>
    <col min="5" max="5" width="17.54296875" customWidth="1"/>
    <col min="6" max="6" width="16.453125" customWidth="1"/>
    <col min="7" max="7" width="12.54296875" customWidth="1"/>
    <col min="8" max="8" width="13.453125" customWidth="1"/>
    <col min="9" max="9" width="28" customWidth="1"/>
  </cols>
  <sheetData>
    <row r="1" spans="1:9" ht="15" customHeight="1">
      <c r="A1" s="268" t="s">
        <v>93</v>
      </c>
      <c r="B1" s="268"/>
      <c r="C1" s="268"/>
      <c r="D1" s="268"/>
      <c r="E1" s="268"/>
      <c r="F1" s="268"/>
      <c r="G1" s="268"/>
      <c r="H1" s="268"/>
      <c r="I1" s="268"/>
    </row>
    <row r="2" spans="1:9" ht="15" customHeight="1">
      <c r="A2" s="268"/>
      <c r="B2" s="268"/>
      <c r="C2" s="268"/>
      <c r="D2" s="268"/>
      <c r="E2" s="268"/>
      <c r="F2" s="268"/>
      <c r="G2" s="268"/>
      <c r="H2" s="268"/>
      <c r="I2" s="268"/>
    </row>
    <row r="3" spans="1:9" ht="15" customHeight="1">
      <c r="A3" s="268"/>
      <c r="B3" s="268"/>
      <c r="C3" s="268"/>
      <c r="D3" s="268"/>
      <c r="E3" s="268"/>
      <c r="F3" s="268"/>
      <c r="G3" s="268"/>
      <c r="H3" s="268"/>
      <c r="I3" s="268"/>
    </row>
    <row r="4" spans="1:9" ht="30" customHeight="1">
      <c r="A4" s="268"/>
      <c r="B4" s="268"/>
      <c r="C4" s="268"/>
      <c r="D4" s="268"/>
      <c r="E4" s="268"/>
      <c r="F4" s="268"/>
      <c r="G4" s="268"/>
      <c r="H4" s="268"/>
      <c r="I4" s="268"/>
    </row>
    <row r="5" spans="1:9" ht="33.75" customHeight="1">
      <c r="A5" s="269" t="s">
        <v>5</v>
      </c>
      <c r="B5" s="271" t="s">
        <v>94</v>
      </c>
      <c r="C5" s="272" t="s">
        <v>95</v>
      </c>
      <c r="D5" s="272"/>
      <c r="E5" s="272"/>
      <c r="F5" s="272"/>
      <c r="G5" s="272" t="s">
        <v>96</v>
      </c>
      <c r="H5" s="272"/>
      <c r="I5" s="273" t="s">
        <v>97</v>
      </c>
    </row>
    <row r="6" spans="1:9" ht="43.5">
      <c r="A6" s="269"/>
      <c r="B6" s="271"/>
      <c r="C6" s="63" t="s">
        <v>98</v>
      </c>
      <c r="D6" s="63" t="s">
        <v>99</v>
      </c>
      <c r="E6" s="63" t="s">
        <v>100</v>
      </c>
      <c r="F6" s="63" t="s">
        <v>101</v>
      </c>
      <c r="G6" s="63" t="s">
        <v>102</v>
      </c>
      <c r="H6" s="63" t="s">
        <v>103</v>
      </c>
      <c r="I6" s="274"/>
    </row>
    <row r="7" spans="1:9" ht="18.75" customHeight="1">
      <c r="A7" s="270"/>
      <c r="B7" s="272"/>
      <c r="C7" s="64" t="s">
        <v>104</v>
      </c>
      <c r="D7" s="64" t="s">
        <v>105</v>
      </c>
      <c r="E7" s="64" t="s">
        <v>106</v>
      </c>
      <c r="F7" s="64" t="s">
        <v>107</v>
      </c>
      <c r="G7" s="64" t="s">
        <v>108</v>
      </c>
      <c r="H7" s="64" t="s">
        <v>109</v>
      </c>
      <c r="I7" s="274"/>
    </row>
    <row r="8" spans="1:9">
      <c r="A8" s="263">
        <v>1</v>
      </c>
      <c r="B8" s="265" t="str">
        <f>+Indicadores!E1</f>
        <v>FABIO GARZON DAZA NIT.19.336.660-3</v>
      </c>
      <c r="C8" s="65">
        <f>+Indicadores!G5</f>
        <v>2255.3325</v>
      </c>
      <c r="D8" s="66">
        <f>+Indicadores!G8</f>
        <v>0.17386111398372131</v>
      </c>
      <c r="E8" s="67">
        <f>+Indicadores!F11</f>
        <v>901733000</v>
      </c>
      <c r="F8" s="65">
        <f>+Indicadores!G14</f>
        <v>68.479339999999993</v>
      </c>
      <c r="G8" s="66">
        <f>+Indicadores!G17</f>
        <v>0.32181832008431749</v>
      </c>
      <c r="H8" s="66">
        <f>+Indicadores!G20</f>
        <v>0.26586662845408826</v>
      </c>
      <c r="I8" s="267"/>
    </row>
    <row r="9" spans="1:9">
      <c r="A9" s="264"/>
      <c r="B9" s="266"/>
      <c r="C9" s="68" t="str">
        <f>IF(C8&gt;=1.5,"CUMPLE","NO CUMPLE")</f>
        <v>CUMPLE</v>
      </c>
      <c r="D9" s="68" t="str">
        <f>IF(D8&lt;=60%,"CUMPLE","NO CUMPLE")</f>
        <v>CUMPLE</v>
      </c>
      <c r="E9" s="68" t="str">
        <f>IF(E8&gt;=90000000,"CUMPLE","NO CUMPLE")</f>
        <v>CUMPLE</v>
      </c>
      <c r="F9" s="68" t="str">
        <f>IF(F8&gt;1.5,"CUMPLE","NO CUMPLE")</f>
        <v>CUMPLE</v>
      </c>
      <c r="G9" s="68" t="str">
        <f>IF(G8&gt;=5%,"CUMPLE","NO CUMPLE")</f>
        <v>CUMPLE</v>
      </c>
      <c r="H9" s="68" t="str">
        <f>IF(H8&gt;=2%,"CUMPLE","NO CUMPLE")</f>
        <v>CUMPLE</v>
      </c>
      <c r="I9" s="267"/>
    </row>
    <row r="10" spans="1:9">
      <c r="A10" s="263">
        <f>+A8+1</f>
        <v>2</v>
      </c>
      <c r="B10" s="265" t="str">
        <f>+Indicadores!H1</f>
        <v>KP PROJECT INGENIERIA SAS NIT.901.258.448-2</v>
      </c>
      <c r="C10" s="65">
        <f>+Indicadores!J5</f>
        <v>333.16101605457465</v>
      </c>
      <c r="D10" s="66">
        <f>+Indicadores!J8</f>
        <v>0.33983275966195819</v>
      </c>
      <c r="E10" s="67">
        <f>+Indicadores!I11</f>
        <v>352424831</v>
      </c>
      <c r="F10" s="65">
        <f>+Indicadores!J14</f>
        <v>232.34736785714287</v>
      </c>
      <c r="G10" s="66">
        <f>+Indicadores!J17</f>
        <v>0.25900212268454614</v>
      </c>
      <c r="H10" s="66">
        <f>+Indicadores!J20</f>
        <v>0.17098471657435174</v>
      </c>
      <c r="I10" s="267"/>
    </row>
    <row r="11" spans="1:9">
      <c r="A11" s="264"/>
      <c r="B11" s="266"/>
      <c r="C11" s="68" t="str">
        <f>IF(C10&gt;=1.5,"CUMPLE","NO CUMPLE")</f>
        <v>CUMPLE</v>
      </c>
      <c r="D11" s="68" t="str">
        <f>IF(D10&lt;=60%,"CUMPLE","NO CUMPLE")</f>
        <v>CUMPLE</v>
      </c>
      <c r="E11" s="68" t="str">
        <f>IF(E10&gt;=90000000,"CUMPLE","NO CUMPLE")</f>
        <v>CUMPLE</v>
      </c>
      <c r="F11" s="68" t="str">
        <f>IF(F10&gt;1.5,"CUMPLE","NO CUMPLE")</f>
        <v>CUMPLE</v>
      </c>
      <c r="G11" s="68" t="str">
        <f>IF(G10&gt;=5%,"CUMPLE","NO CUMPLE")</f>
        <v>CUMPLE</v>
      </c>
      <c r="H11" s="68" t="str">
        <f>IF(H10&gt;=2%,"CUMPLE","NO CUMPLE")</f>
        <v>CUMPLE</v>
      </c>
      <c r="I11" s="267"/>
    </row>
    <row r="12" spans="1:9">
      <c r="A12" s="263">
        <f>+A10+1</f>
        <v>3</v>
      </c>
      <c r="B12" s="265" t="str">
        <f>+Indicadores!K1</f>
        <v>CONSORCIO SC INTEROBRAS 2021</v>
      </c>
      <c r="C12" s="65">
        <f>+Indicadores!M5</f>
        <v>42.04521187341291</v>
      </c>
      <c r="D12" s="66">
        <f>+Indicadores!M8</f>
        <v>4.9012808919060888E-2</v>
      </c>
      <c r="E12" s="67">
        <f>+Indicadores!L11</f>
        <v>2421060081</v>
      </c>
      <c r="F12" s="65">
        <f>+Indicadores!M14</f>
        <v>48.679752691862575</v>
      </c>
      <c r="G12" s="66">
        <f>+Indicadores!M17</f>
        <v>9.9335925548867512E-2</v>
      </c>
      <c r="H12" s="66">
        <f>+Indicadores!M20</f>
        <v>9.4467192811142811E-2</v>
      </c>
      <c r="I12" s="267"/>
    </row>
    <row r="13" spans="1:9">
      <c r="A13" s="264"/>
      <c r="B13" s="266"/>
      <c r="C13" s="68" t="str">
        <f>IF(C12&gt;=1.5,"CUMPLE","NO CUMPLE")</f>
        <v>CUMPLE</v>
      </c>
      <c r="D13" s="68" t="str">
        <f>IF(D12&lt;=60%,"CUMPLE","NO CUMPLE")</f>
        <v>CUMPLE</v>
      </c>
      <c r="E13" s="68" t="str">
        <f>IF(E12&gt;=90000000,"CUMPLE","NO CUMPLE")</f>
        <v>CUMPLE</v>
      </c>
      <c r="F13" s="68" t="str">
        <f>IF(F12&gt;1.5,"CUMPLE","NO CUMPLE")</f>
        <v>CUMPLE</v>
      </c>
      <c r="G13" s="68" t="str">
        <f>IF(G12&gt;=5%,"CUMPLE","NO CUMPLE")</f>
        <v>CUMPLE</v>
      </c>
      <c r="H13" s="68" t="str">
        <f>IF(H12&gt;=2%,"CUMPLE","NO CUMPLE")</f>
        <v>CUMPLE</v>
      </c>
      <c r="I13" s="267"/>
    </row>
    <row r="14" spans="1:9" ht="18.75" customHeight="1">
      <c r="A14" s="263">
        <f>+A12+1</f>
        <v>4</v>
      </c>
      <c r="B14" s="265" t="str">
        <f>+Indicadores!N1</f>
        <v>ARQUITECTURA INGENIERIA Y DESARROLLO S A S ARQUIND S A S NIT.830.077.126-1</v>
      </c>
      <c r="C14" s="65">
        <f>+Indicadores!P5</f>
        <v>8.0643872116485991</v>
      </c>
      <c r="D14" s="66">
        <f>+Indicadores!P8</f>
        <v>0.12053954873234966</v>
      </c>
      <c r="E14" s="67">
        <f>+Indicadores!O11</f>
        <v>290327509</v>
      </c>
      <c r="F14" s="65" t="str">
        <f>+Indicadores!P14</f>
        <v>INDETERMINADO</v>
      </c>
      <c r="G14" s="66">
        <f>+Indicadores!P17</f>
        <v>0.14890467874455479</v>
      </c>
      <c r="H14" s="66">
        <f>+Indicadores!P20</f>
        <v>0.13095577596455066</v>
      </c>
      <c r="I14" s="267"/>
    </row>
    <row r="15" spans="1:9">
      <c r="A15" s="264"/>
      <c r="B15" s="266"/>
      <c r="C15" s="68" t="str">
        <f>IF(C14&gt;=1.5,"CUMPLE","NO CUMPLE")</f>
        <v>CUMPLE</v>
      </c>
      <c r="D15" s="68" t="str">
        <f>IF(D14&lt;=60%,"CUMPLE","NO CUMPLE")</f>
        <v>CUMPLE</v>
      </c>
      <c r="E15" s="68" t="str">
        <f>IF(E14&gt;=90000000,"CUMPLE","NO CUMPLE")</f>
        <v>CUMPLE</v>
      </c>
      <c r="F15" s="68" t="str">
        <f>IF(F14&gt;1.5,"CUMPLE","NO CUMPLE")</f>
        <v>CUMPLE</v>
      </c>
      <c r="G15" s="68" t="str">
        <f>IF(G14&gt;=5%,"CUMPLE","NO CUMPLE")</f>
        <v>CUMPLE</v>
      </c>
      <c r="H15" s="68" t="str">
        <f>IF(H14&gt;=2%,"CUMPLE","NO CUMPLE")</f>
        <v>CUMPLE</v>
      </c>
      <c r="I15" s="267"/>
    </row>
    <row r="16" spans="1:9">
      <c r="A16" s="263">
        <f t="shared" ref="A16" si="0">+A14+1</f>
        <v>5</v>
      </c>
      <c r="B16" s="265" t="str">
        <f>+Indicadores!Q1</f>
        <v>MORELSA CONSTRUCTORES LTDA. NIT.806.000.473-4</v>
      </c>
      <c r="C16" s="65">
        <f>+Indicadores!S5</f>
        <v>43.58183895321806</v>
      </c>
      <c r="D16" s="66">
        <f>+Indicadores!S8</f>
        <v>0.1473615670942881</v>
      </c>
      <c r="E16" s="67">
        <f>+Indicadores!R11</f>
        <v>1153976352</v>
      </c>
      <c r="F16" s="65">
        <f>+Indicadores!S14</f>
        <v>1233.2321428571429</v>
      </c>
      <c r="G16" s="66">
        <f>+Indicadores!S17</f>
        <v>0.33697923648133538</v>
      </c>
      <c r="H16" s="66">
        <f>+Indicadores!S20</f>
        <v>0.2873214481152091</v>
      </c>
      <c r="I16" s="267"/>
    </row>
    <row r="17" spans="1:9">
      <c r="A17" s="264"/>
      <c r="B17" s="266"/>
      <c r="C17" s="69" t="str">
        <f>IF(C16&gt;=1.5,"CUMPLE","NO CUMPLE")</f>
        <v>CUMPLE</v>
      </c>
      <c r="D17" s="69" t="str">
        <f>IF(D16&lt;=60%,"CUMPLE","NO CUMPLE")</f>
        <v>CUMPLE</v>
      </c>
      <c r="E17" s="69" t="str">
        <f>IF(E16&gt;=90000000,"CUMPLE","NO CUMPLE")</f>
        <v>CUMPLE</v>
      </c>
      <c r="F17" s="69" t="str">
        <f>IF(F16&gt;1.5,"CUMPLE","NO CUMPLE")</f>
        <v>CUMPLE</v>
      </c>
      <c r="G17" s="69" t="str">
        <f>IF(G16&gt;=5%,"CUMPLE","NO CUMPLE")</f>
        <v>CUMPLE</v>
      </c>
      <c r="H17" s="69" t="str">
        <f>IF(H16&gt;=2%,"CUMPLE","NO CUMPLE")</f>
        <v>CUMPLE</v>
      </c>
      <c r="I17" s="267"/>
    </row>
    <row r="18" spans="1:9">
      <c r="A18" s="263">
        <f t="shared" ref="A18" si="1">+A16+1</f>
        <v>6</v>
      </c>
      <c r="B18" s="265" t="str">
        <f>+Indicadores!T1</f>
        <v>REINGENIERIA INTEGRAL SAS NIT.901.358.559-0</v>
      </c>
      <c r="C18" s="65">
        <f>+Indicadores!V5</f>
        <v>27.56781874217311</v>
      </c>
      <c r="D18" s="66">
        <f>+Indicadores!V8</f>
        <v>0.5550598063855321</v>
      </c>
      <c r="E18" s="67">
        <f>+Indicadores!U11</f>
        <v>675300312</v>
      </c>
      <c r="F18" s="65">
        <f>+Indicadores!V14</f>
        <v>645.95168692934919</v>
      </c>
      <c r="G18" s="66">
        <f>+Indicadores!V17</f>
        <v>0.38498565572494386</v>
      </c>
      <c r="H18" s="66">
        <f>+Indicadores!V20</f>
        <v>0.1712955921970494</v>
      </c>
      <c r="I18" s="267"/>
    </row>
    <row r="19" spans="1:9">
      <c r="A19" s="264"/>
      <c r="B19" s="266"/>
      <c r="C19" s="68" t="str">
        <f>IF(C18&gt;=1.5,"CUMPLE","NO CUMPLE")</f>
        <v>CUMPLE</v>
      </c>
      <c r="D19" s="68" t="str">
        <f>IF(D18&lt;=60%,"CUMPLE","NO CUMPLE")</f>
        <v>CUMPLE</v>
      </c>
      <c r="E19" s="68" t="str">
        <f>IF(E18&gt;=90000000,"CUMPLE","NO CUMPLE")</f>
        <v>CUMPLE</v>
      </c>
      <c r="F19" s="68" t="str">
        <f>IF(F18&gt;1.5,"CUMPLE","NO CUMPLE")</f>
        <v>CUMPLE</v>
      </c>
      <c r="G19" s="68" t="str">
        <f>IF(G18&gt;=5%,"CUMPLE","NO CUMPLE")</f>
        <v>CUMPLE</v>
      </c>
      <c r="H19" s="68" t="str">
        <f>IF(H18&gt;=2%,"CUMPLE","NO CUMPLE")</f>
        <v>CUMPLE</v>
      </c>
      <c r="I19" s="267"/>
    </row>
    <row r="20" spans="1:9" ht="18.75" customHeight="1">
      <c r="A20" s="70"/>
      <c r="B20" s="71"/>
      <c r="C20" s="72"/>
      <c r="D20" s="72"/>
      <c r="E20" s="72"/>
      <c r="F20" s="72"/>
      <c r="G20" s="72"/>
      <c r="H20" s="72"/>
      <c r="I20" s="73"/>
    </row>
    <row r="21" spans="1:9" ht="18.75" customHeight="1">
      <c r="A21" s="70"/>
      <c r="B21" s="71"/>
      <c r="C21" s="72"/>
      <c r="D21" s="72"/>
      <c r="E21" s="72"/>
      <c r="F21" s="72"/>
      <c r="G21" s="72"/>
      <c r="H21" s="72"/>
      <c r="I21" s="73"/>
    </row>
    <row r="22" spans="1:9" ht="18.75" customHeight="1">
      <c r="A22" s="70"/>
      <c r="B22" s="71"/>
      <c r="C22" s="72"/>
      <c r="D22" s="72"/>
      <c r="E22" s="72"/>
      <c r="F22" s="72"/>
      <c r="G22" s="72"/>
      <c r="H22" s="72"/>
      <c r="I22" s="73"/>
    </row>
    <row r="23" spans="1:9" ht="18.75" customHeight="1">
      <c r="A23" s="70"/>
      <c r="B23" s="71"/>
      <c r="C23" s="72"/>
      <c r="D23" s="72"/>
      <c r="E23" s="72"/>
      <c r="F23" s="72"/>
      <c r="G23" s="72"/>
      <c r="H23" s="72"/>
      <c r="I23" s="73"/>
    </row>
    <row r="24" spans="1:9" ht="18.75" customHeight="1">
      <c r="A24" s="70"/>
      <c r="B24" s="71"/>
      <c r="C24" s="72"/>
      <c r="D24" s="72"/>
      <c r="E24" s="72"/>
      <c r="F24" s="72"/>
      <c r="G24" s="72"/>
      <c r="H24" s="72"/>
      <c r="I24" s="73"/>
    </row>
    <row r="25" spans="1:9" ht="15" thickBot="1">
      <c r="A25" s="74"/>
      <c r="B25" s="74"/>
    </row>
    <row r="26" spans="1:9" ht="15" thickTop="1">
      <c r="A26" s="261" t="s">
        <v>110</v>
      </c>
      <c r="B26" s="261"/>
    </row>
    <row r="27" spans="1:9">
      <c r="A27" s="262" t="s">
        <v>111</v>
      </c>
      <c r="B27" s="262"/>
    </row>
  </sheetData>
  <mergeCells count="26">
    <mergeCell ref="A1:I4"/>
    <mergeCell ref="A5:A7"/>
    <mergeCell ref="B5:B7"/>
    <mergeCell ref="C5:F5"/>
    <mergeCell ref="G5:H5"/>
    <mergeCell ref="I5:I7"/>
    <mergeCell ref="A8:A9"/>
    <mergeCell ref="B8:B9"/>
    <mergeCell ref="I8:I9"/>
    <mergeCell ref="A10:A11"/>
    <mergeCell ref="B10:B11"/>
    <mergeCell ref="I10:I11"/>
    <mergeCell ref="A12:A13"/>
    <mergeCell ref="B12:B13"/>
    <mergeCell ref="I12:I13"/>
    <mergeCell ref="A14:A15"/>
    <mergeCell ref="B14:B15"/>
    <mergeCell ref="I14:I15"/>
    <mergeCell ref="A26:B26"/>
    <mergeCell ref="A27:B27"/>
    <mergeCell ref="A16:A17"/>
    <mergeCell ref="B16:B17"/>
    <mergeCell ref="I16:I17"/>
    <mergeCell ref="A18:A19"/>
    <mergeCell ref="B18:B19"/>
    <mergeCell ref="I18:I19"/>
  </mergeCells>
  <conditionalFormatting sqref="B8:B19">
    <cfRule type="duplicateValues" dxfId="1" priority="1"/>
  </conditionalFormatting>
  <pageMargins left="0.70866141732283472" right="0.70866141732283472" top="0.74803149606299213" bottom="0.74803149606299213" header="0.31496062992125984" footer="0.31496062992125984"/>
  <pageSetup scale="70" fitToHeight="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23"/>
  <sheetViews>
    <sheetView topLeftCell="B1" zoomScale="70" zoomScaleNormal="70" workbookViewId="0">
      <selection activeCell="F8" sqref="F8:F9"/>
    </sheetView>
  </sheetViews>
  <sheetFormatPr baseColWidth="10" defaultRowHeight="14.5"/>
  <cols>
    <col min="1" max="1" width="18.1796875" customWidth="1"/>
    <col min="2" max="2" width="3.26953125" customWidth="1"/>
    <col min="3" max="3" width="30.81640625" customWidth="1"/>
    <col min="4" max="4" width="3.54296875" customWidth="1"/>
    <col min="5" max="5" width="18.1796875" style="87" customWidth="1"/>
    <col min="6" max="6" width="5.1796875" style="87" customWidth="1"/>
    <col min="7" max="7" width="11.453125" style="87"/>
    <col min="8" max="8" width="19" style="89" customWidth="1"/>
    <col min="9" max="9" width="3.26953125" style="87" customWidth="1"/>
    <col min="10" max="10" width="13.81640625" style="87" customWidth="1"/>
    <col min="11" max="11" width="18.7265625" style="87" customWidth="1"/>
    <col min="12" max="12" width="5.1796875" style="87" customWidth="1"/>
    <col min="13" max="13" width="15.54296875" style="87" customWidth="1"/>
    <col min="14" max="14" width="19.453125" style="87" customWidth="1"/>
    <col min="15" max="15" width="4.26953125" style="87" customWidth="1"/>
    <col min="16" max="16" width="15.54296875" style="87" customWidth="1"/>
    <col min="17" max="17" width="16.54296875" style="87" bestFit="1" customWidth="1"/>
    <col min="18" max="18" width="6.1796875" style="75" customWidth="1"/>
    <col min="19" max="19" width="11.54296875" style="75" bestFit="1" customWidth="1"/>
    <col min="20" max="20" width="19.26953125" style="75" customWidth="1"/>
    <col min="21" max="21" width="4.26953125" style="75" customWidth="1"/>
    <col min="22" max="23" width="11.453125" style="75"/>
  </cols>
  <sheetData>
    <row r="1" spans="1:22" ht="15" customHeight="1">
      <c r="E1" s="292" t="s">
        <v>112</v>
      </c>
      <c r="F1" s="293"/>
      <c r="G1" s="294"/>
      <c r="H1" s="292" t="s">
        <v>113</v>
      </c>
      <c r="I1" s="293"/>
      <c r="J1" s="294"/>
      <c r="K1" s="292" t="s">
        <v>9</v>
      </c>
      <c r="L1" s="293"/>
      <c r="M1" s="294"/>
      <c r="N1" s="292" t="s">
        <v>114</v>
      </c>
      <c r="O1" s="293"/>
      <c r="P1" s="294"/>
      <c r="Q1" s="292" t="s">
        <v>115</v>
      </c>
      <c r="R1" s="293"/>
      <c r="S1" s="294"/>
      <c r="T1" s="292" t="s">
        <v>116</v>
      </c>
      <c r="U1" s="293"/>
      <c r="V1" s="294"/>
    </row>
    <row r="2" spans="1:22">
      <c r="E2" s="295"/>
      <c r="F2" s="296"/>
      <c r="G2" s="297"/>
      <c r="H2" s="295"/>
      <c r="I2" s="296"/>
      <c r="J2" s="297"/>
      <c r="K2" s="295"/>
      <c r="L2" s="296"/>
      <c r="M2" s="297"/>
      <c r="N2" s="295"/>
      <c r="O2" s="296"/>
      <c r="P2" s="297"/>
      <c r="Q2" s="295"/>
      <c r="R2" s="296"/>
      <c r="S2" s="297"/>
      <c r="T2" s="295"/>
      <c r="U2" s="296"/>
      <c r="V2" s="297"/>
    </row>
    <row r="3" spans="1:22" ht="44.25" customHeight="1" thickBot="1">
      <c r="E3" s="298"/>
      <c r="F3" s="299"/>
      <c r="G3" s="300"/>
      <c r="H3" s="298"/>
      <c r="I3" s="299"/>
      <c r="J3" s="300"/>
      <c r="K3" s="298"/>
      <c r="L3" s="299"/>
      <c r="M3" s="300"/>
      <c r="N3" s="298"/>
      <c r="O3" s="299"/>
      <c r="P3" s="300"/>
      <c r="Q3" s="298"/>
      <c r="R3" s="299"/>
      <c r="S3" s="300"/>
      <c r="T3" s="298"/>
      <c r="U3" s="299"/>
      <c r="V3" s="300"/>
    </row>
    <row r="4" spans="1:22" ht="21" customHeight="1" thickBot="1">
      <c r="E4" s="289">
        <v>44561</v>
      </c>
      <c r="F4" s="290"/>
      <c r="G4" s="291"/>
      <c r="H4" s="289">
        <v>44561</v>
      </c>
      <c r="I4" s="290"/>
      <c r="J4" s="291"/>
      <c r="K4" s="289">
        <v>44561</v>
      </c>
      <c r="L4" s="290"/>
      <c r="M4" s="291"/>
      <c r="N4" s="289">
        <v>44196</v>
      </c>
      <c r="O4" s="290"/>
      <c r="P4" s="291"/>
      <c r="Q4" s="289">
        <v>43830</v>
      </c>
      <c r="R4" s="290"/>
      <c r="S4" s="291"/>
      <c r="T4" s="289">
        <v>44561</v>
      </c>
      <c r="U4" s="290"/>
      <c r="V4" s="291"/>
    </row>
    <row r="5" spans="1:22" ht="15" thickBot="1">
      <c r="A5" s="279" t="s">
        <v>117</v>
      </c>
      <c r="B5" s="280" t="s">
        <v>118</v>
      </c>
      <c r="C5" s="74" t="s">
        <v>119</v>
      </c>
      <c r="D5" s="76"/>
      <c r="E5" s="77">
        <v>902133000</v>
      </c>
      <c r="F5" s="275" t="s">
        <v>120</v>
      </c>
      <c r="G5" s="287">
        <f>+E5/E6</f>
        <v>2255.3325</v>
      </c>
      <c r="H5" s="77">
        <v>353485837</v>
      </c>
      <c r="I5" s="275" t="s">
        <v>120</v>
      </c>
      <c r="J5" s="287">
        <f>+H5/H6</f>
        <v>333.16101605457465</v>
      </c>
      <c r="K5" s="78">
        <f>+'Detallada Financiera Consorcios'!J7</f>
        <v>563782143.75</v>
      </c>
      <c r="L5" s="275" t="s">
        <v>120</v>
      </c>
      <c r="M5" s="284">
        <f>+K5/K6</f>
        <v>42.04521187341291</v>
      </c>
      <c r="N5" s="78">
        <v>331424847</v>
      </c>
      <c r="O5" s="275" t="s">
        <v>120</v>
      </c>
      <c r="P5" s="284">
        <f>+N5/N6</f>
        <v>8.0643872116485991</v>
      </c>
      <c r="Q5" s="78">
        <v>1181076552</v>
      </c>
      <c r="R5" s="275" t="s">
        <v>120</v>
      </c>
      <c r="S5" s="284">
        <f>+Q5/Q6</f>
        <v>43.58183895321806</v>
      </c>
      <c r="T5" s="78">
        <v>700718293</v>
      </c>
      <c r="U5" s="275" t="s">
        <v>120</v>
      </c>
      <c r="V5" s="284">
        <f>+T5/T6</f>
        <v>27.56781874217311</v>
      </c>
    </row>
    <row r="6" spans="1:22" ht="15" thickTop="1">
      <c r="A6" s="279"/>
      <c r="B6" s="280"/>
      <c r="C6" t="s">
        <v>121</v>
      </c>
      <c r="E6" s="79">
        <v>400000</v>
      </c>
      <c r="F6" s="275"/>
      <c r="G6" s="287"/>
      <c r="H6" s="79">
        <v>1061006</v>
      </c>
      <c r="I6" s="275"/>
      <c r="J6" s="287"/>
      <c r="K6" s="80">
        <f>+'Detallada Financiera Consorcios'!J8</f>
        <v>13408950</v>
      </c>
      <c r="L6" s="275"/>
      <c r="M6" s="284"/>
      <c r="N6" s="80">
        <v>41097338</v>
      </c>
      <c r="O6" s="275"/>
      <c r="P6" s="284"/>
      <c r="Q6" s="80">
        <v>27100200</v>
      </c>
      <c r="R6" s="275"/>
      <c r="S6" s="284"/>
      <c r="T6" s="80">
        <v>25417981</v>
      </c>
      <c r="U6" s="275"/>
      <c r="V6" s="284"/>
    </row>
    <row r="7" spans="1:22">
      <c r="E7" s="79"/>
      <c r="F7" s="81"/>
      <c r="G7" s="81"/>
      <c r="H7" s="79"/>
      <c r="I7" s="81"/>
      <c r="J7" s="81"/>
      <c r="K7" s="80"/>
      <c r="L7" s="81"/>
      <c r="M7" s="82"/>
      <c r="N7" s="80"/>
      <c r="O7" s="81"/>
      <c r="P7" s="82"/>
      <c r="Q7" s="80"/>
      <c r="R7" s="81"/>
      <c r="S7" s="82"/>
      <c r="T7" s="80"/>
      <c r="U7" s="81"/>
      <c r="V7" s="82"/>
    </row>
    <row r="8" spans="1:22" ht="15" thickBot="1">
      <c r="A8" s="279" t="s">
        <v>122</v>
      </c>
      <c r="B8" s="280" t="s">
        <v>118</v>
      </c>
      <c r="C8" s="83" t="s">
        <v>123</v>
      </c>
      <c r="D8" s="72"/>
      <c r="E8" s="77">
        <v>246298000</v>
      </c>
      <c r="F8" s="275" t="s">
        <v>120</v>
      </c>
      <c r="G8" s="281">
        <f>+E8/E9</f>
        <v>0.17386111398372131</v>
      </c>
      <c r="H8" s="77">
        <v>129301552</v>
      </c>
      <c r="I8" s="275" t="s">
        <v>120</v>
      </c>
      <c r="J8" s="281">
        <f>+H8/H9</f>
        <v>0.33983275966195819</v>
      </c>
      <c r="K8" s="78">
        <f>+'Detallada Financiera Consorcios'!J10</f>
        <v>42180500.100000001</v>
      </c>
      <c r="L8" s="275" t="s">
        <v>120</v>
      </c>
      <c r="M8" s="277">
        <f>+K8/K9</f>
        <v>4.9012808919060888E-2</v>
      </c>
      <c r="N8" s="78">
        <f>+N6</f>
        <v>41097338</v>
      </c>
      <c r="O8" s="275" t="s">
        <v>120</v>
      </c>
      <c r="P8" s="277">
        <f>+N8/N9</f>
        <v>0.12053954873234966</v>
      </c>
      <c r="Q8" s="78">
        <v>177100200</v>
      </c>
      <c r="R8" s="275" t="s">
        <v>120</v>
      </c>
      <c r="S8" s="277">
        <f>+Q8/Q9</f>
        <v>0.1473615670942881</v>
      </c>
      <c r="T8" s="78">
        <v>600167981</v>
      </c>
      <c r="U8" s="275" t="s">
        <v>120</v>
      </c>
      <c r="V8" s="277">
        <f>+T8/T9</f>
        <v>0.5550598063855321</v>
      </c>
    </row>
    <row r="9" spans="1:22" ht="15" thickTop="1">
      <c r="A9" s="279"/>
      <c r="B9" s="280"/>
      <c r="C9" s="84" t="s">
        <v>124</v>
      </c>
      <c r="D9" s="84"/>
      <c r="E9" s="79">
        <v>1416636500</v>
      </c>
      <c r="F9" s="275"/>
      <c r="G9" s="281"/>
      <c r="H9" s="79">
        <v>380485837</v>
      </c>
      <c r="I9" s="275"/>
      <c r="J9" s="281"/>
      <c r="K9" s="80">
        <f>+'Detallada Financiera Consorcios'!J11</f>
        <v>860601565.79999995</v>
      </c>
      <c r="L9" s="275"/>
      <c r="M9" s="277"/>
      <c r="N9" s="80">
        <v>340944847</v>
      </c>
      <c r="O9" s="275"/>
      <c r="P9" s="277"/>
      <c r="Q9" s="80">
        <v>1201807252</v>
      </c>
      <c r="R9" s="275"/>
      <c r="S9" s="277"/>
      <c r="T9" s="80">
        <v>1081267233</v>
      </c>
      <c r="U9" s="275"/>
      <c r="V9" s="277"/>
    </row>
    <row r="10" spans="1:22">
      <c r="E10" s="79"/>
      <c r="F10" s="81"/>
      <c r="G10" s="81"/>
      <c r="H10" s="79"/>
      <c r="I10" s="81"/>
      <c r="J10" s="81"/>
      <c r="K10" s="80"/>
      <c r="L10" s="81"/>
      <c r="M10" s="82"/>
      <c r="N10" s="80"/>
      <c r="O10" s="81"/>
      <c r="P10" s="82"/>
      <c r="Q10" s="80"/>
      <c r="R10" s="81"/>
      <c r="S10" s="82"/>
      <c r="T10" s="80"/>
      <c r="U10" s="81"/>
      <c r="V10" s="82"/>
    </row>
    <row r="11" spans="1:22">
      <c r="A11" s="279" t="s">
        <v>125</v>
      </c>
      <c r="C11" s="288" t="s">
        <v>126</v>
      </c>
      <c r="E11" s="285" t="s">
        <v>120</v>
      </c>
      <c r="F11" s="275">
        <f>+E5-E6</f>
        <v>901733000</v>
      </c>
      <c r="G11" s="286"/>
      <c r="H11" s="285" t="s">
        <v>120</v>
      </c>
      <c r="I11" s="275">
        <f>+H5-H6</f>
        <v>352424831</v>
      </c>
      <c r="J11" s="286"/>
      <c r="K11" s="285" t="s">
        <v>120</v>
      </c>
      <c r="L11" s="275">
        <f>+'Detallada Financiera Consorcios'!K13</f>
        <v>2421060081</v>
      </c>
      <c r="M11" s="286"/>
      <c r="N11" s="285" t="s">
        <v>120</v>
      </c>
      <c r="O11" s="275">
        <f>+N5-N6</f>
        <v>290327509</v>
      </c>
      <c r="P11" s="286"/>
      <c r="Q11" s="285" t="s">
        <v>120</v>
      </c>
      <c r="R11" s="275">
        <f>+Q5-Q6</f>
        <v>1153976352</v>
      </c>
      <c r="S11" s="286"/>
      <c r="T11" s="285" t="s">
        <v>120</v>
      </c>
      <c r="U11" s="275">
        <f>+T5-T6</f>
        <v>675300312</v>
      </c>
      <c r="V11" s="286"/>
    </row>
    <row r="12" spans="1:22" ht="28.5" customHeight="1">
      <c r="A12" s="279"/>
      <c r="C12" s="288"/>
      <c r="E12" s="285"/>
      <c r="F12" s="275"/>
      <c r="G12" s="286"/>
      <c r="H12" s="285"/>
      <c r="I12" s="275"/>
      <c r="J12" s="286"/>
      <c r="K12" s="285"/>
      <c r="L12" s="275"/>
      <c r="M12" s="286"/>
      <c r="N12" s="285"/>
      <c r="O12" s="275"/>
      <c r="P12" s="286"/>
      <c r="Q12" s="285"/>
      <c r="R12" s="275"/>
      <c r="S12" s="286"/>
      <c r="T12" s="285"/>
      <c r="U12" s="275"/>
      <c r="V12" s="286"/>
    </row>
    <row r="13" spans="1:22">
      <c r="E13" s="79"/>
      <c r="F13" s="81"/>
      <c r="G13" s="81"/>
      <c r="H13" s="79"/>
      <c r="I13" s="81"/>
      <c r="J13" s="81"/>
      <c r="K13" s="80"/>
      <c r="L13" s="81"/>
      <c r="M13" s="82"/>
      <c r="N13" s="80"/>
      <c r="O13" s="81"/>
      <c r="P13" s="82"/>
      <c r="Q13" s="80"/>
      <c r="R13" s="81"/>
      <c r="S13" s="82"/>
      <c r="T13" s="80"/>
      <c r="U13" s="81"/>
      <c r="V13" s="82"/>
    </row>
    <row r="14" spans="1:22" ht="15" thickBot="1">
      <c r="A14" s="279" t="s">
        <v>127</v>
      </c>
      <c r="B14" s="280" t="s">
        <v>118</v>
      </c>
      <c r="C14" s="74" t="s">
        <v>128</v>
      </c>
      <c r="D14" s="76"/>
      <c r="E14" s="77">
        <v>376636370</v>
      </c>
      <c r="F14" s="275" t="s">
        <v>120</v>
      </c>
      <c r="G14" s="287">
        <f>+E14/E15</f>
        <v>68.479339999999993</v>
      </c>
      <c r="H14" s="77">
        <v>65057263</v>
      </c>
      <c r="I14" s="275" t="s">
        <v>120</v>
      </c>
      <c r="J14" s="287">
        <f>+H14/H15</f>
        <v>232.34736785714287</v>
      </c>
      <c r="K14" s="78">
        <f>+'Detallada Financiera Consorcios'!J15</f>
        <v>81298614.049999997</v>
      </c>
      <c r="L14" s="275" t="s">
        <v>120</v>
      </c>
      <c r="M14" s="284">
        <f>+K14/K15</f>
        <v>48.679752691862575</v>
      </c>
      <c r="N14" s="78">
        <v>44648697</v>
      </c>
      <c r="O14" s="275" t="s">
        <v>120</v>
      </c>
      <c r="P14" s="283" t="s">
        <v>129</v>
      </c>
      <c r="Q14" s="78">
        <v>345305000</v>
      </c>
      <c r="R14" s="275" t="s">
        <v>120</v>
      </c>
      <c r="S14" s="284">
        <f>+Q14/Q15</f>
        <v>1233.2321428571429</v>
      </c>
      <c r="T14" s="78">
        <v>185216311</v>
      </c>
      <c r="U14" s="275" t="s">
        <v>120</v>
      </c>
      <c r="V14" s="284">
        <f>+T14/T15</f>
        <v>645.95168692934919</v>
      </c>
    </row>
    <row r="15" spans="1:22" ht="15" thickTop="1">
      <c r="A15" s="279"/>
      <c r="B15" s="280"/>
      <c r="C15" t="s">
        <v>130</v>
      </c>
      <c r="E15" s="79">
        <v>5500000</v>
      </c>
      <c r="F15" s="275"/>
      <c r="G15" s="287"/>
      <c r="H15" s="79">
        <v>280000</v>
      </c>
      <c r="I15" s="275"/>
      <c r="J15" s="287"/>
      <c r="K15" s="80">
        <f>+'Detallada Financiera Consorcios'!J16</f>
        <v>1670070.4</v>
      </c>
      <c r="L15" s="275"/>
      <c r="M15" s="284"/>
      <c r="N15" s="80">
        <v>0</v>
      </c>
      <c r="O15" s="275"/>
      <c r="P15" s="283"/>
      <c r="Q15" s="80">
        <v>280000</v>
      </c>
      <c r="R15" s="275"/>
      <c r="S15" s="284"/>
      <c r="T15" s="80">
        <v>286734</v>
      </c>
      <c r="U15" s="275"/>
      <c r="V15" s="284"/>
    </row>
    <row r="16" spans="1:22">
      <c r="E16" s="79"/>
      <c r="F16" s="81"/>
      <c r="G16" s="81"/>
      <c r="H16" s="79"/>
      <c r="I16" s="81"/>
      <c r="J16" s="81"/>
      <c r="K16" s="80"/>
      <c r="L16" s="81"/>
      <c r="M16" s="82"/>
      <c r="N16" s="80"/>
      <c r="O16" s="81"/>
      <c r="P16" s="82"/>
      <c r="Q16" s="80"/>
      <c r="R16" s="81"/>
      <c r="S16" s="82"/>
      <c r="T16" s="80"/>
      <c r="U16" s="81"/>
      <c r="V16" s="82"/>
    </row>
    <row r="17" spans="1:22" ht="15" thickBot="1">
      <c r="A17" s="279" t="s">
        <v>131</v>
      </c>
      <c r="B17" s="280" t="s">
        <v>118</v>
      </c>
      <c r="C17" s="83" t="s">
        <v>128</v>
      </c>
      <c r="D17" s="72"/>
      <c r="E17" s="77">
        <f>+E14</f>
        <v>376636370</v>
      </c>
      <c r="F17" s="275" t="s">
        <v>120</v>
      </c>
      <c r="G17" s="281">
        <f>+E17/E18</f>
        <v>0.32181832008431749</v>
      </c>
      <c r="H17" s="77">
        <f>+H14</f>
        <v>65057263</v>
      </c>
      <c r="I17" s="275" t="s">
        <v>120</v>
      </c>
      <c r="J17" s="281">
        <f>+H17/H18</f>
        <v>0.25900212268454614</v>
      </c>
      <c r="K17" s="78">
        <f>+K14</f>
        <v>81298614.049999997</v>
      </c>
      <c r="L17" s="275" t="s">
        <v>120</v>
      </c>
      <c r="M17" s="277">
        <f>+K17/K18</f>
        <v>9.9335925548867512E-2</v>
      </c>
      <c r="N17" s="78">
        <f>+N14</f>
        <v>44648697</v>
      </c>
      <c r="O17" s="275" t="s">
        <v>120</v>
      </c>
      <c r="P17" s="277">
        <f>+N17/N18</f>
        <v>0.14890467874455479</v>
      </c>
      <c r="Q17" s="78">
        <f>+Q14</f>
        <v>345305000</v>
      </c>
      <c r="R17" s="275" t="s">
        <v>120</v>
      </c>
      <c r="S17" s="277">
        <f>+Q17/Q18</f>
        <v>0.33697923648133538</v>
      </c>
      <c r="T17" s="78">
        <f>+T14</f>
        <v>185216311</v>
      </c>
      <c r="U17" s="275" t="s">
        <v>120</v>
      </c>
      <c r="V17" s="277">
        <f>+T17/T18</f>
        <v>0.38498565572494386</v>
      </c>
    </row>
    <row r="18" spans="1:22" ht="15" thickTop="1">
      <c r="A18" s="279"/>
      <c r="B18" s="280"/>
      <c r="C18" s="84" t="s">
        <v>132</v>
      </c>
      <c r="D18" s="84"/>
      <c r="E18" s="79">
        <f>+E9-E8</f>
        <v>1170338500</v>
      </c>
      <c r="F18" s="275"/>
      <c r="G18" s="281"/>
      <c r="H18" s="79">
        <f>+H9-H8</f>
        <v>251184285</v>
      </c>
      <c r="I18" s="275"/>
      <c r="J18" s="281"/>
      <c r="K18" s="80">
        <f>+K9-K8</f>
        <v>818421065.69999993</v>
      </c>
      <c r="L18" s="275"/>
      <c r="M18" s="277"/>
      <c r="N18" s="80">
        <f>+N9-N8</f>
        <v>299847509</v>
      </c>
      <c r="O18" s="275"/>
      <c r="P18" s="277"/>
      <c r="Q18" s="80">
        <f>+Q9-Q8</f>
        <v>1024707052</v>
      </c>
      <c r="R18" s="275"/>
      <c r="S18" s="277"/>
      <c r="T18" s="80">
        <f>+T9-T8</f>
        <v>481099252</v>
      </c>
      <c r="U18" s="275"/>
      <c r="V18" s="277"/>
    </row>
    <row r="19" spans="1:22">
      <c r="E19" s="79"/>
      <c r="F19" s="81"/>
      <c r="G19" s="81"/>
      <c r="H19" s="79"/>
      <c r="I19" s="81"/>
      <c r="J19" s="81"/>
      <c r="K19" s="80"/>
      <c r="L19" s="81"/>
      <c r="M19" s="82"/>
      <c r="N19" s="80"/>
      <c r="O19" s="81"/>
      <c r="P19" s="82"/>
      <c r="Q19" s="80"/>
      <c r="R19" s="81"/>
      <c r="S19" s="82"/>
      <c r="T19" s="80"/>
      <c r="U19" s="81"/>
      <c r="V19" s="82"/>
    </row>
    <row r="20" spans="1:22" ht="15" thickBot="1">
      <c r="A20" s="279" t="s">
        <v>133</v>
      </c>
      <c r="B20" s="280" t="s">
        <v>118</v>
      </c>
      <c r="C20" s="83" t="s">
        <v>128</v>
      </c>
      <c r="D20" s="72"/>
      <c r="E20" s="77">
        <f>+E17</f>
        <v>376636370</v>
      </c>
      <c r="F20" s="275" t="s">
        <v>120</v>
      </c>
      <c r="G20" s="281">
        <f>+E20/E21</f>
        <v>0.26586662845408826</v>
      </c>
      <c r="H20" s="77">
        <f>+H17</f>
        <v>65057263</v>
      </c>
      <c r="I20" s="275" t="s">
        <v>120</v>
      </c>
      <c r="J20" s="281">
        <f>+H20/H21</f>
        <v>0.17098471657435174</v>
      </c>
      <c r="K20" s="78">
        <f>+K17</f>
        <v>81298614.049999997</v>
      </c>
      <c r="L20" s="275" t="s">
        <v>120</v>
      </c>
      <c r="M20" s="277">
        <f>+K20/K21</f>
        <v>9.4467192811142811E-2</v>
      </c>
      <c r="N20" s="78">
        <f>+N17</f>
        <v>44648697</v>
      </c>
      <c r="O20" s="275" t="s">
        <v>120</v>
      </c>
      <c r="P20" s="277">
        <f>+N20/N21</f>
        <v>0.13095577596455066</v>
      </c>
      <c r="Q20" s="78">
        <f>+Q17</f>
        <v>345305000</v>
      </c>
      <c r="R20" s="275" t="s">
        <v>120</v>
      </c>
      <c r="S20" s="277">
        <f>+Q20/Q21</f>
        <v>0.2873214481152091</v>
      </c>
      <c r="T20" s="78">
        <f>+T17</f>
        <v>185216311</v>
      </c>
      <c r="U20" s="275" t="s">
        <v>120</v>
      </c>
      <c r="V20" s="277">
        <f>+T20/T21</f>
        <v>0.1712955921970494</v>
      </c>
    </row>
    <row r="21" spans="1:22" ht="15.5" thickTop="1" thickBot="1">
      <c r="A21" s="279"/>
      <c r="B21" s="280"/>
      <c r="C21" s="84" t="s">
        <v>134</v>
      </c>
      <c r="D21" s="84"/>
      <c r="E21" s="85">
        <f>+E9</f>
        <v>1416636500</v>
      </c>
      <c r="F21" s="276"/>
      <c r="G21" s="282"/>
      <c r="H21" s="85">
        <f>+H9</f>
        <v>380485837</v>
      </c>
      <c r="I21" s="276"/>
      <c r="J21" s="282"/>
      <c r="K21" s="86">
        <f>+K9</f>
        <v>860601565.79999995</v>
      </c>
      <c r="L21" s="276"/>
      <c r="M21" s="278"/>
      <c r="N21" s="86">
        <f>+N9</f>
        <v>340944847</v>
      </c>
      <c r="O21" s="276"/>
      <c r="P21" s="278"/>
      <c r="Q21" s="86">
        <f>+Q9</f>
        <v>1201807252</v>
      </c>
      <c r="R21" s="276"/>
      <c r="S21" s="278"/>
      <c r="T21" s="86">
        <f>+T9</f>
        <v>1081267233</v>
      </c>
      <c r="U21" s="276"/>
      <c r="V21" s="278"/>
    </row>
    <row r="22" spans="1:22">
      <c r="H22" s="88"/>
    </row>
    <row r="23" spans="1:22">
      <c r="H23" s="88"/>
    </row>
  </sheetData>
  <mergeCells count="96">
    <mergeCell ref="T4:V4"/>
    <mergeCell ref="E1:G3"/>
    <mergeCell ref="H1:J3"/>
    <mergeCell ref="K1:M3"/>
    <mergeCell ref="N1:P3"/>
    <mergeCell ref="Q1:S3"/>
    <mergeCell ref="T1:V3"/>
    <mergeCell ref="E4:G4"/>
    <mergeCell ref="H4:J4"/>
    <mergeCell ref="K4:M4"/>
    <mergeCell ref="N4:P4"/>
    <mergeCell ref="Q4:S4"/>
    <mergeCell ref="S5:S6"/>
    <mergeCell ref="A5:A6"/>
    <mergeCell ref="B5:B6"/>
    <mergeCell ref="F5:F6"/>
    <mergeCell ref="G5:G6"/>
    <mergeCell ref="I5:I6"/>
    <mergeCell ref="J5:J6"/>
    <mergeCell ref="V8:V9"/>
    <mergeCell ref="U5:U6"/>
    <mergeCell ref="V5:V6"/>
    <mergeCell ref="A8:A9"/>
    <mergeCell ref="B8:B9"/>
    <mergeCell ref="F8:F9"/>
    <mergeCell ref="G8:G9"/>
    <mergeCell ref="I8:I9"/>
    <mergeCell ref="J8:J9"/>
    <mergeCell ref="L8:L9"/>
    <mergeCell ref="M8:M9"/>
    <mergeCell ref="L5:L6"/>
    <mergeCell ref="M5:M6"/>
    <mergeCell ref="O5:O6"/>
    <mergeCell ref="P5:P6"/>
    <mergeCell ref="R5:R6"/>
    <mergeCell ref="O8:O9"/>
    <mergeCell ref="P8:P9"/>
    <mergeCell ref="R8:R9"/>
    <mergeCell ref="S8:S9"/>
    <mergeCell ref="U8:U9"/>
    <mergeCell ref="R11:S12"/>
    <mergeCell ref="A11:A12"/>
    <mergeCell ref="C11:C12"/>
    <mergeCell ref="E11:E12"/>
    <mergeCell ref="F11:G12"/>
    <mergeCell ref="H11:H12"/>
    <mergeCell ref="I11:J12"/>
    <mergeCell ref="V14:V15"/>
    <mergeCell ref="T11:T12"/>
    <mergeCell ref="U11:V12"/>
    <mergeCell ref="A14:A15"/>
    <mergeCell ref="B14:B15"/>
    <mergeCell ref="F14:F15"/>
    <mergeCell ref="G14:G15"/>
    <mergeCell ref="I14:I15"/>
    <mergeCell ref="J14:J15"/>
    <mergeCell ref="L14:L15"/>
    <mergeCell ref="M14:M15"/>
    <mergeCell ref="K11:K12"/>
    <mergeCell ref="L11:M12"/>
    <mergeCell ref="N11:N12"/>
    <mergeCell ref="O11:P12"/>
    <mergeCell ref="Q11:Q12"/>
    <mergeCell ref="O14:O15"/>
    <mergeCell ref="P14:P15"/>
    <mergeCell ref="R14:R15"/>
    <mergeCell ref="S14:S15"/>
    <mergeCell ref="U14:U15"/>
    <mergeCell ref="S17:S18"/>
    <mergeCell ref="A17:A18"/>
    <mergeCell ref="B17:B18"/>
    <mergeCell ref="F17:F18"/>
    <mergeCell ref="G17:G18"/>
    <mergeCell ref="I17:I18"/>
    <mergeCell ref="J17:J18"/>
    <mergeCell ref="V20:V21"/>
    <mergeCell ref="U17:U18"/>
    <mergeCell ref="V17:V18"/>
    <mergeCell ref="A20:A21"/>
    <mergeCell ref="B20:B21"/>
    <mergeCell ref="F20:F21"/>
    <mergeCell ref="G20:G21"/>
    <mergeCell ref="I20:I21"/>
    <mergeCell ref="J20:J21"/>
    <mergeCell ref="L20:L21"/>
    <mergeCell ref="M20:M21"/>
    <mergeCell ref="L17:L18"/>
    <mergeCell ref="M17:M18"/>
    <mergeCell ref="O17:O18"/>
    <mergeCell ref="P17:P18"/>
    <mergeCell ref="R17:R18"/>
    <mergeCell ref="O20:O21"/>
    <mergeCell ref="P20:P21"/>
    <mergeCell ref="R20:R21"/>
    <mergeCell ref="S20:S21"/>
    <mergeCell ref="U20:U21"/>
  </mergeCells>
  <pageMargins left="0.70866141732283472" right="0.70866141732283472" top="0.74803149606299213" bottom="0.74803149606299213" header="0.31496062992125984" footer="0.31496062992125984"/>
  <pageSetup paperSize="9" scale="11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22"/>
  <sheetViews>
    <sheetView zoomScale="90" zoomScaleNormal="90" workbookViewId="0">
      <selection activeCell="H26" sqref="H26"/>
    </sheetView>
  </sheetViews>
  <sheetFormatPr baseColWidth="10" defaultRowHeight="14.5"/>
  <cols>
    <col min="1" max="1" width="21.453125" style="90" customWidth="1"/>
    <col min="2" max="2" width="3.7265625" style="90" customWidth="1"/>
    <col min="3" max="3" width="22.54296875" style="90" bestFit="1" customWidth="1"/>
    <col min="4" max="4" width="17.1796875" customWidth="1"/>
    <col min="5" max="5" width="11.453125" style="108"/>
    <col min="6" max="6" width="14.81640625" style="109" bestFit="1" customWidth="1"/>
    <col min="7" max="7" width="14.453125" style="109" bestFit="1" customWidth="1"/>
    <col min="8" max="8" width="15.81640625" style="108" customWidth="1"/>
    <col min="9" max="10" width="14.7265625" style="109" bestFit="1" customWidth="1"/>
    <col min="11" max="11" width="16.7265625" customWidth="1"/>
    <col min="12" max="12" width="13.54296875" bestFit="1" customWidth="1"/>
    <col min="13" max="13" width="14.7265625" bestFit="1" customWidth="1"/>
    <col min="14" max="14" width="14.54296875" customWidth="1"/>
  </cols>
  <sheetData>
    <row r="2" spans="1:11">
      <c r="D2" s="306" t="str">
        <f>+Indicadores!K1</f>
        <v>CONSORCIO SC INTEROBRAS 2021</v>
      </c>
      <c r="E2" s="307"/>
      <c r="F2" s="307"/>
      <c r="G2" s="307"/>
      <c r="H2" s="307"/>
      <c r="I2" s="307"/>
      <c r="J2" s="307"/>
      <c r="K2" s="308" t="s">
        <v>135</v>
      </c>
    </row>
    <row r="3" spans="1:11" ht="15" customHeight="1">
      <c r="D3" s="267" t="s">
        <v>136</v>
      </c>
      <c r="E3" s="267"/>
      <c r="F3" s="267"/>
      <c r="G3" s="267" t="s">
        <v>137</v>
      </c>
      <c r="H3" s="267"/>
      <c r="I3" s="267"/>
      <c r="J3" s="309" t="s">
        <v>138</v>
      </c>
      <c r="K3" s="308"/>
    </row>
    <row r="4" spans="1:11" ht="26.25" customHeight="1">
      <c r="D4" s="267"/>
      <c r="E4" s="267"/>
      <c r="F4" s="267"/>
      <c r="G4" s="267"/>
      <c r="H4" s="267"/>
      <c r="I4" s="267"/>
      <c r="J4" s="310"/>
      <c r="K4" s="308"/>
    </row>
    <row r="5" spans="1:11" ht="32.5">
      <c r="D5" s="91" t="s">
        <v>139</v>
      </c>
      <c r="E5" s="92" t="s">
        <v>140</v>
      </c>
      <c r="F5" s="93" t="s">
        <v>141</v>
      </c>
      <c r="G5" s="93" t="s">
        <v>139</v>
      </c>
      <c r="H5" s="92" t="s">
        <v>140</v>
      </c>
      <c r="I5" s="93" t="s">
        <v>141</v>
      </c>
      <c r="J5" s="311"/>
      <c r="K5" s="308"/>
    </row>
    <row r="6" spans="1:11">
      <c r="D6" s="305">
        <v>44561</v>
      </c>
      <c r="E6" s="305"/>
      <c r="F6" s="305"/>
      <c r="G6" s="305">
        <v>44561</v>
      </c>
      <c r="H6" s="305"/>
      <c r="I6" s="305"/>
      <c r="J6" s="94"/>
      <c r="K6" s="95"/>
    </row>
    <row r="7" spans="1:11" ht="15" thickBot="1">
      <c r="A7" s="301" t="s">
        <v>117</v>
      </c>
      <c r="B7" s="302" t="s">
        <v>118</v>
      </c>
      <c r="C7" s="96" t="s">
        <v>119</v>
      </c>
      <c r="D7" s="97">
        <v>488972433</v>
      </c>
      <c r="E7" s="98">
        <v>0.95</v>
      </c>
      <c r="F7" s="97">
        <f>+D7*E7</f>
        <v>464523811.34999996</v>
      </c>
      <c r="G7" s="97">
        <v>1985166648</v>
      </c>
      <c r="H7" s="98">
        <v>0.05</v>
      </c>
      <c r="I7" s="97">
        <f>+G7*H7</f>
        <v>99258332.400000006</v>
      </c>
      <c r="J7" s="97">
        <f>+F7+I7</f>
        <v>563782143.75</v>
      </c>
      <c r="K7" s="304">
        <f>+J7/J8</f>
        <v>42.04521187341291</v>
      </c>
    </row>
    <row r="8" spans="1:11" ht="15" thickTop="1">
      <c r="A8" s="301"/>
      <c r="B8" s="302"/>
      <c r="C8" s="90" t="s">
        <v>121</v>
      </c>
      <c r="D8" s="97">
        <v>11950000</v>
      </c>
      <c r="E8" s="98">
        <f>+E7</f>
        <v>0.95</v>
      </c>
      <c r="F8" s="97">
        <f>+D8*E8</f>
        <v>11352500</v>
      </c>
      <c r="G8" s="97">
        <v>41129000</v>
      </c>
      <c r="H8" s="98">
        <f>+H7</f>
        <v>0.05</v>
      </c>
      <c r="I8" s="97">
        <f>+G8*H8</f>
        <v>2056450</v>
      </c>
      <c r="J8" s="97">
        <f>+F8+I8</f>
        <v>13408950</v>
      </c>
      <c r="K8" s="304"/>
    </row>
    <row r="9" spans="1:11">
      <c r="D9" s="99"/>
      <c r="E9" s="100"/>
      <c r="F9" s="100"/>
      <c r="G9" s="100"/>
      <c r="H9" s="100"/>
      <c r="I9" s="100"/>
      <c r="J9" s="101"/>
      <c r="K9" s="102"/>
    </row>
    <row r="10" spans="1:11" ht="15" thickBot="1">
      <c r="A10" s="301" t="s">
        <v>122</v>
      </c>
      <c r="B10" s="302" t="s">
        <v>118</v>
      </c>
      <c r="C10" s="103" t="s">
        <v>123</v>
      </c>
      <c r="D10" s="97">
        <v>22750000</v>
      </c>
      <c r="E10" s="98">
        <f>+E8</f>
        <v>0.95</v>
      </c>
      <c r="F10" s="97">
        <f>+D10*E10</f>
        <v>21612500</v>
      </c>
      <c r="G10" s="97">
        <v>411360002</v>
      </c>
      <c r="H10" s="98">
        <f>+H8</f>
        <v>0.05</v>
      </c>
      <c r="I10" s="97">
        <f>+G10*H10</f>
        <v>20568000.100000001</v>
      </c>
      <c r="J10" s="97">
        <f>+F10+I10</f>
        <v>42180500.100000001</v>
      </c>
      <c r="K10" s="303">
        <f>+J10/J11</f>
        <v>4.9012808919060888E-2</v>
      </c>
    </row>
    <row r="11" spans="1:11" ht="15" thickTop="1">
      <c r="A11" s="301"/>
      <c r="B11" s="302"/>
      <c r="C11" s="104" t="s">
        <v>124</v>
      </c>
      <c r="D11" s="97">
        <v>795275284</v>
      </c>
      <c r="E11" s="98">
        <f>+E10</f>
        <v>0.95</v>
      </c>
      <c r="F11" s="97">
        <f>+D11*E11</f>
        <v>755511519.79999995</v>
      </c>
      <c r="G11" s="97">
        <v>2101800920</v>
      </c>
      <c r="H11" s="98">
        <f>+H10</f>
        <v>0.05</v>
      </c>
      <c r="I11" s="97">
        <f>+G11*H11</f>
        <v>105090046</v>
      </c>
      <c r="J11" s="97">
        <f>+F11+I11</f>
        <v>860601565.79999995</v>
      </c>
      <c r="K11" s="303"/>
    </row>
    <row r="12" spans="1:11">
      <c r="D12" s="99"/>
      <c r="E12" s="98"/>
      <c r="F12" s="100"/>
      <c r="G12" s="100"/>
      <c r="H12" s="98"/>
      <c r="I12" s="100"/>
      <c r="J12" s="101"/>
      <c r="K12" s="102"/>
    </row>
    <row r="13" spans="1:11" ht="30" customHeight="1">
      <c r="A13" s="105" t="s">
        <v>125</v>
      </c>
      <c r="B13" s="90" t="s">
        <v>142</v>
      </c>
      <c r="C13" s="106" t="s">
        <v>126</v>
      </c>
      <c r="D13" s="107">
        <f>+D7-D8</f>
        <v>477022433</v>
      </c>
      <c r="E13" s="107"/>
      <c r="F13" s="107">
        <f>+D7-D8</f>
        <v>477022433</v>
      </c>
      <c r="G13" s="107">
        <f>+G7-G8</f>
        <v>1944037648</v>
      </c>
      <c r="H13" s="98"/>
      <c r="I13" s="107">
        <f>+G7-G8</f>
        <v>1944037648</v>
      </c>
      <c r="J13" s="97">
        <f>+F13+I13</f>
        <v>2421060081</v>
      </c>
      <c r="K13" s="101">
        <f>+F13+I13</f>
        <v>2421060081</v>
      </c>
    </row>
    <row r="14" spans="1:11">
      <c r="D14" s="99"/>
      <c r="E14" s="98"/>
      <c r="F14" s="100"/>
      <c r="G14" s="100"/>
      <c r="H14" s="98"/>
      <c r="I14" s="100"/>
      <c r="J14" s="101"/>
      <c r="K14" s="102"/>
    </row>
    <row r="15" spans="1:11" ht="15" thickBot="1">
      <c r="A15" s="301" t="s">
        <v>127</v>
      </c>
      <c r="B15" s="302" t="s">
        <v>118</v>
      </c>
      <c r="C15" s="96" t="s">
        <v>128</v>
      </c>
      <c r="D15" s="97">
        <v>74418619</v>
      </c>
      <c r="E15" s="98">
        <f>+E11</f>
        <v>0.95</v>
      </c>
      <c r="F15" s="97">
        <f>+D15*E15</f>
        <v>70697688.049999997</v>
      </c>
      <c r="G15" s="97">
        <v>212018520</v>
      </c>
      <c r="H15" s="98">
        <f>+H11</f>
        <v>0.05</v>
      </c>
      <c r="I15" s="97">
        <f>+G15*H15</f>
        <v>10600926</v>
      </c>
      <c r="J15" s="97">
        <f>+F15+I15</f>
        <v>81298614.049999997</v>
      </c>
      <c r="K15" s="304">
        <f>+J15/J16</f>
        <v>48.679752691862575</v>
      </c>
    </row>
    <row r="16" spans="1:11" ht="15" thickTop="1">
      <c r="A16" s="301"/>
      <c r="B16" s="302"/>
      <c r="C16" s="90" t="s">
        <v>130</v>
      </c>
      <c r="D16" s="97">
        <v>1658232</v>
      </c>
      <c r="E16" s="98">
        <f>+E11</f>
        <v>0.95</v>
      </c>
      <c r="F16" s="97">
        <f>+D16*E16</f>
        <v>1575320.4</v>
      </c>
      <c r="G16" s="97">
        <v>1895000</v>
      </c>
      <c r="H16" s="98">
        <f>+H11</f>
        <v>0.05</v>
      </c>
      <c r="I16" s="97">
        <f>+G16*H16</f>
        <v>94750</v>
      </c>
      <c r="J16" s="97">
        <f>+F16+I16</f>
        <v>1670070.4</v>
      </c>
      <c r="K16" s="304"/>
    </row>
    <row r="17" spans="1:11">
      <c r="D17" s="99"/>
      <c r="E17" s="98"/>
      <c r="F17" s="100"/>
      <c r="G17" s="100"/>
      <c r="H17" s="98"/>
      <c r="I17" s="100"/>
      <c r="J17" s="101"/>
      <c r="K17" s="102"/>
    </row>
    <row r="18" spans="1:11" ht="15" thickBot="1">
      <c r="A18" s="301" t="s">
        <v>131</v>
      </c>
      <c r="B18" s="302" t="s">
        <v>118</v>
      </c>
      <c r="C18" s="103" t="s">
        <v>128</v>
      </c>
      <c r="D18" s="97">
        <f>+D15</f>
        <v>74418619</v>
      </c>
      <c r="E18" s="98">
        <f>+E16</f>
        <v>0.95</v>
      </c>
      <c r="F18" s="97">
        <f>+D18*E18</f>
        <v>70697688.049999997</v>
      </c>
      <c r="G18" s="97">
        <f>+G15</f>
        <v>212018520</v>
      </c>
      <c r="H18" s="98">
        <f>+H16</f>
        <v>0.05</v>
      </c>
      <c r="I18" s="97">
        <f>+G18*H18</f>
        <v>10600926</v>
      </c>
      <c r="J18" s="97">
        <f>+F18+I18</f>
        <v>81298614.049999997</v>
      </c>
      <c r="K18" s="303">
        <f>+J18/J19</f>
        <v>9.9335925548867512E-2</v>
      </c>
    </row>
    <row r="19" spans="1:11" ht="15" thickTop="1">
      <c r="A19" s="301"/>
      <c r="B19" s="302"/>
      <c r="C19" s="104" t="s">
        <v>132</v>
      </c>
      <c r="D19" s="97">
        <f>+D11-D10</f>
        <v>772525284</v>
      </c>
      <c r="E19" s="98">
        <f>+E18</f>
        <v>0.95</v>
      </c>
      <c r="F19" s="97">
        <f>+D19*E19</f>
        <v>733899019.79999995</v>
      </c>
      <c r="G19" s="97">
        <f>+G11-G10</f>
        <v>1690440918</v>
      </c>
      <c r="H19" s="98">
        <f>+H18</f>
        <v>0.05</v>
      </c>
      <c r="I19" s="97">
        <f>+G19*H19</f>
        <v>84522045.900000006</v>
      </c>
      <c r="J19" s="97">
        <f>+F19+I19</f>
        <v>818421065.69999993</v>
      </c>
      <c r="K19" s="303"/>
    </row>
    <row r="20" spans="1:11">
      <c r="D20" s="99"/>
      <c r="E20" s="98"/>
      <c r="F20" s="100"/>
      <c r="G20" s="100"/>
      <c r="H20" s="98"/>
      <c r="I20" s="100"/>
      <c r="J20" s="101"/>
      <c r="K20" s="102"/>
    </row>
    <row r="21" spans="1:11" ht="15" thickBot="1">
      <c r="A21" s="301" t="s">
        <v>133</v>
      </c>
      <c r="B21" s="302" t="s">
        <v>118</v>
      </c>
      <c r="C21" s="103" t="s">
        <v>128</v>
      </c>
      <c r="D21" s="97">
        <f>+D18</f>
        <v>74418619</v>
      </c>
      <c r="E21" s="98">
        <f t="shared" ref="E21" si="0">+E19</f>
        <v>0.95</v>
      </c>
      <c r="F21" s="97">
        <f>+D21*E21</f>
        <v>70697688.049999997</v>
      </c>
      <c r="G21" s="97">
        <f>+G18</f>
        <v>212018520</v>
      </c>
      <c r="H21" s="98">
        <f t="shared" ref="H21" si="1">+H19</f>
        <v>0.05</v>
      </c>
      <c r="I21" s="97">
        <f>+G21*H21</f>
        <v>10600926</v>
      </c>
      <c r="J21" s="97">
        <f>+F21+I21</f>
        <v>81298614.049999997</v>
      </c>
      <c r="K21" s="303">
        <f>+J21/J22</f>
        <v>9.4467192811142811E-2</v>
      </c>
    </row>
    <row r="22" spans="1:11" ht="15" thickTop="1">
      <c r="A22" s="301"/>
      <c r="B22" s="302"/>
      <c r="C22" s="104" t="s">
        <v>134</v>
      </c>
      <c r="D22" s="97">
        <f>+D11</f>
        <v>795275284</v>
      </c>
      <c r="E22" s="98">
        <f>+E21</f>
        <v>0.95</v>
      </c>
      <c r="F22" s="97">
        <f>+D22*E22</f>
        <v>755511519.79999995</v>
      </c>
      <c r="G22" s="97">
        <f>+G11</f>
        <v>2101800920</v>
      </c>
      <c r="H22" s="98">
        <f>+H21</f>
        <v>0.05</v>
      </c>
      <c r="I22" s="97">
        <f>+G22*H22</f>
        <v>105090046</v>
      </c>
      <c r="J22" s="97">
        <f>+F22+I22</f>
        <v>860601565.79999995</v>
      </c>
      <c r="K22" s="303"/>
    </row>
  </sheetData>
  <mergeCells count="22">
    <mergeCell ref="D6:F6"/>
    <mergeCell ref="G6:I6"/>
    <mergeCell ref="D2:J2"/>
    <mergeCell ref="K2:K5"/>
    <mergeCell ref="D3:F4"/>
    <mergeCell ref="G3:I4"/>
    <mergeCell ref="J3:J5"/>
    <mergeCell ref="A7:A8"/>
    <mergeCell ref="B7:B8"/>
    <mergeCell ref="K7:K8"/>
    <mergeCell ref="A10:A11"/>
    <mergeCell ref="B10:B11"/>
    <mergeCell ref="K10:K11"/>
    <mergeCell ref="A21:A22"/>
    <mergeCell ref="B21:B22"/>
    <mergeCell ref="K21:K22"/>
    <mergeCell ref="A15:A16"/>
    <mergeCell ref="B15:B16"/>
    <mergeCell ref="K15:K16"/>
    <mergeCell ref="A18:A19"/>
    <mergeCell ref="B18:B19"/>
    <mergeCell ref="K18:K19"/>
  </mergeCells>
  <pageMargins left="0.70866141732283472" right="0.70866141732283472" top="0.74803149606299213" bottom="0.74803149606299213" header="0.31496062992125984" footer="0.31496062992125984"/>
  <pageSetup scale="60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J11"/>
  <sheetViews>
    <sheetView tabSelected="1" zoomScaleNormal="100" workbookViewId="0">
      <selection activeCell="G12" sqref="G12"/>
    </sheetView>
  </sheetViews>
  <sheetFormatPr baseColWidth="10" defaultColWidth="11.453125" defaultRowHeight="14.5"/>
  <cols>
    <col min="1" max="1" width="3.26953125" customWidth="1"/>
    <col min="2" max="2" width="5.1796875" customWidth="1"/>
    <col min="3" max="3" width="42.54296875" bestFit="1" customWidth="1"/>
    <col min="4" max="4" width="14.26953125" customWidth="1"/>
    <col min="5" max="7" width="15.453125" customWidth="1"/>
    <col min="8" max="8" width="17.54296875" customWidth="1"/>
    <col min="9" max="9" width="19.26953125" customWidth="1"/>
    <col min="10" max="10" width="9" bestFit="1" customWidth="1"/>
  </cols>
  <sheetData>
    <row r="1" spans="2:10" ht="15" customHeight="1">
      <c r="B1" s="312" t="s">
        <v>93</v>
      </c>
      <c r="C1" s="313"/>
      <c r="D1" s="313"/>
      <c r="E1" s="313"/>
      <c r="F1" s="313"/>
      <c r="G1" s="313"/>
      <c r="H1" s="313"/>
      <c r="I1" s="313"/>
      <c r="J1" s="314"/>
    </row>
    <row r="2" spans="2:10" ht="15" customHeight="1">
      <c r="B2" s="315"/>
      <c r="C2" s="316"/>
      <c r="D2" s="316"/>
      <c r="E2" s="316"/>
      <c r="F2" s="316"/>
      <c r="G2" s="316"/>
      <c r="H2" s="316"/>
      <c r="I2" s="316"/>
      <c r="J2" s="317"/>
    </row>
    <row r="3" spans="2:10" ht="15" customHeight="1">
      <c r="B3" s="315"/>
      <c r="C3" s="316"/>
      <c r="D3" s="316"/>
      <c r="E3" s="316"/>
      <c r="F3" s="316"/>
      <c r="G3" s="316"/>
      <c r="H3" s="316"/>
      <c r="I3" s="316"/>
      <c r="J3" s="317"/>
    </row>
    <row r="4" spans="2:10" ht="30" customHeight="1" thickBot="1">
      <c r="B4" s="318"/>
      <c r="C4" s="319"/>
      <c r="D4" s="319"/>
      <c r="E4" s="319"/>
      <c r="F4" s="319"/>
      <c r="G4" s="319"/>
      <c r="H4" s="319"/>
      <c r="I4" s="319"/>
      <c r="J4" s="320"/>
    </row>
    <row r="5" spans="2:10" ht="29">
      <c r="B5" s="174" t="s">
        <v>151</v>
      </c>
      <c r="C5" s="175" t="s">
        <v>150</v>
      </c>
      <c r="D5" s="175" t="s">
        <v>148</v>
      </c>
      <c r="E5" s="175" t="s">
        <v>149</v>
      </c>
      <c r="F5" s="175" t="s">
        <v>186</v>
      </c>
      <c r="G5" s="175" t="s">
        <v>177</v>
      </c>
      <c r="H5" s="175" t="s">
        <v>95</v>
      </c>
      <c r="I5" s="175" t="s">
        <v>96</v>
      </c>
      <c r="J5" s="176" t="s">
        <v>162</v>
      </c>
    </row>
    <row r="6" spans="2:10">
      <c r="B6" s="177">
        <v>1</v>
      </c>
      <c r="C6" s="111" t="s">
        <v>7</v>
      </c>
      <c r="D6" s="65" t="s">
        <v>76</v>
      </c>
      <c r="E6" s="112" t="s">
        <v>76</v>
      </c>
      <c r="F6" s="173">
        <f>'Tecnico Puntuable'!H12</f>
        <v>200.5</v>
      </c>
      <c r="G6" s="173">
        <v>491.55</v>
      </c>
      <c r="H6" s="113" t="s">
        <v>76</v>
      </c>
      <c r="I6" s="65" t="s">
        <v>76</v>
      </c>
      <c r="J6" s="178">
        <f>F6+G6</f>
        <v>692.05</v>
      </c>
    </row>
    <row r="7" spans="2:10">
      <c r="B7" s="177">
        <f>+B6+1</f>
        <v>2</v>
      </c>
      <c r="C7" s="111" t="s">
        <v>11</v>
      </c>
      <c r="D7" s="65" t="s">
        <v>76</v>
      </c>
      <c r="E7" s="112" t="s">
        <v>76</v>
      </c>
      <c r="F7" s="173">
        <f>'Tecnico Puntuable'!H13</f>
        <v>200.5</v>
      </c>
      <c r="G7" s="173">
        <v>497.92</v>
      </c>
      <c r="H7" s="113" t="s">
        <v>76</v>
      </c>
      <c r="I7" s="65" t="s">
        <v>76</v>
      </c>
      <c r="J7" s="178">
        <f t="shared" ref="J7:J11" si="0">F7+G7</f>
        <v>698.42000000000007</v>
      </c>
    </row>
    <row r="8" spans="2:10">
      <c r="B8" s="177">
        <f>+B7+1</f>
        <v>3</v>
      </c>
      <c r="C8" s="111" t="s">
        <v>9</v>
      </c>
      <c r="D8" s="65" t="s">
        <v>76</v>
      </c>
      <c r="E8" s="112" t="s">
        <v>76</v>
      </c>
      <c r="F8" s="173">
        <f>'Tecnico Puntuable'!H14</f>
        <v>200.5</v>
      </c>
      <c r="G8" s="173" t="s">
        <v>187</v>
      </c>
      <c r="H8" s="113" t="s">
        <v>76</v>
      </c>
      <c r="I8" s="65" t="s">
        <v>76</v>
      </c>
      <c r="J8" s="178" t="s">
        <v>188</v>
      </c>
    </row>
    <row r="9" spans="2:10" ht="18.75" customHeight="1">
      <c r="B9" s="177">
        <f>+B8+1</f>
        <v>4</v>
      </c>
      <c r="C9" s="111" t="s">
        <v>85</v>
      </c>
      <c r="D9" s="65" t="s">
        <v>76</v>
      </c>
      <c r="E9" s="112" t="s">
        <v>76</v>
      </c>
      <c r="F9" s="173">
        <f>'Tecnico Puntuable'!H15</f>
        <v>201</v>
      </c>
      <c r="G9" s="173">
        <v>490.11</v>
      </c>
      <c r="H9" s="113" t="s">
        <v>76</v>
      </c>
      <c r="I9" s="65" t="s">
        <v>76</v>
      </c>
      <c r="J9" s="178">
        <f t="shared" si="0"/>
        <v>691.11</v>
      </c>
    </row>
    <row r="10" spans="2:10">
      <c r="B10" s="177">
        <f>+B9+1</f>
        <v>5</v>
      </c>
      <c r="C10" s="111" t="s">
        <v>88</v>
      </c>
      <c r="D10" s="65" t="s">
        <v>76</v>
      </c>
      <c r="E10" s="112" t="s">
        <v>76</v>
      </c>
      <c r="F10" s="173">
        <f>'Tecnico Puntuable'!H16</f>
        <v>201</v>
      </c>
      <c r="G10" s="173" t="s">
        <v>187</v>
      </c>
      <c r="H10" s="113" t="s">
        <v>76</v>
      </c>
      <c r="I10" s="65" t="s">
        <v>76</v>
      </c>
      <c r="J10" s="178" t="s">
        <v>188</v>
      </c>
    </row>
    <row r="11" spans="2:10" ht="15" thickBot="1">
      <c r="B11" s="179">
        <f t="shared" ref="B11" si="1">+B10+1</f>
        <v>6</v>
      </c>
      <c r="C11" s="180" t="s">
        <v>8</v>
      </c>
      <c r="D11" s="181" t="s">
        <v>76</v>
      </c>
      <c r="E11" s="182" t="s">
        <v>76</v>
      </c>
      <c r="F11" s="183">
        <f>'Tecnico Puntuable'!H17</f>
        <v>201</v>
      </c>
      <c r="G11" s="183">
        <v>494.08</v>
      </c>
      <c r="H11" s="184" t="s">
        <v>76</v>
      </c>
      <c r="I11" s="181" t="s">
        <v>76</v>
      </c>
      <c r="J11" s="185">
        <f t="shared" si="0"/>
        <v>695.07999999999993</v>
      </c>
    </row>
  </sheetData>
  <mergeCells count="1">
    <mergeCell ref="B1:J4"/>
  </mergeCells>
  <conditionalFormatting sqref="C6:C11">
    <cfRule type="duplicateValues" dxfId="0" priority="7"/>
  </conditionalFormatting>
  <pageMargins left="0.70866141732283472" right="0.70866141732283472" top="0.74803149606299213" bottom="0.74803149606299213" header="0.31496062992125984" footer="0.31496062992125984"/>
  <pageSetup scale="70" fitToHeight="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2</vt:i4>
      </vt:variant>
    </vt:vector>
  </HeadingPairs>
  <TitlesOfParts>
    <vt:vector size="10" baseType="lpstr">
      <vt:lpstr>E. Juridica</vt:lpstr>
      <vt:lpstr>E. Tecnica</vt:lpstr>
      <vt:lpstr>Tecnico Puntuable</vt:lpstr>
      <vt:lpstr>E.E.Media Aritmetica</vt:lpstr>
      <vt:lpstr>Resumen Indicadores</vt:lpstr>
      <vt:lpstr>Indicadores</vt:lpstr>
      <vt:lpstr>Detallada Financiera Consorcios</vt:lpstr>
      <vt:lpstr>CONSOLIDADO</vt:lpstr>
      <vt:lpstr>CONSOLIDADO!Área_de_impresión</vt:lpstr>
      <vt:lpstr>'Resumen Indicadores'!Área_de_impresión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MARIO ALONSO BARRERA NUÑEZ</dc:creator>
  <cp:lastModifiedBy>Rua, Loreinis</cp:lastModifiedBy>
  <dcterms:created xsi:type="dcterms:W3CDTF">2022-06-23T16:22:11Z</dcterms:created>
  <dcterms:modified xsi:type="dcterms:W3CDTF">2022-06-30T01:15:25Z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38f1469a-2c2a-4aee-b92b-090d4c5468ff_Enabled">
    <vt:lpwstr>true</vt:lpwstr>
  </property>
  <property fmtid="{D5CDD505-2E9C-101B-9397-08002B2CF9AE}" pid="3" name="MSIP_Label_38f1469a-2c2a-4aee-b92b-090d4c5468ff_SetDate">
    <vt:lpwstr>2022-06-30T00:58:50Z</vt:lpwstr>
  </property>
  <property fmtid="{D5CDD505-2E9C-101B-9397-08002B2CF9AE}" pid="4" name="MSIP_Label_38f1469a-2c2a-4aee-b92b-090d4c5468ff_Method">
    <vt:lpwstr>Standard</vt:lpwstr>
  </property>
  <property fmtid="{D5CDD505-2E9C-101B-9397-08002B2CF9AE}" pid="5" name="MSIP_Label_38f1469a-2c2a-4aee-b92b-090d4c5468ff_Name">
    <vt:lpwstr>Confidential - Unmarked</vt:lpwstr>
  </property>
  <property fmtid="{D5CDD505-2E9C-101B-9397-08002B2CF9AE}" pid="6" name="MSIP_Label_38f1469a-2c2a-4aee-b92b-090d4c5468ff_SiteId">
    <vt:lpwstr>2a6e6092-73e4-4752-b1a5-477a17f5056d</vt:lpwstr>
  </property>
  <property fmtid="{D5CDD505-2E9C-101B-9397-08002B2CF9AE}" pid="7" name="MSIP_Label_38f1469a-2c2a-4aee-b92b-090d4c5468ff_ActionId">
    <vt:lpwstr>a0e36d4a-887a-4136-8045-f5c1f2e17158</vt:lpwstr>
  </property>
  <property fmtid="{D5CDD505-2E9C-101B-9397-08002B2CF9AE}" pid="8" name="MSIP_Label_38f1469a-2c2a-4aee-b92b-090d4c5468ff_ContentBits">
    <vt:lpwstr>0</vt:lpwstr>
  </property>
</Properties>
</file>