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E:\OFICINA\Nana2T\CONTRATACION\2022\INSTALACION DE VIDRIOS\"/>
    </mc:Choice>
  </mc:AlternateContent>
  <xr:revisionPtr revIDLastSave="0" documentId="8_{F8728E56-6651-4C9F-B876-A5A87A79D81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stidio de mercado" sheetId="3" r:id="rId1"/>
    <sheet name="Analisis individual ofertas" sheetId="4" r:id="rId2"/>
  </sheets>
  <definedNames>
    <definedName name="_xlnm.Print_Area" localSheetId="0">'Estidio de mercado'!$A$1:$L$49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5" i="4" l="1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14" i="4"/>
  <c r="N30" i="4"/>
  <c r="N31" i="4" l="1"/>
  <c r="N32" i="4" s="1"/>
  <c r="O30" i="4"/>
  <c r="P30" i="4" s="1"/>
  <c r="J30" i="4"/>
  <c r="H30" i="4"/>
  <c r="F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J30" i="3"/>
  <c r="J31" i="3" s="1"/>
  <c r="H30" i="3"/>
  <c r="F30" i="3"/>
  <c r="L30" i="3" s="1"/>
  <c r="K29" i="3"/>
  <c r="L29" i="3" s="1"/>
  <c r="K28" i="3"/>
  <c r="L28" i="3" s="1"/>
  <c r="K27" i="3"/>
  <c r="L27" i="3" s="1"/>
  <c r="K26" i="3"/>
  <c r="L26" i="3" s="1"/>
  <c r="K25" i="3"/>
  <c r="L25" i="3" s="1"/>
  <c r="K24" i="3"/>
  <c r="L24" i="3" s="1"/>
  <c r="K23" i="3"/>
  <c r="L23" i="3" s="1"/>
  <c r="K22" i="3"/>
  <c r="L22" i="3" s="1"/>
  <c r="K21" i="3"/>
  <c r="L21" i="3" s="1"/>
  <c r="K20" i="3"/>
  <c r="L20" i="3" s="1"/>
  <c r="K19" i="3"/>
  <c r="L19" i="3" s="1"/>
  <c r="K18" i="3"/>
  <c r="L18" i="3" s="1"/>
  <c r="K17" i="3"/>
  <c r="L17" i="3" s="1"/>
  <c r="K16" i="3"/>
  <c r="L16" i="3" s="1"/>
  <c r="K15" i="3"/>
  <c r="L15" i="3" s="1"/>
  <c r="K14" i="3"/>
  <c r="L14" i="3" s="1"/>
  <c r="L30" i="4" l="1"/>
  <c r="L14" i="4"/>
  <c r="M14" i="4" s="1"/>
  <c r="L16" i="4"/>
  <c r="M16" i="4" s="1"/>
  <c r="L18" i="4"/>
  <c r="M18" i="4" s="1"/>
  <c r="L20" i="4"/>
  <c r="M20" i="4" s="1"/>
  <c r="L22" i="4"/>
  <c r="M22" i="4" s="1"/>
  <c r="L24" i="4"/>
  <c r="M24" i="4" s="1"/>
  <c r="L26" i="4"/>
  <c r="M26" i="4" s="1"/>
  <c r="L28" i="4"/>
  <c r="M28" i="4" s="1"/>
  <c r="L15" i="4"/>
  <c r="M15" i="4" s="1"/>
  <c r="L17" i="4"/>
  <c r="M17" i="4" s="1"/>
  <c r="L19" i="4"/>
  <c r="M19" i="4" s="1"/>
  <c r="L21" i="4"/>
  <c r="M21" i="4" s="1"/>
  <c r="L23" i="4"/>
  <c r="M23" i="4" s="1"/>
  <c r="L25" i="4"/>
  <c r="M25" i="4" s="1"/>
  <c r="L27" i="4"/>
  <c r="M27" i="4" s="1"/>
  <c r="L29" i="4"/>
  <c r="M29" i="4" s="1"/>
  <c r="F31" i="4"/>
  <c r="J31" i="4"/>
  <c r="J32" i="4" s="1"/>
  <c r="F32" i="4"/>
  <c r="H31" i="4"/>
  <c r="H32" i="4" s="1"/>
  <c r="J32" i="3"/>
  <c r="F31" i="3"/>
  <c r="F32" i="3"/>
  <c r="H31" i="3"/>
  <c r="H32" i="3" s="1"/>
  <c r="M30" i="4" l="1"/>
  <c r="L32" i="4"/>
  <c r="L31" i="4"/>
  <c r="L32" i="3"/>
  <c r="L31" i="3"/>
</calcChain>
</file>

<file path=xl/sharedStrings.xml><?xml version="1.0" encoding="utf-8"?>
<sst xmlns="http://schemas.openxmlformats.org/spreadsheetml/2006/main" count="207" uniqueCount="79">
  <si>
    <t>Consejo Superior de la Judicatura</t>
  </si>
  <si>
    <t>Dirección Ejecutiva Seccional de Administración Judicial</t>
  </si>
  <si>
    <t>Bogotá - Cundinamarca</t>
  </si>
  <si>
    <t>ITEM</t>
  </si>
  <si>
    <t>DESCRIPCIÓN</t>
  </si>
  <si>
    <t>VALOR UNITARIO</t>
  </si>
  <si>
    <t>UND</t>
  </si>
  <si>
    <t>CUMPLE</t>
  </si>
  <si>
    <t>FORMATO ESTUDIO DE MERCADOS</t>
  </si>
  <si>
    <t>Objeto:  Suministro, retiro e instalación de vidrios, espejos, sandblasting, películas de seguridad y solares con el fin de suplir las necesidades que se presenten en las diferentes sedes administrativas y despachos judiciales a cargo de la Dirección Ejecutiva Seccional de Administración Judicial Bogotá - Cundinamarca y Amazonas.</t>
  </si>
  <si>
    <t xml:space="preserve">NOMBRE DE LA EMPRESA: </t>
  </si>
  <si>
    <t>ABRECAR SAS - JUAN CARLOS CARVAJAL LOPERA</t>
  </si>
  <si>
    <t>DISEÑOS ARQUITECTONICOSACOSTA S.A.S</t>
  </si>
  <si>
    <t>INNOVATION INGENIERIA SAS</t>
  </si>
  <si>
    <t>PROMEDIOS</t>
  </si>
  <si>
    <t xml:space="preserve">DIRECCIÓN: </t>
  </si>
  <si>
    <t>TV 76 81F 53</t>
  </si>
  <si>
    <t>CARRERA 70 N° 68A-46</t>
  </si>
  <si>
    <t>CALLE 86 # 103D -45</t>
  </si>
  <si>
    <t>CORREO:</t>
  </si>
  <si>
    <t>abrecar-cerrajeria@hotmail.com</t>
  </si>
  <si>
    <t>gerencia@arquitectonicosacosta.com</t>
  </si>
  <si>
    <t>ingandres89@mail.com</t>
  </si>
  <si>
    <t>TELÉFONO:</t>
  </si>
  <si>
    <t xml:space="preserve">FORMA DE PAGO : </t>
  </si>
  <si>
    <t>A CONVENIR</t>
  </si>
  <si>
    <t>VALIDEZ DE LA OFERTA:</t>
  </si>
  <si>
    <t>30 DIAS</t>
  </si>
  <si>
    <t>1 MES</t>
  </si>
  <si>
    <t xml:space="preserve">GARANTÍA Y PLAZO DE ENTREGA: </t>
  </si>
  <si>
    <t>UNIDAD</t>
  </si>
  <si>
    <t>CANTIDAD</t>
  </si>
  <si>
    <t xml:space="preserve">VALOR PARCIAL </t>
  </si>
  <si>
    <t xml:space="preserve">PROMEDIO </t>
  </si>
  <si>
    <t>PROMEDIO  CON I.V.A.</t>
  </si>
  <si>
    <t>Suministro e instalación vidrio crudo en 5 mm acanalado.</t>
  </si>
  <si>
    <t>M2</t>
  </si>
  <si>
    <t>Suministro e instalación vidrio laminado en 5 mm incoloro.</t>
  </si>
  <si>
    <t>Suministro e instalación vidrio laminado en 5 mm bronce.</t>
  </si>
  <si>
    <t>Suministro e instalación vidrio laminado en 3 mm + 3 mm incoloro.</t>
  </si>
  <si>
    <t>Suministro e instalación vidrio laminado en  3 mm + 3 mm bronce.</t>
  </si>
  <si>
    <t>Suministro e instalación vidrio laminado 5 mm + 5 mm incoloro.</t>
  </si>
  <si>
    <t>Suministro e instalación vidrio laminado (cristal importado, adherido a una película de polivinil de butiral (PVB), que retardan la penetración y mantienen adheridos los cristales a ella 4 mm+4 mm.</t>
  </si>
  <si>
    <t>Suministro e instalación espejos en 4 mm en cristal.</t>
  </si>
  <si>
    <t>Suministro e instalación pisavidrios en aluminio.</t>
  </si>
  <si>
    <t>ML</t>
  </si>
  <si>
    <t>Suministro e instalación empaques para vidrios tipo proyectante.</t>
  </si>
  <si>
    <t>Suministro e instalación herrajes en acero inoxidable, incluye soportes tornillos y empaques.</t>
  </si>
  <si>
    <t>Suministro e instalación de película de seguridad.</t>
  </si>
  <si>
    <t>Suministro e instalación de película solar.</t>
  </si>
  <si>
    <t>Suministro e instalacion de samblating.</t>
  </si>
  <si>
    <t>Suministro de perfil en aluminio para ventana.</t>
  </si>
  <si>
    <t>Aseo general, incluye material desinstalado y/o sobrantes, el cual debe ser retirado fuera de las sedes judiciales.</t>
  </si>
  <si>
    <t>GLOBAL</t>
  </si>
  <si>
    <t xml:space="preserve">Elaboró: DIEGO JOHANY CASAS SILVA                 Fecha: </t>
  </si>
  <si>
    <t>Subtotal</t>
  </si>
  <si>
    <t>PROMEDIO ARITMETICO</t>
  </si>
  <si>
    <t>I.V.A 19 %</t>
  </si>
  <si>
    <t>Total incluido IVA</t>
  </si>
  <si>
    <t xml:space="preserve">LUIS FERNANDO VARGAS </t>
  </si>
  <si>
    <t xml:space="preserve">Coordinador Área Administrativa </t>
  </si>
  <si>
    <t>PROMEDIO TOTAL</t>
  </si>
  <si>
    <r>
      <t xml:space="preserve">Resultado  de la evaluación Económica </t>
    </r>
    <r>
      <rPr>
        <sz val="11"/>
        <color rgb="FF000000"/>
        <rFont val="Calibri"/>
        <family val="2"/>
        <scheme val="minor"/>
      </rPr>
      <t>:</t>
    </r>
  </si>
  <si>
    <r>
      <t xml:space="preserve">1. </t>
    </r>
    <r>
      <rPr>
        <b/>
        <u/>
        <sz val="11"/>
        <color rgb="FF000000"/>
        <rFont val="Calibri"/>
        <family val="2"/>
        <scheme val="minor"/>
      </rPr>
      <t>Parametros de la evaluación:</t>
    </r>
  </si>
  <si>
    <t xml:space="preserve">1.1. Estudios previos pubicados en SECOP 2 </t>
  </si>
  <si>
    <t>De acuerdo con los términos de los estudios previos así</t>
  </si>
  <si>
    <t xml:space="preserve">1.2 Verificación de la oferta económica: </t>
  </si>
  <si>
    <t>Se verificó que la oferta esté expresada en pesos Colombianos y en números enteros.</t>
  </si>
  <si>
    <t>Atendiendo el principio de selección objetiva la evaluación se realizó sobre el valor total incluido IVA.</t>
  </si>
  <si>
    <t>Se verificó que la oferta fue presentada en el anexo 6 que diseñó la Entidad.</t>
  </si>
  <si>
    <t>Se verficó que no existieran errores y omisiones en la oferta.</t>
  </si>
  <si>
    <t>Se verificó que el valor de la oferta económica no fuera suoerior al valor estimado establecido en el numeral 3.7 es decir que no fuera superior a $3.810.300</t>
  </si>
  <si>
    <t>incluido impuestos.</t>
  </si>
  <si>
    <t>La verificación económica se realizó de la siguiente manera:</t>
  </si>
  <si>
    <t>1.3 Criterios de verificación</t>
  </si>
  <si>
    <t>Conclusiones:</t>
  </si>
  <si>
    <t>El criterrio de verificación se realizó atendiento a lo establecido en los estudios previos nuemral 4.2</t>
  </si>
  <si>
    <t>Empresa Diseño arquitectonico SAS</t>
  </si>
  <si>
    <t>Luego de analizar las ofertas económicas y debido a que la epmresa Alinca S.A.S quien presentó la oferta con los previos mas bajos, no dieron respuesta de justificación a los precios artificialmente bajos, se procedió a evaluar la oferta de la Empresa Diseño Arquitectonico S.A.S la cual es la oferta con segundo precios más bajo y se concluye que dicha oferta cumple financieramente con lo requerido en los estudios previos y se encuentra habilitada financiera.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</si>
</sst>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[$$-240A]\ #,##0.00"/>
    <numFmt numFmtId="167" formatCode="&quot;$&quot;\ #,##0"/>
    <numFmt numFmtId="168" formatCode="_(&quot;$&quot;\ * #,##0_);_(&quot;$&quot;\ * \(#,##0\);_(&quot;$&quot;\ * &quot;-&quot;??_);_(@_)"/>
    <numFmt numFmtId="169" formatCode="&quot;$&quot;#,##0"/>
    <numFmt numFmtId="170" formatCode="_-&quot;$&quot;* #,##0_-;\-&quot;$&quot;* #,##0_-;_-&quot;$&quot;* &quot;-&quot;_-;_-@_-"/>
    <numFmt numFmtId="171" formatCode="&quot;$&quot;#,##0.00"/>
    <numFmt numFmtId="172" formatCode="_(&quot;$&quot;\ * #,##0.00_);_(&quot;$&quot;\ * \(#,##0.00\);_(&quot;$&quot;\ * &quot;-&quot;??_);_(@_)"/>
    <numFmt numFmtId="173" formatCode="#,##0.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sz val="12"/>
      <color indexed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4"/>
      <color rgb="FFFF0000"/>
      <name val="Calibri"/>
      <family val="2"/>
      <scheme val="minor"/>
    </font>
    <font>
      <b/>
      <u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7" fillId="0" borderId="0"/>
    <xf numFmtId="170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8">
    <xf numFmtId="0" fontId="0" fillId="0" borderId="0" xfId="0"/>
    <xf numFmtId="3" fontId="8" fillId="0" borderId="0" xfId="0" applyNumberFormat="1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2" fillId="2" borderId="0" xfId="0" applyFont="1" applyFill="1"/>
    <xf numFmtId="0" fontId="2" fillId="0" borderId="0" xfId="0" applyFont="1"/>
    <xf numFmtId="0" fontId="15" fillId="2" borderId="0" xfId="0" applyFont="1" applyFill="1"/>
    <xf numFmtId="0" fontId="15" fillId="0" borderId="0" xfId="0" applyFont="1"/>
    <xf numFmtId="3" fontId="10" fillId="4" borderId="13" xfId="0" applyNumberFormat="1" applyFont="1" applyFill="1" applyBorder="1" applyAlignment="1">
      <alignment horizontal="center" vertical="center" wrapText="1"/>
    </xf>
    <xf numFmtId="3" fontId="10" fillId="4" borderId="1" xfId="0" applyNumberFormat="1" applyFont="1" applyFill="1" applyBorder="1" applyAlignment="1">
      <alignment horizontal="center" vertical="center" wrapText="1"/>
    </xf>
    <xf numFmtId="3" fontId="10" fillId="4" borderId="14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justify" vertical="center" wrapText="1"/>
    </xf>
    <xf numFmtId="3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7" fontId="17" fillId="0" borderId="1" xfId="0" applyNumberFormat="1" applyFont="1" applyBorder="1" applyAlignment="1">
      <alignment horizontal="center" vertical="center" wrapText="1"/>
    </xf>
    <xf numFmtId="168" fontId="18" fillId="0" borderId="1" xfId="1" applyNumberFormat="1" applyFont="1" applyBorder="1" applyAlignment="1">
      <alignment vertical="center"/>
    </xf>
    <xf numFmtId="168" fontId="18" fillId="0" borderId="1" xfId="1" applyNumberFormat="1" applyFont="1" applyFill="1" applyBorder="1" applyAlignment="1">
      <alignment vertical="center"/>
    </xf>
    <xf numFmtId="168" fontId="2" fillId="2" borderId="0" xfId="0" applyNumberFormat="1" applyFont="1" applyFill="1"/>
    <xf numFmtId="0" fontId="10" fillId="2" borderId="1" xfId="8" applyFont="1" applyFill="1" applyBorder="1" applyAlignment="1" applyProtection="1">
      <alignment vertical="center" wrapText="1"/>
      <protection locked="0"/>
    </xf>
    <xf numFmtId="169" fontId="10" fillId="0" borderId="1" xfId="0" applyNumberFormat="1" applyFont="1" applyBorder="1" applyAlignment="1">
      <alignment horizontal="center" vertical="center" wrapText="1"/>
    </xf>
    <xf numFmtId="0" fontId="14" fillId="2" borderId="1" xfId="8" applyFont="1" applyFill="1" applyBorder="1" applyAlignment="1" applyProtection="1">
      <alignment vertical="center" wrapText="1"/>
      <protection locked="0"/>
    </xf>
    <xf numFmtId="169" fontId="14" fillId="0" borderId="1" xfId="0" applyNumberFormat="1" applyFont="1" applyBorder="1" applyAlignment="1">
      <alignment horizontal="center" vertical="center" wrapText="1"/>
    </xf>
    <xf numFmtId="171" fontId="19" fillId="0" borderId="1" xfId="9" applyNumberFormat="1" applyFont="1" applyBorder="1" applyAlignment="1">
      <alignment vertical="center"/>
    </xf>
    <xf numFmtId="0" fontId="2" fillId="0" borderId="0" xfId="0" applyFont="1" applyAlignment="1">
      <alignment wrapText="1"/>
    </xf>
    <xf numFmtId="169" fontId="19" fillId="0" borderId="0" xfId="9" applyNumberFormat="1" applyFont="1" applyBorder="1" applyAlignment="1">
      <alignment vertical="center"/>
    </xf>
    <xf numFmtId="169" fontId="2" fillId="0" borderId="0" xfId="0" applyNumberFormat="1" applyFont="1"/>
    <xf numFmtId="0" fontId="9" fillId="0" borderId="0" xfId="0" applyFont="1" applyAlignment="1">
      <alignment horizontal="center" vertical="center" wrapText="1"/>
    </xf>
    <xf numFmtId="166" fontId="7" fillId="0" borderId="0" xfId="10" applyNumberFormat="1" applyFont="1" applyFill="1" applyBorder="1" applyAlignment="1"/>
    <xf numFmtId="173" fontId="8" fillId="0" borderId="0" xfId="0" applyNumberFormat="1" applyFont="1" applyAlignment="1">
      <alignment vertical="center"/>
    </xf>
    <xf numFmtId="3" fontId="11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3" fontId="18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9" fontId="2" fillId="0" borderId="0" xfId="0" applyNumberFormat="1" applyFont="1" applyAlignment="1">
      <alignment wrapText="1"/>
    </xf>
    <xf numFmtId="3" fontId="10" fillId="6" borderId="1" xfId="0" applyNumberFormat="1" applyFont="1" applyFill="1" applyBorder="1" applyAlignment="1">
      <alignment horizontal="center" vertical="center" wrapText="1"/>
    </xf>
    <xf numFmtId="168" fontId="18" fillId="6" borderId="1" xfId="1" applyNumberFormat="1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6" applyFont="1" applyBorder="1" applyAlignment="1" applyProtection="1">
      <alignment horizontal="center" vertical="center" wrapText="1"/>
      <protection locked="0"/>
    </xf>
    <xf numFmtId="3" fontId="13" fillId="0" borderId="0" xfId="0" applyNumberFormat="1" applyFont="1" applyBorder="1" applyAlignment="1">
      <alignment horizontal="left" vertical="center" wrapText="1"/>
    </xf>
    <xf numFmtId="3" fontId="10" fillId="6" borderId="3" xfId="0" applyNumberFormat="1" applyFont="1" applyFill="1" applyBorder="1" applyAlignment="1">
      <alignment horizontal="center" vertical="center" wrapText="1"/>
    </xf>
    <xf numFmtId="168" fontId="18" fillId="6" borderId="3" xfId="1" applyNumberFormat="1" applyFont="1" applyFill="1" applyBorder="1" applyAlignment="1">
      <alignment vertical="center"/>
    </xf>
    <xf numFmtId="171" fontId="19" fillId="6" borderId="3" xfId="9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horizontal="center" vertical="center" wrapText="1"/>
    </xf>
    <xf numFmtId="3" fontId="10" fillId="7" borderId="3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0" fontId="21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Font="1"/>
    <xf numFmtId="43" fontId="0" fillId="0" borderId="0" xfId="11" applyFont="1"/>
    <xf numFmtId="43" fontId="0" fillId="0" borderId="0" xfId="0" applyNumberFormat="1"/>
    <xf numFmtId="0" fontId="10" fillId="3" borderId="9" xfId="8" applyFont="1" applyFill="1" applyBorder="1" applyAlignment="1" applyProtection="1">
      <alignment horizontal="left" vertical="center" wrapText="1"/>
      <protection locked="0"/>
    </xf>
    <xf numFmtId="0" fontId="10" fillId="3" borderId="0" xfId="8" applyFont="1" applyFill="1" applyAlignment="1" applyProtection="1">
      <alignment horizontal="left" vertical="center" wrapText="1"/>
      <protection locked="0"/>
    </xf>
    <xf numFmtId="0" fontId="10" fillId="3" borderId="15" xfId="8" applyFont="1" applyFill="1" applyBorder="1" applyAlignment="1" applyProtection="1">
      <alignment horizontal="left" vertical="center" wrapText="1"/>
      <protection locked="0"/>
    </xf>
    <xf numFmtId="0" fontId="10" fillId="3" borderId="5" xfId="8" applyFont="1" applyFill="1" applyBorder="1" applyAlignment="1" applyProtection="1">
      <alignment horizontal="left" vertical="center" wrapText="1"/>
      <protection locked="0"/>
    </xf>
    <xf numFmtId="0" fontId="10" fillId="3" borderId="2" xfId="8" applyFont="1" applyFill="1" applyBorder="1" applyAlignment="1" applyProtection="1">
      <alignment horizontal="left" vertical="center" wrapText="1"/>
      <protection locked="0"/>
    </xf>
    <xf numFmtId="0" fontId="10" fillId="3" borderId="16" xfId="8" applyFont="1" applyFill="1" applyBorder="1" applyAlignment="1" applyProtection="1">
      <alignment horizontal="left" vertical="center" wrapText="1"/>
      <protection locked="0"/>
    </xf>
    <xf numFmtId="3" fontId="19" fillId="0" borderId="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3" fontId="19" fillId="0" borderId="8" xfId="0" applyNumberFormat="1" applyFont="1" applyBorder="1" applyAlignment="1">
      <alignment horizontal="center" vertical="center"/>
    </xf>
    <xf numFmtId="3" fontId="19" fillId="0" borderId="0" xfId="0" applyNumberFormat="1" applyFont="1" applyAlignment="1">
      <alignment horizontal="center" vertical="center"/>
    </xf>
    <xf numFmtId="3" fontId="10" fillId="0" borderId="13" xfId="0" applyNumberFormat="1" applyFont="1" applyBorder="1" applyAlignment="1">
      <alignment horizontal="left" vertical="center"/>
    </xf>
    <xf numFmtId="3" fontId="10" fillId="0" borderId="1" xfId="0" applyNumberFormat="1" applyFont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2" fillId="0" borderId="3" xfId="6" applyFont="1" applyBorder="1" applyAlignment="1" applyProtection="1">
      <alignment horizontal="center" vertical="center" wrapText="1"/>
      <protection locked="0"/>
    </xf>
    <xf numFmtId="0" fontId="12" fillId="0" borderId="6" xfId="6" applyFont="1" applyBorder="1" applyAlignment="1" applyProtection="1">
      <alignment horizontal="center" vertical="center" wrapText="1"/>
      <protection locked="0"/>
    </xf>
    <xf numFmtId="3" fontId="13" fillId="0" borderId="3" xfId="0" applyNumberFormat="1" applyFont="1" applyBorder="1" applyAlignment="1">
      <alignment horizontal="left" vertical="center" wrapText="1"/>
    </xf>
    <xf numFmtId="3" fontId="13" fillId="0" borderId="6" xfId="0" applyNumberFormat="1" applyFont="1" applyBorder="1" applyAlignment="1">
      <alignment horizontal="left" vertical="center" wrapText="1"/>
    </xf>
    <xf numFmtId="3" fontId="10" fillId="0" borderId="10" xfId="0" applyNumberFormat="1" applyFont="1" applyBorder="1" applyAlignment="1">
      <alignment horizontal="left" vertical="center"/>
    </xf>
    <xf numFmtId="3" fontId="10" fillId="0" borderId="11" xfId="0" applyNumberFormat="1" applyFont="1" applyBorder="1" applyAlignment="1">
      <alignment horizontal="left" vertical="center"/>
    </xf>
    <xf numFmtId="0" fontId="14" fillId="2" borderId="11" xfId="7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14" xfId="0" applyFont="1" applyFill="1" applyBorder="1" applyAlignment="1" applyProtection="1">
      <alignment horizontal="center" vertical="center"/>
      <protection locked="0"/>
    </xf>
    <xf numFmtId="0" fontId="15" fillId="0" borderId="3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4" fillId="2" borderId="1" xfId="2" applyFill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3" fontId="19" fillId="6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68" fontId="19" fillId="6" borderId="1" xfId="1" applyNumberFormat="1" applyFont="1" applyFill="1" applyBorder="1" applyAlignment="1">
      <alignment horizontal="center" vertical="center"/>
    </xf>
    <xf numFmtId="0" fontId="10" fillId="6" borderId="9" xfId="0" applyFont="1" applyFill="1" applyBorder="1" applyAlignment="1" applyProtection="1">
      <alignment horizontal="center" vertical="center"/>
      <protection locked="0"/>
    </xf>
    <xf numFmtId="0" fontId="10" fillId="6" borderId="0" xfId="0" applyFont="1" applyFill="1" applyBorder="1" applyAlignment="1" applyProtection="1">
      <alignment horizontal="center" vertical="center"/>
      <protection locked="0"/>
    </xf>
    <xf numFmtId="0" fontId="10" fillId="6" borderId="15" xfId="0" applyFont="1" applyFill="1" applyBorder="1" applyAlignment="1" applyProtection="1">
      <alignment horizontal="center" vertical="center"/>
      <protection locked="0"/>
    </xf>
    <xf numFmtId="0" fontId="10" fillId="6" borderId="5" xfId="0" applyFont="1" applyFill="1" applyBorder="1" applyAlignment="1" applyProtection="1">
      <alignment horizontal="center" vertical="center"/>
      <protection locked="0"/>
    </xf>
    <xf numFmtId="0" fontId="10" fillId="6" borderId="2" xfId="0" applyFont="1" applyFill="1" applyBorder="1" applyAlignment="1" applyProtection="1">
      <alignment horizontal="center" vertical="center"/>
      <protection locked="0"/>
    </xf>
    <xf numFmtId="0" fontId="10" fillId="6" borderId="16" xfId="0" applyFont="1" applyFill="1" applyBorder="1" applyAlignment="1" applyProtection="1">
      <alignment horizontal="center" vertical="center"/>
      <protection locked="0"/>
    </xf>
  </cellXfs>
  <cellStyles count="12">
    <cellStyle name="Hipervínculo" xfId="2" builtinId="8"/>
    <cellStyle name="Millares" xfId="11" builtinId="3"/>
    <cellStyle name="Moneda" xfId="1" builtinId="4"/>
    <cellStyle name="Moneda [0] 2" xfId="9" xr:uid="{00000000-0005-0000-0000-000003000000}"/>
    <cellStyle name="Moneda [0] 5" xfId="3" xr:uid="{00000000-0005-0000-0000-000004000000}"/>
    <cellStyle name="Moneda 3" xfId="10" xr:uid="{00000000-0005-0000-0000-000005000000}"/>
    <cellStyle name="Moneda 4" xfId="4" xr:uid="{00000000-0005-0000-0000-000006000000}"/>
    <cellStyle name="Normal" xfId="0" builtinId="0"/>
    <cellStyle name="Normal 2" xfId="5" xr:uid="{00000000-0005-0000-0000-000008000000}"/>
    <cellStyle name="Normal 2 2" xfId="8" xr:uid="{00000000-0005-0000-0000-000009000000}"/>
    <cellStyle name="Normal 2_ESTUDIO DE MERCADOS (Persianas)" xfId="7" xr:uid="{00000000-0005-0000-0000-00000A000000}"/>
    <cellStyle name="Normal_ESTUDIO DE MERCADOS (mobiliario)" xfId="6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1</xdr:col>
      <xdr:colOff>1619250</xdr:colOff>
      <xdr:row>1</xdr:row>
      <xdr:rowOff>200025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47625"/>
          <a:ext cx="1924050" cy="38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47625</xdr:rowOff>
    </xdr:from>
    <xdr:to>
      <xdr:col>2</xdr:col>
      <xdr:colOff>466725</xdr:colOff>
      <xdr:row>2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47625"/>
          <a:ext cx="1924050" cy="381000"/>
        </a:xfrm>
        <a:prstGeom prst="rect">
          <a:avLst/>
        </a:prstGeom>
      </xdr:spPr>
    </xdr:pic>
    <xdr:clientData/>
  </xdr:twoCellAnchor>
  <xdr:twoCellAnchor>
    <xdr:from>
      <xdr:col>0</xdr:col>
      <xdr:colOff>561975</xdr:colOff>
      <xdr:row>38</xdr:row>
      <xdr:rowOff>142875</xdr:rowOff>
    </xdr:from>
    <xdr:to>
      <xdr:col>12</xdr:col>
      <xdr:colOff>247650</xdr:colOff>
      <xdr:row>55</xdr:row>
      <xdr:rowOff>9525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561975" y="21259800"/>
          <a:ext cx="8829675" cy="310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4.2.3 Verificación de la oferta económica (Menor Valor) </a:t>
          </a:r>
          <a:endParaRPr lang="en-US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La verificación de este factor estará a cargo del área financiera y se verificará de acuerdo a las condiciones establecidas en la invitación pública. </a:t>
          </a:r>
        </a:p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 El valor de la propuesta se expresará en pesos colombianos y en números enteros, para todos los efectos, el proponente ajustará los valores a la unidad siguiente para cada uno de los ítems que conforman la propuesta económica. </a:t>
          </a:r>
        </a:p>
        <a:p>
          <a:endParaRPr lang="en-US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 Atendiendo el principio de selección objetiva, la evaluación de las ofertas económicas se realizará sobre el precio total incluido IVA, ofrecido por cada proponente. </a:t>
          </a:r>
        </a:p>
        <a:p>
          <a:endParaRPr lang="en-US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 La oferta debe ser presentada en el Anexo No. 6 que diseñó la entidad y que se encuentra publicada en el Secop II. </a:t>
          </a:r>
        </a:p>
        <a:p>
          <a:endParaRPr lang="en-US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 Serán de exclusiva responsabilidad del oferente los errores y omisiones en que incurra al indicar el valor total de la oferta económica, lo cual implica que deberá asumir los mayores costos o pérdidas que se deriven de dichos errores u omisiones, sin que se modifique el valor total de la oferta. </a:t>
          </a:r>
        </a:p>
        <a:p>
          <a:endParaRPr lang="en-US" sz="11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Nota: 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El valor de la oferta económica que se consigne en el Anexo No. 6, no podrá ser superior al valor estimado establecido en el numeral 3.7 correspondiente a la suma de </a:t>
          </a:r>
          <a:r>
            <a:rPr lang="en-US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TRES MILLONES OCHOCIENTOS DIEZ MIL TRESCIENTOS PESOS M/CTE, ($ 3.810.300) INCLUIDO IMPUESTOS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. 	</a:t>
          </a:r>
        </a:p>
        <a:p>
          <a:endParaRPr lang="en-US" sz="1100"/>
        </a:p>
      </xdr:txBody>
    </xdr:sp>
    <xdr:clientData/>
  </xdr:twoCellAnchor>
  <xdr:twoCellAnchor editAs="oneCell">
    <xdr:from>
      <xdr:col>0</xdr:col>
      <xdr:colOff>647700</xdr:colOff>
      <xdr:row>70</xdr:row>
      <xdr:rowOff>0</xdr:rowOff>
    </xdr:from>
    <xdr:to>
      <xdr:col>11</xdr:col>
      <xdr:colOff>314326</xdr:colOff>
      <xdr:row>80</xdr:row>
      <xdr:rowOff>38101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3070" t="23831" r="22018" b="49603"/>
        <a:stretch/>
      </xdr:blipFill>
      <xdr:spPr>
        <a:xfrm>
          <a:off x="647700" y="27536774"/>
          <a:ext cx="8048626" cy="19431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gandres89@mail.com" TargetMode="External"/><Relationship Id="rId2" Type="http://schemas.openxmlformats.org/officeDocument/2006/relationships/hyperlink" Target="mailto:gerencia@arquitectonicosacosta.com" TargetMode="External"/><Relationship Id="rId1" Type="http://schemas.openxmlformats.org/officeDocument/2006/relationships/hyperlink" Target="mailto:abrecar-cerrajeria@hotmail.com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ingandres89@mail.com" TargetMode="External"/><Relationship Id="rId2" Type="http://schemas.openxmlformats.org/officeDocument/2006/relationships/hyperlink" Target="mailto:gerencia@arquitectonicosacosta.com" TargetMode="External"/><Relationship Id="rId1" Type="http://schemas.openxmlformats.org/officeDocument/2006/relationships/hyperlink" Target="mailto:abrecar-cerrajeria@hotmail.com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6"/>
  <sheetViews>
    <sheetView view="pageBreakPreview" topLeftCell="C1" zoomScaleNormal="100" zoomScaleSheetLayoutView="100" workbookViewId="0">
      <selection activeCell="G45" sqref="G45"/>
    </sheetView>
  </sheetViews>
  <sheetFormatPr baseColWidth="10" defaultColWidth="11.42578125" defaultRowHeight="12" x14ac:dyDescent="0.2"/>
  <cols>
    <col min="1" max="1" width="5.5703125" style="4" customWidth="1"/>
    <col min="2" max="2" width="43.7109375" style="4" customWidth="1"/>
    <col min="3" max="3" width="10.140625" style="4" customWidth="1"/>
    <col min="4" max="4" width="9.140625" style="4" customWidth="1"/>
    <col min="5" max="6" width="14.85546875" style="4" customWidth="1"/>
    <col min="7" max="7" width="16.28515625" style="4" customWidth="1"/>
    <col min="8" max="8" width="17.85546875" style="4" customWidth="1"/>
    <col min="9" max="9" width="15.85546875" style="4" customWidth="1"/>
    <col min="10" max="10" width="13" style="4" bestFit="1" customWidth="1"/>
    <col min="11" max="11" width="14.7109375" style="4" customWidth="1"/>
    <col min="12" max="12" width="12.85546875" style="4" customWidth="1"/>
    <col min="13" max="13" width="13.42578125" style="3" bestFit="1" customWidth="1"/>
    <col min="14" max="14" width="12.42578125" style="3" bestFit="1" customWidth="1"/>
    <col min="15" max="46" width="11.42578125" style="3"/>
    <col min="47" max="16384" width="11.42578125" style="4"/>
  </cols>
  <sheetData>
    <row r="1" spans="1:46" ht="18" customHeight="1" x14ac:dyDescent="0.2">
      <c r="A1" s="65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46" ht="18" customHeight="1" x14ac:dyDescent="0.2">
      <c r="A2" s="67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46" ht="18" customHeight="1" x14ac:dyDescent="0.2">
      <c r="A3" s="69" t="s">
        <v>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</row>
    <row r="4" spans="1:46" x14ac:dyDescent="0.2">
      <c r="A4" s="71" t="s">
        <v>8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46" ht="30" customHeight="1" thickBot="1" x14ac:dyDescent="0.25">
      <c r="A5" s="73" t="s">
        <v>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46" ht="29.25" customHeight="1" x14ac:dyDescent="0.2">
      <c r="A6" s="75" t="s">
        <v>10</v>
      </c>
      <c r="B6" s="76"/>
      <c r="C6" s="76"/>
      <c r="D6" s="76"/>
      <c r="E6" s="77" t="s">
        <v>11</v>
      </c>
      <c r="F6" s="77"/>
      <c r="G6" s="77" t="s">
        <v>12</v>
      </c>
      <c r="H6" s="77"/>
      <c r="I6" s="77" t="s">
        <v>13</v>
      </c>
      <c r="J6" s="77"/>
      <c r="K6" s="78" t="s">
        <v>14</v>
      </c>
      <c r="L6" s="79"/>
    </row>
    <row r="7" spans="1:46" s="6" customFormat="1" ht="26.25" customHeight="1" x14ac:dyDescent="0.2">
      <c r="A7" s="62" t="s">
        <v>15</v>
      </c>
      <c r="B7" s="63"/>
      <c r="C7" s="63"/>
      <c r="D7" s="63"/>
      <c r="E7" s="82" t="s">
        <v>16</v>
      </c>
      <c r="F7" s="83"/>
      <c r="G7" s="82" t="s">
        <v>17</v>
      </c>
      <c r="H7" s="83"/>
      <c r="I7" s="82" t="s">
        <v>18</v>
      </c>
      <c r="J7" s="83"/>
      <c r="K7" s="80"/>
      <c r="L7" s="81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</row>
    <row r="8" spans="1:46" ht="34.5" customHeight="1" x14ac:dyDescent="0.2">
      <c r="A8" s="62" t="s">
        <v>19</v>
      </c>
      <c r="B8" s="63"/>
      <c r="C8" s="63"/>
      <c r="D8" s="63"/>
      <c r="E8" s="84" t="s">
        <v>20</v>
      </c>
      <c r="F8" s="85"/>
      <c r="G8" s="84" t="s">
        <v>21</v>
      </c>
      <c r="H8" s="64"/>
      <c r="I8" s="84" t="s">
        <v>22</v>
      </c>
      <c r="J8" s="64"/>
      <c r="K8" s="80"/>
      <c r="L8" s="81"/>
    </row>
    <row r="9" spans="1:46" x14ac:dyDescent="0.2">
      <c r="A9" s="62" t="s">
        <v>23</v>
      </c>
      <c r="B9" s="63"/>
      <c r="C9" s="63"/>
      <c r="D9" s="63"/>
      <c r="E9" s="86">
        <v>4305290</v>
      </c>
      <c r="F9" s="87"/>
      <c r="G9" s="64">
        <v>3138483105</v>
      </c>
      <c r="H9" s="64"/>
      <c r="I9" s="64">
        <v>3165394515</v>
      </c>
      <c r="J9" s="64"/>
      <c r="K9" s="80"/>
      <c r="L9" s="81"/>
    </row>
    <row r="10" spans="1:46" ht="24" customHeight="1" x14ac:dyDescent="0.2">
      <c r="A10" s="62" t="s">
        <v>24</v>
      </c>
      <c r="B10" s="63"/>
      <c r="C10" s="63"/>
      <c r="D10" s="63"/>
      <c r="E10" s="64" t="s">
        <v>25</v>
      </c>
      <c r="F10" s="64"/>
      <c r="G10" s="64" t="s">
        <v>25</v>
      </c>
      <c r="H10" s="64"/>
      <c r="I10" s="64" t="s">
        <v>25</v>
      </c>
      <c r="J10" s="64"/>
      <c r="K10" s="80"/>
      <c r="L10" s="81"/>
    </row>
    <row r="11" spans="1:46" x14ac:dyDescent="0.2">
      <c r="A11" s="62" t="s">
        <v>26</v>
      </c>
      <c r="B11" s="63"/>
      <c r="C11" s="63"/>
      <c r="D11" s="63"/>
      <c r="E11" s="64" t="s">
        <v>27</v>
      </c>
      <c r="F11" s="64"/>
      <c r="G11" s="64" t="s">
        <v>28</v>
      </c>
      <c r="H11" s="64"/>
      <c r="I11" s="64" t="s">
        <v>27</v>
      </c>
      <c r="J11" s="64"/>
      <c r="K11" s="80"/>
      <c r="L11" s="81"/>
    </row>
    <row r="12" spans="1:46" ht="22.5" customHeight="1" x14ac:dyDescent="0.2">
      <c r="A12" s="62" t="s">
        <v>29</v>
      </c>
      <c r="B12" s="63"/>
      <c r="C12" s="63"/>
      <c r="D12" s="63"/>
      <c r="E12" s="64"/>
      <c r="F12" s="64"/>
      <c r="G12" s="64"/>
      <c r="H12" s="64"/>
      <c r="I12" s="64"/>
      <c r="J12" s="64"/>
      <c r="K12" s="80"/>
      <c r="L12" s="81"/>
    </row>
    <row r="13" spans="1:46" ht="22.5" x14ac:dyDescent="0.2">
      <c r="A13" s="7" t="s">
        <v>3</v>
      </c>
      <c r="B13" s="8" t="s">
        <v>4</v>
      </c>
      <c r="C13" s="8" t="s">
        <v>30</v>
      </c>
      <c r="D13" s="8" t="s">
        <v>31</v>
      </c>
      <c r="E13" s="8" t="s">
        <v>5</v>
      </c>
      <c r="F13" s="8" t="s">
        <v>32</v>
      </c>
      <c r="G13" s="8" t="s">
        <v>5</v>
      </c>
      <c r="H13" s="8" t="s">
        <v>32</v>
      </c>
      <c r="I13" s="8" t="s">
        <v>5</v>
      </c>
      <c r="J13" s="8" t="s">
        <v>32</v>
      </c>
      <c r="K13" s="8" t="s">
        <v>33</v>
      </c>
      <c r="L13" s="9" t="s">
        <v>34</v>
      </c>
    </row>
    <row r="14" spans="1:46" ht="24" customHeight="1" x14ac:dyDescent="0.2">
      <c r="A14" s="10">
        <v>1</v>
      </c>
      <c r="B14" s="11" t="s">
        <v>35</v>
      </c>
      <c r="C14" s="12" t="s">
        <v>36</v>
      </c>
      <c r="D14" s="13">
        <v>1</v>
      </c>
      <c r="E14" s="14">
        <v>130000</v>
      </c>
      <c r="F14" s="14">
        <v>130000</v>
      </c>
      <c r="G14" s="14">
        <v>180000</v>
      </c>
      <c r="H14" s="14">
        <v>180000</v>
      </c>
      <c r="I14" s="14">
        <v>184933</v>
      </c>
      <c r="J14" s="14">
        <v>184933</v>
      </c>
      <c r="K14" s="15">
        <f>AVERAGE((J14,H14,F14))</f>
        <v>164977.66666666666</v>
      </c>
      <c r="L14" s="16">
        <f>+K14*19%</f>
        <v>31345.756666666664</v>
      </c>
      <c r="M14" s="17"/>
      <c r="N14" s="17"/>
    </row>
    <row r="15" spans="1:46" ht="35.25" customHeight="1" x14ac:dyDescent="0.2">
      <c r="A15" s="10">
        <v>2</v>
      </c>
      <c r="B15" s="11" t="s">
        <v>37</v>
      </c>
      <c r="C15" s="12" t="s">
        <v>36</v>
      </c>
      <c r="D15" s="13">
        <v>1</v>
      </c>
      <c r="E15" s="14">
        <v>295000</v>
      </c>
      <c r="F15" s="14">
        <v>295000</v>
      </c>
      <c r="G15" s="14">
        <v>180000</v>
      </c>
      <c r="H15" s="14">
        <v>180000</v>
      </c>
      <c r="I15" s="14">
        <v>169522</v>
      </c>
      <c r="J15" s="14">
        <v>169522</v>
      </c>
      <c r="K15" s="15">
        <f t="shared" ref="K15:K29" si="0">SUM(J15+H15+F15)/3</f>
        <v>214840.66666666666</v>
      </c>
      <c r="L15" s="16">
        <f t="shared" ref="L15:L29" si="1">+K15*19%</f>
        <v>40819.726666666662</v>
      </c>
      <c r="M15" s="17"/>
      <c r="N15" s="17"/>
    </row>
    <row r="16" spans="1:46" ht="30.75" customHeight="1" x14ac:dyDescent="0.2">
      <c r="A16" s="10">
        <v>3</v>
      </c>
      <c r="B16" s="11" t="s">
        <v>38</v>
      </c>
      <c r="C16" s="12" t="s">
        <v>36</v>
      </c>
      <c r="D16" s="13">
        <v>1</v>
      </c>
      <c r="E16" s="14">
        <v>480000</v>
      </c>
      <c r="F16" s="14">
        <v>480000</v>
      </c>
      <c r="G16" s="14">
        <v>220000</v>
      </c>
      <c r="H16" s="14">
        <v>220000</v>
      </c>
      <c r="I16" s="14">
        <v>215755</v>
      </c>
      <c r="J16" s="14">
        <v>215755</v>
      </c>
      <c r="K16" s="15">
        <f t="shared" si="0"/>
        <v>305251.66666666669</v>
      </c>
      <c r="L16" s="16">
        <f t="shared" si="1"/>
        <v>57997.816666666673</v>
      </c>
      <c r="M16" s="17"/>
      <c r="N16" s="17"/>
    </row>
    <row r="17" spans="1:14" ht="25.5" customHeight="1" x14ac:dyDescent="0.2">
      <c r="A17" s="10">
        <v>4</v>
      </c>
      <c r="B17" s="11" t="s">
        <v>39</v>
      </c>
      <c r="C17" s="12" t="s">
        <v>36</v>
      </c>
      <c r="D17" s="13">
        <v>1</v>
      </c>
      <c r="E17" s="14">
        <v>295000</v>
      </c>
      <c r="F17" s="14">
        <v>295000</v>
      </c>
      <c r="G17" s="14">
        <v>320000</v>
      </c>
      <c r="H17" s="14">
        <v>320000</v>
      </c>
      <c r="I17" s="14">
        <v>261989</v>
      </c>
      <c r="J17" s="14">
        <v>261989</v>
      </c>
      <c r="K17" s="15">
        <f t="shared" si="0"/>
        <v>292329.66666666669</v>
      </c>
      <c r="L17" s="16">
        <f t="shared" si="1"/>
        <v>55542.636666666673</v>
      </c>
      <c r="M17" s="17"/>
      <c r="N17" s="17"/>
    </row>
    <row r="18" spans="1:14" ht="39.75" customHeight="1" x14ac:dyDescent="0.2">
      <c r="A18" s="10">
        <v>5</v>
      </c>
      <c r="B18" s="11" t="s">
        <v>40</v>
      </c>
      <c r="C18" s="12" t="s">
        <v>36</v>
      </c>
      <c r="D18" s="13">
        <v>1</v>
      </c>
      <c r="E18" s="14">
        <v>480000</v>
      </c>
      <c r="F18" s="14">
        <v>480000</v>
      </c>
      <c r="G18" s="14">
        <v>380000</v>
      </c>
      <c r="H18" s="14">
        <v>380000</v>
      </c>
      <c r="I18" s="14">
        <v>369866</v>
      </c>
      <c r="J18" s="14">
        <v>369866</v>
      </c>
      <c r="K18" s="15">
        <f t="shared" si="0"/>
        <v>409955.33333333331</v>
      </c>
      <c r="L18" s="16">
        <f t="shared" si="1"/>
        <v>77891.513333333336</v>
      </c>
      <c r="M18" s="17"/>
      <c r="N18" s="17"/>
    </row>
    <row r="19" spans="1:14" ht="33.75" customHeight="1" x14ac:dyDescent="0.2">
      <c r="A19" s="10">
        <v>6</v>
      </c>
      <c r="B19" s="11" t="s">
        <v>41</v>
      </c>
      <c r="C19" s="12" t="s">
        <v>36</v>
      </c>
      <c r="D19" s="13">
        <v>1</v>
      </c>
      <c r="E19" s="14">
        <v>480000</v>
      </c>
      <c r="F19" s="14">
        <v>480000</v>
      </c>
      <c r="G19" s="14">
        <v>486000</v>
      </c>
      <c r="H19" s="14">
        <v>486000</v>
      </c>
      <c r="I19" s="14">
        <v>369866</v>
      </c>
      <c r="J19" s="14">
        <v>369866</v>
      </c>
      <c r="K19" s="15">
        <f t="shared" si="0"/>
        <v>445288.66666666669</v>
      </c>
      <c r="L19" s="16">
        <f t="shared" si="1"/>
        <v>84604.846666666665</v>
      </c>
      <c r="M19" s="17"/>
      <c r="N19" s="17"/>
    </row>
    <row r="20" spans="1:14" ht="61.5" customHeight="1" x14ac:dyDescent="0.2">
      <c r="A20" s="10">
        <v>7</v>
      </c>
      <c r="B20" s="11" t="s">
        <v>42</v>
      </c>
      <c r="C20" s="12" t="s">
        <v>36</v>
      </c>
      <c r="D20" s="13">
        <v>1</v>
      </c>
      <c r="E20" s="14">
        <v>680000</v>
      </c>
      <c r="F20" s="14">
        <v>680000</v>
      </c>
      <c r="G20" s="14">
        <v>420000</v>
      </c>
      <c r="H20" s="14">
        <v>420000</v>
      </c>
      <c r="I20" s="14">
        <v>420000</v>
      </c>
      <c r="J20" s="14">
        <v>420000</v>
      </c>
      <c r="K20" s="15">
        <f t="shared" si="0"/>
        <v>506666.66666666669</v>
      </c>
      <c r="L20" s="16">
        <f t="shared" si="1"/>
        <v>96266.666666666672</v>
      </c>
      <c r="M20" s="17"/>
      <c r="N20" s="17"/>
    </row>
    <row r="21" spans="1:14" ht="31.5" customHeight="1" x14ac:dyDescent="0.2">
      <c r="A21" s="10">
        <v>8</v>
      </c>
      <c r="B21" s="11" t="s">
        <v>43</v>
      </c>
      <c r="C21" s="12" t="s">
        <v>36</v>
      </c>
      <c r="D21" s="13">
        <v>1</v>
      </c>
      <c r="E21" s="14">
        <v>120000</v>
      </c>
      <c r="F21" s="14">
        <v>120000</v>
      </c>
      <c r="G21" s="14">
        <v>280000</v>
      </c>
      <c r="H21" s="14">
        <v>280000</v>
      </c>
      <c r="I21" s="14">
        <v>184933</v>
      </c>
      <c r="J21" s="14">
        <v>184933</v>
      </c>
      <c r="K21" s="15">
        <f t="shared" si="0"/>
        <v>194977.66666666666</v>
      </c>
      <c r="L21" s="16">
        <f t="shared" si="1"/>
        <v>37045.756666666668</v>
      </c>
      <c r="M21" s="17"/>
      <c r="N21" s="17"/>
    </row>
    <row r="22" spans="1:14" ht="15" customHeight="1" x14ac:dyDescent="0.2">
      <c r="A22" s="10">
        <v>9</v>
      </c>
      <c r="B22" s="11" t="s">
        <v>44</v>
      </c>
      <c r="C22" s="12" t="s">
        <v>45</v>
      </c>
      <c r="D22" s="13">
        <v>1</v>
      </c>
      <c r="E22" s="14">
        <v>55000</v>
      </c>
      <c r="F22" s="14">
        <v>55000</v>
      </c>
      <c r="G22" s="14">
        <v>30000</v>
      </c>
      <c r="H22" s="14">
        <v>30000</v>
      </c>
      <c r="I22" s="14">
        <v>46233</v>
      </c>
      <c r="J22" s="14">
        <v>46233</v>
      </c>
      <c r="K22" s="15">
        <f t="shared" si="0"/>
        <v>43744.333333333336</v>
      </c>
      <c r="L22" s="16">
        <f t="shared" si="1"/>
        <v>8311.4233333333341</v>
      </c>
      <c r="M22" s="17"/>
      <c r="N22" s="17"/>
    </row>
    <row r="23" spans="1:14" ht="30.75" customHeight="1" x14ac:dyDescent="0.2">
      <c r="A23" s="10">
        <v>10</v>
      </c>
      <c r="B23" s="11" t="s">
        <v>46</v>
      </c>
      <c r="C23" s="12" t="s">
        <v>45</v>
      </c>
      <c r="D23" s="13">
        <v>1</v>
      </c>
      <c r="E23" s="14">
        <v>65000</v>
      </c>
      <c r="F23" s="14">
        <v>65000</v>
      </c>
      <c r="G23" s="14">
        <v>5000</v>
      </c>
      <c r="H23" s="14">
        <v>5000</v>
      </c>
      <c r="I23" s="14">
        <v>30822</v>
      </c>
      <c r="J23" s="14">
        <v>30822</v>
      </c>
      <c r="K23" s="15">
        <f t="shared" si="0"/>
        <v>33607.333333333336</v>
      </c>
      <c r="L23" s="16">
        <f t="shared" si="1"/>
        <v>6385.3933333333334</v>
      </c>
      <c r="M23" s="17"/>
      <c r="N23" s="17"/>
    </row>
    <row r="24" spans="1:14" ht="30.75" customHeight="1" x14ac:dyDescent="0.2">
      <c r="A24" s="10">
        <v>11</v>
      </c>
      <c r="B24" s="11" t="s">
        <v>47</v>
      </c>
      <c r="C24" s="12" t="s">
        <v>6</v>
      </c>
      <c r="D24" s="13">
        <v>1</v>
      </c>
      <c r="E24" s="14">
        <v>180000</v>
      </c>
      <c r="F24" s="14">
        <v>180000</v>
      </c>
      <c r="G24" s="14">
        <v>184000</v>
      </c>
      <c r="H24" s="14">
        <v>184000</v>
      </c>
      <c r="I24" s="14">
        <v>53939</v>
      </c>
      <c r="J24" s="14">
        <v>53939</v>
      </c>
      <c r="K24" s="15">
        <f t="shared" si="0"/>
        <v>139313</v>
      </c>
      <c r="L24" s="16">
        <f t="shared" si="1"/>
        <v>26469.47</v>
      </c>
      <c r="M24" s="17"/>
      <c r="N24" s="17"/>
    </row>
    <row r="25" spans="1:14" ht="15" customHeight="1" x14ac:dyDescent="0.2">
      <c r="A25" s="10">
        <v>12</v>
      </c>
      <c r="B25" s="11" t="s">
        <v>48</v>
      </c>
      <c r="C25" s="12" t="s">
        <v>36</v>
      </c>
      <c r="D25" s="13">
        <v>1</v>
      </c>
      <c r="E25" s="14">
        <v>140000</v>
      </c>
      <c r="F25" s="14">
        <v>140000</v>
      </c>
      <c r="G25" s="14">
        <v>95000</v>
      </c>
      <c r="H25" s="14">
        <v>95000</v>
      </c>
      <c r="I25" s="14">
        <v>80138</v>
      </c>
      <c r="J25" s="14">
        <v>80138</v>
      </c>
      <c r="K25" s="15">
        <f t="shared" si="0"/>
        <v>105046</v>
      </c>
      <c r="L25" s="16">
        <f t="shared" si="1"/>
        <v>19958.740000000002</v>
      </c>
      <c r="M25" s="17"/>
      <c r="N25" s="17"/>
    </row>
    <row r="26" spans="1:14" ht="15" customHeight="1" x14ac:dyDescent="0.2">
      <c r="A26" s="10">
        <v>13</v>
      </c>
      <c r="B26" s="11" t="s">
        <v>49</v>
      </c>
      <c r="C26" s="12" t="s">
        <v>36</v>
      </c>
      <c r="D26" s="13">
        <v>1</v>
      </c>
      <c r="E26" s="14">
        <v>140000</v>
      </c>
      <c r="F26" s="14">
        <v>140000</v>
      </c>
      <c r="G26" s="14">
        <v>145000</v>
      </c>
      <c r="H26" s="14">
        <v>145000</v>
      </c>
      <c r="I26" s="14">
        <v>115583</v>
      </c>
      <c r="J26" s="14">
        <v>115583</v>
      </c>
      <c r="K26" s="15">
        <f t="shared" ref="K26" si="2">SUM(J26+H26+F26)/3</f>
        <v>133527.66666666666</v>
      </c>
      <c r="L26" s="16">
        <f t="shared" si="1"/>
        <v>25370.256666666664</v>
      </c>
      <c r="M26" s="17"/>
      <c r="N26" s="17"/>
    </row>
    <row r="27" spans="1:14" ht="15" customHeight="1" x14ac:dyDescent="0.2">
      <c r="A27" s="10">
        <v>14</v>
      </c>
      <c r="B27" s="11" t="s">
        <v>50</v>
      </c>
      <c r="C27" s="12" t="s">
        <v>36</v>
      </c>
      <c r="D27" s="13">
        <v>1</v>
      </c>
      <c r="E27" s="14">
        <v>140000</v>
      </c>
      <c r="F27" s="14">
        <v>140000</v>
      </c>
      <c r="G27" s="14">
        <v>40000</v>
      </c>
      <c r="H27" s="14">
        <v>40000</v>
      </c>
      <c r="I27" s="14">
        <v>49000</v>
      </c>
      <c r="J27" s="14">
        <v>49000</v>
      </c>
      <c r="K27" s="15">
        <f t="shared" si="0"/>
        <v>76333.333333333328</v>
      </c>
      <c r="L27" s="16">
        <f t="shared" si="1"/>
        <v>14503.333333333332</v>
      </c>
      <c r="M27" s="17"/>
      <c r="N27" s="17"/>
    </row>
    <row r="28" spans="1:14" ht="24.75" customHeight="1" x14ac:dyDescent="0.2">
      <c r="A28" s="10">
        <v>15</v>
      </c>
      <c r="B28" s="11" t="s">
        <v>51</v>
      </c>
      <c r="C28" s="12" t="s">
        <v>45</v>
      </c>
      <c r="D28" s="13">
        <v>1</v>
      </c>
      <c r="E28" s="14">
        <v>85000</v>
      </c>
      <c r="F28" s="14">
        <v>85000</v>
      </c>
      <c r="G28" s="14">
        <v>90000</v>
      </c>
      <c r="H28" s="14">
        <v>90000</v>
      </c>
      <c r="I28" s="14">
        <v>61644</v>
      </c>
      <c r="J28" s="14">
        <v>61644</v>
      </c>
      <c r="K28" s="15">
        <f t="shared" si="0"/>
        <v>78881.333333333328</v>
      </c>
      <c r="L28" s="16">
        <f t="shared" si="1"/>
        <v>14987.453333333333</v>
      </c>
      <c r="M28" s="17"/>
      <c r="N28" s="17"/>
    </row>
    <row r="29" spans="1:14" ht="41.25" customHeight="1" x14ac:dyDescent="0.2">
      <c r="A29" s="10">
        <v>16</v>
      </c>
      <c r="B29" s="11" t="s">
        <v>52</v>
      </c>
      <c r="C29" s="12" t="s">
        <v>53</v>
      </c>
      <c r="D29" s="13">
        <v>1</v>
      </c>
      <c r="E29" s="14">
        <v>120000</v>
      </c>
      <c r="F29" s="14">
        <v>120000</v>
      </c>
      <c r="G29" s="14">
        <v>30000</v>
      </c>
      <c r="H29" s="14">
        <v>30000</v>
      </c>
      <c r="I29" s="14">
        <v>21576</v>
      </c>
      <c r="J29" s="14">
        <v>21576</v>
      </c>
      <c r="K29" s="15">
        <f t="shared" si="0"/>
        <v>57192</v>
      </c>
      <c r="L29" s="16">
        <f t="shared" si="1"/>
        <v>10866.48</v>
      </c>
    </row>
    <row r="30" spans="1:14" ht="15.75" customHeight="1" x14ac:dyDescent="0.2">
      <c r="A30" s="52" t="s">
        <v>54</v>
      </c>
      <c r="B30" s="53"/>
      <c r="C30" s="53"/>
      <c r="D30" s="54"/>
      <c r="E30" s="18" t="s">
        <v>55</v>
      </c>
      <c r="F30" s="19">
        <f>SUM(F14:F29)</f>
        <v>3885000</v>
      </c>
      <c r="G30" s="18" t="s">
        <v>55</v>
      </c>
      <c r="H30" s="19">
        <f>SUM(H14:H29)</f>
        <v>3085000</v>
      </c>
      <c r="I30" s="18" t="s">
        <v>55</v>
      </c>
      <c r="J30" s="19">
        <f>SUM(J14:J29)</f>
        <v>2635799</v>
      </c>
      <c r="K30" s="58" t="s">
        <v>56</v>
      </c>
      <c r="L30" s="16">
        <f>+AVERAGE(F30,H30,J30)</f>
        <v>3201933</v>
      </c>
      <c r="M30" s="17"/>
    </row>
    <row r="31" spans="1:14" ht="22.5" customHeight="1" x14ac:dyDescent="0.2">
      <c r="A31" s="52"/>
      <c r="B31" s="53"/>
      <c r="C31" s="53"/>
      <c r="D31" s="54"/>
      <c r="E31" s="20" t="s">
        <v>57</v>
      </c>
      <c r="F31" s="21">
        <f>+F30*19%</f>
        <v>738150</v>
      </c>
      <c r="G31" s="20" t="s">
        <v>57</v>
      </c>
      <c r="H31" s="21">
        <f>+H30*19%</f>
        <v>586150</v>
      </c>
      <c r="I31" s="20" t="s">
        <v>57</v>
      </c>
      <c r="J31" s="21">
        <f>+J30*19%</f>
        <v>500801.81</v>
      </c>
      <c r="K31" s="58"/>
      <c r="L31" s="16">
        <f>+AVERAGE(F31,H31,J31)</f>
        <v>608367.27</v>
      </c>
      <c r="N31" s="17"/>
    </row>
    <row r="32" spans="1:14" x14ac:dyDescent="0.2">
      <c r="A32" s="55"/>
      <c r="B32" s="56"/>
      <c r="C32" s="56"/>
      <c r="D32" s="57"/>
      <c r="E32" s="20" t="s">
        <v>58</v>
      </c>
      <c r="F32" s="19">
        <f>+F30+F31</f>
        <v>4623150</v>
      </c>
      <c r="G32" s="20" t="s">
        <v>58</v>
      </c>
      <c r="H32" s="19">
        <f>SUM(H30:H31)</f>
        <v>3671150</v>
      </c>
      <c r="I32" s="20" t="s">
        <v>58</v>
      </c>
      <c r="J32" s="19">
        <f>SUM(J30:J31)</f>
        <v>3136600.81</v>
      </c>
      <c r="K32" s="58"/>
      <c r="L32" s="22">
        <f>ROUND((AVERAGE(J32,F32,H32)),0)</f>
        <v>3810300</v>
      </c>
    </row>
    <row r="33" spans="1:46" x14ac:dyDescent="0.2">
      <c r="K33" s="33"/>
      <c r="L33" s="24"/>
      <c r="N33" s="17"/>
    </row>
    <row r="34" spans="1:46" x14ac:dyDescent="0.2">
      <c r="K34" s="23"/>
      <c r="L34" s="24"/>
    </row>
    <row r="35" spans="1:46" ht="15.75" customHeight="1" x14ac:dyDescent="0.2">
      <c r="H35" s="25"/>
      <c r="K35" s="23"/>
      <c r="L35" s="24"/>
    </row>
    <row r="36" spans="1:46" ht="15.75" customHeight="1" x14ac:dyDescent="0.25">
      <c r="A36" s="1"/>
      <c r="B36" s="1"/>
      <c r="C36" s="1"/>
      <c r="D36" s="26"/>
      <c r="E36" s="27"/>
      <c r="F36" s="1"/>
      <c r="G36" s="28"/>
      <c r="H36"/>
      <c r="I36"/>
      <c r="J36"/>
      <c r="K36"/>
      <c r="L36" s="1"/>
    </row>
    <row r="37" spans="1:46" ht="15" x14ac:dyDescent="0.25">
      <c r="A37" s="1"/>
      <c r="B37" s="1"/>
      <c r="C37" s="1"/>
      <c r="D37"/>
      <c r="E37"/>
      <c r="F37"/>
      <c r="G37"/>
      <c r="H37" s="29"/>
      <c r="I37" s="3"/>
      <c r="J37" s="3"/>
      <c r="K37" s="3"/>
      <c r="L37" s="3"/>
      <c r="AQ37" s="4"/>
      <c r="AR37" s="4"/>
      <c r="AS37" s="4"/>
      <c r="AT37" s="4"/>
    </row>
    <row r="38" spans="1:46" ht="15" x14ac:dyDescent="0.25">
      <c r="A38" s="1"/>
      <c r="B38" s="1"/>
      <c r="C38" s="30"/>
      <c r="D38"/>
      <c r="E38"/>
      <c r="F38"/>
      <c r="G38"/>
      <c r="H38" s="1"/>
      <c r="I38" s="3"/>
      <c r="J38" s="3"/>
      <c r="K38" s="3"/>
      <c r="L38" s="3"/>
      <c r="AQ38" s="4"/>
      <c r="AR38" s="4"/>
      <c r="AS38" s="4"/>
      <c r="AT38" s="4"/>
    </row>
    <row r="39" spans="1:46" ht="15" x14ac:dyDescent="0.25">
      <c r="A39" s="1"/>
      <c r="B39" s="1"/>
      <c r="C39" s="30"/>
      <c r="D39"/>
      <c r="E39"/>
      <c r="F39"/>
      <c r="G39"/>
      <c r="H39" s="1"/>
      <c r="I39" s="3"/>
      <c r="J39" s="3"/>
      <c r="K39" s="3"/>
      <c r="L39" s="3"/>
      <c r="AQ39" s="4"/>
      <c r="AR39" s="4"/>
      <c r="AS39" s="4"/>
      <c r="AT39" s="4"/>
    </row>
    <row r="40" spans="1:46" ht="15" x14ac:dyDescent="0.25">
      <c r="A40" s="1"/>
      <c r="B40" s="1"/>
      <c r="C40" s="30"/>
      <c r="D40"/>
      <c r="E40"/>
      <c r="F40"/>
      <c r="G40"/>
      <c r="H40" s="1"/>
      <c r="I40" s="3"/>
      <c r="J40" s="3"/>
      <c r="K40" s="3"/>
      <c r="L40" s="3"/>
      <c r="AQ40" s="4"/>
      <c r="AR40" s="4"/>
      <c r="AS40" s="4"/>
      <c r="AT40" s="4"/>
    </row>
    <row r="41" spans="1:46" ht="24.75" customHeight="1" x14ac:dyDescent="0.25">
      <c r="A41" s="1"/>
      <c r="B41" s="1"/>
      <c r="C41" s="30"/>
      <c r="D41"/>
      <c r="E41"/>
      <c r="F41"/>
      <c r="G41"/>
      <c r="H41" s="59"/>
      <c r="I41" s="59"/>
      <c r="J41" s="3"/>
      <c r="K41" s="3"/>
      <c r="L41" s="3"/>
      <c r="AQ41" s="4"/>
      <c r="AR41" s="4"/>
      <c r="AS41" s="4"/>
      <c r="AT41" s="4"/>
    </row>
    <row r="42" spans="1:46" ht="12.75" x14ac:dyDescent="0.2">
      <c r="A42" s="1"/>
      <c r="B42" s="1"/>
      <c r="C42" s="30"/>
      <c r="D42" s="31"/>
      <c r="E42" s="31"/>
      <c r="F42" s="31"/>
      <c r="G42" s="31"/>
      <c r="H42" s="1"/>
      <c r="I42" s="3"/>
      <c r="J42" s="3"/>
      <c r="K42" s="3"/>
      <c r="L42" s="3"/>
      <c r="AQ42" s="4"/>
      <c r="AR42" s="4"/>
      <c r="AS42" s="4"/>
      <c r="AT42" s="4"/>
    </row>
    <row r="43" spans="1:46" ht="12.75" x14ac:dyDescent="0.2">
      <c r="A43" s="1"/>
      <c r="B43" s="1"/>
      <c r="C43" s="1"/>
      <c r="D43" s="1"/>
      <c r="E43" s="32"/>
      <c r="F43" s="1"/>
      <c r="G43" s="30"/>
      <c r="H43" s="31"/>
      <c r="I43" s="31"/>
      <c r="J43" s="31"/>
      <c r="K43" s="31"/>
      <c r="L43" s="2"/>
    </row>
    <row r="44" spans="1:46" ht="12.75" x14ac:dyDescent="0.2">
      <c r="A44" s="1"/>
      <c r="B44" s="1"/>
      <c r="C44" s="1"/>
      <c r="D44" s="1"/>
      <c r="E44" s="32"/>
      <c r="F44" s="1"/>
      <c r="G44" s="30"/>
      <c r="H44" s="31"/>
      <c r="I44" s="31"/>
      <c r="J44" s="31"/>
      <c r="K44" s="31"/>
      <c r="L44" s="2"/>
    </row>
    <row r="45" spans="1:46" ht="12.75" x14ac:dyDescent="0.2">
      <c r="A45" s="1"/>
      <c r="B45" s="1"/>
      <c r="C45" s="1"/>
      <c r="D45" s="1"/>
      <c r="E45" s="32"/>
      <c r="F45" s="1"/>
      <c r="G45" s="30"/>
      <c r="H45" s="31"/>
      <c r="I45" s="31"/>
      <c r="J45" s="31"/>
      <c r="K45" s="31"/>
      <c r="L45" s="2"/>
    </row>
    <row r="46" spans="1:46" ht="12.75" x14ac:dyDescent="0.2">
      <c r="A46" s="1"/>
      <c r="B46" s="1"/>
      <c r="C46" s="1"/>
      <c r="D46" s="1"/>
      <c r="E46" s="32"/>
      <c r="F46" s="1"/>
      <c r="G46" s="1"/>
      <c r="H46" s="31"/>
      <c r="I46" s="31"/>
      <c r="J46" s="31"/>
      <c r="K46" s="31"/>
      <c r="L46" s="30"/>
    </row>
    <row r="47" spans="1:46" ht="12.75" x14ac:dyDescent="0.2">
      <c r="G47" s="1"/>
      <c r="H47" s="60" t="s">
        <v>59</v>
      </c>
      <c r="I47" s="60"/>
      <c r="J47" s="60"/>
      <c r="K47" s="60"/>
      <c r="L47" s="1"/>
      <c r="AT47" s="4"/>
    </row>
    <row r="48" spans="1:46" x14ac:dyDescent="0.2">
      <c r="H48" s="61" t="s">
        <v>60</v>
      </c>
      <c r="I48" s="61"/>
      <c r="J48" s="61"/>
      <c r="K48" s="61"/>
      <c r="AT48" s="4"/>
    </row>
    <row r="49" spans="8:46" ht="12.75" x14ac:dyDescent="0.2">
      <c r="H49" s="1"/>
      <c r="I49" s="1"/>
      <c r="J49" s="1"/>
      <c r="K49" s="1"/>
      <c r="L49" s="3"/>
      <c r="AT49" s="4"/>
    </row>
    <row r="50" spans="8:46" x14ac:dyDescent="0.2">
      <c r="L50" s="3"/>
      <c r="AT50" s="4"/>
    </row>
    <row r="51" spans="8:46" x14ac:dyDescent="0.2">
      <c r="L51" s="3"/>
      <c r="AT51" s="4"/>
    </row>
    <row r="52" spans="8:46" x14ac:dyDescent="0.2">
      <c r="L52" s="3"/>
      <c r="AT52" s="4"/>
    </row>
    <row r="53" spans="8:46" x14ac:dyDescent="0.2">
      <c r="L53" s="3"/>
      <c r="AT53" s="4"/>
    </row>
    <row r="54" spans="8:46" x14ac:dyDescent="0.2">
      <c r="L54" s="3"/>
      <c r="AT54" s="4"/>
    </row>
    <row r="55" spans="8:46" x14ac:dyDescent="0.2">
      <c r="L55" s="3"/>
    </row>
    <row r="56" spans="8:46" x14ac:dyDescent="0.2">
      <c r="L56" s="3"/>
    </row>
  </sheetData>
  <mergeCells count="39">
    <mergeCell ref="A6:D6"/>
    <mergeCell ref="E6:F6"/>
    <mergeCell ref="G6:H6"/>
    <mergeCell ref="I6:J6"/>
    <mergeCell ref="K6:L12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A1:L1"/>
    <mergeCell ref="A2:L2"/>
    <mergeCell ref="A3:L3"/>
    <mergeCell ref="A4:L4"/>
    <mergeCell ref="A5:L5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30:D32"/>
    <mergeCell ref="K30:K32"/>
    <mergeCell ref="H41:I41"/>
    <mergeCell ref="H47:K47"/>
    <mergeCell ref="H48:K48"/>
  </mergeCells>
  <hyperlinks>
    <hyperlink ref="E8" r:id="rId1" xr:uid="{00000000-0004-0000-0000-000000000000}"/>
    <hyperlink ref="G8" r:id="rId2" xr:uid="{00000000-0004-0000-0000-000001000000}"/>
    <hyperlink ref="I8" r:id="rId3" xr:uid="{00000000-0004-0000-0000-000002000000}"/>
  </hyperlinks>
  <printOptions horizontalCentered="1"/>
  <pageMargins left="0.70866141732283472" right="0.70866141732283472" top="0.74803149606299213" bottom="0.74803149606299213" header="0.31496062992125984" footer="0.31496062992125984"/>
  <pageSetup scale="60" orientation="landscape" r:id="rId4"/>
  <colBreaks count="2" manualBreakCount="2">
    <brk id="12" max="50" man="1"/>
    <brk id="13" max="50" man="1"/>
  </colBreaks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5"/>
  <sheetViews>
    <sheetView tabSelected="1" topLeftCell="A5" workbookViewId="0">
      <selection activeCell="G90" sqref="G90"/>
    </sheetView>
  </sheetViews>
  <sheetFormatPr baseColWidth="10" defaultRowHeight="15" x14ac:dyDescent="0.25"/>
  <sheetData>
    <row r="1" spans="1:18" x14ac:dyDescent="0.25">
      <c r="A1" s="65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36"/>
    </row>
    <row r="2" spans="1:18" x14ac:dyDescent="0.25">
      <c r="A2" s="67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37"/>
    </row>
    <row r="3" spans="1:18" x14ac:dyDescent="0.25">
      <c r="A3" s="69" t="s">
        <v>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36"/>
    </row>
    <row r="4" spans="1:18" x14ac:dyDescent="0.25">
      <c r="A4" s="71" t="s">
        <v>8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38"/>
    </row>
    <row r="5" spans="1:18" ht="15.75" thickBot="1" x14ac:dyDescent="0.3">
      <c r="A5" s="73" t="s">
        <v>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39"/>
    </row>
    <row r="6" spans="1:18" x14ac:dyDescent="0.25">
      <c r="A6" s="75" t="s">
        <v>10</v>
      </c>
      <c r="B6" s="76"/>
      <c r="C6" s="76"/>
      <c r="D6" s="76"/>
      <c r="E6" s="77" t="s">
        <v>11</v>
      </c>
      <c r="F6" s="77"/>
      <c r="G6" s="77" t="s">
        <v>12</v>
      </c>
      <c r="H6" s="77"/>
      <c r="I6" s="77" t="s">
        <v>13</v>
      </c>
      <c r="J6" s="77"/>
      <c r="K6" s="92" t="s">
        <v>14</v>
      </c>
      <c r="L6" s="93"/>
      <c r="M6" s="94"/>
      <c r="N6" s="90" t="s">
        <v>77</v>
      </c>
      <c r="O6" s="90"/>
      <c r="P6" s="90"/>
      <c r="Q6" s="90"/>
    </row>
    <row r="7" spans="1:18" x14ac:dyDescent="0.25">
      <c r="A7" s="62" t="s">
        <v>15</v>
      </c>
      <c r="B7" s="63"/>
      <c r="C7" s="63"/>
      <c r="D7" s="63"/>
      <c r="E7" s="82" t="s">
        <v>16</v>
      </c>
      <c r="F7" s="83"/>
      <c r="G7" s="82" t="s">
        <v>17</v>
      </c>
      <c r="H7" s="83"/>
      <c r="I7" s="82" t="s">
        <v>18</v>
      </c>
      <c r="J7" s="83"/>
      <c r="K7" s="92"/>
      <c r="L7" s="93"/>
      <c r="M7" s="94"/>
      <c r="N7" s="90"/>
      <c r="O7" s="90"/>
      <c r="P7" s="90"/>
      <c r="Q7" s="90"/>
    </row>
    <row r="8" spans="1:18" x14ac:dyDescent="0.25">
      <c r="A8" s="62" t="s">
        <v>19</v>
      </c>
      <c r="B8" s="63"/>
      <c r="C8" s="63"/>
      <c r="D8" s="63"/>
      <c r="E8" s="84" t="s">
        <v>20</v>
      </c>
      <c r="F8" s="85"/>
      <c r="G8" s="84" t="s">
        <v>21</v>
      </c>
      <c r="H8" s="64"/>
      <c r="I8" s="84" t="s">
        <v>22</v>
      </c>
      <c r="J8" s="64"/>
      <c r="K8" s="92"/>
      <c r="L8" s="93"/>
      <c r="M8" s="94"/>
      <c r="N8" s="90"/>
      <c r="O8" s="90"/>
      <c r="P8" s="90"/>
      <c r="Q8" s="90"/>
    </row>
    <row r="9" spans="1:18" x14ac:dyDescent="0.25">
      <c r="A9" s="62" t="s">
        <v>23</v>
      </c>
      <c r="B9" s="63"/>
      <c r="C9" s="63"/>
      <c r="D9" s="63"/>
      <c r="E9" s="86">
        <v>4305290</v>
      </c>
      <c r="F9" s="87"/>
      <c r="G9" s="64">
        <v>3138483105</v>
      </c>
      <c r="H9" s="64"/>
      <c r="I9" s="64">
        <v>3165394515</v>
      </c>
      <c r="J9" s="64"/>
      <c r="K9" s="92"/>
      <c r="L9" s="93"/>
      <c r="M9" s="94"/>
      <c r="N9" s="90"/>
      <c r="O9" s="90"/>
      <c r="P9" s="90"/>
      <c r="Q9" s="90"/>
    </row>
    <row r="10" spans="1:18" x14ac:dyDescent="0.25">
      <c r="A10" s="62" t="s">
        <v>24</v>
      </c>
      <c r="B10" s="63"/>
      <c r="C10" s="63"/>
      <c r="D10" s="63"/>
      <c r="E10" s="64" t="s">
        <v>25</v>
      </c>
      <c r="F10" s="64"/>
      <c r="G10" s="64" t="s">
        <v>25</v>
      </c>
      <c r="H10" s="64"/>
      <c r="I10" s="64" t="s">
        <v>25</v>
      </c>
      <c r="J10" s="64"/>
      <c r="K10" s="92"/>
      <c r="L10" s="93"/>
      <c r="M10" s="94"/>
      <c r="N10" s="90"/>
      <c r="O10" s="90"/>
      <c r="P10" s="90"/>
      <c r="Q10" s="90"/>
    </row>
    <row r="11" spans="1:18" x14ac:dyDescent="0.25">
      <c r="A11" s="62" t="s">
        <v>26</v>
      </c>
      <c r="B11" s="63"/>
      <c r="C11" s="63"/>
      <c r="D11" s="63"/>
      <c r="E11" s="64" t="s">
        <v>27</v>
      </c>
      <c r="F11" s="64"/>
      <c r="G11" s="64" t="s">
        <v>28</v>
      </c>
      <c r="H11" s="64"/>
      <c r="I11" s="64" t="s">
        <v>27</v>
      </c>
      <c r="J11" s="64"/>
      <c r="K11" s="92"/>
      <c r="L11" s="93"/>
      <c r="M11" s="94"/>
      <c r="N11" s="90"/>
      <c r="O11" s="90"/>
      <c r="P11" s="90"/>
      <c r="Q11" s="90"/>
    </row>
    <row r="12" spans="1:18" x14ac:dyDescent="0.25">
      <c r="A12" s="62" t="s">
        <v>29</v>
      </c>
      <c r="B12" s="63"/>
      <c r="C12" s="63"/>
      <c r="D12" s="63"/>
      <c r="E12" s="64"/>
      <c r="F12" s="64"/>
      <c r="G12" s="64"/>
      <c r="H12" s="64"/>
      <c r="I12" s="64"/>
      <c r="J12" s="64"/>
      <c r="K12" s="95"/>
      <c r="L12" s="96"/>
      <c r="M12" s="97"/>
      <c r="N12" s="90"/>
      <c r="O12" s="90"/>
      <c r="P12" s="90"/>
      <c r="Q12" s="90"/>
    </row>
    <row r="13" spans="1:18" ht="22.5" x14ac:dyDescent="0.25">
      <c r="A13" s="7" t="s">
        <v>3</v>
      </c>
      <c r="B13" s="8" t="s">
        <v>4</v>
      </c>
      <c r="C13" s="8" t="s">
        <v>30</v>
      </c>
      <c r="D13" s="8" t="s">
        <v>31</v>
      </c>
      <c r="E13" s="8" t="s">
        <v>5</v>
      </c>
      <c r="F13" s="8" t="s">
        <v>32</v>
      </c>
      <c r="G13" s="8" t="s">
        <v>5</v>
      </c>
      <c r="H13" s="8" t="s">
        <v>32</v>
      </c>
      <c r="I13" s="8" t="s">
        <v>5</v>
      </c>
      <c r="J13" s="8" t="s">
        <v>32</v>
      </c>
      <c r="K13" s="34" t="s">
        <v>33</v>
      </c>
      <c r="L13" s="40" t="s">
        <v>34</v>
      </c>
      <c r="M13" s="34" t="s">
        <v>61</v>
      </c>
      <c r="N13" s="43" t="s">
        <v>33</v>
      </c>
      <c r="O13" s="44" t="s">
        <v>34</v>
      </c>
      <c r="P13" s="43" t="s">
        <v>61</v>
      </c>
      <c r="Q13" s="43" t="s">
        <v>61</v>
      </c>
    </row>
    <row r="14" spans="1:18" ht="63.75" x14ac:dyDescent="0.25">
      <c r="A14" s="10">
        <v>1</v>
      </c>
      <c r="B14" s="11" t="s">
        <v>35</v>
      </c>
      <c r="C14" s="12" t="s">
        <v>36</v>
      </c>
      <c r="D14" s="13">
        <v>1</v>
      </c>
      <c r="E14" s="14">
        <v>130000</v>
      </c>
      <c r="F14" s="14">
        <v>130000</v>
      </c>
      <c r="G14" s="14">
        <v>180000</v>
      </c>
      <c r="H14" s="14">
        <v>180000</v>
      </c>
      <c r="I14" s="14">
        <v>184933</v>
      </c>
      <c r="J14" s="14">
        <v>184933</v>
      </c>
      <c r="K14" s="35">
        <f>AVERAGE((J14,H14,F14))</f>
        <v>164977.66666666666</v>
      </c>
      <c r="L14" s="41">
        <f>+K14*19%</f>
        <v>31345.756666666664</v>
      </c>
      <c r="M14" s="35">
        <f>+K14+L14</f>
        <v>196323.42333333331</v>
      </c>
      <c r="N14" s="14">
        <v>150000</v>
      </c>
      <c r="O14" s="14">
        <v>28500</v>
      </c>
      <c r="P14" s="14">
        <f>+N14+O14</f>
        <v>178500</v>
      </c>
      <c r="Q14" s="14" t="s">
        <v>7</v>
      </c>
      <c r="R14" s="50"/>
    </row>
    <row r="15" spans="1:18" ht="76.5" x14ac:dyDescent="0.25">
      <c r="A15" s="10">
        <v>2</v>
      </c>
      <c r="B15" s="11" t="s">
        <v>37</v>
      </c>
      <c r="C15" s="12" t="s">
        <v>36</v>
      </c>
      <c r="D15" s="13">
        <v>1</v>
      </c>
      <c r="E15" s="14">
        <v>295000</v>
      </c>
      <c r="F15" s="14">
        <v>295000</v>
      </c>
      <c r="G15" s="14">
        <v>180000</v>
      </c>
      <c r="H15" s="14">
        <v>180000</v>
      </c>
      <c r="I15" s="14">
        <v>169522</v>
      </c>
      <c r="J15" s="14">
        <v>169522</v>
      </c>
      <c r="K15" s="35">
        <f t="shared" ref="K15:K29" si="0">SUM(J15+H15+F15)/3</f>
        <v>214840.66666666666</v>
      </c>
      <c r="L15" s="41">
        <f t="shared" ref="L15:L29" si="1">+K15*19%</f>
        <v>40819.726666666662</v>
      </c>
      <c r="M15" s="35">
        <f t="shared" ref="M15:M29" si="2">+K15+L15</f>
        <v>255660.39333333331</v>
      </c>
      <c r="N15" s="14">
        <v>180000</v>
      </c>
      <c r="O15" s="14">
        <v>34200</v>
      </c>
      <c r="P15" s="14">
        <f t="shared" ref="P15:P30" si="3">+N15+O15</f>
        <v>214200</v>
      </c>
      <c r="Q15" s="14" t="s">
        <v>7</v>
      </c>
      <c r="R15" s="50"/>
    </row>
    <row r="16" spans="1:18" ht="76.5" x14ac:dyDescent="0.25">
      <c r="A16" s="10">
        <v>3</v>
      </c>
      <c r="B16" s="11" t="s">
        <v>38</v>
      </c>
      <c r="C16" s="12" t="s">
        <v>36</v>
      </c>
      <c r="D16" s="13">
        <v>1</v>
      </c>
      <c r="E16" s="14">
        <v>480000</v>
      </c>
      <c r="F16" s="14">
        <v>480000</v>
      </c>
      <c r="G16" s="14">
        <v>220000</v>
      </c>
      <c r="H16" s="14">
        <v>220000</v>
      </c>
      <c r="I16" s="14">
        <v>215755</v>
      </c>
      <c r="J16" s="14">
        <v>215755</v>
      </c>
      <c r="K16" s="35">
        <f t="shared" si="0"/>
        <v>305251.66666666669</v>
      </c>
      <c r="L16" s="41">
        <f t="shared" si="1"/>
        <v>57997.816666666673</v>
      </c>
      <c r="M16" s="35">
        <f t="shared" si="2"/>
        <v>363249.48333333334</v>
      </c>
      <c r="N16" s="14">
        <v>300000</v>
      </c>
      <c r="O16" s="14">
        <v>57000</v>
      </c>
      <c r="P16" s="14">
        <f t="shared" si="3"/>
        <v>357000</v>
      </c>
      <c r="Q16" s="14" t="s">
        <v>7</v>
      </c>
      <c r="R16" s="50"/>
    </row>
    <row r="17" spans="1:18" ht="89.25" x14ac:dyDescent="0.25">
      <c r="A17" s="10">
        <v>4</v>
      </c>
      <c r="B17" s="11" t="s">
        <v>39</v>
      </c>
      <c r="C17" s="12" t="s">
        <v>36</v>
      </c>
      <c r="D17" s="13">
        <v>1</v>
      </c>
      <c r="E17" s="14">
        <v>295000</v>
      </c>
      <c r="F17" s="14">
        <v>295000</v>
      </c>
      <c r="G17" s="14">
        <v>320000</v>
      </c>
      <c r="H17" s="14">
        <v>320000</v>
      </c>
      <c r="I17" s="14">
        <v>261989</v>
      </c>
      <c r="J17" s="14">
        <v>261989</v>
      </c>
      <c r="K17" s="35">
        <f t="shared" si="0"/>
        <v>292329.66666666669</v>
      </c>
      <c r="L17" s="41">
        <f t="shared" si="1"/>
        <v>55542.636666666673</v>
      </c>
      <c r="M17" s="35">
        <f t="shared" si="2"/>
        <v>347872.30333333334</v>
      </c>
      <c r="N17" s="14">
        <v>280000</v>
      </c>
      <c r="O17" s="14">
        <v>53200</v>
      </c>
      <c r="P17" s="14">
        <f t="shared" si="3"/>
        <v>333200</v>
      </c>
      <c r="Q17" s="14" t="s">
        <v>7</v>
      </c>
      <c r="R17" s="50"/>
    </row>
    <row r="18" spans="1:18" ht="76.5" x14ac:dyDescent="0.25">
      <c r="A18" s="10">
        <v>5</v>
      </c>
      <c r="B18" s="11" t="s">
        <v>40</v>
      </c>
      <c r="C18" s="12" t="s">
        <v>36</v>
      </c>
      <c r="D18" s="13">
        <v>1</v>
      </c>
      <c r="E18" s="14">
        <v>480000</v>
      </c>
      <c r="F18" s="14">
        <v>480000</v>
      </c>
      <c r="G18" s="14">
        <v>380000</v>
      </c>
      <c r="H18" s="14">
        <v>380000</v>
      </c>
      <c r="I18" s="14">
        <v>369866</v>
      </c>
      <c r="J18" s="14">
        <v>369866</v>
      </c>
      <c r="K18" s="35">
        <f t="shared" si="0"/>
        <v>409955.33333333331</v>
      </c>
      <c r="L18" s="41">
        <f t="shared" si="1"/>
        <v>77891.513333333336</v>
      </c>
      <c r="M18" s="35">
        <f t="shared" si="2"/>
        <v>487846.84666666668</v>
      </c>
      <c r="N18" s="14">
        <v>300000</v>
      </c>
      <c r="O18" s="14">
        <v>57000</v>
      </c>
      <c r="P18" s="14">
        <f t="shared" si="3"/>
        <v>357000</v>
      </c>
      <c r="Q18" s="14" t="s">
        <v>7</v>
      </c>
      <c r="R18" s="50"/>
    </row>
    <row r="19" spans="1:18" ht="76.5" x14ac:dyDescent="0.25">
      <c r="A19" s="10">
        <v>6</v>
      </c>
      <c r="B19" s="11" t="s">
        <v>41</v>
      </c>
      <c r="C19" s="12" t="s">
        <v>36</v>
      </c>
      <c r="D19" s="13">
        <v>1</v>
      </c>
      <c r="E19" s="14">
        <v>480000</v>
      </c>
      <c r="F19" s="14">
        <v>480000</v>
      </c>
      <c r="G19" s="14">
        <v>486000</v>
      </c>
      <c r="H19" s="14">
        <v>486000</v>
      </c>
      <c r="I19" s="14">
        <v>369866</v>
      </c>
      <c r="J19" s="14">
        <v>369866</v>
      </c>
      <c r="K19" s="35">
        <f t="shared" si="0"/>
        <v>445288.66666666669</v>
      </c>
      <c r="L19" s="41">
        <f t="shared" si="1"/>
        <v>84604.846666666665</v>
      </c>
      <c r="M19" s="35">
        <f t="shared" si="2"/>
        <v>529893.51333333331</v>
      </c>
      <c r="N19" s="14">
        <v>400000</v>
      </c>
      <c r="O19" s="14">
        <v>76000</v>
      </c>
      <c r="P19" s="14">
        <f t="shared" si="3"/>
        <v>476000</v>
      </c>
      <c r="Q19" s="14" t="s">
        <v>7</v>
      </c>
      <c r="R19" s="50"/>
    </row>
    <row r="20" spans="1:18" ht="229.5" x14ac:dyDescent="0.25">
      <c r="A20" s="10">
        <v>7</v>
      </c>
      <c r="B20" s="11" t="s">
        <v>42</v>
      </c>
      <c r="C20" s="12" t="s">
        <v>36</v>
      </c>
      <c r="D20" s="13">
        <v>1</v>
      </c>
      <c r="E20" s="14">
        <v>680000</v>
      </c>
      <c r="F20" s="14">
        <v>680000</v>
      </c>
      <c r="G20" s="14">
        <v>420000</v>
      </c>
      <c r="H20" s="14">
        <v>420000</v>
      </c>
      <c r="I20" s="14">
        <v>420000</v>
      </c>
      <c r="J20" s="14">
        <v>420000</v>
      </c>
      <c r="K20" s="35">
        <f t="shared" si="0"/>
        <v>506666.66666666669</v>
      </c>
      <c r="L20" s="41">
        <f t="shared" si="1"/>
        <v>96266.666666666672</v>
      </c>
      <c r="M20" s="35">
        <f t="shared" si="2"/>
        <v>602933.33333333337</v>
      </c>
      <c r="N20" s="14">
        <v>420000</v>
      </c>
      <c r="O20" s="14">
        <v>79800</v>
      </c>
      <c r="P20" s="14">
        <f t="shared" si="3"/>
        <v>499800</v>
      </c>
      <c r="Q20" s="14" t="s">
        <v>7</v>
      </c>
      <c r="R20" s="50"/>
    </row>
    <row r="21" spans="1:18" ht="63.75" x14ac:dyDescent="0.25">
      <c r="A21" s="10">
        <v>8</v>
      </c>
      <c r="B21" s="11" t="s">
        <v>43</v>
      </c>
      <c r="C21" s="12" t="s">
        <v>36</v>
      </c>
      <c r="D21" s="13">
        <v>1</v>
      </c>
      <c r="E21" s="14">
        <v>120000</v>
      </c>
      <c r="F21" s="14">
        <v>120000</v>
      </c>
      <c r="G21" s="14">
        <v>280000</v>
      </c>
      <c r="H21" s="14">
        <v>280000</v>
      </c>
      <c r="I21" s="14">
        <v>184933</v>
      </c>
      <c r="J21" s="14">
        <v>184933</v>
      </c>
      <c r="K21" s="35">
        <f t="shared" si="0"/>
        <v>194977.66666666666</v>
      </c>
      <c r="L21" s="41">
        <f t="shared" si="1"/>
        <v>37045.756666666668</v>
      </c>
      <c r="M21" s="35">
        <f t="shared" si="2"/>
        <v>232023.42333333334</v>
      </c>
      <c r="N21" s="14">
        <v>190000</v>
      </c>
      <c r="O21" s="14">
        <v>36100</v>
      </c>
      <c r="P21" s="14">
        <f t="shared" si="3"/>
        <v>226100</v>
      </c>
      <c r="Q21" s="14" t="s">
        <v>7</v>
      </c>
      <c r="R21" s="50"/>
    </row>
    <row r="22" spans="1:18" ht="51" x14ac:dyDescent="0.25">
      <c r="A22" s="10">
        <v>9</v>
      </c>
      <c r="B22" s="11" t="s">
        <v>44</v>
      </c>
      <c r="C22" s="12" t="s">
        <v>45</v>
      </c>
      <c r="D22" s="13">
        <v>1</v>
      </c>
      <c r="E22" s="14">
        <v>55000</v>
      </c>
      <c r="F22" s="14">
        <v>55000</v>
      </c>
      <c r="G22" s="14">
        <v>30000</v>
      </c>
      <c r="H22" s="14">
        <v>30000</v>
      </c>
      <c r="I22" s="14">
        <v>46233</v>
      </c>
      <c r="J22" s="14">
        <v>46233</v>
      </c>
      <c r="K22" s="35">
        <f t="shared" si="0"/>
        <v>43744.333333333336</v>
      </c>
      <c r="L22" s="41">
        <f t="shared" si="1"/>
        <v>8311.4233333333341</v>
      </c>
      <c r="M22" s="35">
        <f t="shared" si="2"/>
        <v>52055.756666666668</v>
      </c>
      <c r="N22" s="14">
        <v>30000</v>
      </c>
      <c r="O22" s="14">
        <v>5700</v>
      </c>
      <c r="P22" s="14">
        <f t="shared" si="3"/>
        <v>35700</v>
      </c>
      <c r="Q22" s="14" t="s">
        <v>7</v>
      </c>
      <c r="R22" s="50"/>
    </row>
    <row r="23" spans="1:18" ht="76.5" x14ac:dyDescent="0.25">
      <c r="A23" s="10">
        <v>10</v>
      </c>
      <c r="B23" s="11" t="s">
        <v>46</v>
      </c>
      <c r="C23" s="12" t="s">
        <v>45</v>
      </c>
      <c r="D23" s="13">
        <v>1</v>
      </c>
      <c r="E23" s="14">
        <v>65000</v>
      </c>
      <c r="F23" s="14">
        <v>65000</v>
      </c>
      <c r="G23" s="14">
        <v>5000</v>
      </c>
      <c r="H23" s="14">
        <v>5000</v>
      </c>
      <c r="I23" s="14">
        <v>30822</v>
      </c>
      <c r="J23" s="14">
        <v>30822</v>
      </c>
      <c r="K23" s="35">
        <f t="shared" si="0"/>
        <v>33607.333333333336</v>
      </c>
      <c r="L23" s="41">
        <f t="shared" si="1"/>
        <v>6385.3933333333334</v>
      </c>
      <c r="M23" s="35">
        <f t="shared" si="2"/>
        <v>39992.726666666669</v>
      </c>
      <c r="N23" s="14">
        <v>10000</v>
      </c>
      <c r="O23" s="14">
        <v>1900</v>
      </c>
      <c r="P23" s="14">
        <f t="shared" si="3"/>
        <v>11900</v>
      </c>
      <c r="Q23" s="14" t="s">
        <v>7</v>
      </c>
      <c r="R23" s="50"/>
    </row>
    <row r="24" spans="1:18" ht="114.75" x14ac:dyDescent="0.25">
      <c r="A24" s="10">
        <v>11</v>
      </c>
      <c r="B24" s="11" t="s">
        <v>47</v>
      </c>
      <c r="C24" s="12" t="s">
        <v>6</v>
      </c>
      <c r="D24" s="13">
        <v>1</v>
      </c>
      <c r="E24" s="14">
        <v>180000</v>
      </c>
      <c r="F24" s="14">
        <v>180000</v>
      </c>
      <c r="G24" s="14">
        <v>184000</v>
      </c>
      <c r="H24" s="14">
        <v>184000</v>
      </c>
      <c r="I24" s="14">
        <v>53939</v>
      </c>
      <c r="J24" s="14">
        <v>53939</v>
      </c>
      <c r="K24" s="35">
        <f t="shared" si="0"/>
        <v>139313</v>
      </c>
      <c r="L24" s="41">
        <f t="shared" si="1"/>
        <v>26469.47</v>
      </c>
      <c r="M24" s="35">
        <f t="shared" si="2"/>
        <v>165782.47</v>
      </c>
      <c r="N24" s="14">
        <v>130000</v>
      </c>
      <c r="O24" s="14">
        <v>24700</v>
      </c>
      <c r="P24" s="14">
        <f t="shared" si="3"/>
        <v>154700</v>
      </c>
      <c r="Q24" s="14" t="s">
        <v>7</v>
      </c>
      <c r="R24" s="50"/>
    </row>
    <row r="25" spans="1:18" ht="63.75" x14ac:dyDescent="0.25">
      <c r="A25" s="10">
        <v>12</v>
      </c>
      <c r="B25" s="11" t="s">
        <v>48</v>
      </c>
      <c r="C25" s="12" t="s">
        <v>36</v>
      </c>
      <c r="D25" s="13">
        <v>1</v>
      </c>
      <c r="E25" s="14">
        <v>140000</v>
      </c>
      <c r="F25" s="14">
        <v>140000</v>
      </c>
      <c r="G25" s="14">
        <v>95000</v>
      </c>
      <c r="H25" s="14">
        <v>95000</v>
      </c>
      <c r="I25" s="14">
        <v>80138</v>
      </c>
      <c r="J25" s="14">
        <v>80138</v>
      </c>
      <c r="K25" s="35">
        <f t="shared" si="0"/>
        <v>105046</v>
      </c>
      <c r="L25" s="41">
        <f t="shared" si="1"/>
        <v>19958.740000000002</v>
      </c>
      <c r="M25" s="35">
        <f t="shared" si="2"/>
        <v>125004.74</v>
      </c>
      <c r="N25" s="14">
        <v>100000</v>
      </c>
      <c r="O25" s="14">
        <v>19000</v>
      </c>
      <c r="P25" s="14">
        <f t="shared" si="3"/>
        <v>119000</v>
      </c>
      <c r="Q25" s="14" t="s">
        <v>7</v>
      </c>
      <c r="R25" s="50"/>
    </row>
    <row r="26" spans="1:18" ht="51" x14ac:dyDescent="0.25">
      <c r="A26" s="10">
        <v>13</v>
      </c>
      <c r="B26" s="11" t="s">
        <v>49</v>
      </c>
      <c r="C26" s="12" t="s">
        <v>36</v>
      </c>
      <c r="D26" s="13">
        <v>1</v>
      </c>
      <c r="E26" s="14">
        <v>140000</v>
      </c>
      <c r="F26" s="14">
        <v>140000</v>
      </c>
      <c r="G26" s="14">
        <v>145000</v>
      </c>
      <c r="H26" s="14">
        <v>145000</v>
      </c>
      <c r="I26" s="14">
        <v>115583</v>
      </c>
      <c r="J26" s="14">
        <v>115583</v>
      </c>
      <c r="K26" s="35">
        <f t="shared" ref="K26" si="4">SUM(J26+H26+F26)/3</f>
        <v>133527.66666666666</v>
      </c>
      <c r="L26" s="41">
        <f t="shared" si="1"/>
        <v>25370.256666666664</v>
      </c>
      <c r="M26" s="35">
        <f t="shared" si="2"/>
        <v>158897.92333333331</v>
      </c>
      <c r="N26" s="14">
        <v>100000</v>
      </c>
      <c r="O26" s="14">
        <v>19000</v>
      </c>
      <c r="P26" s="14">
        <f t="shared" si="3"/>
        <v>119000</v>
      </c>
      <c r="Q26" s="14" t="s">
        <v>7</v>
      </c>
      <c r="R26" s="50"/>
    </row>
    <row r="27" spans="1:18" ht="51" x14ac:dyDescent="0.25">
      <c r="A27" s="10">
        <v>14</v>
      </c>
      <c r="B27" s="11" t="s">
        <v>50</v>
      </c>
      <c r="C27" s="12" t="s">
        <v>36</v>
      </c>
      <c r="D27" s="13">
        <v>1</v>
      </c>
      <c r="E27" s="14">
        <v>140000</v>
      </c>
      <c r="F27" s="14">
        <v>140000</v>
      </c>
      <c r="G27" s="14">
        <v>40000</v>
      </c>
      <c r="H27" s="14">
        <v>40000</v>
      </c>
      <c r="I27" s="14">
        <v>49000</v>
      </c>
      <c r="J27" s="14">
        <v>49000</v>
      </c>
      <c r="K27" s="35">
        <f t="shared" si="0"/>
        <v>76333.333333333328</v>
      </c>
      <c r="L27" s="41">
        <f t="shared" si="1"/>
        <v>14503.333333333332</v>
      </c>
      <c r="M27" s="35">
        <f t="shared" si="2"/>
        <v>90836.666666666657</v>
      </c>
      <c r="N27" s="14">
        <v>70000</v>
      </c>
      <c r="O27" s="14">
        <v>13300</v>
      </c>
      <c r="P27" s="14">
        <f t="shared" si="3"/>
        <v>83300</v>
      </c>
      <c r="Q27" s="14" t="s">
        <v>7</v>
      </c>
      <c r="R27" s="50"/>
    </row>
    <row r="28" spans="1:18" ht="63.75" x14ac:dyDescent="0.25">
      <c r="A28" s="10">
        <v>15</v>
      </c>
      <c r="B28" s="11" t="s">
        <v>51</v>
      </c>
      <c r="C28" s="12" t="s">
        <v>45</v>
      </c>
      <c r="D28" s="13">
        <v>1</v>
      </c>
      <c r="E28" s="14">
        <v>85000</v>
      </c>
      <c r="F28" s="14">
        <v>85000</v>
      </c>
      <c r="G28" s="14">
        <v>90000</v>
      </c>
      <c r="H28" s="14">
        <v>90000</v>
      </c>
      <c r="I28" s="14">
        <v>61644</v>
      </c>
      <c r="J28" s="14">
        <v>61644</v>
      </c>
      <c r="K28" s="35">
        <f t="shared" si="0"/>
        <v>78881.333333333328</v>
      </c>
      <c r="L28" s="41">
        <f t="shared" si="1"/>
        <v>14987.453333333333</v>
      </c>
      <c r="M28" s="35">
        <f t="shared" si="2"/>
        <v>93868.786666666667</v>
      </c>
      <c r="N28" s="14">
        <v>50000</v>
      </c>
      <c r="O28" s="14">
        <v>9500</v>
      </c>
      <c r="P28" s="14">
        <f t="shared" si="3"/>
        <v>59500</v>
      </c>
      <c r="Q28" s="14" t="s">
        <v>7</v>
      </c>
      <c r="R28" s="50"/>
    </row>
    <row r="29" spans="1:18" ht="153" x14ac:dyDescent="0.25">
      <c r="A29" s="10">
        <v>16</v>
      </c>
      <c r="B29" s="11" t="s">
        <v>52</v>
      </c>
      <c r="C29" s="12" t="s">
        <v>53</v>
      </c>
      <c r="D29" s="13">
        <v>1</v>
      </c>
      <c r="E29" s="14">
        <v>120000</v>
      </c>
      <c r="F29" s="14">
        <v>120000</v>
      </c>
      <c r="G29" s="14">
        <v>30000</v>
      </c>
      <c r="H29" s="14">
        <v>30000</v>
      </c>
      <c r="I29" s="14">
        <v>21576</v>
      </c>
      <c r="J29" s="14">
        <v>21576</v>
      </c>
      <c r="K29" s="35">
        <f t="shared" si="0"/>
        <v>57192</v>
      </c>
      <c r="L29" s="41">
        <f t="shared" si="1"/>
        <v>10866.48</v>
      </c>
      <c r="M29" s="35">
        <f t="shared" si="2"/>
        <v>68058.48</v>
      </c>
      <c r="N29" s="14">
        <v>50000</v>
      </c>
      <c r="O29" s="14">
        <v>9500</v>
      </c>
      <c r="P29" s="14">
        <f t="shared" si="3"/>
        <v>59500</v>
      </c>
      <c r="Q29" s="14" t="s">
        <v>7</v>
      </c>
      <c r="R29" s="50"/>
    </row>
    <row r="30" spans="1:18" x14ac:dyDescent="0.25">
      <c r="A30" s="52" t="s">
        <v>54</v>
      </c>
      <c r="B30" s="53"/>
      <c r="C30" s="53"/>
      <c r="D30" s="54"/>
      <c r="E30" s="18" t="s">
        <v>55</v>
      </c>
      <c r="F30" s="19">
        <f>SUM(F14:F29)</f>
        <v>3885000</v>
      </c>
      <c r="G30" s="18" t="s">
        <v>55</v>
      </c>
      <c r="H30" s="19">
        <f>SUM(H14:H29)</f>
        <v>3085000</v>
      </c>
      <c r="I30" s="18" t="s">
        <v>55</v>
      </c>
      <c r="J30" s="19">
        <f>SUM(J14:J29)</f>
        <v>2635799</v>
      </c>
      <c r="K30" s="89" t="s">
        <v>56</v>
      </c>
      <c r="L30" s="41">
        <f>+AVERAGE(F30,H30,J30)</f>
        <v>3201933</v>
      </c>
      <c r="M30" s="91">
        <f>SUM(M14:M29)</f>
        <v>3810300.2700000005</v>
      </c>
      <c r="N30" s="45">
        <f>SUM(N14:N29)</f>
        <v>2760000</v>
      </c>
      <c r="O30" s="45">
        <f>SUM(O14:O29)</f>
        <v>524400</v>
      </c>
      <c r="P30" s="14">
        <f t="shared" si="3"/>
        <v>3284400</v>
      </c>
      <c r="Q30" s="14" t="s">
        <v>7</v>
      </c>
      <c r="R30" s="51"/>
    </row>
    <row r="31" spans="1:18" x14ac:dyDescent="0.25">
      <c r="A31" s="52"/>
      <c r="B31" s="53"/>
      <c r="C31" s="53"/>
      <c r="D31" s="54"/>
      <c r="E31" s="20" t="s">
        <v>57</v>
      </c>
      <c r="F31" s="21">
        <f>+F30*19%</f>
        <v>738150</v>
      </c>
      <c r="G31" s="20" t="s">
        <v>57</v>
      </c>
      <c r="H31" s="21">
        <f>+H30*19%</f>
        <v>586150</v>
      </c>
      <c r="I31" s="20" t="s">
        <v>57</v>
      </c>
      <c r="J31" s="21">
        <f>+J30*19%</f>
        <v>500801.81</v>
      </c>
      <c r="K31" s="89"/>
      <c r="L31" s="41">
        <f>+AVERAGE(F31,H31,J31)</f>
        <v>608367.27</v>
      </c>
      <c r="M31" s="91"/>
      <c r="N31" s="45">
        <f>+N30*19%</f>
        <v>524400</v>
      </c>
    </row>
    <row r="32" spans="1:18" ht="22.5" x14ac:dyDescent="0.25">
      <c r="A32" s="55"/>
      <c r="B32" s="56"/>
      <c r="C32" s="56"/>
      <c r="D32" s="57"/>
      <c r="E32" s="20" t="s">
        <v>58</v>
      </c>
      <c r="F32" s="19">
        <f>+F30+F31</f>
        <v>4623150</v>
      </c>
      <c r="G32" s="20" t="s">
        <v>58</v>
      </c>
      <c r="H32" s="19">
        <f>SUM(H30:H31)</f>
        <v>3671150</v>
      </c>
      <c r="I32" s="20" t="s">
        <v>58</v>
      </c>
      <c r="J32" s="19">
        <f>SUM(J30:J31)</f>
        <v>3136600.81</v>
      </c>
      <c r="K32" s="89"/>
      <c r="L32" s="42">
        <f>ROUND((AVERAGE(J32,F32,H32)),0)</f>
        <v>3810300</v>
      </c>
      <c r="M32" s="91"/>
      <c r="N32" s="45">
        <f>+N30+N31</f>
        <v>3284400</v>
      </c>
    </row>
    <row r="33" spans="1:13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33"/>
      <c r="L33" s="24"/>
      <c r="M33" s="24"/>
    </row>
    <row r="34" spans="1:13" x14ac:dyDescent="0.25">
      <c r="A34" s="4"/>
      <c r="B34" s="46" t="s">
        <v>62</v>
      </c>
      <c r="E34" s="4"/>
      <c r="F34" s="4"/>
      <c r="G34" s="4"/>
      <c r="H34" s="4"/>
      <c r="I34" s="4"/>
      <c r="J34" s="4"/>
      <c r="K34" s="33"/>
      <c r="L34" s="24"/>
      <c r="M34" s="24"/>
    </row>
    <row r="35" spans="1:13" x14ac:dyDescent="0.25">
      <c r="A35" s="4"/>
      <c r="B35" s="47" t="s">
        <v>63</v>
      </c>
      <c r="E35" s="4"/>
      <c r="F35" s="4"/>
      <c r="G35" s="4"/>
      <c r="H35" s="4"/>
      <c r="I35" s="4"/>
      <c r="J35" s="4"/>
      <c r="K35" s="33"/>
      <c r="L35" s="24"/>
      <c r="M35" s="24"/>
    </row>
    <row r="36" spans="1:13" x14ac:dyDescent="0.25">
      <c r="A36" s="4"/>
      <c r="B36" s="46" t="s">
        <v>64</v>
      </c>
      <c r="E36" s="4"/>
      <c r="F36" s="4"/>
      <c r="G36" s="4"/>
      <c r="H36" s="4"/>
      <c r="I36" s="4"/>
      <c r="J36" s="4"/>
      <c r="K36" s="33"/>
      <c r="L36" s="24"/>
      <c r="M36" s="24"/>
    </row>
    <row r="37" spans="1:13" x14ac:dyDescent="0.25">
      <c r="A37" s="4"/>
      <c r="B37" s="46"/>
      <c r="E37" s="4"/>
      <c r="F37" s="4"/>
      <c r="G37" s="4"/>
      <c r="H37" s="4"/>
      <c r="I37" s="4"/>
      <c r="J37" s="4"/>
      <c r="K37" s="33"/>
      <c r="L37" s="24"/>
      <c r="M37" s="24"/>
    </row>
    <row r="38" spans="1:13" x14ac:dyDescent="0.25">
      <c r="A38" s="4"/>
      <c r="B38" s="4" t="s">
        <v>65</v>
      </c>
      <c r="C38" s="4"/>
      <c r="D38" s="4"/>
      <c r="E38" s="4"/>
      <c r="F38" s="4"/>
      <c r="G38" s="4"/>
      <c r="H38" s="4"/>
      <c r="I38" s="4"/>
      <c r="J38" s="4"/>
      <c r="K38" s="23"/>
      <c r="L38" s="24"/>
      <c r="M38" s="24"/>
    </row>
    <row r="57" spans="1:2" x14ac:dyDescent="0.25">
      <c r="B57" s="48" t="s">
        <v>66</v>
      </c>
    </row>
    <row r="58" spans="1:2" x14ac:dyDescent="0.25">
      <c r="B58" s="49" t="s">
        <v>73</v>
      </c>
    </row>
    <row r="60" spans="1:2" x14ac:dyDescent="0.25">
      <c r="A60">
        <v>1</v>
      </c>
      <c r="B60" t="s">
        <v>67</v>
      </c>
    </row>
    <row r="61" spans="1:2" x14ac:dyDescent="0.25">
      <c r="A61">
        <v>2</v>
      </c>
      <c r="B61" t="s">
        <v>68</v>
      </c>
    </row>
    <row r="62" spans="1:2" x14ac:dyDescent="0.25">
      <c r="A62">
        <v>3</v>
      </c>
      <c r="B62" t="s">
        <v>69</v>
      </c>
    </row>
    <row r="63" spans="1:2" x14ac:dyDescent="0.25">
      <c r="A63">
        <v>4</v>
      </c>
      <c r="B63" t="s">
        <v>70</v>
      </c>
    </row>
    <row r="64" spans="1:2" x14ac:dyDescent="0.25">
      <c r="A64">
        <v>5</v>
      </c>
      <c r="B64" t="s">
        <v>71</v>
      </c>
    </row>
    <row r="65" spans="2:2" x14ac:dyDescent="0.25">
      <c r="B65" t="s">
        <v>72</v>
      </c>
    </row>
    <row r="67" spans="2:2" x14ac:dyDescent="0.25">
      <c r="B67" s="48" t="s">
        <v>74</v>
      </c>
    </row>
    <row r="68" spans="2:2" x14ac:dyDescent="0.25">
      <c r="B68" s="49" t="s">
        <v>76</v>
      </c>
    </row>
    <row r="69" spans="2:2" x14ac:dyDescent="0.25">
      <c r="B69" s="48"/>
    </row>
    <row r="70" spans="2:2" x14ac:dyDescent="0.25">
      <c r="B70" s="48"/>
    </row>
    <row r="82" spans="2:12" x14ac:dyDescent="0.25">
      <c r="B82" s="48" t="s">
        <v>75</v>
      </c>
    </row>
    <row r="84" spans="2:12" x14ac:dyDescent="0.25">
      <c r="B84" s="88" t="s">
        <v>78</v>
      </c>
      <c r="C84" s="88"/>
      <c r="D84" s="88"/>
      <c r="E84" s="88"/>
      <c r="F84" s="88"/>
      <c r="G84" s="88"/>
      <c r="H84" s="88"/>
      <c r="I84" s="88"/>
      <c r="J84" s="88"/>
      <c r="K84" s="88"/>
      <c r="L84" s="88"/>
    </row>
    <row r="85" spans="2:12" ht="50.25" customHeight="1" x14ac:dyDescent="0.25"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</row>
  </sheetData>
  <mergeCells count="39">
    <mergeCell ref="A6:D6"/>
    <mergeCell ref="E6:F6"/>
    <mergeCell ref="G6:H6"/>
    <mergeCell ref="I6:J6"/>
    <mergeCell ref="A1:L1"/>
    <mergeCell ref="A2:L2"/>
    <mergeCell ref="A3:L3"/>
    <mergeCell ref="A4:L4"/>
    <mergeCell ref="A5:L5"/>
    <mergeCell ref="A7:D7"/>
    <mergeCell ref="E7:F7"/>
    <mergeCell ref="G7:H7"/>
    <mergeCell ref="I7:J7"/>
    <mergeCell ref="A8:D8"/>
    <mergeCell ref="E8:F8"/>
    <mergeCell ref="G8:H8"/>
    <mergeCell ref="I8:J8"/>
    <mergeCell ref="G9:H9"/>
    <mergeCell ref="I9:J9"/>
    <mergeCell ref="A10:D10"/>
    <mergeCell ref="E10:F10"/>
    <mergeCell ref="G10:H10"/>
    <mergeCell ref="I10:J10"/>
    <mergeCell ref="B84:L85"/>
    <mergeCell ref="A30:D32"/>
    <mergeCell ref="K30:K32"/>
    <mergeCell ref="N6:Q12"/>
    <mergeCell ref="M30:M32"/>
    <mergeCell ref="K6:M12"/>
    <mergeCell ref="A11:D11"/>
    <mergeCell ref="E11:F11"/>
    <mergeCell ref="G11:H11"/>
    <mergeCell ref="I11:J11"/>
    <mergeCell ref="A12:D12"/>
    <mergeCell ref="E12:F12"/>
    <mergeCell ref="G12:H12"/>
    <mergeCell ref="I12:J12"/>
    <mergeCell ref="A9:D9"/>
    <mergeCell ref="E9:F9"/>
  </mergeCells>
  <hyperlinks>
    <hyperlink ref="E8" r:id="rId1" xr:uid="{00000000-0004-0000-0100-000000000000}"/>
    <hyperlink ref="G8" r:id="rId2" xr:uid="{00000000-0004-0000-0100-000001000000}"/>
    <hyperlink ref="I8" r:id="rId3" xr:uid="{00000000-0004-0000-0100-000002000000}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Estidio de mercado</vt:lpstr>
      <vt:lpstr>Analisis individual ofertas</vt:lpstr>
      <vt:lpstr>'Estidio de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Cardona Acosta</dc:creator>
  <cp:lastModifiedBy>User</cp:lastModifiedBy>
  <dcterms:created xsi:type="dcterms:W3CDTF">2022-04-19T17:59:00Z</dcterms:created>
  <dcterms:modified xsi:type="dcterms:W3CDTF">2022-07-12T19:49:17Z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e21e2e0d-12db-431a-b05a-6745f72fc368</vt:lpwstr>
  </property>
</Properties>
</file>