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riel.hernandez\Downloads\"/>
    </mc:Choice>
  </mc:AlternateContent>
  <bookViews>
    <workbookView xWindow="0" yWindow="0" windowWidth="28800" windowHeight="12330"/>
  </bookViews>
  <sheets>
    <sheet name="ESTUDIO DE MERCADO"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68" i="1" l="1"/>
  <c r="K68" i="1"/>
  <c r="I68" i="1"/>
  <c r="G68" i="1"/>
  <c r="M68" i="1" s="1"/>
  <c r="L66" i="1"/>
  <c r="E66" i="1"/>
  <c r="K66" i="1" s="1"/>
  <c r="L65" i="1"/>
  <c r="E65" i="1"/>
  <c r="K65" i="1" s="1"/>
  <c r="L63" i="1"/>
  <c r="L62" i="1"/>
  <c r="L61" i="1"/>
  <c r="E61" i="1"/>
  <c r="E62" i="1" s="1"/>
  <c r="M60" i="1"/>
  <c r="L60" i="1"/>
  <c r="K60" i="1"/>
  <c r="I60" i="1"/>
  <c r="G60" i="1"/>
  <c r="M59" i="1"/>
  <c r="L59" i="1"/>
  <c r="K59" i="1"/>
  <c r="I59" i="1"/>
  <c r="G59" i="1"/>
  <c r="L58" i="1"/>
  <c r="K58" i="1"/>
  <c r="M58" i="1" s="1"/>
  <c r="I58" i="1"/>
  <c r="G58" i="1"/>
  <c r="E58" i="1"/>
  <c r="L57" i="1"/>
  <c r="G57" i="1"/>
  <c r="E57" i="1"/>
  <c r="K57" i="1" s="1"/>
  <c r="L55" i="1"/>
  <c r="K55" i="1"/>
  <c r="M55" i="1" s="1"/>
  <c r="I55" i="1"/>
  <c r="G55" i="1"/>
  <c r="L54" i="1"/>
  <c r="K54" i="1"/>
  <c r="I54" i="1"/>
  <c r="G54" i="1"/>
  <c r="M54" i="1" s="1"/>
  <c r="L53" i="1"/>
  <c r="K53" i="1"/>
  <c r="I53" i="1"/>
  <c r="G53" i="1"/>
  <c r="M53" i="1" s="1"/>
  <c r="L52" i="1"/>
  <c r="K52" i="1"/>
  <c r="I52" i="1"/>
  <c r="G52" i="1"/>
  <c r="M52" i="1" s="1"/>
  <c r="L51" i="1"/>
  <c r="K51" i="1"/>
  <c r="I51" i="1"/>
  <c r="G51" i="1"/>
  <c r="M51" i="1" s="1"/>
  <c r="M50" i="1"/>
  <c r="L50" i="1"/>
  <c r="K50" i="1"/>
  <c r="I50" i="1"/>
  <c r="G50" i="1"/>
  <c r="L48" i="1"/>
  <c r="I48" i="1"/>
  <c r="G48" i="1"/>
  <c r="M48" i="1" s="1"/>
  <c r="E48" i="1"/>
  <c r="K48" i="1" s="1"/>
  <c r="L47" i="1"/>
  <c r="K47" i="1"/>
  <c r="M47" i="1" s="1"/>
  <c r="I47" i="1"/>
  <c r="G47" i="1"/>
  <c r="E47" i="1"/>
  <c r="L46" i="1"/>
  <c r="K46" i="1"/>
  <c r="I46" i="1"/>
  <c r="G46" i="1"/>
  <c r="M46" i="1" s="1"/>
  <c r="L44" i="1"/>
  <c r="K44" i="1"/>
  <c r="I44" i="1"/>
  <c r="E44" i="1"/>
  <c r="G44" i="1" s="1"/>
  <c r="M44" i="1" s="1"/>
  <c r="L42" i="1"/>
  <c r="K42" i="1"/>
  <c r="E42" i="1"/>
  <c r="I42" i="1" s="1"/>
  <c r="L40" i="1"/>
  <c r="K40" i="1"/>
  <c r="I40" i="1"/>
  <c r="G40" i="1"/>
  <c r="M40" i="1" s="1"/>
  <c r="L38" i="1"/>
  <c r="K38" i="1"/>
  <c r="I38" i="1"/>
  <c r="M38" i="1" s="1"/>
  <c r="G38" i="1"/>
  <c r="L37" i="1"/>
  <c r="K37" i="1"/>
  <c r="I37" i="1"/>
  <c r="G37" i="1"/>
  <c r="M37" i="1" s="1"/>
  <c r="M35" i="1"/>
  <c r="L35" i="1"/>
  <c r="K35" i="1"/>
  <c r="I35" i="1"/>
  <c r="G35" i="1"/>
  <c r="M34" i="1"/>
  <c r="L34" i="1"/>
  <c r="K34" i="1"/>
  <c r="I34" i="1"/>
  <c r="G34" i="1"/>
  <c r="L33" i="1"/>
  <c r="K33" i="1"/>
  <c r="M33" i="1" s="1"/>
  <c r="I33" i="1"/>
  <c r="G33" i="1"/>
  <c r="L32" i="1"/>
  <c r="K32" i="1"/>
  <c r="I32" i="1"/>
  <c r="G32" i="1"/>
  <c r="M32" i="1" s="1"/>
  <c r="L31" i="1"/>
  <c r="K31" i="1"/>
  <c r="I31" i="1"/>
  <c r="G31" i="1"/>
  <c r="M31" i="1" s="1"/>
  <c r="L30" i="1"/>
  <c r="K30" i="1"/>
  <c r="I30" i="1"/>
  <c r="G30" i="1"/>
  <c r="M30" i="1" s="1"/>
  <c r="L29" i="1"/>
  <c r="K29" i="1"/>
  <c r="I29" i="1"/>
  <c r="G29" i="1"/>
  <c r="M29" i="1" s="1"/>
  <c r="M28" i="1"/>
  <c r="L28" i="1"/>
  <c r="K28" i="1"/>
  <c r="I28" i="1"/>
  <c r="G28" i="1"/>
  <c r="L27" i="1"/>
  <c r="G27" i="1"/>
  <c r="E27" i="1"/>
  <c r="K27" i="1" s="1"/>
  <c r="L26" i="1"/>
  <c r="K26" i="1"/>
  <c r="M26" i="1" s="1"/>
  <c r="I26" i="1"/>
  <c r="G26" i="1"/>
  <c r="E26" i="1"/>
  <c r="L25" i="1"/>
  <c r="K25" i="1"/>
  <c r="I25" i="1"/>
  <c r="G25" i="1"/>
  <c r="M25" i="1" s="1"/>
  <c r="L24" i="1"/>
  <c r="K24" i="1"/>
  <c r="I24" i="1"/>
  <c r="G24" i="1"/>
  <c r="M24" i="1" s="1"/>
  <c r="L23" i="1"/>
  <c r="K23" i="1"/>
  <c r="I23" i="1"/>
  <c r="M23" i="1" s="1"/>
  <c r="G23" i="1"/>
  <c r="L22" i="1"/>
  <c r="K22" i="1"/>
  <c r="I22" i="1"/>
  <c r="G22" i="1"/>
  <c r="M22" i="1" s="1"/>
  <c r="M20" i="1"/>
  <c r="L20" i="1"/>
  <c r="K20" i="1"/>
  <c r="I20" i="1"/>
  <c r="G20" i="1"/>
  <c r="M19" i="1"/>
  <c r="L19" i="1"/>
  <c r="K19" i="1"/>
  <c r="I19" i="1"/>
  <c r="G19" i="1"/>
  <c r="L18" i="1"/>
  <c r="K18" i="1"/>
  <c r="M18" i="1" s="1"/>
  <c r="I18" i="1"/>
  <c r="G18" i="1"/>
  <c r="L17" i="1"/>
  <c r="K17" i="1"/>
  <c r="I17" i="1"/>
  <c r="G17" i="1"/>
  <c r="M17" i="1" s="1"/>
  <c r="L16" i="1"/>
  <c r="K16" i="1"/>
  <c r="I16" i="1"/>
  <c r="G16" i="1"/>
  <c r="M16" i="1" s="1"/>
  <c r="L15" i="1"/>
  <c r="K15" i="1"/>
  <c r="I15" i="1"/>
  <c r="G15" i="1"/>
  <c r="M15" i="1" s="1"/>
  <c r="L14" i="1"/>
  <c r="K14" i="1"/>
  <c r="I14" i="1"/>
  <c r="G14" i="1"/>
  <c r="M14" i="1" s="1"/>
  <c r="M13" i="1"/>
  <c r="L13" i="1"/>
  <c r="K13" i="1"/>
  <c r="I13" i="1"/>
  <c r="G13" i="1"/>
  <c r="L12" i="1"/>
  <c r="G12" i="1"/>
  <c r="E12" i="1"/>
  <c r="K12" i="1" s="1"/>
  <c r="L11" i="1"/>
  <c r="K11" i="1"/>
  <c r="M11" i="1" s="1"/>
  <c r="I11" i="1"/>
  <c r="G11" i="1"/>
  <c r="L10" i="1"/>
  <c r="K10" i="1"/>
  <c r="I10" i="1"/>
  <c r="G10" i="1"/>
  <c r="M10" i="1" s="1"/>
  <c r="L9" i="1"/>
  <c r="K9" i="1"/>
  <c r="I9" i="1"/>
  <c r="G9" i="1"/>
  <c r="M9" i="1" s="1"/>
  <c r="L8" i="1"/>
  <c r="I8" i="1"/>
  <c r="G8" i="1"/>
  <c r="E8" i="1"/>
  <c r="K8" i="1" s="1"/>
  <c r="M27" i="1" l="1"/>
  <c r="K62" i="1"/>
  <c r="I62" i="1"/>
  <c r="G62" i="1"/>
  <c r="M62" i="1" s="1"/>
  <c r="E63" i="1"/>
  <c r="M8" i="1"/>
  <c r="M57" i="1"/>
  <c r="G61" i="1"/>
  <c r="G66" i="1"/>
  <c r="I61" i="1"/>
  <c r="I66" i="1"/>
  <c r="K61" i="1"/>
  <c r="I12" i="1"/>
  <c r="M12" i="1" s="1"/>
  <c r="I27" i="1"/>
  <c r="G42" i="1"/>
  <c r="M42" i="1" s="1"/>
  <c r="I57" i="1"/>
  <c r="G65" i="1"/>
  <c r="M65" i="1" s="1"/>
  <c r="I65" i="1"/>
  <c r="K63" i="1" l="1"/>
  <c r="K69" i="1" s="1"/>
  <c r="I63" i="1"/>
  <c r="G63" i="1"/>
  <c r="M63" i="1" s="1"/>
  <c r="M61" i="1"/>
  <c r="M66" i="1"/>
  <c r="I69" i="1"/>
  <c r="K71" i="1" l="1"/>
  <c r="K70" i="1"/>
  <c r="K74" i="1" s="1"/>
  <c r="K72" i="1"/>
  <c r="K73" i="1" s="1"/>
  <c r="I71" i="1"/>
  <c r="I70" i="1"/>
  <c r="I74" i="1" s="1"/>
  <c r="I72" i="1"/>
  <c r="I73" i="1" s="1"/>
  <c r="G69" i="1"/>
  <c r="G71" i="1" l="1"/>
  <c r="M71" i="1" s="1"/>
  <c r="G70" i="1"/>
  <c r="M70" i="1" s="1"/>
  <c r="M69" i="1"/>
  <c r="G72" i="1"/>
  <c r="G73" i="1" l="1"/>
  <c r="M73" i="1" s="1"/>
  <c r="M72" i="1"/>
  <c r="G74" i="1"/>
  <c r="M74" i="1" s="1"/>
</calcChain>
</file>

<file path=xl/sharedStrings.xml><?xml version="1.0" encoding="utf-8"?>
<sst xmlns="http://schemas.openxmlformats.org/spreadsheetml/2006/main" count="169" uniqueCount="98">
  <si>
    <t>ANEXO B "ESTUDIO DE MERCADO"</t>
  </si>
  <si>
    <t xml:space="preserve">ESTUDIO DE MERCADO </t>
  </si>
  <si>
    <t>CIVILCAS CONSTRUCCIONES SAS.</t>
  </si>
  <si>
    <t>INSTAREDELECTRIC SAS</t>
  </si>
  <si>
    <t xml:space="preserve">WILDER E. QUESADA TURIZO </t>
  </si>
  <si>
    <t xml:space="preserve">PROMEDIO </t>
  </si>
  <si>
    <t>ITEM</t>
  </si>
  <si>
    <t xml:space="preserve">DESCRIPCIÓN </t>
  </si>
  <si>
    <t>UNIDAD DE MEDIDA</t>
  </si>
  <si>
    <t xml:space="preserve">CANTIDAD </t>
  </si>
  <si>
    <t xml:space="preserve">V. UNITARIO </t>
  </si>
  <si>
    <t xml:space="preserve">V. PARCIAL </t>
  </si>
  <si>
    <t xml:space="preserve">ADECUACIONES  DE NORMALIZACIÓN </t>
  </si>
  <si>
    <t xml:space="preserve">SUMINISTRO E INSTALACIÓN DE GUARDA-CAMILLA  PLÁSTICA ESTÁ COMPUESTA DE 3 PERFILES EN 100% PVC, DISEÑO  HOSPITALARIO COPUESTO POR  PERFIL BASE LA CUAL SE ANCLARA A PARED  30 CM DE DISTANCIA,  PERFIL AMORTIGUADOR CUENTA CON SISTEMA DE ENCAJE ​​PRESIÓN (VER FIGURA EN ESPECIFICACIONES TECNICAS ), PERFIL TAPA DEL COLOR AZUL , PUNTERA O TERMINAL DEBE PERSEGUIR A LOS COSTADOS DE CADA TRAMO QUE NECESITE INSTALAR, INCLUYE SUMINISTRO E INSTALACIÓN DE GUARDA-CAMILLAS EN PUERTAS DE PVC, SE DEBEN UTILIZAR ACCESORIOS , ANCLAJES TANTO PARA MUROS COMO PARA PVC, ASEGURAR LOS GUADACAMILLAS CON TAPAS LATERALES EN PUESTAS COMO A CADA EXTREMO DE LAS PIEZAS INSTALADAS EN MUROS, INCLUYE TODOS LOS ACCESORIOS Y ELEMENTOS NECESARIOS PARA LA PUESTA EN SERVICIO DE MANERA SEGURA QUE NO SE DESPRENDA  AL CONTACTO Y USOS CON LAS CAMILLAS , SILLAS DE RUEDAS, ANCHO DE GUADACAMILLAS 15 CM, EN LAS PUERTAS DEBERÁ INSTALARSE CON TORNILLOS PASANTES(6 UNIDADES POR PUERTA) TIPO ESPARRAGOS INSTALADOS ASEGURANDO  CON TUERCAS DE SEGURIDAD A CADA EXTREMO LA SECCIÓN DE GUARDACAMILLA  INTERNA  Y EXTERNA DE CADA PUERTA CON EL MISMO TORNILLO DE ACERO INOXIDABLE DE DIAMETRO 3/8"  . </t>
  </si>
  <si>
    <t>M</t>
  </si>
  <si>
    <t xml:space="preserve">SUMINISTRO E INSTALACIÓN DE ESQUINEROS UTILIZADOS EN CLÍNICAS, HOSPITALES, LABORATORIOS, COMERCIALES, RESIDENCIALES, INSTITUCIONALES PARA PROTECCIÓN DE FILOS Y GARANTIZAR EL ÓPTIMO ESTADO DE LOS MISMOS EN ARAES DE ALTO TRÁFICO.TRAMOS DE  1.50 DE LONGITUD, DIMENSIÓN DE 50 MM *  50 MM / ESPESOR 3MM RESISTENCIA: ALTO IMPACTO DE 30FT IBS/ INCH / SOPORTE DE 175 FT IBS/INC ,  RESISTENTE A LA HUMEDAD / ALTA DURABILIDAD /NO SE CORROE. COLOR AZUL REY. INCLUYE ANCLAJE DE BASE CON CHAZO EXPANSIVO , EL ESQUINERO DEBE QUEDAR INSTALADO DE MANERA SEGURA Y EN OPTIMO ESTADO DE OPERACIÓN SIN FALLAS DE ESTABILIDAD , SIN LUCES INDESEABLES QUE PUEDAN ACUMULAR HUMEDAD, HONGOS O BACTERIAS , LA EMPRESA CONSTRATISTA DEBERÁ PREVER PARA LA INSTALACIÓN EL ESPECIAL CUIDADO QUE IMPIDA FALLAS DE MONTAJE QUE NO SEAN ACEPTADAS EN AREAS DE CIRUGÍA. </t>
  </si>
  <si>
    <t>UNID</t>
  </si>
  <si>
    <t xml:space="preserve">SUMINISTRO E INSTALACIÓN DE DIVISIONES , SEPARACIÓN ESPACIOS Y  AMBIENTES  TIPO HOSPITALARIO COMPUESTO POR BIOMBO DE TRES CUERPOS CON TELA ANTIFLUÍDO -COLOR  AZUL COMPUESTO POR  TRES  BASTIDORES (TRES CUERPOS) EN TUBO  REDONDO DE 7/8 CERO INOXIDABLE  430 BRILLANTE, CON RODACHINES DE 3/8. DIMENSIÓN  TOTAL : 1.65 MTS ALTO X 2,2 MTS LARGO. TELA EN ANTIFLUIDOS. RUTINA PINTURA  GENERAL DE LAS SECCIONES METALICAS  EN PINTURA ANTICORROSIVA TIPO POLAMIDA Y ACABADO CON PINTURA TIPO POLIURETANO COLOR BLANCO. </t>
  </si>
  <si>
    <t>SUMINISTRO E INSTALACIÓN DE MUEBLE TIPO HOSPITALARIO DE ACERO INOXIDABLE INOXIDABLE  430 BRILLANTE  (VER FIGURA DE MUESTRA) PARALES DE TUBO REDONDO DE 22 MM DE DIAMETRO CALIBRE 18, DIMENSIONES TOTALES: (MEDIDAS VARIABLES   4,2M, ALTO TOTAL  2M), DEBE CONTENER 6 CUBIERTAS INCLUÍDA LA CUBIERTA SUPERIOR O ENTREPAÑOS CONSTRUIDOS EN LAMINA DE ACERO INOXIDABLE CALIBRE 18 CON DOBLES DE FRENTE DE 5CM, PROFUNDIDAD 0,35M, ACABADO SIN FILOS,  (8 PARALES, 4 DIVISIONES VERTICALES, 5 DIVISIONES HORIZONTALES), MUEBLE COMPLETAMENTE CERRADO POR LA PARTE POSTERIOR Y LATERALES CON LAMINA CALIBRE 18 ACERO INOXIDABLE   (MEDIDAS A FACTURAR ALTO (M) X ANCHO (M))</t>
  </si>
  <si>
    <t>M2</t>
  </si>
  <si>
    <t>SUMINISTRO E INSTALACIÓN DE MUEBLE DE ACERO INOXIDABLE  430 BRILLANTE TIPO ARCHIVADOR FONDO 0,45M , ALTO 1,54M , ANCHO 0,8 M COMPUESTO POR 2 PUERTAS 5 DIVISIONES , CONSTRUIDO EN LAMINA CALIBRE 18 , CERRADO EN LATERALES Y FONDO (VER FIGURA)</t>
  </si>
  <si>
    <t xml:space="preserve">SUMINISTRO E INSTALACIÓN DE MESA DE TRABAJO DE ACERO INOXIDABLE   430 BRILLANTE VER MODELO ELABORADA CON 4 SOPORTES DE TUBO DE  DIAMETRO 1" CALIBRE 18  CUBIERTA PRINCIPAL CON FALDON DE 0,08M Y O1 ENTREPAÑO (VER FIGURA ) ACERO INOXIDABLE BRILLANTE  AREA SUPERIOR DE LA MESA 0,7M ANCHO X 1,7 M DE LARGO, 0,9M DE ALTO. </t>
  </si>
  <si>
    <t xml:space="preserve">SUMINISTRO Y PUESTA EN SERVICIO DE  SISTEMA DE ALMACENAMIENTO DE AGUA POTABLE COMPUESTA POR 02 TANQUES DE ALMACENAMIENTO PLASTICOS CON TAPA DE 2000 LITROS CADA UNO, UNCLUYE PUESTA EN SERVICIO EN PARALELO POR MEDIO DE FLOTADORES  VALVULA FLOTADOR COMPLETA HELBERT DE 1/2" EN BRONCE EN CADA TANQUE CON  CONECTORES, SISTEMA DE DESACARGA A LA RED PRINCIPAL DEL DISPENSARIO INCLUYE  SEGURO ADICIONAL DE LA TAPA POR MEDIO DE:  PATINA 06 PLATINAS DE 0,15MX 0,05M DE ACERO INOXIDABLE CALIBRE 18 PERFORAS CON TORNILLO DE ACERO INOXIDABLE DE DIAMETRO  3/8" X 2" ROSCA CONTINUA,  CADA PLATINA CON UNA  CON ARANDELA DE DIAM EXTERIOR 1" E INTERIOR 10MM ESPESOR CALIBRE 16  </t>
  </si>
  <si>
    <r>
      <t xml:space="preserve">SUMINISTRO E INSTALACIÓN DE RED DE ACOMETIDA DE ALIMENTACIÓN Y DESCARGA DE AGUA POTABLE DE 1" EN TUBERÍA DE PVC PRESIÓN TIPO PAVCO  INCLUYE CONEXIONADO Y PUESTA EN SERVICIO DE LA ACOMETIDA DESDE EL PUNTO DE ALIMANTACIÓN HASTA LOS TANQUES, </t>
    </r>
    <r>
      <rPr>
        <b/>
        <sz val="9"/>
        <color theme="1"/>
        <rFont val="Calibri"/>
        <family val="2"/>
        <scheme val="minor"/>
      </rPr>
      <t>INCLUYE</t>
    </r>
    <r>
      <rPr>
        <sz val="9"/>
        <color theme="1"/>
        <rFont val="Calibri"/>
        <family val="2"/>
        <scheme val="minor"/>
      </rPr>
      <t xml:space="preserve"> CURVAS TEE, CODOS, YEE  Y TODOS LOS ELEMENTOS NECESARIOS PARA EL CONEXIONADO, COMO ABRAZADERAS DE PVC INDUSTRIALES ANCLADAS CON CHAZOS EXPANSIVOS  PARA ASEGURAR A MUROS, COLUNNAS ,  PUESTA EN SERVICIO DESDE LOS TANQUES A LA RED DE ALIMANTACIÓN POR GRAVEDAD A LOS DIFERENTES RECINTOS DEL DISPENSARIO DESDE LOS TANQUES , LA ACOMETIDA DEBE SER INTALADA SOBRE MURO Y SOBRE LA CUBIERTA DEBE QUEDAR ESTETICA, SEGURA, SIN FUGAS , CONSERVANDO LINEALES CRUCES A 90 GRADOS,   INCLUYE SUMINISTRO Y PUESTA EN SERVICIO DE 02 LLAVES DE CIERRE DE BRONCE TIPO CORTINA RED WITHE TOYO DE 1"  Y VALVULA ANTIRETORNO TIPO CHEQUE QUE EVITE EL VACIADO DE LOS TANQUES A LA RED PRINCIPAL DE ACCESO. ESTA ACTIVIDAD DEBERÁ SER REALIZADA POR PERSONAL DE PLOMEROS ESPECIALIZADOS QUE GARANTICE EL FUNCIONAMIENTO OPTIMO DEL SISTEMA, </t>
    </r>
  </si>
  <si>
    <r>
      <t>ADECUACIÓN , MANTENIMIENTO Y RECUPERACIÓN DE PISO TIPO GRANITO PULIDO CONSISTE EN: PULIDA DE PISO CON MEDIOS MECANICOS Y MANUALES (VER DESCRIPCIÓN DE BRILLADORAS , DEBERÁ REALIZARSE RECUPERACIÓN T0TAL DE LA SUPERFICIE DEL PISO Y MEDIACAÑAS , USANDO PRIMERO UNA PULIDA A TODO EL PISO CON PULIDORA DE PISOS (VER FIGURA) CON DISCOS No 50, UNA VER TERMINADO EN SU TOTALIDAD LA PULIDA A TODA LA SUPERFICIE CONTRATADA, SE DEBERÁ UTILIZAR DISCOS No100 A TODA LA SUPERFICIE NUEVAMENTE , LUEGO SUCESIVAMENTE SE REPITE LA OPERACIÓN DE  PULIDA MECANICA CON DISCOS No 200, 400, 800 HASTA 1500, DURANTE LA SECCIÓN DE PULIDA CON DISCOS 1500 SE DEBE APLICAR EL CRISTALIZADOR STON SG1C(CRITALIZADOR LIQUIDO DE GRANITOS CLAROS), LUEGO SE PROCEDE A PULIDA A TODO EL PISO A INTERVENIR Y MEDIA CAÑA PULIDORA MANUAL   CON PIEDRA SEMICIRCULAR (VER FIGUARA) Y DISCO No 3000 CON PULIDORA MECANICA , FINALMENTE SE APLICA LA CERA AUTOBRILLANTE -SELLADOR POLIMERICO (VER ESPECIFICACIONES ) Y SE PULE CON DISCO DE MOTA CON BRILLADORA INDUSTRIAL TANTO AL PISO COMO A LA MEDIACAÑA DE TODOS LOS RECINTOS DE LAS SALAS DE CIRUGÍA CON PISO DE GRANITO. LA OPERACIÓN DE PULIDAD SE EFECTURÁ EN AREAS ALEDAÑAS A LAS SALAS DE CIRUGÍA , Y ARAS DETERMINADAS POR LA SUPERVISIÓN COMO  RAMPA, AREAS DE CONSUSLTA EXTERNA. (</t>
    </r>
    <r>
      <rPr>
        <b/>
        <sz val="9"/>
        <color theme="1"/>
        <rFont val="Calibri"/>
        <family val="2"/>
        <scheme val="minor"/>
      </rPr>
      <t>LA EMPRESA CONSTRATISTA DEBERÁ REALIZAR LA OPERACIÓN ESTABLECIDA Y PRESENTARÁ AL SUPERVISOR DE CONTRATO Y USUARIO DEL RECINTO ANTES DE LA EJECUCIÓN LA ADQUISISCIÓN DE LOS DISCOS ENUMERADOS EN LA CANTIDAD REQUERIDA PARA TODA EL AREA ANTES DE INICIAR EL PROCESO PARA GARANTIZAR LA MAXIMA CALIDAD Y RECUPERACIÓN DE LOS PISOS TIPO GRANITO</t>
    </r>
    <r>
      <rPr>
        <sz val="9"/>
        <color theme="1"/>
        <rFont val="Calibri"/>
        <family val="2"/>
        <scheme val="minor"/>
      </rPr>
      <t xml:space="preserve">) (AL FINAL DE ACTIVIDAD LA EMPRESA CONTRATISTA DEBERÁ REALIZAR ASEO, LAVADO Y RUTINA HOSPITALARIA  DE 4 CICLOS DE LAVADO EN PARAREDES Y PISOS, CON USO DE DESINFECTANTE  TIPO AMONIO CUATERNARIO DE 5 GENERACIÓN </t>
    </r>
  </si>
  <si>
    <t>ADECUACIÓN SUMINISTRO E INSTALACIÓN DE LETREROS DE 0,15 X 0,35M  EN ACRILICO ESPESOR 6MM FONDO BLANCO  CON PAPEL TIPO VINILO COLOR AZUL , ESCUDO LATERAL DE LA SANIDAD NAVAL ASÍ  : SALA1, SALA2, SALA DE RECUPERACIÓN (2 UNIDADES), DEPOSITO DE EQUIPOS , AREA AMBULATIRIO 2 UNIDADES) , VESTIER PERSONAL ASISTENCIAL, AREA DE ASEO(2 UNIDADES), BAÑO(3 INIDADES), SALA DE GASES MEDICINALES, CIRUGÍA.  AREA DE PREPARACIÓN DE PACIENTES, VESTIER DE PACIENTES   TOTAL 17 LETREROS INCLUYE SEPARADORES EN ACERO INOXIDABLE Y ANCLAJE (REALIZAR DISEÑO PREVIO PARA APROBACIÓN POR LA SUPERVICION)</t>
  </si>
  <si>
    <t>SUMINISTRO E INSTALACIÓN DE PUERTA DE BAÑO DE  PVC  2,1M X 0,9 M INCLUYE JAMBA (VER FIGURA ESPECIFICACIÓN), BISAGRAS DE ACERO INOXIDABLE , CERRADURA DE BOLA DE ACERO INOXIDABLE Cerradura Alcoba Pomo Alcoba Nuovo Acero Inoxidable SKU: 2279156 EAN: 7707052625962</t>
  </si>
  <si>
    <t>SUMINISTRO, INSTALACIÓN DE SISTEMA INALAMBRICO DE LLAMADO DE ENFERMERIA COMPUESTO POR : 3 BOTÓNES  EMISOR DE CAMAS, 3 BOTONES EMISORES DE BAÑOS,   5 LAMPARA DE PASILLO , 01 PANTALLA LED T1-999, 01 ANTENA ENLAZADORA DE SEÑAL TR-02, SISTEMA DE INFORMACIÓN ONLINE CON RECEPTOR TR100 , PARA TRABAJO EN COMUNICACIÓN CON FRECUENCIA DE 412MHZ, CON PROTECCION IP 65 , IMPERMEABLES. (INCLUYE MANTENIMINTO , REVISIÓN Y PUESTA EN SERVICIO DE LOS BOTONES TIPO WI-CALLIN DE LAS AREAS DE OBSERVACIÓN PROLONGADA Y SOPORTE  POR DOS AÑOS A PUNTOS ESTABLECIDOS EN SECCION DE OBSERVACIÓN PROLONGADA Y SALAS DE CIRUGÍA  TIPO REF : WI-COLLING INCLUYE SISTEMA CODIGO AZUL QUE OPERE DESDE URGENCIAS PRIMER PISO CON ALARMA AUDIBLE AL EXTERIOR</t>
  </si>
  <si>
    <t>SUMINISTRO INSTALACIÓN Y PUESTA EN MARCHA DE UPS DE 25 KVA PARA SALAS DE CIRUGÍA  ACUERDO LAS SIGUIENTES ESPECIFICACIONES TECNICAS UNIDAD UPS GUTOR PXC UL 25KVA; GUPXC25GFDIS,  TRANSFORMADOR 480/208 VISO ALIMENTACIÓN DUAL; PUESTA EN MARCHA, CONEXIONADO INSTALACIÓN EN EL RECINTO DE LAS SALAS DE CIRUGÍA O EN EL RECINTO DETERMINADO POR LA SUPERVICIÓN (VER DETALLES DE ESPECIFICACIONES TECNICAS EN CUMPLIMIENTO TOTAL ACUERDO LO ESTABLECIDO)TIPO SCHNEIDER ELECTRIC</t>
  </si>
  <si>
    <t xml:space="preserve">UNID </t>
  </si>
  <si>
    <t>2.</t>
  </si>
  <si>
    <t xml:space="preserve">ADECUACIÓN DE AREA CONTIGUA CIRUGÍA OFICINA DIRECCIÓN </t>
  </si>
  <si>
    <t>MEJORAMINETO DE CANALETA DE 0,05M X 0,1M X 3,5M, CONSISTE EN DESMONTE , Y REUBICACIÓN INCLUIDO MOVIMIENTO  DE REDES ELECTRICAS INTERNAS, LA REUBICACIÓN SERÁ EN EL MISMO ESPACIO SOBRE COLUMNA EXISTENTE INCLUYE ANCLAJE, DESMONTE DE LAMINA DE CIELO RASO 2 M2 Y  POSTERIOR INSTALACIÓN POSTERIOR AL MOVIEMIENTO, REPOSICIÓN DE PIEZAS A NECESIDAD</t>
  </si>
  <si>
    <t xml:space="preserve">CIERRE DE VANO DE PUERTA DE 1M X 2,1 CON BLOCK No6 Ó No 8 INCLUYE SUMINISTRTRO Y APLICACIÓN DE PAÑETE 1:3 , ESTUCO PLASTICO, PINTURA AREA INTERVENIDA PPR AMBAS CARAS, DESMONTE DEPUERTA ACTUALAMENTE INSTALADA </t>
  </si>
  <si>
    <t xml:space="preserve">CORTE Y CONSTRUCCIÓN DE VANO PARA INSTALACIÓN DE ENTRADA A RECINTO DE LA DIRECCIÓN INCLUYE RESANE , ADECUACIÓN DE FILOS, VANO MEDIDAS FINALES  DE 0,8M X 2,1M, ESTUCO Y PINTURA AREA INTERVENIDA (REMOCIÓN DE MATERIALES A BOTADERO CERTIFICADO) INCLUYE ADECUACIÓN DE DINTEL SUPERIOR CON REFUERZO DE ACERO ESTRUCTURAL </t>
  </si>
  <si>
    <t xml:space="preserve">SUMINISTRO E INTALACIÓN DE PUERTA  DE ACCESO A LA NUEVA OFICINA DE LA DIRECCIÓN  EN MADERA TIPO ROBLE O CEDRO, MEDIDAS DE LA PUERTA INCLUYE MARCO DE 0,8M X 2,1M , EL ANCHO DEL MARCO  DEBE SER IGUAL DEL ANCHO  DEL VANO , INCLUYE JAMBAS INTERNA Y EXTERNA ,03 JUEGOS  BISAGRAS DE ACERO INOXIDABLE, CERRADURA DE SEGURIDAD DE DOBLE PISTILO ACABADO COLOR BRONCE , PUERTA DE COLOR MIEL, SILLAR, CENTRAL Y CABEZAL, TABLEROS CON ACABADIO EN ALTO RELIEVE CUELLO DE GANZO, ESPESOR DE LA PUERTA 0,07M , LA PINTURA DE CABADO DEBE SER BARNIZ POLIURETANO, ACABADO LISO A LA VISTA Y AL TACTO DE TODA LA SUPERFICIE DE LA PUERTA,  INCLUYE TRAGALUZ   DE  VIDRIO CIRCULAR DE 0,5M DE DIAMETRO VIDRIO ESMERILADO CON ESCUDO DE VINILO CON EL LOGO DE DSIPENSARIO O LA DIRECCIÓN DE SANIDAD NAVAL, LA PUERTA NO DEBE QUEDAR CON FRICCIONES INDESEABLES TANTO CON LA CUBIERTA DEL PISO O ENTRE LA HOJA Y EL MARCO. INCLUYE LETRERO " DIRECTOR" SUPERIOR FONDO BLANCO Y ALTO RELIEVE DE 0,15M X 0,35M </t>
  </si>
  <si>
    <t xml:space="preserve">SUMINISTRO E INTALACIÓN DE CIELO RASO EN PVC LIBRE DE JUNTAS, COLOR BLANCO , INCLUYE ESTRUCTURA SEGURA, ALINEADA EN UNA SOLA SUPERFICIE A LA VISTA Y AL TACTO INCLUYE DOS TAPAS DE REGISTRO QUE DEBEN SER CONSTRUIDAS  DE TAL FORMA QUE QUEDEN ESTETICAS , INCLUYE MARCO DE ALUMINIO Y REBORDE METALICO, NO DEBEN QUEDAR LUCES INDESEABLES </t>
  </si>
  <si>
    <t>DEMOLICIÓN DE ENCHAPE DE BAÑO. SEA PÁREDES O PISO  INCLUYE REMOCIÓN DE ESCOMBROS A BOTADERO CERTIFICADO</t>
  </si>
  <si>
    <t>SUMINISTRO E INSTALACIÓN DE PISO TIPO PISO PORCELANATO® - BELFORT MIEL MULTITONO 24CMX120CM, INCLUYE TODO LO NECESARIO, PEGA JUNTAS ACUERDO LA DESCRIPCIÓN TECNICA TIPO CORONA</t>
  </si>
  <si>
    <t>SUMINISTRO E INSTALACIÓN DE PISO PARED SAMSARA GRIS MULTITONO 30CMX60CM</t>
  </si>
  <si>
    <t>SUMINISTRO E INSTALACIÓN DE SANITARIO CORONA REF SANITARIO BURGOS REF 121541001</t>
  </si>
  <si>
    <t>SUMINISTRO E INSTALACIÓN DE DUCHA TIPO CORINA REF DUCHA MONOCONTROL KORAL PRO MATE BLACK</t>
  </si>
  <si>
    <t>SUMINISTRO E INSTALACIÓN DE GRIFERÍA PARA LAVAMANOS 100% ACERO INOXIDABLE TIPO CORONA REF GRIFERÍA PARA LAVAMANOS MONOCONTROL LIQUID ALTA</t>
  </si>
  <si>
    <t xml:space="preserve">SUMINISTRO E INTALACIÓN DE LAVAMANOS  CORONA REF LAVAMANOS CASCADE VESSEL BLANCO, INCLUYE MUEBLE BAJO, ACCESORIOS DE INSTALACIÓN CIFON , PUESTA EN SERVICIO E INSTALACIÓN </t>
  </si>
  <si>
    <t xml:space="preserve">ADECUACIÓN SUMINISTROE E INSTALCIÓN DE PUNTOS DE TOMA CORRIENTES TIPO LEVINTON, INCLUYE CAJA,  TUBO CONDUIT , CORTE Y RESANE DE MUROS, ESTUCO Y PINTURA AREA INTERVENIDA INCLUYE ADECUACIÓN DE ACOMETIDA ELECTRICA NUEVA EN CABLE AWG- THHN CALIBRE 12  HASTA 10M </t>
  </si>
  <si>
    <t xml:space="preserve">ADECUACIÓN SUMINISTRO E INSTALACIÓN DE PUNTO DE VOZ Y DATOS INCLUYE PONCHADO, CAJA DE CONEXIÓN, DUCTO DE TUBO, CURVAS,  PVC DE 1/2", CONEXIONADO U PUESTA EN SERVICIO , ROUTER , REGATA, RESANE, ESTUCO Y PINTURA AREA INTERVENIDA, CONIDERAR LONGITUD DE RED A 30M </t>
  </si>
  <si>
    <t xml:space="preserve">RECUPERACIONES ADICIONALES  NECESARIAS AREAS EXTERNAS </t>
  </si>
  <si>
    <t>SUMINISTRO Y ADECUACIÓN DE SISTEMA PARA EL TRATAMIENTO DE RESIDUOS LIQUIDOS HOSPITARIOS EN CUMPLIMIENTO DEL DECRETO 3990 DEL 2010, CONSISTENTE EN LA CONTRUCCIÓN DE UNA CAJA DE RETENCIÓN POR DECANTACIÓN LA CAJA DE MUROS DE CONCRETO DE 0,1M CADA LADO DE 1,4 M PROFUNDIDAD 1,5 M CON RECAMARA DE DIVISIÓN PASO DE AGUA POR DEBAJO QUE DECANTE ELEMENTOS QUIMICOS PESADOS Y SALIDA POR REBOSE EN LA PARTE BAJA SE REQUIERE QUE CONTENGA UN ELEMENTO FILTRANTE INDUSTRIAL COMO ROSETOTES HASTA UN ALTURA DE 30CM , EL PASO DE AGUA SE REALIZARA UNA VEZ HAYA REALIZADO EL RECORRIDO POR BAJO NIVEL DE LA RECAMARA , LO QUE HACE QUE LOS ROSETONES DECANTES METALES PESADOS O CONTAMINATES. INCLUYE EXCABVACIÓN , TAPA CON REBORDE DE ANGULO DE 2" X 2" X 3/16 , INCLUYE ACERO DE REFUERZO CON MALLA ELECTROSILDADA, VARILLA DE ACER ESTRUCTURAL DE 1/2" (EL DISEÑO FINAL SERA SUMINISTRADO POR DISPENSARIO UNA VEZ  SEA EJECUTADO CONSULTORIA EN PROCESO ADICIONAL EJECUTADO EN OTRO CONTRATO)</t>
  </si>
  <si>
    <t xml:space="preserve">MANTENIMIENTO DE IMPERMEABILIZACIÓN DE MANTO MORTER PLAS DE 3,5MM CONSISTE EN RECUPERACIÓN DE JUNTAS, PEGUE DE SECCIONES, APLICACIÓN DE NUEVO IMPRIMANTE Y NUEVAS PEGAS REQUERIDAS ,  DESMONTADAS , APLICACIÓN DE PINTURA BITUMINOSA IMPERMEABILIZANTE EN SECTORES DETERIORADOS Y JUNTAS  , Y DONDE SE PRESENTE FILTRACIONES REFUERZO A NECESIDAD REPARCHANDO , APLICANDO EMULSIÓN NUEVA Y PEGANDO NUEVO MANTO MORTER PLAS AL 80 DE 3,5MM  HASTA UN 15% DEL AREA ESTABLECIDA, RECUPERACIÓN DE MEDIA CAÑAS </t>
  </si>
  <si>
    <t>I</t>
  </si>
  <si>
    <t>ODONTOLOGIA</t>
  </si>
  <si>
    <t>SUMINISTRO E INSTALACIÓN DE PUERTA EN VIDRIO DOS HOJAS TIPO BATIENTE DE 1,55x2,48 MTS., INCLUYE DOS PAREJAS DE MANIJAS TIPO ROMA, INCLUYE CUATRO (04) BISAGRAS TIPO BOTELLA  3 PUNTOS PESADA 2" EN ACERO INOXIDABLE, INCLUYE DOS (02) HOJAS DE VIDRIO TEMPLADO 10 MILIMETROS DE 0,77x2,46 MTS C/U CON PERFORACIONES PARA BISAGRAS Y MANIJAS TIPO ROMA</t>
  </si>
  <si>
    <t>UN</t>
  </si>
  <si>
    <t>II</t>
  </si>
  <si>
    <t>PASILLO DE CONSULTA EXTERNA</t>
  </si>
  <si>
    <t xml:space="preserve"> SUMINISTRO E INSTACIÓN DE CIELO RASO DE PVCO DE 8MM LIBRE DE JUNTAS COLOR BLANCO INCLUYE ESTRUCTURA , MEDIA CAÑA PERIMETRAL </t>
  </si>
  <si>
    <t>III</t>
  </si>
  <si>
    <t>ATENCION HISTORIAS CLINICAS</t>
  </si>
  <si>
    <t xml:space="preserve">SUMINISTRO E INSTACIÓN DE CIELO RASO DE PVCO DE 8MM LIBRE DE JUNTAS COLOR BLANCO INCLUYE ESTRUCTURA , MEDIA CAÑA PERIMETRAL </t>
  </si>
  <si>
    <t>IV</t>
  </si>
  <si>
    <t>ARCHIVO HISTORIAS CLINICAS</t>
  </si>
  <si>
    <t xml:space="preserve">SUMINISTRO Y APLIACCIÓN DE PINTURA TIPO I , HOSPITALARIA ANTIBACTERIAL TIPO CORONA ANTIBACTARIAL </t>
  </si>
  <si>
    <t xml:space="preserve">RESANE DE MUROS Y ESTUCO A UNA MANO CON ESTUCO PLASTICO(NO RESINA O CAOLIN, NI MASILLA ) </t>
  </si>
  <si>
    <t>V</t>
  </si>
  <si>
    <t>AREA NUEVA DE ARCHIVO</t>
  </si>
  <si>
    <t>SUMINISTRO E INSTALACIÓN DE MUROS DE SUPERBOARD DE 12MM , CON ESTRUCUCTURA LAMINA DE ENCHAPE A DOS CARAS , ESTRUCTURA RIGIDA SEGURA INCLUYE CORTES PARA PUERTAS VENTANAS , CIERRE DE VANOS , ACABADO SUPERIOR DE CUBIERTA EN SUPERBOARD DEL MISMO MATERIAL, INCLUYE ESTUCO A UNA MANO Y RESANE DE FISURAS LUCES INDESEABLES , EL ACABADO DEL TECHO ARQUITECTONICAMENTE  CON REBORDE QUE DE APARIENCIA DE ZONA DE ATENCIÓN AL PUBLICO, (DISEÑO DE LA CUBIERTA APTOPARA INSLATACIÓN CAPA DE RESINA IMPERMEABILIZANTE  SIKA FILL-12 PODER IMPERMEABILIZANTE ACRILICO. )</t>
  </si>
  <si>
    <t xml:space="preserve">ADECUACIÓN SUMINISTRO E INTALACIÓN DE PUNTO ELECTRICO INCLUYE TOMA CORRIENTE DOBLE TIPO LEVINTON RED ELECTRICA </t>
  </si>
  <si>
    <t xml:space="preserve"> SUMINISTRO E INSLACIÓN RED COMPUESTA POR TRES CABLES CALIBRE 12AWG-THHN HASTA 30M RED NORMAL Y 2 CABLES CABLES CALIBRE 12AWG-THHN RED REGULADA CONSISTE EN SUMINISTRO E INSTALACIÓN DE  TUBO CONDUIT , CURVAS , CABLEADO PUNTO ELECTRICO </t>
  </si>
  <si>
    <t xml:space="preserve">ADECUACIÓN SUMINISTRO E INTALACIÓN DE PUNTO ELECTRICO INCLUYE TOMA CORRIENTE DOBLE TIPO LEVINTON COLOR NARANJARED ELECTRICA REGULADA </t>
  </si>
  <si>
    <t>PTO</t>
  </si>
  <si>
    <t>ADECUCIÓN , SUMINISTRO E INSTALACIÓN DE PUNTO ELECTRICO ILUMINACION</t>
  </si>
  <si>
    <t xml:space="preserve">SUMINISTRO E INSTALACIÓN DE LAMPARA LED  60CMx60CM ,  36 WAT DURACIÓN 50000 HORAS, ICLUYE DESMONTE DE LAMPARA EXISTENTE CONEXIONADO Y PUESTA EN SERVCIO DESDE PUNTO DE LAMPARA ANTERIOR . </t>
  </si>
  <si>
    <t>VII</t>
  </si>
  <si>
    <t>CONSULTORIO 04 Y (CONSULTORIO OFTALMOLOGIA, , CONSULTORIO GINECOLOGICO, CONSULTORIOS CONSULTA EXTERNA 3,5,6,7,8,9,10,11,12,13,14,15, CIELO RASO, ILUMINACIÓN , PINTURA)</t>
  </si>
  <si>
    <t xml:space="preserve"> SUMINISTRO E INSTALACIÓN DE CIELO RASO DE PVC  DE 8MM ESPESOR ACABADO  LIBRE DE JUNTAS APARIENCIA EN UNA SOLA SUPERFICIE COLOR BLANCO INCLUYE ESTRUCTURA , MEDIA CAÑA PERIMETRAL, INCLUYE PERFORACIONES DE LAMPARAS  DE ILUMNACIÓN Y DESMONTE DE CIELO RASO ACTUAL.  </t>
  </si>
  <si>
    <t>SUMINISTRO Y APLICACIÓN DE PINTURA TIPO I , HOSPITALARIA ANTIBACTERIAL TIPO CORONA ANTIBACTARIAL, INCLUYE RESANE CON ESTUCO A NECESIDAD, ACABADO SUPERFICIAL POS CARA LISO A LA VISTA Y AL TACTO</t>
  </si>
  <si>
    <t>DESMONTE Y MONTAJE MANEJADORA A/A</t>
  </si>
  <si>
    <t>DEMOLICION MURO SUPERBOARD</t>
  </si>
  <si>
    <t>MURO BLOQUE ZAMO</t>
  </si>
  <si>
    <t>PAÑETE AMBAS CARAS</t>
  </si>
  <si>
    <t>VIII</t>
  </si>
  <si>
    <t>AZOTEA ZONA RAMPA ESCALERA A/A</t>
  </si>
  <si>
    <t>RETIRO IMPERMEABILIZACION</t>
  </si>
  <si>
    <t xml:space="preserve">IMPERMEABILIZACION INCLUYE DESNIVELES CON MANTO ASFALTICO CON FOIL DE ALUMINIO 3,6MM INCLUYE IMPRIMANTE Y TODO LO NECESARIO PARA LA IMPERMEABILIZACIÓN Y NO FILTARCIÓN DE AGUA HACIA AREAS INFERIORES </t>
  </si>
  <si>
    <t>IX</t>
  </si>
  <si>
    <t>REPARACION CANALETA 90</t>
  </si>
  <si>
    <t xml:space="preserve">ADECUACION, IMPERMEABILIZACIÓN CON MANTO ASFALTICO  SIN FOIL DE ALUMINIO DE ESPESOR  2MM  INCLUYE IMPRIMANTE Y TODO LO NECESARIO PARA LA IMPERMEABILIZACIÓN Y SUMINISTRO Y APLICACIÓN DE PINTURA TIPO CORAZA COLOR VERDE PINO A CUBIERTA  EN CANALETAS 90 IMPERMEABILIZADA AREA  SEGUNDO PISO HOSPITALIZACION H 12M , AREA DE PAGO PARA FACTURACIÓN ES EL  AREA EN PLANTA , AREA PRODUCTO DE LAS ONDULACIONES Y DESARROLLO DEBE SER ASUMINDA POR LA EMPRESA CONTRATISTA </t>
  </si>
  <si>
    <t>SUBTOTAL</t>
  </si>
  <si>
    <t>ADMINISTRACIÓN 12%</t>
  </si>
  <si>
    <t>IMPREVISTOS 5%</t>
  </si>
  <si>
    <t>UTILIDAD 4%</t>
  </si>
  <si>
    <t>IVA SOBRE UTILIDAD 19%</t>
  </si>
  <si>
    <t xml:space="preserve">V.TOTAL </t>
  </si>
  <si>
    <r>
      <rPr>
        <b/>
        <sz val="16"/>
        <color theme="1"/>
        <rFont val="Calibri"/>
        <family val="2"/>
        <scheme val="minor"/>
      </rPr>
      <t>NOTA:</t>
    </r>
    <r>
      <rPr>
        <sz val="16"/>
        <color theme="1"/>
        <rFont val="Calibri"/>
        <family val="2"/>
        <scheme val="minor"/>
      </rPr>
      <t xml:space="preserve"> Con base en las cotizaciones recibidas de algunas de las mencionadas empresas constructoras, se realizó el Estudio de Mercado, detallado en el Anexo B - ESTUDIO DE MERCADO, teniendo en cuenta los decimales y cantidades unitarias de los precios ofertados por parte de los potenciales oferentes, en el estudio de mercado se realizaron correcciones aritméticas a los valores totales como se evidencia en este. </t>
    </r>
  </si>
  <si>
    <r>
      <t xml:space="preserve">Capitán de Fragata </t>
    </r>
    <r>
      <rPr>
        <b/>
        <sz val="14"/>
        <color theme="1"/>
        <rFont val="Calibri"/>
        <family val="2"/>
        <scheme val="minor"/>
      </rPr>
      <t>CARLOS ENRIQUE ROJAS MORALES</t>
    </r>
    <r>
      <rPr>
        <sz val="14"/>
        <color theme="1"/>
        <rFont val="Calibri"/>
        <family val="2"/>
        <scheme val="minor"/>
      </rPr>
      <t xml:space="preserve"> </t>
    </r>
  </si>
  <si>
    <t>Gerente de Proyecto</t>
  </si>
  <si>
    <t xml:space="preserve">S3 ELVIS CHARRASQUIEL
</t>
  </si>
  <si>
    <t>Estructurador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</si>
</sst>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4" formatCode="_-&quot;$&quot;\ * #,##0.00_-;\-&quot;$&quot;\ * #,##0.00_-;_-&quot;$&quot;\ * &quot;-&quot;??_-;_-@_-"/>
    <numFmt numFmtId="43" formatCode="_-* #,##0.00_-;\-* #,##0.00_-;_-* &quot;-&quot;??_-;_-@_-"/>
    <numFmt numFmtId="164" formatCode="_-&quot;$&quot;\ * #,##0.00_-;\-&quot;$&quot;\ * #,##0.00_-;_-&quot;$&quot;\ * &quot;-&quot;_-;_-@_-"/>
    <numFmt numFmtId="165" formatCode="0.0_ "/>
  </numFmts>
  <fonts count="11">
    <font>
      <sz val="11"/>
      <color theme="1"/>
      <name val="Calibri"/>
      <family val="2"/>
      <scheme val="minor"/>
    </font>
    <font>
      <sz val="11"/>
      <color theme="1"/>
      <name val="Calibri"/>
      <family val="2"/>
      <scheme val="minor"/>
    </font>
    <font>
      <b/>
      <sz val="20"/>
      <color theme="1"/>
      <name val="Calibri"/>
      <family val="2"/>
      <scheme val="minor"/>
    </font>
    <font>
      <b/>
      <sz val="16"/>
      <color theme="1"/>
      <name val="Calibri"/>
      <family val="2"/>
      <scheme val="minor"/>
    </font>
    <font>
      <b/>
      <sz val="9"/>
      <color theme="1"/>
      <name val="Calibri"/>
      <family val="2"/>
      <scheme val="minor"/>
    </font>
    <font>
      <b/>
      <sz val="10"/>
      <color theme="1"/>
      <name val="Calibri"/>
      <family val="2"/>
      <scheme val="minor"/>
    </font>
    <font>
      <sz val="9"/>
      <color theme="1"/>
      <name val="Calibri"/>
      <family val="2"/>
      <scheme val="minor"/>
    </font>
    <font>
      <sz val="16"/>
      <color theme="1"/>
      <name val="Calibri"/>
      <family val="2"/>
      <scheme val="minor"/>
    </font>
    <font>
      <sz val="14"/>
      <color theme="1"/>
      <name val="Calibri"/>
      <family val="2"/>
      <scheme val="minor"/>
    </font>
    <font>
      <b/>
      <sz val="14"/>
      <color theme="1"/>
      <name val="Calibri"/>
      <family val="2"/>
      <scheme val="minor"/>
    </font>
    <font>
      <i/>
      <sz val="8"/>
      <color rgb="FF000000"/>
      <name val="Artifakt Element Book"/>
      <family val="2"/>
    </font>
  </fonts>
  <fills count="4">
    <fill>
      <patternFill patternType="none"/>
    </fill>
    <fill>
      <patternFill patternType="gray125"/>
    </fill>
    <fill>
      <patternFill patternType="solid">
        <fgColor theme="0" tint="-0.14999847407452621"/>
        <bgColor indexed="64"/>
      </patternFill>
    </fill>
    <fill>
      <patternFill patternType="solid">
        <fgColor rgb="FFFFC000"/>
        <bgColor indexed="64"/>
      </patternFill>
    </fill>
  </fills>
  <borders count="3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105">
    <xf numFmtId="0" fontId="0" fillId="0" borderId="0" xfId="0"/>
    <xf numFmtId="0" fontId="2" fillId="2" borderId="0" xfId="0" applyFont="1" applyFill="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3" borderId="4" xfId="0" applyFont="1" applyFill="1" applyBorder="1" applyAlignment="1"/>
    <xf numFmtId="0" fontId="3" fillId="3" borderId="5" xfId="0" applyFont="1" applyFill="1" applyBorder="1" applyAlignment="1"/>
    <xf numFmtId="0" fontId="3" fillId="3" borderId="5" xfId="0" applyFont="1" applyFill="1" applyBorder="1" applyAlignment="1">
      <alignment horizontal="center"/>
    </xf>
    <xf numFmtId="0" fontId="4"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5" xfId="0"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wrapText="1"/>
    </xf>
    <xf numFmtId="0" fontId="6" fillId="2"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9" xfId="0" applyFont="1" applyFill="1" applyBorder="1" applyAlignment="1">
      <alignment horizontal="justify" vertical="center" wrapText="1"/>
    </xf>
    <xf numFmtId="0" fontId="6" fillId="0" borderId="9" xfId="0" applyFont="1" applyFill="1" applyBorder="1" applyAlignment="1">
      <alignment horizontal="center" vertical="center"/>
    </xf>
    <xf numFmtId="0" fontId="6" fillId="0" borderId="20" xfId="0" applyFont="1" applyFill="1" applyBorder="1" applyAlignment="1">
      <alignment horizontal="center" vertical="center"/>
    </xf>
    <xf numFmtId="164" fontId="6" fillId="0" borderId="9" xfId="3" applyNumberFormat="1" applyFont="1" applyFill="1" applyBorder="1" applyAlignment="1">
      <alignment horizontal="center" vertical="center"/>
    </xf>
    <xf numFmtId="164" fontId="6" fillId="0" borderId="21" xfId="3" applyNumberFormat="1" applyFont="1" applyFill="1" applyBorder="1" applyAlignment="1">
      <alignment horizontal="center" vertical="center"/>
    </xf>
    <xf numFmtId="44" fontId="0" fillId="0" borderId="11" xfId="2" applyFont="1" applyBorder="1" applyAlignment="1">
      <alignment vertical="center"/>
    </xf>
    <xf numFmtId="44" fontId="0" fillId="0" borderId="12" xfId="0" applyNumberFormat="1" applyBorder="1" applyAlignment="1">
      <alignment vertical="center"/>
    </xf>
    <xf numFmtId="44" fontId="0" fillId="0" borderId="12" xfId="2" applyFont="1" applyBorder="1" applyAlignment="1">
      <alignment vertical="center"/>
    </xf>
    <xf numFmtId="164" fontId="0" fillId="0" borderId="22" xfId="0" applyNumberFormat="1" applyBorder="1" applyAlignment="1">
      <alignment vertical="center"/>
    </xf>
    <xf numFmtId="164" fontId="0" fillId="0" borderId="12" xfId="0" applyNumberFormat="1" applyBorder="1" applyAlignment="1">
      <alignment vertical="center"/>
    </xf>
    <xf numFmtId="0" fontId="6" fillId="0" borderId="23" xfId="0" applyFont="1" applyFill="1" applyBorder="1" applyAlignment="1">
      <alignment horizontal="center" vertical="center"/>
    </xf>
    <xf numFmtId="0" fontId="6" fillId="0" borderId="24" xfId="0" applyFont="1" applyFill="1" applyBorder="1" applyAlignment="1">
      <alignment horizontal="justify" wrapText="1"/>
    </xf>
    <xf numFmtId="0" fontId="6" fillId="0" borderId="24" xfId="0" applyFont="1" applyFill="1" applyBorder="1" applyAlignment="1">
      <alignment horizontal="center" vertical="center"/>
    </xf>
    <xf numFmtId="164" fontId="6" fillId="0" borderId="24" xfId="3" applyNumberFormat="1" applyFont="1" applyFill="1" applyBorder="1" applyAlignment="1">
      <alignment horizontal="center" vertical="center"/>
    </xf>
    <xf numFmtId="164" fontId="6" fillId="0" borderId="25" xfId="3" applyNumberFormat="1" applyFont="1" applyFill="1" applyBorder="1" applyAlignment="1">
      <alignment horizontal="center" vertical="center"/>
    </xf>
    <xf numFmtId="44" fontId="0" fillId="0" borderId="23" xfId="2" applyFont="1" applyBorder="1" applyAlignment="1">
      <alignment vertical="center"/>
    </xf>
    <xf numFmtId="44" fontId="0" fillId="0" borderId="20" xfId="2" applyFont="1" applyBorder="1" applyAlignment="1">
      <alignment vertical="center"/>
    </xf>
    <xf numFmtId="44" fontId="0" fillId="0" borderId="10" xfId="2" applyFont="1" applyBorder="1" applyAlignment="1">
      <alignment vertical="center"/>
    </xf>
    <xf numFmtId="2" fontId="6" fillId="0" borderId="23" xfId="0" applyNumberFormat="1" applyFont="1" applyFill="1" applyBorder="1" applyAlignment="1">
      <alignment horizontal="center" vertical="center"/>
    </xf>
    <xf numFmtId="0" fontId="4" fillId="2" borderId="23" xfId="0" applyFont="1" applyFill="1" applyBorder="1" applyAlignment="1">
      <alignment horizontal="center" vertical="center"/>
    </xf>
    <xf numFmtId="0" fontId="4" fillId="2" borderId="24" xfId="0" applyFont="1" applyFill="1" applyBorder="1" applyAlignment="1">
      <alignment horizontal="center" vertical="center"/>
    </xf>
    <xf numFmtId="0" fontId="6" fillId="2" borderId="24" xfId="0" applyFont="1" applyFill="1" applyBorder="1" applyAlignment="1">
      <alignment horizontal="center" vertical="center" wrapText="1"/>
    </xf>
    <xf numFmtId="0" fontId="6" fillId="2" borderId="20" xfId="0" applyFont="1" applyFill="1" applyBorder="1" applyAlignment="1">
      <alignment horizontal="center" vertical="center"/>
    </xf>
    <xf numFmtId="0" fontId="6" fillId="2" borderId="25" xfId="0" applyFont="1" applyFill="1" applyBorder="1" applyAlignment="1">
      <alignment horizontal="center" vertical="center"/>
    </xf>
    <xf numFmtId="44" fontId="0" fillId="2" borderId="23" xfId="2" applyFont="1" applyFill="1" applyBorder="1" applyAlignment="1">
      <alignment vertical="center"/>
    </xf>
    <xf numFmtId="44" fontId="0" fillId="2" borderId="20" xfId="2" applyFont="1" applyFill="1" applyBorder="1" applyAlignment="1">
      <alignment vertical="center"/>
    </xf>
    <xf numFmtId="0" fontId="0" fillId="2" borderId="23" xfId="0" applyFill="1" applyBorder="1" applyAlignment="1">
      <alignment vertical="center"/>
    </xf>
    <xf numFmtId="43" fontId="6" fillId="0" borderId="20" xfId="1" applyFont="1" applyFill="1" applyBorder="1" applyAlignment="1">
      <alignment horizontal="center" vertical="center"/>
    </xf>
    <xf numFmtId="44" fontId="6" fillId="0" borderId="25" xfId="0" applyNumberFormat="1" applyFont="1" applyFill="1" applyBorder="1" applyAlignment="1">
      <alignment horizontal="center" vertical="center"/>
    </xf>
    <xf numFmtId="0" fontId="4" fillId="2" borderId="24" xfId="0" applyFont="1" applyFill="1" applyBorder="1" applyAlignment="1">
      <alignment horizontal="center" wrapText="1"/>
    </xf>
    <xf numFmtId="43" fontId="4" fillId="2" borderId="20" xfId="1" applyFont="1" applyFill="1" applyBorder="1" applyAlignment="1">
      <alignment horizontal="center" vertical="center"/>
    </xf>
    <xf numFmtId="164" fontId="6" fillId="2" borderId="24" xfId="3" applyNumberFormat="1" applyFont="1" applyFill="1" applyBorder="1" applyAlignment="1">
      <alignment horizontal="center" vertical="center"/>
    </xf>
    <xf numFmtId="44" fontId="6" fillId="2" borderId="25" xfId="0" applyNumberFormat="1" applyFont="1" applyFill="1" applyBorder="1" applyAlignment="1">
      <alignment horizontal="center" vertical="center"/>
    </xf>
    <xf numFmtId="0" fontId="6" fillId="2" borderId="24" xfId="0" applyFont="1" applyFill="1" applyBorder="1" applyAlignment="1">
      <alignment horizontal="center" vertical="center"/>
    </xf>
    <xf numFmtId="43" fontId="6" fillId="2" borderId="20" xfId="1" applyFont="1" applyFill="1" applyBorder="1" applyAlignment="1">
      <alignment horizontal="center" vertical="center"/>
    </xf>
    <xf numFmtId="164" fontId="6" fillId="0" borderId="25" xfId="0" applyNumberFormat="1" applyFont="1" applyFill="1" applyBorder="1" applyAlignment="1">
      <alignment horizontal="center" vertical="center"/>
    </xf>
    <xf numFmtId="164" fontId="6" fillId="2" borderId="25" xfId="3" applyNumberFormat="1" applyFont="1" applyFill="1" applyBorder="1" applyAlignment="1">
      <alignment horizontal="center" vertical="center"/>
    </xf>
    <xf numFmtId="0" fontId="0" fillId="0" borderId="0" xfId="0" applyBorder="1"/>
    <xf numFmtId="0" fontId="6" fillId="0" borderId="17" xfId="0" applyFont="1" applyFill="1" applyBorder="1" applyAlignment="1">
      <alignment horizontal="center" vertical="center"/>
    </xf>
    <xf numFmtId="0" fontId="6" fillId="0" borderId="26" xfId="0" applyFont="1" applyFill="1" applyBorder="1" applyAlignment="1">
      <alignment horizontal="center" vertical="center"/>
    </xf>
    <xf numFmtId="43" fontId="6" fillId="0" borderId="18" xfId="1" applyFont="1" applyFill="1" applyBorder="1" applyAlignment="1">
      <alignment horizontal="center" vertical="center"/>
    </xf>
    <xf numFmtId="164" fontId="6" fillId="0" borderId="15" xfId="3" applyNumberFormat="1" applyFont="1" applyFill="1" applyBorder="1" applyAlignment="1">
      <alignment horizontal="center" vertical="center"/>
    </xf>
    <xf numFmtId="164" fontId="6" fillId="0" borderId="27" xfId="3" applyNumberFormat="1" applyFont="1" applyFill="1" applyBorder="1" applyAlignment="1">
      <alignment horizontal="center" vertical="center"/>
    </xf>
    <xf numFmtId="44" fontId="0" fillId="0" borderId="28" xfId="2" applyFont="1" applyBorder="1" applyAlignment="1">
      <alignment vertical="center"/>
    </xf>
    <xf numFmtId="44" fontId="0" fillId="0" borderId="16" xfId="2" applyFont="1" applyBorder="1" applyAlignment="1">
      <alignment vertical="center"/>
    </xf>
    <xf numFmtId="44" fontId="0" fillId="0" borderId="17" xfId="2" applyFont="1" applyBorder="1" applyAlignment="1">
      <alignment vertical="center"/>
    </xf>
    <xf numFmtId="44" fontId="0" fillId="0" borderId="18" xfId="2" applyFont="1" applyBorder="1" applyAlignment="1">
      <alignment vertical="center"/>
    </xf>
    <xf numFmtId="0" fontId="6" fillId="0" borderId="0" xfId="0" applyFont="1"/>
    <xf numFmtId="0" fontId="6" fillId="0" borderId="11" xfId="0" applyFont="1" applyFill="1" applyBorder="1" applyAlignment="1">
      <alignment horizontal="center"/>
    </xf>
    <xf numFmtId="0" fontId="6" fillId="0" borderId="29" xfId="0" applyFont="1" applyFill="1" applyBorder="1" applyAlignment="1">
      <alignment horizontal="center"/>
    </xf>
    <xf numFmtId="164" fontId="0" fillId="0" borderId="22" xfId="0" applyNumberFormat="1" applyFont="1" applyFill="1" applyBorder="1"/>
    <xf numFmtId="0" fontId="0" fillId="0" borderId="30" xfId="0" applyBorder="1"/>
    <xf numFmtId="44" fontId="0" fillId="0" borderId="30" xfId="0" applyNumberFormat="1" applyBorder="1"/>
    <xf numFmtId="44" fontId="0" fillId="0" borderId="31" xfId="2" applyFont="1" applyBorder="1"/>
    <xf numFmtId="0" fontId="6" fillId="0" borderId="23" xfId="0" applyFont="1" applyFill="1" applyBorder="1" applyAlignment="1">
      <alignment horizontal="center"/>
    </xf>
    <xf numFmtId="0" fontId="6" fillId="0" borderId="25" xfId="0" applyFont="1" applyFill="1" applyBorder="1" applyAlignment="1">
      <alignment horizontal="center"/>
    </xf>
    <xf numFmtId="44" fontId="0" fillId="0" borderId="32" xfId="0" applyNumberFormat="1" applyFont="1" applyFill="1" applyBorder="1"/>
    <xf numFmtId="0" fontId="0" fillId="0" borderId="33" xfId="0" applyBorder="1"/>
    <xf numFmtId="44" fontId="0" fillId="0" borderId="33" xfId="0" applyNumberFormat="1" applyBorder="1"/>
    <xf numFmtId="44" fontId="0" fillId="0" borderId="34" xfId="2" applyFont="1" applyBorder="1"/>
    <xf numFmtId="0" fontId="6" fillId="0" borderId="17" xfId="0" applyFont="1" applyFill="1" applyBorder="1" applyAlignment="1">
      <alignment horizontal="center"/>
    </xf>
    <xf numFmtId="0" fontId="6" fillId="0" borderId="35" xfId="0" applyFont="1" applyFill="1" applyBorder="1" applyAlignment="1">
      <alignment horizontal="center"/>
    </xf>
    <xf numFmtId="164" fontId="0" fillId="0" borderId="36" xfId="0" applyNumberFormat="1" applyFont="1" applyFill="1" applyBorder="1"/>
    <xf numFmtId="0" fontId="0" fillId="0" borderId="37" xfId="0" applyBorder="1"/>
    <xf numFmtId="44" fontId="0" fillId="0" borderId="37" xfId="0" applyNumberFormat="1" applyBorder="1"/>
    <xf numFmtId="44" fontId="0" fillId="0" borderId="38" xfId="2" applyFont="1" applyBorder="1"/>
    <xf numFmtId="0" fontId="6" fillId="0" borderId="0" xfId="0" applyFont="1" applyFill="1" applyBorder="1" applyAlignment="1">
      <alignment horizontal="center"/>
    </xf>
    <xf numFmtId="164" fontId="0" fillId="0" borderId="0" xfId="0" applyNumberFormat="1" applyFont="1" applyFill="1" applyBorder="1"/>
    <xf numFmtId="44" fontId="0" fillId="0" borderId="0" xfId="0" applyNumberFormat="1" applyBorder="1"/>
    <xf numFmtId="44" fontId="0" fillId="0" borderId="0" xfId="2" applyFont="1" applyBorder="1"/>
    <xf numFmtId="0" fontId="7" fillId="0" borderId="0" xfId="0" applyFont="1" applyAlignment="1">
      <alignment horizontal="left" wrapText="1"/>
    </xf>
    <xf numFmtId="4" fontId="0" fillId="0" borderId="0" xfId="0" applyNumberFormat="1"/>
    <xf numFmtId="44" fontId="0" fillId="0" borderId="0" xfId="0" applyNumberFormat="1"/>
    <xf numFmtId="0" fontId="8" fillId="0" borderId="0" xfId="0" applyFont="1" applyBorder="1" applyAlignment="1">
      <alignment horizontal="center"/>
    </xf>
    <xf numFmtId="165" fontId="10" fillId="0" borderId="0" xfId="0" applyNumberFormat="1" applyFont="1" applyBorder="1" applyAlignment="1">
      <alignment horizontal="center" vertical="center" wrapText="1"/>
    </xf>
    <xf numFmtId="0" fontId="0" fillId="0" borderId="0" xfId="0" applyBorder="1" applyAlignment="1">
      <alignment horizontal="center"/>
    </xf>
    <xf numFmtId="0" fontId="9" fillId="0" borderId="0" xfId="0" applyFont="1" applyBorder="1" applyAlignment="1">
      <alignment horizontal="left" wrapText="1"/>
    </xf>
    <xf numFmtId="0" fontId="9" fillId="0" borderId="0" xfId="0" applyFont="1" applyBorder="1" applyAlignment="1">
      <alignment horizontal="left"/>
    </xf>
    <xf numFmtId="0" fontId="8" fillId="0" borderId="0" xfId="0" applyFont="1" applyBorder="1" applyAlignment="1">
      <alignment horizontal="left"/>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557893</xdr:colOff>
      <xdr:row>81</xdr:row>
      <xdr:rowOff>136071</xdr:rowOff>
    </xdr:from>
    <xdr:to>
      <xdr:col>7</xdr:col>
      <xdr:colOff>979715</xdr:colOff>
      <xdr:row>81</xdr:row>
      <xdr:rowOff>136071</xdr:rowOff>
    </xdr:to>
    <xdr:cxnSp macro="">
      <xdr:nvCxnSpPr>
        <xdr:cNvPr id="2" name="Conector recto 1"/>
        <xdr:cNvCxnSpPr/>
      </xdr:nvCxnSpPr>
      <xdr:spPr>
        <a:xfrm>
          <a:off x="9149443" y="37883646"/>
          <a:ext cx="4060372"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twoCellAnchor>
    <xdr:from>
      <xdr:col>1</xdr:col>
      <xdr:colOff>43543</xdr:colOff>
      <xdr:row>85</xdr:row>
      <xdr:rowOff>125185</xdr:rowOff>
    </xdr:from>
    <xdr:to>
      <xdr:col>2</xdr:col>
      <xdr:colOff>3336472</xdr:colOff>
      <xdr:row>85</xdr:row>
      <xdr:rowOff>125185</xdr:rowOff>
    </xdr:to>
    <xdr:cxnSp macro="">
      <xdr:nvCxnSpPr>
        <xdr:cNvPr id="3" name="Conector recto 2"/>
        <xdr:cNvCxnSpPr/>
      </xdr:nvCxnSpPr>
      <xdr:spPr>
        <a:xfrm>
          <a:off x="805543" y="38730010"/>
          <a:ext cx="4054929" cy="0"/>
        </a:xfrm>
        <a:prstGeom prst="line">
          <a:avLst/>
        </a:prstGeom>
      </xdr:spPr>
      <xdr:style>
        <a:lnRef idx="3">
          <a:schemeClr val="dk1"/>
        </a:lnRef>
        <a:fillRef idx="0">
          <a:schemeClr val="dk1"/>
        </a:fillRef>
        <a:effectRef idx="2">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88"/>
  <sheetViews>
    <sheetView tabSelected="1" topLeftCell="A55" zoomScale="70" zoomScaleNormal="70" workbookViewId="0">
      <selection activeCell="B78" sqref="B78:M78"/>
    </sheetView>
  </sheetViews>
  <sheetFormatPr baseColWidth="10" defaultRowHeight="15"/>
  <cols>
    <col min="3" max="3" width="94.5703125" customWidth="1"/>
    <col min="5" max="5" width="13" customWidth="1"/>
    <col min="6" max="6" width="18.85546875" customWidth="1"/>
    <col min="7" max="7" width="22.7109375" customWidth="1"/>
    <col min="8" max="8" width="28" customWidth="1"/>
    <col min="9" max="9" width="25.5703125" customWidth="1"/>
    <col min="10" max="10" width="26.85546875" customWidth="1"/>
    <col min="11" max="11" width="21.140625" customWidth="1"/>
    <col min="12" max="12" width="27.28515625" customWidth="1"/>
    <col min="13" max="13" width="22.7109375" customWidth="1"/>
  </cols>
  <sheetData>
    <row r="2" spans="2:13" ht="26.25">
      <c r="B2" s="1" t="s">
        <v>0</v>
      </c>
      <c r="C2" s="1"/>
      <c r="D2" s="1"/>
      <c r="E2" s="1"/>
      <c r="F2" s="1"/>
      <c r="G2" s="1"/>
      <c r="H2" s="1"/>
      <c r="I2" s="1"/>
      <c r="J2" s="1"/>
      <c r="K2" s="1"/>
      <c r="L2" s="1"/>
      <c r="M2" s="1"/>
    </row>
    <row r="3" spans="2:13" ht="15.75" thickBot="1"/>
    <row r="4" spans="2:13" ht="21.75" thickBot="1">
      <c r="B4" s="2" t="s">
        <v>1</v>
      </c>
      <c r="C4" s="3"/>
      <c r="D4" s="3"/>
      <c r="E4" s="3"/>
      <c r="F4" s="3"/>
      <c r="G4" s="3"/>
      <c r="H4" s="3"/>
      <c r="I4" s="3"/>
      <c r="J4" s="3"/>
      <c r="K4" s="3"/>
      <c r="L4" s="3"/>
      <c r="M4" s="4"/>
    </row>
    <row r="5" spans="2:13" ht="21.75" thickBot="1">
      <c r="B5" s="5"/>
      <c r="C5" s="6"/>
      <c r="D5" s="6"/>
      <c r="E5" s="6"/>
      <c r="F5" s="7" t="s">
        <v>2</v>
      </c>
      <c r="G5" s="7"/>
      <c r="H5" s="7" t="s">
        <v>3</v>
      </c>
      <c r="I5" s="7"/>
      <c r="J5" s="7" t="s">
        <v>4</v>
      </c>
      <c r="K5" s="7"/>
      <c r="L5" s="7" t="s">
        <v>5</v>
      </c>
      <c r="M5" s="7"/>
    </row>
    <row r="6" spans="2:13" ht="42" customHeight="1" thickBot="1">
      <c r="B6" s="8" t="s">
        <v>6</v>
      </c>
      <c r="C6" s="9" t="s">
        <v>7</v>
      </c>
      <c r="D6" s="10" t="s">
        <v>8</v>
      </c>
      <c r="E6" s="9" t="s">
        <v>9</v>
      </c>
      <c r="F6" s="10" t="s">
        <v>10</v>
      </c>
      <c r="G6" s="11" t="s">
        <v>11</v>
      </c>
      <c r="H6" s="12" t="s">
        <v>10</v>
      </c>
      <c r="I6" s="13" t="s">
        <v>11</v>
      </c>
      <c r="J6" s="12" t="s">
        <v>10</v>
      </c>
      <c r="K6" s="13" t="s">
        <v>11</v>
      </c>
      <c r="L6" s="14" t="s">
        <v>10</v>
      </c>
      <c r="M6" s="15" t="s">
        <v>11</v>
      </c>
    </row>
    <row r="7" spans="2:13" ht="15.75" thickBot="1">
      <c r="B7" s="16">
        <v>1</v>
      </c>
      <c r="C7" s="17" t="s">
        <v>12</v>
      </c>
      <c r="D7" s="18"/>
      <c r="E7" s="19"/>
      <c r="F7" s="18"/>
      <c r="G7" s="20"/>
      <c r="H7" s="21"/>
      <c r="I7" s="22"/>
      <c r="J7" s="21"/>
      <c r="K7" s="22"/>
      <c r="L7" s="23"/>
      <c r="M7" s="24"/>
    </row>
    <row r="8" spans="2:13" ht="144">
      <c r="B8" s="25">
        <v>1.1000000000000001</v>
      </c>
      <c r="C8" s="26" t="s">
        <v>13</v>
      </c>
      <c r="D8" s="27" t="s">
        <v>14</v>
      </c>
      <c r="E8" s="28">
        <f>(0.7+1.5+2.3+1+1.3+0.75+(1.3*2)+(1.28*2)+2.75+(1.48*2)+(1.4*2)*8+1.21+2.75+1.09+(1.33*2)+2.5+2.06+0.78+2.16+1+(1.4*2)+(3.4*2)+1.6+4.5+1.5)</f>
        <v>74.22999999999999</v>
      </c>
      <c r="F8" s="29">
        <v>78403.95</v>
      </c>
      <c r="G8" s="30">
        <f>F8*E8</f>
        <v>5819925.2084999988</v>
      </c>
      <c r="H8" s="31">
        <v>77765.22</v>
      </c>
      <c r="I8" s="32">
        <f>E8*H8</f>
        <v>5772512.2805999992</v>
      </c>
      <c r="J8" s="31">
        <v>78388.27</v>
      </c>
      <c r="K8" s="33">
        <f>J8*E8</f>
        <v>5818761.2820999995</v>
      </c>
      <c r="L8" s="34">
        <f>AVERAGE(F8,H8,J8)</f>
        <v>78185.813333333339</v>
      </c>
      <c r="M8" s="35">
        <f>AVERAGE(G8,I8,K8)</f>
        <v>5803732.9237333322</v>
      </c>
    </row>
    <row r="9" spans="2:13" ht="96.75">
      <c r="B9" s="36">
        <v>1.2</v>
      </c>
      <c r="C9" s="37" t="s">
        <v>15</v>
      </c>
      <c r="D9" s="38" t="s">
        <v>16</v>
      </c>
      <c r="E9" s="28">
        <v>23</v>
      </c>
      <c r="F9" s="39">
        <v>34377.120000000003</v>
      </c>
      <c r="G9" s="40">
        <f t="shared" ref="G9:G38" si="0">F9*E9</f>
        <v>790673.76</v>
      </c>
      <c r="H9" s="41">
        <v>34097.06</v>
      </c>
      <c r="I9" s="42">
        <f t="shared" ref="I9:I68" si="1">E9*H9</f>
        <v>784232.37999999989</v>
      </c>
      <c r="J9" s="41">
        <v>34370.239999999998</v>
      </c>
      <c r="K9" s="42">
        <f t="shared" ref="K9:K68" si="2">J9*E9</f>
        <v>790515.5199999999</v>
      </c>
      <c r="L9" s="41">
        <f t="shared" ref="L9:M68" si="3">AVERAGE(F9,H9,J9)</f>
        <v>34281.473333333328</v>
      </c>
      <c r="M9" s="43">
        <f t="shared" si="3"/>
        <v>788473.8866666666</v>
      </c>
    </row>
    <row r="10" spans="2:13" ht="60.75">
      <c r="B10" s="36">
        <v>1.3</v>
      </c>
      <c r="C10" s="37" t="s">
        <v>17</v>
      </c>
      <c r="D10" s="38" t="s">
        <v>16</v>
      </c>
      <c r="E10" s="28">
        <v>5</v>
      </c>
      <c r="F10" s="39">
        <v>852309.75</v>
      </c>
      <c r="G10" s="40">
        <f t="shared" si="0"/>
        <v>4261548.75</v>
      </c>
      <c r="H10" s="41">
        <v>845366.25</v>
      </c>
      <c r="I10" s="42">
        <f t="shared" si="1"/>
        <v>4226831.25</v>
      </c>
      <c r="J10" s="41">
        <v>852139.32</v>
      </c>
      <c r="K10" s="42">
        <f t="shared" si="2"/>
        <v>4260696.5999999996</v>
      </c>
      <c r="L10" s="41">
        <f t="shared" si="3"/>
        <v>849938.44</v>
      </c>
      <c r="M10" s="42">
        <f t="shared" si="3"/>
        <v>4249692.2</v>
      </c>
    </row>
    <row r="11" spans="2:13" ht="84.75">
      <c r="B11" s="36">
        <v>1.4</v>
      </c>
      <c r="C11" s="37" t="s">
        <v>18</v>
      </c>
      <c r="D11" s="38" t="s">
        <v>19</v>
      </c>
      <c r="E11" s="28">
        <v>13</v>
      </c>
      <c r="F11" s="39">
        <v>518660.16</v>
      </c>
      <c r="G11" s="40">
        <f t="shared" si="0"/>
        <v>6742582.0800000001</v>
      </c>
      <c r="H11" s="41">
        <v>514434.8</v>
      </c>
      <c r="I11" s="42">
        <f t="shared" si="1"/>
        <v>6687652.3999999994</v>
      </c>
      <c r="J11" s="41">
        <v>518556.45</v>
      </c>
      <c r="K11" s="42">
        <f t="shared" si="2"/>
        <v>6741233.8500000006</v>
      </c>
      <c r="L11" s="41">
        <f t="shared" si="3"/>
        <v>517217.13666666666</v>
      </c>
      <c r="M11" s="42">
        <f t="shared" si="3"/>
        <v>6723822.7766666673</v>
      </c>
    </row>
    <row r="12" spans="2:13" ht="36.75">
      <c r="B12" s="36">
        <v>1.5</v>
      </c>
      <c r="C12" s="37" t="s">
        <v>20</v>
      </c>
      <c r="D12" s="38" t="s">
        <v>19</v>
      </c>
      <c r="E12" s="28">
        <f>1.54*0.8</f>
        <v>1.2320000000000002</v>
      </c>
      <c r="F12" s="39">
        <v>934816.36</v>
      </c>
      <c r="G12" s="40">
        <f t="shared" si="0"/>
        <v>1151693.7555200001</v>
      </c>
      <c r="H12" s="41">
        <v>927200.7</v>
      </c>
      <c r="I12" s="42">
        <f t="shared" si="1"/>
        <v>1142311.2624000001</v>
      </c>
      <c r="J12" s="41">
        <v>934629.43</v>
      </c>
      <c r="K12" s="42">
        <f t="shared" si="2"/>
        <v>1151463.4577600004</v>
      </c>
      <c r="L12" s="41">
        <f t="shared" si="3"/>
        <v>932215.4966666667</v>
      </c>
      <c r="M12" s="42">
        <f t="shared" si="3"/>
        <v>1148489.4918933336</v>
      </c>
    </row>
    <row r="13" spans="2:13" ht="36.75">
      <c r="B13" s="36">
        <v>1.6</v>
      </c>
      <c r="C13" s="37" t="s">
        <v>21</v>
      </c>
      <c r="D13" s="38" t="s">
        <v>16</v>
      </c>
      <c r="E13" s="28">
        <v>1</v>
      </c>
      <c r="F13" s="39">
        <v>1658545.15</v>
      </c>
      <c r="G13" s="40">
        <f t="shared" si="0"/>
        <v>1658545.15</v>
      </c>
      <c r="H13" s="41">
        <v>1645033.5</v>
      </c>
      <c r="I13" s="42">
        <f t="shared" si="1"/>
        <v>1645033.5</v>
      </c>
      <c r="J13" s="41">
        <v>1658213.51</v>
      </c>
      <c r="K13" s="42">
        <f t="shared" si="2"/>
        <v>1658213.51</v>
      </c>
      <c r="L13" s="41">
        <f t="shared" si="3"/>
        <v>1653930.72</v>
      </c>
      <c r="M13" s="42">
        <f t="shared" si="3"/>
        <v>1653930.72</v>
      </c>
    </row>
    <row r="14" spans="2:13" ht="84.75">
      <c r="B14" s="36">
        <v>1.7</v>
      </c>
      <c r="C14" s="37" t="s">
        <v>22</v>
      </c>
      <c r="D14" s="38" t="s">
        <v>16</v>
      </c>
      <c r="E14" s="28">
        <v>1</v>
      </c>
      <c r="F14" s="39">
        <v>5327144.59</v>
      </c>
      <c r="G14" s="40">
        <f t="shared" si="0"/>
        <v>5327144.59</v>
      </c>
      <c r="H14" s="41">
        <v>5283746</v>
      </c>
      <c r="I14" s="42">
        <f t="shared" si="1"/>
        <v>5283746</v>
      </c>
      <c r="J14" s="41">
        <v>5326079.37</v>
      </c>
      <c r="K14" s="42">
        <f t="shared" si="2"/>
        <v>5326079.37</v>
      </c>
      <c r="L14" s="41">
        <f t="shared" si="3"/>
        <v>5312323.32</v>
      </c>
      <c r="M14" s="42">
        <f t="shared" si="3"/>
        <v>5312323.32</v>
      </c>
    </row>
    <row r="15" spans="2:13" ht="132.75">
      <c r="B15" s="36">
        <v>1.8</v>
      </c>
      <c r="C15" s="37" t="s">
        <v>23</v>
      </c>
      <c r="D15" s="38" t="s">
        <v>14</v>
      </c>
      <c r="E15" s="28">
        <v>70</v>
      </c>
      <c r="F15" s="39">
        <v>28145.01</v>
      </c>
      <c r="G15" s="40">
        <f t="shared" si="0"/>
        <v>1970150.7</v>
      </c>
      <c r="H15" s="41">
        <v>27915.72</v>
      </c>
      <c r="I15" s="42">
        <f t="shared" si="1"/>
        <v>1954100.4000000001</v>
      </c>
      <c r="J15" s="41">
        <v>28139.38</v>
      </c>
      <c r="K15" s="42">
        <f t="shared" si="2"/>
        <v>1969756.6</v>
      </c>
      <c r="L15" s="41">
        <f t="shared" si="3"/>
        <v>28066.703333333335</v>
      </c>
      <c r="M15" s="42">
        <f t="shared" si="3"/>
        <v>1964669.2333333334</v>
      </c>
    </row>
    <row r="16" spans="2:13" ht="216.75">
      <c r="B16" s="36">
        <v>1.9</v>
      </c>
      <c r="C16" s="37" t="s">
        <v>24</v>
      </c>
      <c r="D16" s="38" t="s">
        <v>19</v>
      </c>
      <c r="E16" s="28">
        <v>850</v>
      </c>
      <c r="F16" s="39">
        <v>29753.29</v>
      </c>
      <c r="G16" s="40">
        <f t="shared" si="0"/>
        <v>25290296.5</v>
      </c>
      <c r="H16" s="41">
        <v>29510.9</v>
      </c>
      <c r="I16" s="42">
        <f t="shared" si="1"/>
        <v>25084265</v>
      </c>
      <c r="J16" s="41">
        <v>29747.35</v>
      </c>
      <c r="K16" s="42">
        <f t="shared" si="2"/>
        <v>25285247.5</v>
      </c>
      <c r="L16" s="41">
        <f t="shared" si="3"/>
        <v>29670.513333333336</v>
      </c>
      <c r="M16" s="42">
        <f t="shared" si="3"/>
        <v>25219936.333333332</v>
      </c>
    </row>
    <row r="17" spans="2:13" ht="72.75">
      <c r="B17" s="44">
        <v>1.1000000000000001</v>
      </c>
      <c r="C17" s="37" t="s">
        <v>25</v>
      </c>
      <c r="D17" s="38" t="s">
        <v>16</v>
      </c>
      <c r="E17" s="28">
        <v>1</v>
      </c>
      <c r="F17" s="39">
        <v>1486659.56</v>
      </c>
      <c r="G17" s="40">
        <f t="shared" si="0"/>
        <v>1486659.56</v>
      </c>
      <c r="H17" s="41">
        <v>1474548.21</v>
      </c>
      <c r="I17" s="42">
        <f t="shared" si="1"/>
        <v>1474548.21</v>
      </c>
      <c r="J17" s="41">
        <v>1486362.29</v>
      </c>
      <c r="K17" s="42">
        <f t="shared" si="2"/>
        <v>1486362.29</v>
      </c>
      <c r="L17" s="41">
        <f t="shared" si="3"/>
        <v>1482523.3533333335</v>
      </c>
      <c r="M17" s="42">
        <f t="shared" si="3"/>
        <v>1482523.3533333335</v>
      </c>
    </row>
    <row r="18" spans="2:13" ht="36.75">
      <c r="B18" s="36">
        <v>1.1100000000000001</v>
      </c>
      <c r="C18" s="37" t="s">
        <v>26</v>
      </c>
      <c r="D18" s="38" t="s">
        <v>16</v>
      </c>
      <c r="E18" s="28">
        <v>1</v>
      </c>
      <c r="F18" s="39">
        <v>1456902.43</v>
      </c>
      <c r="G18" s="40">
        <f t="shared" si="0"/>
        <v>1456902.43</v>
      </c>
      <c r="H18" s="41">
        <v>1445033.5</v>
      </c>
      <c r="I18" s="42">
        <f t="shared" si="1"/>
        <v>1445033.5</v>
      </c>
      <c r="J18" s="41">
        <v>1456611.11</v>
      </c>
      <c r="K18" s="42">
        <f t="shared" si="2"/>
        <v>1456611.11</v>
      </c>
      <c r="L18" s="41">
        <f t="shared" si="3"/>
        <v>1452849.0133333334</v>
      </c>
      <c r="M18" s="42">
        <f t="shared" si="3"/>
        <v>1452849.0133333334</v>
      </c>
    </row>
    <row r="19" spans="2:13" ht="96.75">
      <c r="B19" s="36">
        <v>1.1200000000000001</v>
      </c>
      <c r="C19" s="37" t="s">
        <v>27</v>
      </c>
      <c r="D19" s="38" t="s">
        <v>19</v>
      </c>
      <c r="E19" s="28">
        <v>490</v>
      </c>
      <c r="F19" s="39">
        <v>53475.519999999997</v>
      </c>
      <c r="G19" s="40">
        <f t="shared" si="0"/>
        <v>26203004.799999997</v>
      </c>
      <c r="H19" s="41">
        <v>53039.87</v>
      </c>
      <c r="I19" s="42">
        <f t="shared" si="1"/>
        <v>25989536.300000001</v>
      </c>
      <c r="J19" s="41">
        <v>53464.82</v>
      </c>
      <c r="K19" s="42">
        <f t="shared" si="2"/>
        <v>26197761.800000001</v>
      </c>
      <c r="L19" s="41">
        <f t="shared" si="3"/>
        <v>53326.736666666664</v>
      </c>
      <c r="M19" s="42">
        <f t="shared" si="3"/>
        <v>26130100.966666665</v>
      </c>
    </row>
    <row r="20" spans="2:13" ht="60.75">
      <c r="B20" s="36">
        <v>1.1299999999999999</v>
      </c>
      <c r="C20" s="37" t="s">
        <v>28</v>
      </c>
      <c r="D20" s="38" t="s">
        <v>29</v>
      </c>
      <c r="E20" s="28">
        <v>1</v>
      </c>
      <c r="F20" s="39">
        <v>34377117.68</v>
      </c>
      <c r="G20" s="40">
        <f t="shared" si="0"/>
        <v>34377117.68</v>
      </c>
      <c r="H20" s="41">
        <v>34097058</v>
      </c>
      <c r="I20" s="42">
        <f t="shared" si="1"/>
        <v>34097058</v>
      </c>
      <c r="J20" s="41">
        <v>34370243.630000003</v>
      </c>
      <c r="K20" s="42">
        <f t="shared" si="2"/>
        <v>34370243.630000003</v>
      </c>
      <c r="L20" s="41">
        <f t="shared" si="3"/>
        <v>34281473.103333332</v>
      </c>
      <c r="M20" s="42">
        <f t="shared" si="3"/>
        <v>34281473.103333332</v>
      </c>
    </row>
    <row r="21" spans="2:13">
      <c r="B21" s="45" t="s">
        <v>30</v>
      </c>
      <c r="C21" s="46" t="s">
        <v>31</v>
      </c>
      <c r="D21" s="47"/>
      <c r="E21" s="48"/>
      <c r="F21" s="47"/>
      <c r="G21" s="49"/>
      <c r="H21" s="50"/>
      <c r="I21" s="51"/>
      <c r="J21" s="50"/>
      <c r="K21" s="51"/>
      <c r="L21" s="50"/>
      <c r="M21" s="51"/>
    </row>
    <row r="22" spans="2:13" ht="48.75">
      <c r="B22" s="36">
        <v>2.1</v>
      </c>
      <c r="C22" s="37" t="s">
        <v>32</v>
      </c>
      <c r="D22" s="38" t="s">
        <v>16</v>
      </c>
      <c r="E22" s="28">
        <v>1</v>
      </c>
      <c r="F22" s="39">
        <v>120621.47</v>
      </c>
      <c r="G22" s="40">
        <f t="shared" si="0"/>
        <v>120621.47</v>
      </c>
      <c r="H22" s="41">
        <v>119638.8</v>
      </c>
      <c r="I22" s="42">
        <f t="shared" si="1"/>
        <v>119638.8</v>
      </c>
      <c r="J22" s="41">
        <v>120597.35</v>
      </c>
      <c r="K22" s="42">
        <f t="shared" si="2"/>
        <v>120597.35</v>
      </c>
      <c r="L22" s="41">
        <f t="shared" si="3"/>
        <v>120285.87333333334</v>
      </c>
      <c r="M22" s="42">
        <f t="shared" si="3"/>
        <v>120285.87333333334</v>
      </c>
    </row>
    <row r="23" spans="2:13" ht="24.75">
      <c r="B23" s="36">
        <v>2.2000000000000002</v>
      </c>
      <c r="C23" s="37" t="s">
        <v>33</v>
      </c>
      <c r="D23" s="38" t="s">
        <v>29</v>
      </c>
      <c r="E23" s="28">
        <v>2</v>
      </c>
      <c r="F23" s="39">
        <v>221139.35</v>
      </c>
      <c r="G23" s="40">
        <f t="shared" si="0"/>
        <v>442278.7</v>
      </c>
      <c r="H23" s="41">
        <v>219337.8</v>
      </c>
      <c r="I23" s="42">
        <f t="shared" si="1"/>
        <v>438675.6</v>
      </c>
      <c r="J23" s="41">
        <v>221095.13</v>
      </c>
      <c r="K23" s="42">
        <f t="shared" si="2"/>
        <v>442190.26</v>
      </c>
      <c r="L23" s="41">
        <f t="shared" si="3"/>
        <v>220524.09333333335</v>
      </c>
      <c r="M23" s="42">
        <f t="shared" si="3"/>
        <v>441048.1866666667</v>
      </c>
    </row>
    <row r="24" spans="2:13" ht="48.75">
      <c r="B24" s="36">
        <v>2.2999999999999998</v>
      </c>
      <c r="C24" s="37" t="s">
        <v>34</v>
      </c>
      <c r="D24" s="38" t="s">
        <v>16</v>
      </c>
      <c r="E24" s="28">
        <v>1</v>
      </c>
      <c r="F24" s="39">
        <v>271398.3</v>
      </c>
      <c r="G24" s="40">
        <f t="shared" si="0"/>
        <v>271398.3</v>
      </c>
      <c r="H24" s="41">
        <v>269187.3</v>
      </c>
      <c r="I24" s="42">
        <f t="shared" si="1"/>
        <v>269187.3</v>
      </c>
      <c r="J24" s="41">
        <v>271344.03000000003</v>
      </c>
      <c r="K24" s="42">
        <f t="shared" si="2"/>
        <v>271344.03000000003</v>
      </c>
      <c r="L24" s="41">
        <f t="shared" si="3"/>
        <v>270643.21000000002</v>
      </c>
      <c r="M24" s="42">
        <f t="shared" si="3"/>
        <v>270643.21000000002</v>
      </c>
    </row>
    <row r="25" spans="2:13" ht="120.75">
      <c r="B25" s="36">
        <v>2.4</v>
      </c>
      <c r="C25" s="37" t="s">
        <v>35</v>
      </c>
      <c r="D25" s="38" t="s">
        <v>16</v>
      </c>
      <c r="E25" s="28">
        <v>1</v>
      </c>
      <c r="F25" s="39">
        <v>1326836.1200000001</v>
      </c>
      <c r="G25" s="40">
        <f t="shared" si="0"/>
        <v>1326836.1200000001</v>
      </c>
      <c r="H25" s="41">
        <v>1316026.8</v>
      </c>
      <c r="I25" s="42">
        <f t="shared" si="1"/>
        <v>1316026.8</v>
      </c>
      <c r="J25" s="41">
        <v>1326570.81</v>
      </c>
      <c r="K25" s="42">
        <f t="shared" si="2"/>
        <v>1326570.81</v>
      </c>
      <c r="L25" s="41">
        <f t="shared" si="3"/>
        <v>1323144.5766666667</v>
      </c>
      <c r="M25" s="42">
        <f t="shared" si="3"/>
        <v>1323144.5766666667</v>
      </c>
    </row>
    <row r="26" spans="2:13" ht="48.75">
      <c r="B26" s="36">
        <v>2.5</v>
      </c>
      <c r="C26" s="37" t="s">
        <v>36</v>
      </c>
      <c r="D26" s="38" t="s">
        <v>29</v>
      </c>
      <c r="E26" s="28">
        <f>3.4*4.8</f>
        <v>16.32</v>
      </c>
      <c r="F26" s="39">
        <v>87450.559999999998</v>
      </c>
      <c r="G26" s="40">
        <f t="shared" si="0"/>
        <v>1427193.1392000001</v>
      </c>
      <c r="H26" s="41">
        <v>86738.13</v>
      </c>
      <c r="I26" s="42">
        <f t="shared" si="1"/>
        <v>1415566.2816000001</v>
      </c>
      <c r="J26" s="41">
        <v>87433.08</v>
      </c>
      <c r="K26" s="42">
        <f t="shared" si="2"/>
        <v>1426907.8656000001</v>
      </c>
      <c r="L26" s="41">
        <f t="shared" si="3"/>
        <v>87207.256666666668</v>
      </c>
      <c r="M26" s="42">
        <f t="shared" si="3"/>
        <v>1423222.4288000001</v>
      </c>
    </row>
    <row r="27" spans="2:13">
      <c r="B27" s="36">
        <v>2.6</v>
      </c>
      <c r="C27" s="37" t="s">
        <v>37</v>
      </c>
      <c r="D27" s="38" t="s">
        <v>19</v>
      </c>
      <c r="E27" s="28">
        <f>(1.4*2.4)+(1.4+2.4)*2.6</f>
        <v>13.239999999999998</v>
      </c>
      <c r="F27" s="39">
        <v>12464.22</v>
      </c>
      <c r="G27" s="40">
        <f t="shared" si="0"/>
        <v>165026.27279999998</v>
      </c>
      <c r="H27" s="41">
        <v>12362.68</v>
      </c>
      <c r="I27" s="42">
        <f t="shared" si="1"/>
        <v>163681.88319999998</v>
      </c>
      <c r="J27" s="41">
        <v>12461.73</v>
      </c>
      <c r="K27" s="42">
        <f t="shared" si="2"/>
        <v>164993.30519999997</v>
      </c>
      <c r="L27" s="41">
        <f t="shared" si="3"/>
        <v>12429.543333333335</v>
      </c>
      <c r="M27" s="42">
        <f t="shared" si="3"/>
        <v>164567.15373333331</v>
      </c>
    </row>
    <row r="28" spans="2:13" ht="24.75">
      <c r="B28" s="36">
        <v>2.7</v>
      </c>
      <c r="C28" s="37" t="s">
        <v>38</v>
      </c>
      <c r="D28" s="38" t="s">
        <v>19</v>
      </c>
      <c r="E28" s="28">
        <v>3.36</v>
      </c>
      <c r="F28" s="39">
        <v>115796.61</v>
      </c>
      <c r="G28" s="40">
        <f t="shared" si="0"/>
        <v>389076.60959999997</v>
      </c>
      <c r="H28" s="41">
        <v>114853.25</v>
      </c>
      <c r="I28" s="42">
        <f t="shared" si="1"/>
        <v>385906.92</v>
      </c>
      <c r="J28" s="41">
        <v>115773.45</v>
      </c>
      <c r="K28" s="42">
        <f t="shared" si="2"/>
        <v>388998.79199999996</v>
      </c>
      <c r="L28" s="41">
        <f t="shared" si="3"/>
        <v>115474.43666666666</v>
      </c>
      <c r="M28" s="42">
        <f t="shared" si="3"/>
        <v>387994.10719999997</v>
      </c>
    </row>
    <row r="29" spans="2:13">
      <c r="B29" s="36">
        <v>2.8</v>
      </c>
      <c r="C29" s="37" t="s">
        <v>39</v>
      </c>
      <c r="D29" s="38" t="s">
        <v>19</v>
      </c>
      <c r="E29" s="28">
        <v>13.24</v>
      </c>
      <c r="F29" s="39">
        <v>93158.94</v>
      </c>
      <c r="G29" s="40">
        <f t="shared" si="0"/>
        <v>1233424.3656000001</v>
      </c>
      <c r="H29" s="41">
        <v>92400</v>
      </c>
      <c r="I29" s="42">
        <f t="shared" si="1"/>
        <v>1223376</v>
      </c>
      <c r="J29" s="41">
        <v>93140.31</v>
      </c>
      <c r="K29" s="42">
        <f t="shared" si="2"/>
        <v>1233177.7043999999</v>
      </c>
      <c r="L29" s="41">
        <f t="shared" si="3"/>
        <v>92899.75</v>
      </c>
      <c r="M29" s="42">
        <f t="shared" si="3"/>
        <v>1229992.6900000002</v>
      </c>
    </row>
    <row r="30" spans="2:13">
      <c r="B30" s="36">
        <v>2.9</v>
      </c>
      <c r="C30" s="37" t="s">
        <v>40</v>
      </c>
      <c r="D30" s="38" t="s">
        <v>16</v>
      </c>
      <c r="E30" s="28">
        <v>1</v>
      </c>
      <c r="F30" s="39">
        <v>937638.65</v>
      </c>
      <c r="G30" s="40">
        <f t="shared" si="0"/>
        <v>937638.65</v>
      </c>
      <c r="H30" s="41">
        <v>930000</v>
      </c>
      <c r="I30" s="42">
        <f t="shared" si="1"/>
        <v>930000</v>
      </c>
      <c r="J30" s="41">
        <v>937451.16</v>
      </c>
      <c r="K30" s="42">
        <f t="shared" si="2"/>
        <v>937451.16</v>
      </c>
      <c r="L30" s="41">
        <f t="shared" si="3"/>
        <v>935029.93666666665</v>
      </c>
      <c r="M30" s="42">
        <f t="shared" si="3"/>
        <v>935029.93666666665</v>
      </c>
    </row>
    <row r="31" spans="2:13">
      <c r="B31" s="44">
        <v>2.1</v>
      </c>
      <c r="C31" s="37" t="s">
        <v>41</v>
      </c>
      <c r="D31" s="38" t="s">
        <v>16</v>
      </c>
      <c r="E31" s="28">
        <v>1</v>
      </c>
      <c r="F31" s="39">
        <v>417149.23</v>
      </c>
      <c r="G31" s="40">
        <f t="shared" si="0"/>
        <v>417149.23</v>
      </c>
      <c r="H31" s="41">
        <v>413750.85</v>
      </c>
      <c r="I31" s="42">
        <f t="shared" si="1"/>
        <v>413750.85</v>
      </c>
      <c r="J31" s="41">
        <v>417065.82</v>
      </c>
      <c r="K31" s="42">
        <f t="shared" si="2"/>
        <v>417065.82</v>
      </c>
      <c r="L31" s="41">
        <f t="shared" si="3"/>
        <v>415988.6333333333</v>
      </c>
      <c r="M31" s="42">
        <f t="shared" si="3"/>
        <v>415988.6333333333</v>
      </c>
    </row>
    <row r="32" spans="2:13" ht="24.75">
      <c r="B32" s="36">
        <v>3.11</v>
      </c>
      <c r="C32" s="37" t="s">
        <v>42</v>
      </c>
      <c r="D32" s="38" t="s">
        <v>16</v>
      </c>
      <c r="E32" s="28">
        <v>1</v>
      </c>
      <c r="F32" s="39">
        <v>495754.22</v>
      </c>
      <c r="G32" s="40">
        <f t="shared" si="0"/>
        <v>495754.22</v>
      </c>
      <c r="H32" s="41">
        <v>491715.47</v>
      </c>
      <c r="I32" s="42">
        <f t="shared" si="1"/>
        <v>491715.47</v>
      </c>
      <c r="J32" s="41">
        <v>495655.09</v>
      </c>
      <c r="K32" s="42">
        <f t="shared" si="2"/>
        <v>495655.09</v>
      </c>
      <c r="L32" s="41">
        <f t="shared" si="3"/>
        <v>494374.9266666667</v>
      </c>
      <c r="M32" s="42">
        <f t="shared" si="3"/>
        <v>494374.9266666667</v>
      </c>
    </row>
    <row r="33" spans="2:13" ht="24.75">
      <c r="B33" s="36">
        <v>2.12</v>
      </c>
      <c r="C33" s="37" t="s">
        <v>43</v>
      </c>
      <c r="D33" s="38" t="s">
        <v>16</v>
      </c>
      <c r="E33" s="28">
        <v>1</v>
      </c>
      <c r="F33" s="39">
        <v>1326836.1200000001</v>
      </c>
      <c r="G33" s="40">
        <f>F33*E33</f>
        <v>1326836.1200000001</v>
      </c>
      <c r="H33" s="41">
        <v>1316026.8</v>
      </c>
      <c r="I33" s="42">
        <f t="shared" si="1"/>
        <v>1316026.8</v>
      </c>
      <c r="J33" s="41">
        <v>1326570.81</v>
      </c>
      <c r="K33" s="42">
        <f t="shared" si="2"/>
        <v>1326570.81</v>
      </c>
      <c r="L33" s="41">
        <f t="shared" si="3"/>
        <v>1323144.5766666667</v>
      </c>
      <c r="M33" s="42">
        <f t="shared" si="3"/>
        <v>1323144.5766666667</v>
      </c>
    </row>
    <row r="34" spans="2:13" ht="36.75">
      <c r="B34" s="36">
        <v>2.13</v>
      </c>
      <c r="C34" s="37" t="s">
        <v>44</v>
      </c>
      <c r="D34" s="38" t="s">
        <v>16</v>
      </c>
      <c r="E34" s="28">
        <v>3</v>
      </c>
      <c r="F34" s="39">
        <v>72774.95</v>
      </c>
      <c r="G34" s="40">
        <f t="shared" si="0"/>
        <v>218324.84999999998</v>
      </c>
      <c r="H34" s="41">
        <v>72182.080000000002</v>
      </c>
      <c r="I34" s="42">
        <f t="shared" si="1"/>
        <v>216546.24</v>
      </c>
      <c r="J34" s="41">
        <v>72760.399999999994</v>
      </c>
      <c r="K34" s="42">
        <f t="shared" si="2"/>
        <v>218281.19999999998</v>
      </c>
      <c r="L34" s="41">
        <f t="shared" si="3"/>
        <v>72572.476666666669</v>
      </c>
      <c r="M34" s="42">
        <f t="shared" si="3"/>
        <v>217717.42999999996</v>
      </c>
    </row>
    <row r="35" spans="2:13" ht="36.75">
      <c r="B35" s="36">
        <v>2.14</v>
      </c>
      <c r="C35" s="37" t="s">
        <v>45</v>
      </c>
      <c r="D35" s="38" t="s">
        <v>16</v>
      </c>
      <c r="E35" s="28">
        <v>1</v>
      </c>
      <c r="F35" s="39">
        <v>733780.58</v>
      </c>
      <c r="G35" s="40">
        <f t="shared" si="0"/>
        <v>733780.58</v>
      </c>
      <c r="H35" s="41">
        <v>727802.7</v>
      </c>
      <c r="I35" s="42">
        <f t="shared" si="1"/>
        <v>727802.7</v>
      </c>
      <c r="J35" s="41">
        <v>733633.86</v>
      </c>
      <c r="K35" s="42">
        <f t="shared" si="2"/>
        <v>733633.86</v>
      </c>
      <c r="L35" s="41">
        <f t="shared" si="3"/>
        <v>731739.04666666652</v>
      </c>
      <c r="M35" s="42">
        <f t="shared" si="3"/>
        <v>731739.04666666652</v>
      </c>
    </row>
    <row r="36" spans="2:13">
      <c r="B36" s="45">
        <v>3</v>
      </c>
      <c r="C36" s="46" t="s">
        <v>46</v>
      </c>
      <c r="D36" s="47"/>
      <c r="E36" s="48"/>
      <c r="F36" s="47"/>
      <c r="G36" s="49"/>
      <c r="H36" s="52"/>
      <c r="I36" s="51"/>
      <c r="J36" s="50"/>
      <c r="K36" s="51"/>
      <c r="L36" s="50"/>
      <c r="M36" s="51"/>
    </row>
    <row r="37" spans="2:13" ht="120.75">
      <c r="B37" s="36">
        <v>3.1</v>
      </c>
      <c r="C37" s="37" t="s">
        <v>47</v>
      </c>
      <c r="D37" s="38" t="s">
        <v>16</v>
      </c>
      <c r="E37" s="28">
        <v>1</v>
      </c>
      <c r="F37" s="39">
        <v>4824858.62</v>
      </c>
      <c r="G37" s="40">
        <f t="shared" si="0"/>
        <v>4824858.62</v>
      </c>
      <c r="H37" s="41">
        <v>4785552</v>
      </c>
      <c r="I37" s="42">
        <f t="shared" si="1"/>
        <v>4785552</v>
      </c>
      <c r="J37" s="41">
        <v>4823893.84</v>
      </c>
      <c r="K37" s="42">
        <f t="shared" si="2"/>
        <v>4823893.84</v>
      </c>
      <c r="L37" s="41">
        <f t="shared" si="3"/>
        <v>4811434.82</v>
      </c>
      <c r="M37" s="42">
        <f t="shared" si="3"/>
        <v>4811434.82</v>
      </c>
    </row>
    <row r="38" spans="2:13" ht="60.75">
      <c r="B38" s="36">
        <v>3.2</v>
      </c>
      <c r="C38" s="37" t="s">
        <v>48</v>
      </c>
      <c r="D38" s="38" t="s">
        <v>19</v>
      </c>
      <c r="E38" s="28">
        <v>1376.5</v>
      </c>
      <c r="F38" s="39">
        <v>12966.81</v>
      </c>
      <c r="G38" s="40">
        <f t="shared" si="0"/>
        <v>17848813.965</v>
      </c>
      <c r="H38" s="41">
        <v>12861.17</v>
      </c>
      <c r="I38" s="42">
        <f t="shared" si="1"/>
        <v>17703400.504999999</v>
      </c>
      <c r="J38" s="41">
        <v>12964.21</v>
      </c>
      <c r="K38" s="42">
        <f t="shared" si="2"/>
        <v>17845235.064999998</v>
      </c>
      <c r="L38" s="41">
        <f t="shared" si="3"/>
        <v>12930.730000000001</v>
      </c>
      <c r="M38" s="42">
        <f t="shared" si="3"/>
        <v>17799149.844999999</v>
      </c>
    </row>
    <row r="39" spans="2:13">
      <c r="B39" s="45" t="s">
        <v>49</v>
      </c>
      <c r="C39" s="46" t="s">
        <v>50</v>
      </c>
      <c r="D39" s="47"/>
      <c r="E39" s="48"/>
      <c r="F39" s="47"/>
      <c r="G39" s="49"/>
      <c r="H39" s="50"/>
      <c r="I39" s="51"/>
      <c r="J39" s="50"/>
      <c r="K39" s="51"/>
      <c r="L39" s="50"/>
      <c r="M39" s="51"/>
    </row>
    <row r="40" spans="2:13" ht="48.75">
      <c r="B40" s="36">
        <v>1</v>
      </c>
      <c r="C40" s="37" t="s">
        <v>51</v>
      </c>
      <c r="D40" s="38" t="s">
        <v>52</v>
      </c>
      <c r="E40" s="53">
        <v>1</v>
      </c>
      <c r="F40" s="39">
        <v>1794620.21</v>
      </c>
      <c r="G40" s="54">
        <f>F40*E40</f>
        <v>1794620.21</v>
      </c>
      <c r="H40" s="41">
        <v>1780000</v>
      </c>
      <c r="I40" s="42">
        <f t="shared" si="1"/>
        <v>1780000</v>
      </c>
      <c r="J40" s="41">
        <v>1794261.36</v>
      </c>
      <c r="K40" s="42">
        <f t="shared" si="2"/>
        <v>1794261.36</v>
      </c>
      <c r="L40" s="41">
        <f t="shared" si="3"/>
        <v>1789627.1900000002</v>
      </c>
      <c r="M40" s="42">
        <f t="shared" si="3"/>
        <v>1789627.1900000002</v>
      </c>
    </row>
    <row r="41" spans="2:13" ht="15" customHeight="1">
      <c r="B41" s="45" t="s">
        <v>53</v>
      </c>
      <c r="C41" s="55" t="s">
        <v>54</v>
      </c>
      <c r="D41" s="46"/>
      <c r="E41" s="56"/>
      <c r="F41" s="57"/>
      <c r="G41" s="58"/>
      <c r="H41" s="50"/>
      <c r="I41" s="51"/>
      <c r="J41" s="50"/>
      <c r="K41" s="51"/>
      <c r="L41" s="50"/>
      <c r="M41" s="51"/>
    </row>
    <row r="42" spans="2:13" ht="24.75">
      <c r="B42" s="36">
        <v>1</v>
      </c>
      <c r="C42" s="37" t="s">
        <v>55</v>
      </c>
      <c r="D42" s="38" t="s">
        <v>19</v>
      </c>
      <c r="E42" s="53">
        <f>(3.05*16)+(3.1*9.8)</f>
        <v>79.180000000000007</v>
      </c>
      <c r="F42" s="39">
        <v>83076.800000000003</v>
      </c>
      <c r="G42" s="54">
        <f>F42*E42</f>
        <v>6578021.0240000011</v>
      </c>
      <c r="H42" s="41">
        <v>82400</v>
      </c>
      <c r="I42" s="42">
        <f t="shared" si="1"/>
        <v>6524432.0000000009</v>
      </c>
      <c r="J42" s="41">
        <v>83060.19</v>
      </c>
      <c r="K42" s="42">
        <f t="shared" si="2"/>
        <v>6576705.8442000011</v>
      </c>
      <c r="L42" s="41">
        <f t="shared" si="3"/>
        <v>82845.66333333333</v>
      </c>
      <c r="M42" s="42">
        <f t="shared" si="3"/>
        <v>6559719.622733335</v>
      </c>
    </row>
    <row r="43" spans="2:13">
      <c r="B43" s="45" t="s">
        <v>56</v>
      </c>
      <c r="C43" s="55" t="s">
        <v>57</v>
      </c>
      <c r="D43" s="59"/>
      <c r="E43" s="60"/>
      <c r="F43" s="57"/>
      <c r="G43" s="58"/>
      <c r="H43" s="50"/>
      <c r="I43" s="51"/>
      <c r="J43" s="50"/>
      <c r="K43" s="51"/>
      <c r="L43" s="50"/>
      <c r="M43" s="51"/>
    </row>
    <row r="44" spans="2:13" ht="24.75">
      <c r="B44" s="36">
        <v>1</v>
      </c>
      <c r="C44" s="37" t="s">
        <v>58</v>
      </c>
      <c r="D44" s="38" t="s">
        <v>19</v>
      </c>
      <c r="E44" s="53">
        <f>5.15*1.75</f>
        <v>9.0125000000000011</v>
      </c>
      <c r="F44" s="39">
        <v>83076.800000000003</v>
      </c>
      <c r="G44" s="61">
        <f>F44*E44</f>
        <v>748729.66000000015</v>
      </c>
      <c r="H44" s="41">
        <v>82400</v>
      </c>
      <c r="I44" s="42">
        <f t="shared" si="1"/>
        <v>742630.00000000012</v>
      </c>
      <c r="J44" s="41">
        <v>83060.19</v>
      </c>
      <c r="K44" s="42">
        <f t="shared" si="2"/>
        <v>748579.96237500012</v>
      </c>
      <c r="L44" s="41">
        <f t="shared" si="3"/>
        <v>82845.66333333333</v>
      </c>
      <c r="M44" s="42">
        <f t="shared" si="3"/>
        <v>746646.54079166672</v>
      </c>
    </row>
    <row r="45" spans="2:13">
      <c r="B45" s="45" t="s">
        <v>59</v>
      </c>
      <c r="C45" s="55" t="s">
        <v>60</v>
      </c>
      <c r="D45" s="59"/>
      <c r="E45" s="60"/>
      <c r="F45" s="57"/>
      <c r="G45" s="49"/>
      <c r="H45" s="50"/>
      <c r="I45" s="51"/>
      <c r="J45" s="50"/>
      <c r="K45" s="51"/>
      <c r="L45" s="50"/>
      <c r="M45" s="51"/>
    </row>
    <row r="46" spans="2:13" ht="24.75">
      <c r="B46" s="36">
        <v>1</v>
      </c>
      <c r="C46" s="37" t="s">
        <v>58</v>
      </c>
      <c r="D46" s="38" t="s">
        <v>19</v>
      </c>
      <c r="E46" s="53">
        <v>52</v>
      </c>
      <c r="F46" s="39">
        <v>83076.800000000003</v>
      </c>
      <c r="G46" s="40">
        <f>F46*E46</f>
        <v>4319993.6000000006</v>
      </c>
      <c r="H46" s="41">
        <v>82400</v>
      </c>
      <c r="I46" s="42">
        <f t="shared" si="1"/>
        <v>4284800</v>
      </c>
      <c r="J46" s="41">
        <v>83060.19</v>
      </c>
      <c r="K46" s="42">
        <f t="shared" si="2"/>
        <v>4319129.88</v>
      </c>
      <c r="L46" s="41">
        <f t="shared" si="3"/>
        <v>82845.66333333333</v>
      </c>
      <c r="M46" s="42">
        <f t="shared" si="3"/>
        <v>4307974.4933333332</v>
      </c>
    </row>
    <row r="47" spans="2:13">
      <c r="B47" s="36">
        <v>2</v>
      </c>
      <c r="C47" s="37" t="s">
        <v>61</v>
      </c>
      <c r="D47" s="38" t="s">
        <v>19</v>
      </c>
      <c r="E47" s="53">
        <f>47*2.4</f>
        <v>112.8</v>
      </c>
      <c r="F47" s="39">
        <v>28633.27</v>
      </c>
      <c r="G47" s="40">
        <f>F47*E47</f>
        <v>3229832.8560000001</v>
      </c>
      <c r="H47" s="41">
        <v>28400</v>
      </c>
      <c r="I47" s="42">
        <f t="shared" si="1"/>
        <v>3203520</v>
      </c>
      <c r="J47" s="41">
        <v>28627.54</v>
      </c>
      <c r="K47" s="42">
        <f t="shared" si="2"/>
        <v>3229186.5120000001</v>
      </c>
      <c r="L47" s="41">
        <f t="shared" si="3"/>
        <v>28553.603333333333</v>
      </c>
      <c r="M47" s="42">
        <f t="shared" si="3"/>
        <v>3220846.4560000002</v>
      </c>
    </row>
    <row r="48" spans="2:13">
      <c r="B48" s="36">
        <v>3</v>
      </c>
      <c r="C48" s="37" t="s">
        <v>62</v>
      </c>
      <c r="D48" s="38" t="s">
        <v>19</v>
      </c>
      <c r="E48" s="53">
        <f>47*2.4</f>
        <v>112.8</v>
      </c>
      <c r="F48" s="39">
        <v>18551.13</v>
      </c>
      <c r="G48" s="40">
        <f>F48*E48</f>
        <v>2092567.4640000002</v>
      </c>
      <c r="H48" s="41">
        <v>18400</v>
      </c>
      <c r="I48" s="42">
        <f t="shared" si="1"/>
        <v>2075520</v>
      </c>
      <c r="J48" s="41">
        <v>18547.419999999998</v>
      </c>
      <c r="K48" s="42">
        <f t="shared" si="2"/>
        <v>2092148.9759999998</v>
      </c>
      <c r="L48" s="41">
        <f t="shared" si="3"/>
        <v>18499.516666666666</v>
      </c>
      <c r="M48" s="42">
        <f t="shared" si="3"/>
        <v>2086745.4799999997</v>
      </c>
    </row>
    <row r="49" spans="1:13">
      <c r="B49" s="45" t="s">
        <v>63</v>
      </c>
      <c r="C49" s="55" t="s">
        <v>64</v>
      </c>
      <c r="D49" s="59"/>
      <c r="E49" s="60"/>
      <c r="F49" s="57"/>
      <c r="G49" s="62"/>
      <c r="H49" s="50"/>
      <c r="I49" s="51"/>
      <c r="J49" s="50"/>
      <c r="K49" s="51"/>
      <c r="L49" s="50"/>
      <c r="M49" s="51"/>
    </row>
    <row r="50" spans="1:13" ht="72.75">
      <c r="A50" s="63"/>
      <c r="B50" s="36">
        <v>1</v>
      </c>
      <c r="C50" s="37" t="s">
        <v>65</v>
      </c>
      <c r="D50" s="38" t="s">
        <v>19</v>
      </c>
      <c r="E50" s="53">
        <v>12</v>
      </c>
      <c r="F50" s="39">
        <v>236930.2</v>
      </c>
      <c r="G50" s="40">
        <f t="shared" ref="G50:G55" si="4">F50*E50</f>
        <v>2843162.4000000004</v>
      </c>
      <c r="H50" s="41">
        <v>235000</v>
      </c>
      <c r="I50" s="42">
        <f t="shared" si="1"/>
        <v>2820000</v>
      </c>
      <c r="J50" s="41">
        <v>236882.82</v>
      </c>
      <c r="K50" s="42">
        <f t="shared" si="2"/>
        <v>2842593.84</v>
      </c>
      <c r="L50" s="41">
        <f t="shared" si="3"/>
        <v>236271.00666666668</v>
      </c>
      <c r="M50" s="42">
        <f t="shared" si="3"/>
        <v>2835252.08</v>
      </c>
    </row>
    <row r="51" spans="1:13" ht="24.75">
      <c r="A51" s="63"/>
      <c r="B51" s="36">
        <v>2</v>
      </c>
      <c r="C51" s="37" t="s">
        <v>66</v>
      </c>
      <c r="D51" s="38" t="s">
        <v>16</v>
      </c>
      <c r="E51" s="53">
        <v>1</v>
      </c>
      <c r="F51" s="39">
        <v>146190.97</v>
      </c>
      <c r="G51" s="40">
        <f t="shared" si="4"/>
        <v>146190.97</v>
      </c>
      <c r="H51" s="41">
        <v>145000</v>
      </c>
      <c r="I51" s="42">
        <f t="shared" si="1"/>
        <v>145000</v>
      </c>
      <c r="J51" s="41">
        <v>146161.74</v>
      </c>
      <c r="K51" s="42">
        <f t="shared" si="2"/>
        <v>146161.74</v>
      </c>
      <c r="L51" s="41">
        <f t="shared" si="3"/>
        <v>145784.23666666666</v>
      </c>
      <c r="M51" s="42">
        <f t="shared" si="3"/>
        <v>145784.23666666666</v>
      </c>
    </row>
    <row r="52" spans="1:13" ht="36.75">
      <c r="A52" s="63"/>
      <c r="B52" s="36">
        <v>3</v>
      </c>
      <c r="C52" s="37" t="s">
        <v>67</v>
      </c>
      <c r="D52" s="38" t="s">
        <v>14</v>
      </c>
      <c r="E52" s="53">
        <v>40</v>
      </c>
      <c r="F52" s="39">
        <v>38715.4</v>
      </c>
      <c r="G52" s="40">
        <f t="shared" si="4"/>
        <v>1548616</v>
      </c>
      <c r="H52" s="41">
        <v>38400</v>
      </c>
      <c r="I52" s="42">
        <f t="shared" si="1"/>
        <v>1536000</v>
      </c>
      <c r="J52" s="41">
        <v>38707.660000000003</v>
      </c>
      <c r="K52" s="42">
        <f t="shared" si="2"/>
        <v>1548306.4000000001</v>
      </c>
      <c r="L52" s="41">
        <f t="shared" si="3"/>
        <v>38607.686666666668</v>
      </c>
      <c r="M52" s="42">
        <f t="shared" si="3"/>
        <v>1544307.4666666668</v>
      </c>
    </row>
    <row r="53" spans="1:13" ht="24.75">
      <c r="A53" s="63"/>
      <c r="B53" s="36">
        <v>4</v>
      </c>
      <c r="C53" s="37" t="s">
        <v>68</v>
      </c>
      <c r="D53" s="38" t="s">
        <v>69</v>
      </c>
      <c r="E53" s="53">
        <v>1</v>
      </c>
      <c r="F53" s="39">
        <v>146190.97</v>
      </c>
      <c r="G53" s="40">
        <f t="shared" si="4"/>
        <v>146190.97</v>
      </c>
      <c r="H53" s="41">
        <v>145000</v>
      </c>
      <c r="I53" s="42">
        <f t="shared" si="1"/>
        <v>145000</v>
      </c>
      <c r="J53" s="41">
        <v>146161.74</v>
      </c>
      <c r="K53" s="42">
        <f t="shared" si="2"/>
        <v>146161.74</v>
      </c>
      <c r="L53" s="41">
        <f t="shared" si="3"/>
        <v>145784.23666666666</v>
      </c>
      <c r="M53" s="42">
        <f t="shared" si="3"/>
        <v>145784.23666666666</v>
      </c>
    </row>
    <row r="54" spans="1:13">
      <c r="A54" s="63"/>
      <c r="B54" s="36">
        <v>5</v>
      </c>
      <c r="C54" s="37" t="s">
        <v>70</v>
      </c>
      <c r="D54" s="38" t="s">
        <v>69</v>
      </c>
      <c r="E54" s="53">
        <v>1</v>
      </c>
      <c r="F54" s="39">
        <v>131067.77</v>
      </c>
      <c r="G54" s="40">
        <f t="shared" si="4"/>
        <v>131067.77</v>
      </c>
      <c r="H54" s="41">
        <v>130000</v>
      </c>
      <c r="I54" s="42">
        <f t="shared" si="1"/>
        <v>130000</v>
      </c>
      <c r="J54" s="41">
        <v>131041.56</v>
      </c>
      <c r="K54" s="42">
        <f t="shared" si="2"/>
        <v>131041.56</v>
      </c>
      <c r="L54" s="41">
        <f t="shared" si="3"/>
        <v>130703.11</v>
      </c>
      <c r="M54" s="42">
        <f t="shared" si="3"/>
        <v>130703.11</v>
      </c>
    </row>
    <row r="55" spans="1:13" ht="24.75">
      <c r="B55" s="36">
        <v>6</v>
      </c>
      <c r="C55" s="37" t="s">
        <v>71</v>
      </c>
      <c r="D55" s="38" t="s">
        <v>52</v>
      </c>
      <c r="E55" s="53">
        <v>27</v>
      </c>
      <c r="F55" s="39">
        <v>147199.19</v>
      </c>
      <c r="G55" s="40">
        <f t="shared" si="4"/>
        <v>3974378.13</v>
      </c>
      <c r="H55" s="41">
        <v>146000</v>
      </c>
      <c r="I55" s="42">
        <f t="shared" si="1"/>
        <v>3942000</v>
      </c>
      <c r="J55" s="41">
        <v>147169.75</v>
      </c>
      <c r="K55" s="42">
        <f t="shared" si="2"/>
        <v>3973583.25</v>
      </c>
      <c r="L55" s="41">
        <f t="shared" si="3"/>
        <v>146789.64666666667</v>
      </c>
      <c r="M55" s="42">
        <f t="shared" si="3"/>
        <v>3963320.4599999995</v>
      </c>
    </row>
    <row r="56" spans="1:13" ht="24.75">
      <c r="B56" s="45" t="s">
        <v>72</v>
      </c>
      <c r="C56" s="55" t="s">
        <v>73</v>
      </c>
      <c r="D56" s="59"/>
      <c r="E56" s="60"/>
      <c r="F56" s="57"/>
      <c r="G56" s="62"/>
      <c r="H56" s="50"/>
      <c r="I56" s="51"/>
      <c r="J56" s="50"/>
      <c r="K56" s="51"/>
      <c r="L56" s="50"/>
      <c r="M56" s="51"/>
    </row>
    <row r="57" spans="1:13" ht="36.75">
      <c r="B57" s="36">
        <v>1</v>
      </c>
      <c r="C57" s="37" t="s">
        <v>74</v>
      </c>
      <c r="D57" s="38" t="s">
        <v>19</v>
      </c>
      <c r="E57" s="53">
        <f>11.3+174</f>
        <v>185.3</v>
      </c>
      <c r="F57" s="39">
        <v>80076.800000000003</v>
      </c>
      <c r="G57" s="40">
        <f>F57*E57</f>
        <v>14838231.040000001</v>
      </c>
      <c r="H57" s="41">
        <v>82400</v>
      </c>
      <c r="I57" s="42">
        <f t="shared" si="1"/>
        <v>15268720.000000002</v>
      </c>
      <c r="J57" s="41">
        <v>83060.19</v>
      </c>
      <c r="K57" s="42">
        <f t="shared" si="2"/>
        <v>15391053.207000002</v>
      </c>
      <c r="L57" s="41">
        <f t="shared" si="3"/>
        <v>81845.66333333333</v>
      </c>
      <c r="M57" s="42">
        <f t="shared" si="3"/>
        <v>15166001.41566667</v>
      </c>
    </row>
    <row r="58" spans="1:13" ht="24.75">
      <c r="B58" s="36">
        <v>2</v>
      </c>
      <c r="C58" s="37" t="s">
        <v>75</v>
      </c>
      <c r="D58" s="38" t="s">
        <v>19</v>
      </c>
      <c r="E58" s="53">
        <f>15.68*2.4+495</f>
        <v>532.63199999999995</v>
      </c>
      <c r="F58" s="39">
        <v>24600.41</v>
      </c>
      <c r="G58" s="40">
        <f t="shared" ref="G58:G68" si="5">F58*E58</f>
        <v>13102965.579119999</v>
      </c>
      <c r="H58" s="41">
        <v>24400</v>
      </c>
      <c r="I58" s="42">
        <f t="shared" si="1"/>
        <v>12996220.799999999</v>
      </c>
      <c r="J58" s="41">
        <v>24595.49</v>
      </c>
      <c r="K58" s="42">
        <f t="shared" si="2"/>
        <v>13100345.029679999</v>
      </c>
      <c r="L58" s="41">
        <f t="shared" si="3"/>
        <v>24531.966666666671</v>
      </c>
      <c r="M58" s="42">
        <f t="shared" si="3"/>
        <v>13066510.469599999</v>
      </c>
    </row>
    <row r="59" spans="1:13">
      <c r="B59" s="36">
        <v>3</v>
      </c>
      <c r="C59" s="37" t="s">
        <v>62</v>
      </c>
      <c r="D59" s="38" t="s">
        <v>19</v>
      </c>
      <c r="E59" s="53">
        <v>37.630000000000003</v>
      </c>
      <c r="F59" s="39">
        <v>18551.13</v>
      </c>
      <c r="G59" s="40">
        <f t="shared" si="5"/>
        <v>698079.02190000005</v>
      </c>
      <c r="H59" s="41">
        <v>18400</v>
      </c>
      <c r="I59" s="42">
        <f t="shared" si="1"/>
        <v>692392</v>
      </c>
      <c r="J59" s="41">
        <v>18547.419999999998</v>
      </c>
      <c r="K59" s="42">
        <f t="shared" si="2"/>
        <v>697939.41460000002</v>
      </c>
      <c r="L59" s="41">
        <f t="shared" si="3"/>
        <v>18499.516666666666</v>
      </c>
      <c r="M59" s="42">
        <f t="shared" si="3"/>
        <v>696136.81216666673</v>
      </c>
    </row>
    <row r="60" spans="1:13">
      <c r="B60" s="36">
        <v>4</v>
      </c>
      <c r="C60" s="37" t="s">
        <v>76</v>
      </c>
      <c r="D60" s="38" t="s">
        <v>52</v>
      </c>
      <c r="E60" s="53">
        <v>1</v>
      </c>
      <c r="F60" s="39">
        <v>231889.13</v>
      </c>
      <c r="G60" s="40">
        <f t="shared" si="5"/>
        <v>231889.13</v>
      </c>
      <c r="H60" s="41">
        <v>230000</v>
      </c>
      <c r="I60" s="42">
        <f t="shared" si="1"/>
        <v>230000</v>
      </c>
      <c r="J60" s="41">
        <v>231842.76</v>
      </c>
      <c r="K60" s="42">
        <f t="shared" si="2"/>
        <v>231842.76</v>
      </c>
      <c r="L60" s="41">
        <f t="shared" si="3"/>
        <v>231243.96333333335</v>
      </c>
      <c r="M60" s="42">
        <f t="shared" si="3"/>
        <v>231243.96333333335</v>
      </c>
    </row>
    <row r="61" spans="1:13">
      <c r="B61" s="36">
        <v>5</v>
      </c>
      <c r="C61" s="37" t="s">
        <v>77</v>
      </c>
      <c r="D61" s="38" t="s">
        <v>19</v>
      </c>
      <c r="E61" s="53">
        <f>(0.59+1.33)*0.51</f>
        <v>0.97919999999999996</v>
      </c>
      <c r="F61" s="39">
        <v>12098.56</v>
      </c>
      <c r="G61" s="40">
        <f t="shared" si="5"/>
        <v>11846.909951999998</v>
      </c>
      <c r="H61" s="41">
        <v>12000</v>
      </c>
      <c r="I61" s="42">
        <f t="shared" si="1"/>
        <v>11750.4</v>
      </c>
      <c r="J61" s="41">
        <v>12096.14</v>
      </c>
      <c r="K61" s="42">
        <f t="shared" si="2"/>
        <v>11844.540287999998</v>
      </c>
      <c r="L61" s="41">
        <f t="shared" si="3"/>
        <v>12064.9</v>
      </c>
      <c r="M61" s="42">
        <f t="shared" si="3"/>
        <v>11813.950079999997</v>
      </c>
    </row>
    <row r="62" spans="1:13">
      <c r="B62" s="36">
        <v>6</v>
      </c>
      <c r="C62" s="37" t="s">
        <v>78</v>
      </c>
      <c r="D62" s="38" t="s">
        <v>19</v>
      </c>
      <c r="E62" s="53">
        <f>E61</f>
        <v>0.97919999999999996</v>
      </c>
      <c r="F62" s="39">
        <v>1411499.04</v>
      </c>
      <c r="G62" s="40">
        <f t="shared" si="5"/>
        <v>1382139.8599680001</v>
      </c>
      <c r="H62" s="41">
        <v>1400000</v>
      </c>
      <c r="I62" s="42">
        <f t="shared" si="1"/>
        <v>1370880</v>
      </c>
      <c r="J62" s="41">
        <v>1411216.8</v>
      </c>
      <c r="K62" s="42">
        <f t="shared" si="2"/>
        <v>1381863.4905600001</v>
      </c>
      <c r="L62" s="41">
        <f t="shared" si="3"/>
        <v>1407571.9466666665</v>
      </c>
      <c r="M62" s="42">
        <f t="shared" si="3"/>
        <v>1378294.4501759999</v>
      </c>
    </row>
    <row r="63" spans="1:13">
      <c r="B63" s="36">
        <v>7</v>
      </c>
      <c r="C63" s="37" t="s">
        <v>79</v>
      </c>
      <c r="D63" s="38" t="s">
        <v>19</v>
      </c>
      <c r="E63" s="53">
        <f>E62*2</f>
        <v>1.9583999999999999</v>
      </c>
      <c r="F63" s="39">
        <v>42647.44</v>
      </c>
      <c r="G63" s="40">
        <f t="shared" si="5"/>
        <v>83520.746496000007</v>
      </c>
      <c r="H63" s="41">
        <v>42300</v>
      </c>
      <c r="I63" s="42">
        <f t="shared" si="1"/>
        <v>82840.319999999992</v>
      </c>
      <c r="J63" s="41">
        <v>42638.91</v>
      </c>
      <c r="K63" s="42">
        <f t="shared" si="2"/>
        <v>83504.041343999997</v>
      </c>
      <c r="L63" s="41">
        <f t="shared" si="3"/>
        <v>42528.783333333333</v>
      </c>
      <c r="M63" s="42">
        <f t="shared" si="3"/>
        <v>83288.369279999999</v>
      </c>
    </row>
    <row r="64" spans="1:13" ht="15" customHeight="1">
      <c r="B64" s="45" t="s">
        <v>80</v>
      </c>
      <c r="C64" s="55" t="s">
        <v>81</v>
      </c>
      <c r="D64" s="59"/>
      <c r="E64" s="60"/>
      <c r="F64" s="57"/>
      <c r="G64" s="62"/>
      <c r="H64" s="50"/>
      <c r="I64" s="51"/>
      <c r="J64" s="50"/>
      <c r="K64" s="51"/>
      <c r="L64" s="50"/>
      <c r="M64" s="51"/>
    </row>
    <row r="65" spans="2:13">
      <c r="B65" s="36">
        <v>1</v>
      </c>
      <c r="C65" s="37" t="s">
        <v>82</v>
      </c>
      <c r="D65" s="38" t="s">
        <v>19</v>
      </c>
      <c r="E65" s="53">
        <f>4.5*4</f>
        <v>18</v>
      </c>
      <c r="F65" s="39">
        <v>13106.78</v>
      </c>
      <c r="G65" s="40">
        <f t="shared" si="5"/>
        <v>235922.04</v>
      </c>
      <c r="H65" s="41">
        <v>13000</v>
      </c>
      <c r="I65" s="42">
        <f t="shared" si="1"/>
        <v>234000</v>
      </c>
      <c r="J65" s="41">
        <v>13104.16</v>
      </c>
      <c r="K65" s="42">
        <f t="shared" si="2"/>
        <v>235874.88</v>
      </c>
      <c r="L65" s="41">
        <f t="shared" si="3"/>
        <v>13070.313333333334</v>
      </c>
      <c r="M65" s="42">
        <f t="shared" si="3"/>
        <v>235265.64</v>
      </c>
    </row>
    <row r="66" spans="2:13" ht="24.75">
      <c r="B66" s="36">
        <v>2</v>
      </c>
      <c r="C66" s="37" t="s">
        <v>83</v>
      </c>
      <c r="D66" s="38" t="s">
        <v>19</v>
      </c>
      <c r="E66" s="53">
        <f>4.5*4</f>
        <v>18</v>
      </c>
      <c r="F66" s="39">
        <v>53838.61</v>
      </c>
      <c r="G66" s="40">
        <f t="shared" si="5"/>
        <v>969094.98</v>
      </c>
      <c r="H66" s="41">
        <v>53400</v>
      </c>
      <c r="I66" s="42">
        <f t="shared" si="1"/>
        <v>961200</v>
      </c>
      <c r="J66" s="41">
        <v>53827.839999999997</v>
      </c>
      <c r="K66" s="42">
        <f t="shared" si="2"/>
        <v>968901.11999999988</v>
      </c>
      <c r="L66" s="41">
        <f t="shared" si="3"/>
        <v>53688.816666666673</v>
      </c>
      <c r="M66" s="42">
        <f t="shared" si="3"/>
        <v>966398.69999999984</v>
      </c>
    </row>
    <row r="67" spans="2:13" ht="15" customHeight="1">
      <c r="B67" s="45" t="s">
        <v>84</v>
      </c>
      <c r="C67" s="55" t="s">
        <v>85</v>
      </c>
      <c r="D67" s="59"/>
      <c r="E67" s="60"/>
      <c r="F67" s="57"/>
      <c r="G67" s="62"/>
      <c r="H67" s="50"/>
      <c r="I67" s="51"/>
      <c r="J67" s="50"/>
      <c r="K67" s="51"/>
      <c r="L67" s="50"/>
      <c r="M67" s="51"/>
    </row>
    <row r="68" spans="2:13" ht="61.5" thickBot="1">
      <c r="B68" s="64">
        <v>1</v>
      </c>
      <c r="C68" s="37" t="s">
        <v>86</v>
      </c>
      <c r="D68" s="65" t="s">
        <v>19</v>
      </c>
      <c r="E68" s="66">
        <v>250</v>
      </c>
      <c r="F68" s="67">
        <v>55478.99</v>
      </c>
      <c r="G68" s="68">
        <f t="shared" si="5"/>
        <v>13869747.5</v>
      </c>
      <c r="H68" s="69">
        <v>58400</v>
      </c>
      <c r="I68" s="70">
        <f t="shared" si="1"/>
        <v>14600000</v>
      </c>
      <c r="J68" s="69">
        <v>55467.9</v>
      </c>
      <c r="K68" s="70">
        <f t="shared" si="2"/>
        <v>13866975</v>
      </c>
      <c r="L68" s="71">
        <f t="shared" si="3"/>
        <v>56448.963333333326</v>
      </c>
      <c r="M68" s="72">
        <f t="shared" si="3"/>
        <v>14112240.833333334</v>
      </c>
    </row>
    <row r="69" spans="2:13">
      <c r="B69" s="73"/>
      <c r="C69" s="73"/>
      <c r="D69" s="73"/>
      <c r="E69" s="74" t="s">
        <v>87</v>
      </c>
      <c r="F69" s="75"/>
      <c r="G69" s="76">
        <f>SUM(G8:G68)</f>
        <v>221692064.03765601</v>
      </c>
      <c r="H69" s="77" t="s">
        <v>87</v>
      </c>
      <c r="I69" s="78">
        <f>SUM(I8:I68)</f>
        <v>221280620.15279999</v>
      </c>
      <c r="J69" s="77" t="s">
        <v>87</v>
      </c>
      <c r="K69" s="78">
        <f>SUM(K8:K68)</f>
        <v>222203518.03010705</v>
      </c>
      <c r="L69" s="77" t="s">
        <v>87</v>
      </c>
      <c r="M69" s="79">
        <f t="shared" ref="M69:M132" si="6">AVERAGE(G69,I69,K69)</f>
        <v>221725400.74018767</v>
      </c>
    </row>
    <row r="70" spans="2:13">
      <c r="B70" s="73"/>
      <c r="C70" s="73"/>
      <c r="D70" s="73"/>
      <c r="E70" s="80" t="s">
        <v>88</v>
      </c>
      <c r="F70" s="81"/>
      <c r="G70" s="82">
        <f>G69*0.12</f>
        <v>26603047.684518721</v>
      </c>
      <c r="H70" s="83" t="s">
        <v>88</v>
      </c>
      <c r="I70" s="84">
        <f>I69*0.12</f>
        <v>26553674.418335997</v>
      </c>
      <c r="J70" s="83" t="s">
        <v>88</v>
      </c>
      <c r="K70" s="84">
        <f>K69*0.12</f>
        <v>26664422.163612846</v>
      </c>
      <c r="L70" s="83" t="s">
        <v>88</v>
      </c>
      <c r="M70" s="85">
        <f t="shared" si="6"/>
        <v>26607048.088822518</v>
      </c>
    </row>
    <row r="71" spans="2:13">
      <c r="B71" s="73"/>
      <c r="C71" s="73"/>
      <c r="D71" s="73"/>
      <c r="E71" s="80" t="s">
        <v>89</v>
      </c>
      <c r="F71" s="81"/>
      <c r="G71" s="82">
        <f>G69*0.05</f>
        <v>11084603.201882802</v>
      </c>
      <c r="H71" s="83" t="s">
        <v>89</v>
      </c>
      <c r="I71" s="84">
        <f>I69*0.05</f>
        <v>11064031.00764</v>
      </c>
      <c r="J71" s="83" t="s">
        <v>89</v>
      </c>
      <c r="K71" s="84">
        <f>K69*0.05</f>
        <v>11110175.901505353</v>
      </c>
      <c r="L71" s="83" t="s">
        <v>89</v>
      </c>
      <c r="M71" s="85">
        <f t="shared" si="6"/>
        <v>11086270.037009386</v>
      </c>
    </row>
    <row r="72" spans="2:13">
      <c r="B72" s="73"/>
      <c r="C72" s="73"/>
      <c r="D72" s="73"/>
      <c r="E72" s="80" t="s">
        <v>90</v>
      </c>
      <c r="F72" s="81"/>
      <c r="G72" s="82">
        <f>G69*0.04</f>
        <v>8867682.5615062397</v>
      </c>
      <c r="H72" s="83" t="s">
        <v>90</v>
      </c>
      <c r="I72" s="84">
        <f>I69*0.04</f>
        <v>8851224.8061120007</v>
      </c>
      <c r="J72" s="83" t="s">
        <v>90</v>
      </c>
      <c r="K72" s="84">
        <f>K69*0.04</f>
        <v>8888140.7212042827</v>
      </c>
      <c r="L72" s="83" t="s">
        <v>90</v>
      </c>
      <c r="M72" s="85">
        <f t="shared" si="6"/>
        <v>8869016.0296075065</v>
      </c>
    </row>
    <row r="73" spans="2:13">
      <c r="B73" s="73"/>
      <c r="C73" s="73"/>
      <c r="D73" s="73"/>
      <c r="E73" s="80" t="s">
        <v>91</v>
      </c>
      <c r="F73" s="81"/>
      <c r="G73" s="82">
        <f>G72*0.19</f>
        <v>1684859.6866861857</v>
      </c>
      <c r="H73" s="83" t="s">
        <v>91</v>
      </c>
      <c r="I73" s="84">
        <f>I72*0.19</f>
        <v>1681732.7131612801</v>
      </c>
      <c r="J73" s="83" t="s">
        <v>91</v>
      </c>
      <c r="K73" s="84">
        <f>K72*0.19</f>
        <v>1688746.7370288137</v>
      </c>
      <c r="L73" s="83" t="s">
        <v>91</v>
      </c>
      <c r="M73" s="85">
        <f t="shared" si="6"/>
        <v>1685113.0456254266</v>
      </c>
    </row>
    <row r="74" spans="2:13" ht="15.75" thickBot="1">
      <c r="B74" s="73"/>
      <c r="C74" s="73"/>
      <c r="D74" s="73"/>
      <c r="E74" s="86" t="s">
        <v>92</v>
      </c>
      <c r="F74" s="87"/>
      <c r="G74" s="88">
        <f>SUM(G69:G73)</f>
        <v>269932257.17224997</v>
      </c>
      <c r="H74" s="89" t="s">
        <v>92</v>
      </c>
      <c r="I74" s="90">
        <f>SUM(I69:I73)</f>
        <v>269431283.09804928</v>
      </c>
      <c r="J74" s="89" t="s">
        <v>92</v>
      </c>
      <c r="K74" s="90">
        <f>SUM(K69:K73)</f>
        <v>270555003.55345839</v>
      </c>
      <c r="L74" s="89" t="s">
        <v>92</v>
      </c>
      <c r="M74" s="91">
        <f t="shared" si="6"/>
        <v>269972847.94125253</v>
      </c>
    </row>
    <row r="75" spans="2:13">
      <c r="B75" s="73"/>
      <c r="C75" s="73"/>
      <c r="D75" s="73"/>
      <c r="E75" s="92"/>
      <c r="F75" s="92"/>
      <c r="G75" s="93"/>
      <c r="H75" s="63"/>
      <c r="I75" s="94"/>
      <c r="J75" s="63"/>
      <c r="K75" s="94"/>
      <c r="L75" s="63"/>
      <c r="M75" s="95"/>
    </row>
    <row r="76" spans="2:13">
      <c r="B76" s="73"/>
      <c r="C76" s="73"/>
      <c r="D76" s="73"/>
      <c r="E76" s="92"/>
      <c r="F76" s="92"/>
      <c r="G76" s="93"/>
      <c r="H76" s="63"/>
      <c r="I76" s="94"/>
      <c r="J76" s="63"/>
      <c r="K76" s="94"/>
      <c r="L76" s="63"/>
      <c r="M76" s="95"/>
    </row>
    <row r="77" spans="2:13">
      <c r="B77" s="73"/>
      <c r="C77" s="73"/>
      <c r="D77" s="73"/>
      <c r="E77" s="92"/>
      <c r="F77" s="92"/>
      <c r="G77" s="93"/>
      <c r="H77" s="63"/>
      <c r="I77" s="94"/>
      <c r="J77" s="63"/>
      <c r="K77" s="94"/>
      <c r="L77" s="63"/>
      <c r="M77" s="95"/>
    </row>
    <row r="78" spans="2:13" ht="42" customHeight="1">
      <c r="B78" s="96" t="s">
        <v>93</v>
      </c>
      <c r="C78" s="96"/>
      <c r="D78" s="96"/>
      <c r="E78" s="96"/>
      <c r="F78" s="96"/>
      <c r="G78" s="96"/>
      <c r="H78" s="96"/>
      <c r="I78" s="96"/>
      <c r="J78" s="96"/>
      <c r="K78" s="96"/>
      <c r="L78" s="96"/>
      <c r="M78" s="96"/>
    </row>
    <row r="80" spans="2:13">
      <c r="G80" s="97"/>
      <c r="K80" s="97"/>
    </row>
    <row r="81" spans="2:12">
      <c r="G81" s="98"/>
      <c r="I81" s="98"/>
      <c r="K81" s="98"/>
    </row>
    <row r="83" spans="2:12" ht="18.75">
      <c r="B83" s="63"/>
      <c r="C83" s="99" t="s">
        <v>94</v>
      </c>
      <c r="D83" s="99"/>
      <c r="E83" s="99"/>
      <c r="F83" s="99"/>
      <c r="G83" s="99"/>
      <c r="H83" s="99"/>
      <c r="I83" s="99"/>
      <c r="J83" s="99"/>
      <c r="K83" s="99"/>
      <c r="L83" s="99"/>
    </row>
    <row r="84" spans="2:12" ht="18.75">
      <c r="B84" s="100"/>
      <c r="C84" s="99" t="s">
        <v>95</v>
      </c>
      <c r="D84" s="99"/>
      <c r="E84" s="99"/>
      <c r="F84" s="99"/>
      <c r="G84" s="99"/>
      <c r="H84" s="99"/>
      <c r="I84" s="99"/>
      <c r="J84" s="99"/>
      <c r="K84" s="99"/>
      <c r="L84" s="99"/>
    </row>
    <row r="85" spans="2:12">
      <c r="B85" s="63"/>
      <c r="C85" s="101"/>
      <c r="D85" s="101"/>
      <c r="E85" s="101"/>
      <c r="F85" s="101"/>
      <c r="G85" s="101"/>
      <c r="H85" s="101"/>
      <c r="I85" s="101"/>
      <c r="J85" s="101"/>
      <c r="K85" s="101"/>
      <c r="L85" s="101"/>
    </row>
    <row r="86" spans="2:12">
      <c r="B86" s="63"/>
      <c r="C86" s="101"/>
      <c r="D86" s="101"/>
      <c r="E86" s="101"/>
      <c r="F86" s="101"/>
      <c r="G86" s="101"/>
      <c r="H86" s="101"/>
      <c r="I86" s="101"/>
      <c r="J86" s="101"/>
      <c r="K86" s="101"/>
      <c r="L86" s="101"/>
    </row>
    <row r="87" spans="2:12" ht="18.75">
      <c r="B87" s="63"/>
      <c r="C87" s="102" t="s">
        <v>96</v>
      </c>
      <c r="D87" s="103"/>
      <c r="E87" s="103"/>
      <c r="F87" s="103"/>
      <c r="G87" s="103"/>
      <c r="H87" s="103"/>
      <c r="I87" s="103"/>
      <c r="J87" s="103"/>
      <c r="K87" s="103"/>
      <c r="L87" s="103"/>
    </row>
    <row r="88" spans="2:12" ht="18.75">
      <c r="B88" s="63"/>
      <c r="C88" s="104" t="s">
        <v>97</v>
      </c>
      <c r="D88" s="104"/>
      <c r="E88" s="104"/>
      <c r="F88" s="104"/>
      <c r="G88" s="104"/>
      <c r="H88" s="104"/>
      <c r="I88" s="104"/>
      <c r="J88" s="104"/>
      <c r="K88" s="104"/>
      <c r="L88" s="104"/>
    </row>
  </sheetData>
  <mergeCells count="19">
    <mergeCell ref="C88:L88"/>
    <mergeCell ref="B78:M78"/>
    <mergeCell ref="C83:L83"/>
    <mergeCell ref="C84:L84"/>
    <mergeCell ref="C85:L85"/>
    <mergeCell ref="C86:L86"/>
    <mergeCell ref="C87:L87"/>
    <mergeCell ref="E69:F69"/>
    <mergeCell ref="E70:F70"/>
    <mergeCell ref="E71:F71"/>
    <mergeCell ref="E72:F72"/>
    <mergeCell ref="E73:F73"/>
    <mergeCell ref="E74:F74"/>
    <mergeCell ref="B2:M2"/>
    <mergeCell ref="B4:M4"/>
    <mergeCell ref="F5:G5"/>
    <mergeCell ref="H5:I5"/>
    <mergeCell ref="J5:K5"/>
    <mergeCell ref="L5:M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TF URIEL HERNANDEZ SOLER</dc:creator>
  <cp:lastModifiedBy>TF URIEL HERNANDEZ SOLER</cp:lastModifiedBy>
  <dcterms:created xsi:type="dcterms:W3CDTF">2022-07-15T19:02:52Z</dcterms:created>
  <dcterms:modified xsi:type="dcterms:W3CDTF">2022-07-15T19:03:11Z</dcterms:modified>
</cp:coreProperties>
</file>