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Documents\Palmira 2022\Vía amaime - boyacá Invías\Audiencia de adjudicación\"/>
    </mc:Choice>
  </mc:AlternateContent>
  <xr:revisionPtr revIDLastSave="0" documentId="13_ncr:1_{76392E4D-364F-4C5C-B234-8FA721BA36B9}" xr6:coauthVersionLast="47" xr6:coauthVersionMax="47" xr10:uidLastSave="{00000000-0000-0000-0000-000000000000}"/>
  <bookViews>
    <workbookView xWindow="-120" yWindow="-120" windowWidth="20730" windowHeight="11160" xr2:uid="{4F5BBDF6-C9A4-4EDA-9895-79D338B71131}"/>
  </bookViews>
  <sheets>
    <sheet name="Hoja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28" i="2" l="1"/>
  <c r="C28" i="2"/>
  <c r="F2" i="2" l="1"/>
  <c r="G2" i="2"/>
  <c r="F4" i="2"/>
  <c r="G4" i="2"/>
  <c r="F3" i="2"/>
  <c r="G3" i="2"/>
  <c r="B1" i="2"/>
  <c r="H3" i="2" l="1"/>
  <c r="I3" i="2" s="1"/>
  <c r="H2" i="2"/>
  <c r="I2" i="2" s="1"/>
  <c r="B4" i="2" s="1"/>
  <c r="C14" i="2" s="1"/>
  <c r="H4" i="2"/>
  <c r="I4" i="2" s="1"/>
  <c r="C18" i="2" l="1"/>
  <c r="D12" i="2"/>
  <c r="C25" i="2"/>
  <c r="D27" i="2"/>
  <c r="D11" i="2"/>
  <c r="D23" i="2"/>
  <c r="D9" i="2"/>
  <c r="C20" i="2"/>
  <c r="D20" i="2"/>
  <c r="D10" i="2"/>
  <c r="D24" i="2"/>
  <c r="C24" i="2"/>
  <c r="C26" i="2"/>
  <c r="D16" i="2"/>
  <c r="C12" i="2"/>
  <c r="C15" i="2"/>
  <c r="C9" i="2"/>
  <c r="D14" i="2"/>
  <c r="C21" i="2"/>
  <c r="D18" i="2"/>
  <c r="C7" i="2"/>
  <c r="D13" i="2"/>
  <c r="D17" i="2"/>
  <c r="C10" i="2"/>
  <c r="C27" i="2"/>
  <c r="C16" i="2"/>
  <c r="C11" i="2"/>
  <c r="D8" i="2"/>
  <c r="C13" i="2"/>
  <c r="D15" i="2"/>
  <c r="C19" i="2"/>
  <c r="D4" i="2"/>
  <c r="D25" i="2"/>
  <c r="D19" i="2"/>
  <c r="D26" i="2"/>
  <c r="C17" i="2"/>
  <c r="D22" i="2"/>
  <c r="D7" i="2"/>
  <c r="D21" i="2"/>
  <c r="C23" i="2"/>
  <c r="C8" i="2"/>
  <c r="C22" i="2"/>
</calcChain>
</file>

<file path=xl/sharedStrings.xml><?xml version="1.0" encoding="utf-8"?>
<sst xmlns="http://schemas.openxmlformats.org/spreadsheetml/2006/main" count="51" uniqueCount="51">
  <si>
    <t>COMPARACIÓN</t>
  </si>
  <si>
    <t>RANGOS</t>
  </si>
  <si>
    <t>NÚMERO DE OFERTAS EN EL RANGO</t>
  </si>
  <si>
    <t>PORCENTAJE DE OFERTAS EN EL RANGO</t>
  </si>
  <si>
    <t>Pr 1 (68%)</t>
  </si>
  <si>
    <t>Vr proceso</t>
  </si>
  <si>
    <t>Pr 2 (95%)</t>
  </si>
  <si>
    <t>MÍNIMO ACEPTABLE</t>
  </si>
  <si>
    <t>Pr 3 (99.7%)</t>
  </si>
  <si>
    <t>PROPONENTE</t>
  </si>
  <si>
    <t>VALOR OFERTA</t>
  </si>
  <si>
    <t>CUMPLE (SÍ/NO)</t>
  </si>
  <si>
    <t xml:space="preserve">PORCENTAJE POR DEBAJO DEL MÍNIMO ACEPTABLE </t>
  </si>
  <si>
    <t>Columna1</t>
  </si>
  <si>
    <t>Media</t>
  </si>
  <si>
    <t>Error típico</t>
  </si>
  <si>
    <t>Mediana</t>
  </si>
  <si>
    <t>Moda</t>
  </si>
  <si>
    <t>Desviación estándar</t>
  </si>
  <si>
    <t>Varianza de la muestra</t>
  </si>
  <si>
    <t>Curtosis</t>
  </si>
  <si>
    <t>Coeficiente de asimetría</t>
  </si>
  <si>
    <t>Rango</t>
  </si>
  <si>
    <t>Mínimo</t>
  </si>
  <si>
    <t>Máximo</t>
  </si>
  <si>
    <t>Suma</t>
  </si>
  <si>
    <t>Cuenta</t>
  </si>
  <si>
    <t>Nivel de confianza(95,0%)</t>
  </si>
  <si>
    <t>CONSORCIO PC</t>
  </si>
  <si>
    <t>CONSORCIO ALFA2</t>
  </si>
  <si>
    <t>CARLOS ANDRES LEYVA BERNAL</t>
  </si>
  <si>
    <t>CONSORCIO INFRAVIALES</t>
  </si>
  <si>
    <t>EDUARDO GIRONZA LOZANO</t>
  </si>
  <si>
    <t>ISAIAS VARGAS GONZALEZ</t>
  </si>
  <si>
    <t>CAIPRO CONSTRUCTORES SAS</t>
  </si>
  <si>
    <t>ALVARO ENRIQUE VASQUEZ ROJAS Y CIA LTDA</t>
  </si>
  <si>
    <t>CONSORCIO CFM&amp;N_22</t>
  </si>
  <si>
    <t>INGTEC LIMITADA</t>
  </si>
  <si>
    <t>JAIRO ANTONIO OSSA LÓPEZ</t>
  </si>
  <si>
    <t>CONSORCIO VIAL JL -2022</t>
  </si>
  <si>
    <t>INCORDIS SAS</t>
  </si>
  <si>
    <t>CONSORCIO DELTA</t>
  </si>
  <si>
    <t>GRUPO QUIMBAYA SAS</t>
  </si>
  <si>
    <t>CONSORCIO TESLA</t>
  </si>
  <si>
    <t>CONSORCIO VIMCONST 2022</t>
  </si>
  <si>
    <t>RCR INGENIERIA S.A.S.</t>
  </si>
  <si>
    <t>CASTRILLON MANJARRES</t>
  </si>
  <si>
    <t>CONSORCIO ESFUERZO VERTICAL</t>
  </si>
  <si>
    <t>CONSORCIO TADEO BS AMAIME</t>
  </si>
  <si>
    <t>EDISON PEREZ RODRIGUEZ</t>
  </si>
  <si>
    <t>Resultado de la Verificación a precios artificialmente bajos: 
La Entidad procedió a validar las veintidós (22) ofertas económicas habilitadas para identificar precios que generen alerta de ser artificialmente bajo. En este sentido se procedió conforme la guía de Colombia Compra Eficiente para el manejo de ofertas artificialmente bajas en Procesos de Contratación, la cual establece que cuando la Entidad Estatal recibe 5 o más debe contrastar cada oferta con las demás presentadas. Para lo anterior, en este proceso la entidad estableció el precio mínimo aceptable así: 1. Tomó el valor de las ofertas habilitadas; 2. Se calculó la media y la mediana, definiendo la media como medida de tendencia central; 3. Se calculó la desviación estándar de los datos y; 4. Se estableció el valor mínimo aceptable de las ofertas
En este sentido, y teniendo 22 ofertas habilitadas, se identificó que el valor mínimo aceptado por la entidad para el presente proceso corresponde a NOVECIENTOS NOVENTA Y OCHO MILLONES OCHOCIENTOS CINCUENTA Y TRES MIL TRESCIENTOS SESENTA Y CINCO PESOS M/CTE ($ 998.853.365,00) y que si hubiere ofertas con un valor inferior a este podrían generar alerta de precios artificialmente bajos. Así las cosas, y una vez validadas las ofertas, se observó que una  de las propuestas económicas habilitadas (CONSORCIO DELTA) está por debajo de dicho valor. Por lo anterior, se requiere solicitar aclaración al proponente cuya oferta está por debajo del mínimo aceptable.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</si>
</sst>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00_-;\-&quot;$&quot;* #,##0.00_-;_-&quot;$&quot;* &quot;-&quot;??_-;_-@_-"/>
    <numFmt numFmtId="165" formatCode="&quot;$&quot;#,##0"/>
    <numFmt numFmtId="166" formatCode="0.0000000%"/>
  </numFmts>
  <fonts count="5">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sz val="10"/>
      <color theme="1"/>
      <name val="ArialMT"/>
      <family val="2"/>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right/>
      <top style="medium">
        <color indexed="64"/>
      </top>
      <bottom style="thin">
        <color indexed="64"/>
      </bottom>
      <diagonal/>
    </border>
    <border>
      <left/>
      <right/>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43" fontId="1" fillId="0" borderId="0" applyFont="0" applyFill="0" applyBorder="0" applyAlignment="0" applyProtection="0"/>
  </cellStyleXfs>
  <cellXfs count="20">
    <xf numFmtId="0" fontId="0" fillId="0" borderId="0" xfId="0"/>
    <xf numFmtId="0" fontId="0" fillId="2" borderId="0" xfId="0" applyFill="1" applyAlignment="1">
      <alignment vertical="center"/>
    </xf>
    <xf numFmtId="0" fontId="0" fillId="0" borderId="0" xfId="0" applyAlignment="1">
      <alignment vertical="center"/>
    </xf>
    <xf numFmtId="44" fontId="0" fillId="0" borderId="0" xfId="1" applyFont="1" applyAlignment="1">
      <alignment vertical="center"/>
    </xf>
    <xf numFmtId="0" fontId="0" fillId="0" borderId="0" xfId="0" applyAlignment="1">
      <alignment horizontal="center" vertical="center"/>
    </xf>
    <xf numFmtId="9" fontId="0" fillId="0" borderId="0" xfId="2" applyFont="1" applyAlignment="1">
      <alignment horizontal="center" vertical="center"/>
    </xf>
    <xf numFmtId="44" fontId="0" fillId="0" borderId="0" xfId="1" applyFont="1"/>
    <xf numFmtId="164" fontId="0" fillId="0" borderId="0" xfId="0" applyNumberFormat="1" applyAlignment="1">
      <alignment vertical="center"/>
    </xf>
    <xf numFmtId="0" fontId="2" fillId="0" borderId="0" xfId="0" applyFont="1" applyAlignment="1">
      <alignment horizontal="center" vertical="center"/>
    </xf>
    <xf numFmtId="44" fontId="2" fillId="0" borderId="0" xfId="1" applyFont="1" applyAlignment="1">
      <alignment horizontal="center" vertical="center"/>
    </xf>
    <xf numFmtId="165" fontId="0" fillId="0" borderId="0" xfId="1" applyNumberFormat="1" applyFont="1" applyFill="1" applyAlignment="1">
      <alignment vertical="center"/>
    </xf>
    <xf numFmtId="10" fontId="0" fillId="0" borderId="0" xfId="2" applyNumberFormat="1" applyFont="1" applyAlignment="1">
      <alignment horizontal="center" vertical="center"/>
    </xf>
    <xf numFmtId="166" fontId="0" fillId="0" borderId="0" xfId="2" applyNumberFormat="1" applyFont="1" applyAlignment="1">
      <alignment vertical="center"/>
    </xf>
    <xf numFmtId="0" fontId="0" fillId="0" borderId="0" xfId="0" applyFill="1" applyBorder="1" applyAlignment="1"/>
    <xf numFmtId="0" fontId="0" fillId="0" borderId="2" xfId="0" applyFill="1" applyBorder="1" applyAlignment="1"/>
    <xf numFmtId="0" fontId="3" fillId="0" borderId="1" xfId="0" applyFont="1" applyFill="1" applyBorder="1" applyAlignment="1">
      <alignment horizontal="centerContinuous"/>
    </xf>
    <xf numFmtId="43" fontId="0" fillId="0" borderId="0" xfId="4" applyFont="1"/>
    <xf numFmtId="0" fontId="0" fillId="0" borderId="0" xfId="0" applyAlignment="1">
      <alignment horizontal="center" vertical="center"/>
    </xf>
    <xf numFmtId="0" fontId="0" fillId="0" borderId="0" xfId="0" applyAlignment="1">
      <alignment horizontal="center" vertical="center"/>
    </xf>
    <xf numFmtId="0" fontId="0" fillId="0" borderId="0" xfId="0" applyAlignment="1">
      <alignment horizontal="left" vertical="center" wrapText="1"/>
    </xf>
  </cellXfs>
  <cellStyles count="5">
    <cellStyle name="Millares" xfId="4" builtinId="3"/>
    <cellStyle name="Moneda" xfId="1" builtinId="4"/>
    <cellStyle name="Normal" xfId="0" builtinId="0"/>
    <cellStyle name="Normal 2" xfId="3" xr:uid="{F786D1DA-7C3F-45CA-86C6-245976804EFB}"/>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86A72-7839-4446-B3D8-4BA8481AE26A}">
  <dimension ref="A1:I32"/>
  <sheetViews>
    <sheetView tabSelected="1" workbookViewId="0">
      <selection activeCell="A31" sqref="A31"/>
    </sheetView>
  </sheetViews>
  <sheetFormatPr baseColWidth="10" defaultRowHeight="15"/>
  <cols>
    <col min="1" max="1" width="30.28515625" bestFit="1" customWidth="1"/>
    <col min="2" max="2" width="19.42578125" bestFit="1" customWidth="1"/>
    <col min="3" max="3" width="13.7109375" bestFit="1" customWidth="1"/>
    <col min="4" max="4" width="41.7109375" bestFit="1" customWidth="1"/>
    <col min="5" max="5" width="10.28515625" bestFit="1" customWidth="1"/>
    <col min="6" max="6" width="20.7109375" bestFit="1" customWidth="1"/>
    <col min="7" max="7" width="24.42578125" customWidth="1"/>
    <col min="8" max="8" width="28.85546875" bestFit="1" customWidth="1"/>
    <col min="9" max="9" width="30.42578125" bestFit="1" customWidth="1"/>
  </cols>
  <sheetData>
    <row r="1" spans="1:9">
      <c r="A1" s="1" t="s">
        <v>0</v>
      </c>
      <c r="B1" s="1" t="str">
        <f>IF(COUNT(B7:B15)&lt;5,"COMPRACIÓN ABSOLUTA","COMPRACIÓN RELATIVA")</f>
        <v>COMPRACIÓN RELATIVA</v>
      </c>
      <c r="C1" s="2"/>
      <c r="D1" s="2"/>
      <c r="E1" s="2"/>
      <c r="F1" s="18" t="s">
        <v>1</v>
      </c>
      <c r="G1" s="18"/>
      <c r="H1" s="2" t="s">
        <v>2</v>
      </c>
      <c r="I1" s="2" t="s">
        <v>3</v>
      </c>
    </row>
    <row r="2" spans="1:9">
      <c r="A2" s="2"/>
      <c r="B2" s="2"/>
      <c r="C2" s="2"/>
      <c r="D2" s="2"/>
      <c r="E2" s="2" t="s">
        <v>4</v>
      </c>
      <c r="F2" s="3">
        <f>ROUND($G$8-(1*$G$12),0)</f>
        <v>1000506322</v>
      </c>
      <c r="G2" s="3">
        <f>ROUND($G$8+(1*$G$12),0)</f>
        <v>1018782437</v>
      </c>
      <c r="H2" s="4">
        <f>COUNTIFS($B$7:$B$15,"&gt;="&amp;F2,$B$7:$B$15,"&lt;="&amp;G2)</f>
        <v>8</v>
      </c>
      <c r="I2" s="5">
        <f>H2/COUNT($B$7:$B$15)</f>
        <v>0.88888888888888884</v>
      </c>
    </row>
    <row r="3" spans="1:9">
      <c r="A3" s="2" t="s">
        <v>5</v>
      </c>
      <c r="B3" s="6">
        <v>1049997449</v>
      </c>
      <c r="C3" s="2"/>
      <c r="D3" s="2"/>
      <c r="E3" s="2" t="s">
        <v>6</v>
      </c>
      <c r="F3" s="3">
        <f>ROUND($G$8-(2*$G$12),0)</f>
        <v>991368265</v>
      </c>
      <c r="G3" s="3">
        <f>ROUND($G$8+(2*$G$12),0)</f>
        <v>1027920494</v>
      </c>
      <c r="H3" s="4">
        <f>COUNTIFS($B$7:$B$15,"&gt;="&amp;F3,$B$7:$B$15,"&lt;="&amp;G3)</f>
        <v>8</v>
      </c>
      <c r="I3" s="5">
        <f>H3/COUNT($B$7:$B$15)</f>
        <v>0.88888888888888884</v>
      </c>
    </row>
    <row r="4" spans="1:9">
      <c r="A4" s="4" t="s">
        <v>7</v>
      </c>
      <c r="B4" s="3">
        <f>ROUND(IF(I2&lt;68%,G8-G12,G10-G12),0)</f>
        <v>998853365</v>
      </c>
      <c r="C4" s="2"/>
      <c r="D4" s="7">
        <f>B4-B7</f>
        <v>-11870499</v>
      </c>
      <c r="E4" s="2" t="s">
        <v>8</v>
      </c>
      <c r="F4" s="3">
        <f>ROUND($G$8-(3*$G$12),0)</f>
        <v>982230208</v>
      </c>
      <c r="G4" s="3">
        <f>ROUND($G$8+(3*$G$12),0)</f>
        <v>1037058551</v>
      </c>
      <c r="H4" s="4">
        <f>COUNTIFS($B$7:$B$15,"&gt;="&amp;F4,$B$7:$B$15,"&lt;="&amp;G4)</f>
        <v>9</v>
      </c>
      <c r="I4" s="5">
        <f>H4/COUNT($B$7:$B$15)</f>
        <v>1</v>
      </c>
    </row>
    <row r="5" spans="1:9" ht="15.75" thickBot="1">
      <c r="A5" s="2"/>
      <c r="B5" s="2"/>
      <c r="C5" s="2"/>
      <c r="D5" s="2"/>
      <c r="E5" s="2"/>
      <c r="F5" s="2"/>
      <c r="G5" s="2"/>
      <c r="H5" s="2"/>
      <c r="I5" s="2"/>
    </row>
    <row r="6" spans="1:9">
      <c r="A6" s="8" t="s">
        <v>9</v>
      </c>
      <c r="B6" s="9" t="s">
        <v>10</v>
      </c>
      <c r="C6" s="8" t="s">
        <v>11</v>
      </c>
      <c r="D6" s="8" t="s">
        <v>12</v>
      </c>
      <c r="E6" s="2"/>
      <c r="F6" s="15" t="s">
        <v>13</v>
      </c>
      <c r="G6" s="15"/>
      <c r="H6" s="2"/>
      <c r="I6" s="2"/>
    </row>
    <row r="7" spans="1:9">
      <c r="A7" s="2" t="s">
        <v>49</v>
      </c>
      <c r="B7" s="10">
        <v>1010723864</v>
      </c>
      <c r="C7" s="4" t="str">
        <f t="shared" ref="C7:C8" si="0">IF(AND(B7&lt;=$B$3,$B$4&lt;=B7),"SÍ","NO")</f>
        <v>SÍ</v>
      </c>
      <c r="D7" s="11">
        <f>1-(B7/$B$4)</f>
        <v>-1.1884125754534569E-2</v>
      </c>
      <c r="E7" s="2"/>
      <c r="F7" s="13"/>
      <c r="G7" s="13"/>
      <c r="H7" s="2"/>
      <c r="I7" s="2"/>
    </row>
    <row r="8" spans="1:9">
      <c r="A8" s="2" t="s">
        <v>28</v>
      </c>
      <c r="B8" s="10">
        <v>1012215523</v>
      </c>
      <c r="C8" s="4" t="str">
        <f t="shared" si="0"/>
        <v>SÍ</v>
      </c>
      <c r="D8" s="11">
        <f t="shared" ref="D8" si="1">1-(B8/$B$4)</f>
        <v>-1.3377497106394687E-2</v>
      </c>
      <c r="E8" s="2"/>
      <c r="F8" s="13" t="s">
        <v>14</v>
      </c>
      <c r="G8" s="13">
        <v>1009644379.4090909</v>
      </c>
      <c r="H8" s="2"/>
      <c r="I8" s="12"/>
    </row>
    <row r="9" spans="1:9">
      <c r="A9" s="2" t="s">
        <v>29</v>
      </c>
      <c r="B9" s="10">
        <v>1005194097</v>
      </c>
      <c r="C9" s="4" t="str">
        <f>IF(AND(B9&lt;=$B$3,$B$4&lt;=B9),"SÍ","NO")</f>
        <v>SÍ</v>
      </c>
      <c r="D9" s="11">
        <f>1-(B9/$B$4)</f>
        <v>-6.3480108514226696E-3</v>
      </c>
      <c r="E9" s="2"/>
      <c r="F9" s="13" t="s">
        <v>15</v>
      </c>
      <c r="G9" s="13">
        <v>1948240.3626875412</v>
      </c>
      <c r="H9" s="2"/>
      <c r="I9" s="2"/>
    </row>
    <row r="10" spans="1:9">
      <c r="A10" s="2" t="s">
        <v>30</v>
      </c>
      <c r="B10" s="10">
        <v>1034560837</v>
      </c>
      <c r="C10" s="4" t="str">
        <f>IF(AND(B10&lt;=$B$3,$B$4&lt;=B10),"SÍ","NO")</f>
        <v>SÍ</v>
      </c>
      <c r="D10" s="11">
        <f>1-(B10/$B$4)</f>
        <v>-3.5748462438227824E-2</v>
      </c>
      <c r="E10" s="2"/>
      <c r="F10" s="13" t="s">
        <v>16</v>
      </c>
      <c r="G10" s="13">
        <v>1007991422.5</v>
      </c>
      <c r="H10" s="2"/>
      <c r="I10" s="2"/>
    </row>
    <row r="11" spans="1:9">
      <c r="A11" s="2" t="s">
        <v>31</v>
      </c>
      <c r="B11" s="10">
        <v>1006091202</v>
      </c>
      <c r="C11" s="4" t="str">
        <f>IF(AND(B11&lt;=$B$3,$B$4&lt;=B11),"SÍ","NO")</f>
        <v>SÍ</v>
      </c>
      <c r="D11" s="11">
        <f>1-(B11/$B$4)</f>
        <v>-7.246145684256744E-3</v>
      </c>
      <c r="E11" s="2"/>
      <c r="F11" s="13" t="s">
        <v>17</v>
      </c>
      <c r="G11" s="13" t="e">
        <v>#N/A</v>
      </c>
      <c r="H11" s="2"/>
      <c r="I11" s="2"/>
    </row>
    <row r="12" spans="1:9">
      <c r="A12" s="2" t="s">
        <v>32</v>
      </c>
      <c r="B12" s="10">
        <v>1017432496</v>
      </c>
      <c r="C12" s="4" t="str">
        <f>IF(AND(B12&lt;=$B$3,$B$4&lt;=B12),"SÍ","NO")</f>
        <v>SÍ</v>
      </c>
      <c r="D12" s="11">
        <f>1-(B12/$B$4)</f>
        <v>-1.8600458937233499E-2</v>
      </c>
      <c r="E12" s="2"/>
      <c r="F12" s="13" t="s">
        <v>18</v>
      </c>
      <c r="G12" s="13">
        <v>9138057.3010737579</v>
      </c>
      <c r="H12" s="2"/>
      <c r="I12" s="2"/>
    </row>
    <row r="13" spans="1:9">
      <c r="A13" s="2" t="s">
        <v>33</v>
      </c>
      <c r="B13" s="10">
        <v>1008302423</v>
      </c>
      <c r="C13" s="4" t="str">
        <f>IF(AND(B13&lt;=$B$3,$B$4&lt;=B13),"SÍ","NO")</f>
        <v>SÍ</v>
      </c>
      <c r="D13" s="11">
        <f>1-(B13/$B$4)</f>
        <v>-9.4599050582364619E-3</v>
      </c>
      <c r="E13" s="2"/>
      <c r="F13" s="13" t="s">
        <v>19</v>
      </c>
      <c r="G13" s="13">
        <v>83504091237707.406</v>
      </c>
      <c r="H13" s="2"/>
      <c r="I13" s="2"/>
    </row>
    <row r="14" spans="1:9">
      <c r="A14" s="2" t="s">
        <v>45</v>
      </c>
      <c r="B14" s="10">
        <v>1002024898</v>
      </c>
      <c r="C14" s="4" t="str">
        <f>IF(AND(B14&lt;=$B$3,$B$4&lt;=B14),"SÍ","NO")</f>
        <v>SÍ</v>
      </c>
      <c r="D14" s="11">
        <f>1-(B14/$B$4)</f>
        <v>-3.1751737653704648E-3</v>
      </c>
      <c r="E14" s="2"/>
      <c r="F14" s="13" t="s">
        <v>20</v>
      </c>
      <c r="G14" s="13">
        <v>1.7759991487756714</v>
      </c>
      <c r="H14" s="2"/>
      <c r="I14" s="2"/>
    </row>
    <row r="15" spans="1:9">
      <c r="A15" s="2" t="s">
        <v>34</v>
      </c>
      <c r="B15" s="10">
        <v>1004480441</v>
      </c>
      <c r="C15" s="4" t="str">
        <f>IF(AND(B15&lt;=$B$3,$B$4&lt;=B15),"SÍ","NO")</f>
        <v>SÍ</v>
      </c>
      <c r="D15" s="11">
        <f>1-(B15/$B$4)</f>
        <v>-5.6335356091030686E-3</v>
      </c>
      <c r="E15" s="2"/>
      <c r="F15" s="13" t="s">
        <v>21</v>
      </c>
      <c r="G15" s="13">
        <v>1.1904970845888747</v>
      </c>
      <c r="H15" s="2"/>
      <c r="I15" s="2"/>
    </row>
    <row r="16" spans="1:9">
      <c r="A16" s="2" t="s">
        <v>35</v>
      </c>
      <c r="B16" s="10">
        <v>1023819335</v>
      </c>
      <c r="C16" s="4" t="str">
        <f>IF(AND(B16&lt;=$B$3,$B$4&lt;=B16),"SÍ","NO")</f>
        <v>SÍ</v>
      </c>
      <c r="D16" s="11">
        <f>1-(B16/$B$4)</f>
        <v>-2.4994629717245864E-2</v>
      </c>
      <c r="E16" s="2"/>
      <c r="F16" s="13" t="s">
        <v>22</v>
      </c>
      <c r="G16" s="13">
        <v>40211834</v>
      </c>
      <c r="H16" s="2"/>
      <c r="I16" s="2"/>
    </row>
    <row r="17" spans="1:9">
      <c r="A17" s="2" t="s">
        <v>46</v>
      </c>
      <c r="B17" s="10">
        <v>1002332629</v>
      </c>
      <c r="C17" s="4" t="str">
        <f>IF(AND(B17&lt;=$B$3,$B$4&lt;=B17),"SÍ","NO")</f>
        <v>SÍ</v>
      </c>
      <c r="D17" s="11">
        <f>1-(B17/$B$4)</f>
        <v>-3.4832580255661494E-3</v>
      </c>
      <c r="E17" s="2"/>
      <c r="F17" s="13" t="s">
        <v>23</v>
      </c>
      <c r="G17" s="13">
        <v>994349003</v>
      </c>
      <c r="H17" s="2"/>
      <c r="I17" s="2"/>
    </row>
    <row r="18" spans="1:9">
      <c r="A18" s="2" t="s">
        <v>36</v>
      </c>
      <c r="B18" s="10">
        <v>1010098749</v>
      </c>
      <c r="C18" s="4" t="str">
        <f>IF(AND(B18&lt;=$B$3,$B$4&lt;=B18),"SÍ","NO")</f>
        <v>SÍ</v>
      </c>
      <c r="D18" s="11">
        <f>1-(B18/$B$4)</f>
        <v>-1.1258293152969445E-2</v>
      </c>
      <c r="E18" s="2"/>
      <c r="F18" s="13" t="s">
        <v>24</v>
      </c>
      <c r="G18" s="13">
        <v>1034560837</v>
      </c>
      <c r="H18" s="2"/>
      <c r="I18" s="2"/>
    </row>
    <row r="19" spans="1:9">
      <c r="A19" s="2" t="s">
        <v>37</v>
      </c>
      <c r="B19" s="10">
        <v>1006395632</v>
      </c>
      <c r="C19" s="4" t="str">
        <f>IF(AND(B19&lt;=$B$3,$B$4&lt;=B19),"SÍ","NO")</f>
        <v>SÍ</v>
      </c>
      <c r="D19" s="11">
        <f>1-(B19/$B$4)</f>
        <v>-7.550925155065169E-3</v>
      </c>
      <c r="E19" s="2"/>
      <c r="F19" s="13" t="s">
        <v>25</v>
      </c>
      <c r="G19" s="13">
        <v>22212176347</v>
      </c>
      <c r="H19" s="2"/>
      <c r="I19" s="2"/>
    </row>
    <row r="20" spans="1:9">
      <c r="A20" s="2" t="s">
        <v>38</v>
      </c>
      <c r="B20" s="10">
        <v>1011709693</v>
      </c>
      <c r="C20" s="4" t="str">
        <f>IF(AND(B20&lt;=$B$3,$B$4&lt;=B20),"SÍ","NO")</f>
        <v>SÍ</v>
      </c>
      <c r="D20" s="11">
        <f>1-(B20/$B$4)</f>
        <v>-1.2871086438198009E-2</v>
      </c>
      <c r="E20" s="2"/>
      <c r="F20" s="13" t="s">
        <v>26</v>
      </c>
      <c r="G20" s="13">
        <v>22</v>
      </c>
      <c r="H20" s="2"/>
      <c r="I20" s="2"/>
    </row>
    <row r="21" spans="1:9" ht="15.75" thickBot="1">
      <c r="A21" s="2" t="s">
        <v>39</v>
      </c>
      <c r="B21" s="10">
        <v>1000375563</v>
      </c>
      <c r="C21" s="4" t="str">
        <f>IF(AND(B21&lt;=$B$3,$B$4&lt;=B21),"SÍ","NO")</f>
        <v>SÍ</v>
      </c>
      <c r="D21" s="11">
        <f>1-(B21/$B$4)</f>
        <v>-1.523945409144245E-3</v>
      </c>
      <c r="E21" s="2"/>
      <c r="F21" s="14" t="s">
        <v>27</v>
      </c>
      <c r="G21" s="14">
        <v>4051587.6311022872</v>
      </c>
      <c r="H21" s="2"/>
      <c r="I21" s="2"/>
    </row>
    <row r="22" spans="1:9">
      <c r="A22" s="2" t="s">
        <v>47</v>
      </c>
      <c r="B22" s="10">
        <v>1005995606</v>
      </c>
      <c r="C22" s="4" t="str">
        <f>IF(AND(B22&lt;=$B$3,$B$4&lt;=B22),"SÍ","NO")</f>
        <v>SÍ</v>
      </c>
      <c r="D22" s="11">
        <f>1-(B22/$B$4)</f>
        <v>-7.1504399447059885E-3</v>
      </c>
      <c r="E22" s="2"/>
      <c r="F22" s="13"/>
      <c r="G22" s="13"/>
      <c r="H22" s="2"/>
      <c r="I22" s="2"/>
    </row>
    <row r="23" spans="1:9">
      <c r="A23" s="2" t="s">
        <v>40</v>
      </c>
      <c r="B23" s="10">
        <v>1007680422</v>
      </c>
      <c r="C23" s="4" t="str">
        <f>IF(AND(B23&lt;=$B$3,$B$4&lt;=B23),"SÍ","NO")</f>
        <v>SÍ</v>
      </c>
      <c r="D23" s="11">
        <f>1-(B23/$B$4)</f>
        <v>-8.8371900313917173E-3</v>
      </c>
      <c r="E23" s="2"/>
      <c r="F23" s="13"/>
      <c r="G23" s="13"/>
      <c r="H23" s="2"/>
      <c r="I23" s="2"/>
    </row>
    <row r="24" spans="1:9">
      <c r="A24" s="2" t="s">
        <v>41</v>
      </c>
      <c r="B24" s="10">
        <v>994349003</v>
      </c>
      <c r="C24" s="4" t="str">
        <f>IF(AND(B24&lt;=$B$3,$B$4&lt;=B24),"SÍ","NO")</f>
        <v>NO</v>
      </c>
      <c r="D24" s="11">
        <f>1-(B24/$B$4)</f>
        <v>4.5095327881284897E-3</v>
      </c>
      <c r="E24" s="2"/>
      <c r="F24" s="13"/>
      <c r="G24" s="13"/>
      <c r="H24" s="2"/>
      <c r="I24" s="2"/>
    </row>
    <row r="25" spans="1:9">
      <c r="A25" s="2" t="s">
        <v>42</v>
      </c>
      <c r="B25" s="10">
        <v>1001969169</v>
      </c>
      <c r="C25" s="4" t="str">
        <f>IF(AND(B25&lt;=$B$3,$B$4&lt;=B25),"SÍ","NO")</f>
        <v>SÍ</v>
      </c>
      <c r="D25" s="11">
        <f>1-(B25/$B$4)</f>
        <v>-3.11938079119356E-3</v>
      </c>
      <c r="E25" s="2"/>
      <c r="F25" s="13"/>
      <c r="G25" s="13"/>
      <c r="H25" s="2"/>
      <c r="I25" s="2"/>
    </row>
    <row r="26" spans="1:9">
      <c r="A26" s="2" t="s">
        <v>43</v>
      </c>
      <c r="B26" s="10">
        <v>1008479051</v>
      </c>
      <c r="C26" s="4" t="str">
        <f>IF(AND(B26&lt;=$B$3,$B$4&lt;=B26),"SÍ","NO")</f>
        <v>SÍ</v>
      </c>
      <c r="D26" s="11">
        <f>1-(B26/$B$4)</f>
        <v>-9.6367358185753815E-3</v>
      </c>
      <c r="E26" s="2"/>
      <c r="F26" s="13"/>
      <c r="G26" s="13"/>
      <c r="H26" s="2"/>
      <c r="I26" s="2"/>
    </row>
    <row r="27" spans="1:9">
      <c r="A27" s="2" t="s">
        <v>44</v>
      </c>
      <c r="B27" s="10">
        <v>1011740425</v>
      </c>
      <c r="C27" s="4" t="str">
        <f>IF(AND(B27&lt;=$B$3,$B$4&lt;=B27),"SÍ","NO")</f>
        <v>SÍ</v>
      </c>
      <c r="D27" s="11">
        <f>1-(B27/$B$4)</f>
        <v>-1.2901853717036893E-2</v>
      </c>
      <c r="E27" s="2"/>
      <c r="F27" s="13"/>
      <c r="G27" s="13"/>
      <c r="H27" s="2"/>
      <c r="I27" s="2"/>
    </row>
    <row r="28" spans="1:9">
      <c r="A28" s="2" t="s">
        <v>48</v>
      </c>
      <c r="B28" s="10">
        <v>1026205289</v>
      </c>
      <c r="C28" s="17" t="str">
        <f>IF(AND(B28&lt;=$B$3,$B$4&lt;=B28),"SÍ","NO")</f>
        <v>SÍ</v>
      </c>
      <c r="D28" s="11">
        <f>1-(B28/$B$4)</f>
        <v>-2.7383322676196808E-2</v>
      </c>
      <c r="E28" s="2"/>
      <c r="F28" s="13"/>
      <c r="G28" s="13"/>
      <c r="H28" s="2"/>
      <c r="I28" s="2"/>
    </row>
    <row r="29" spans="1:9">
      <c r="A29" s="2"/>
      <c r="B29" s="2"/>
      <c r="C29" s="2"/>
      <c r="D29" s="2"/>
      <c r="E29" s="2"/>
      <c r="F29" s="13"/>
      <c r="G29" s="13"/>
      <c r="H29" s="2"/>
      <c r="I29" s="2"/>
    </row>
    <row r="30" spans="1:9" ht="195.75" customHeight="1">
      <c r="A30" s="19" t="s">
        <v>50</v>
      </c>
      <c r="B30" s="19"/>
      <c r="C30" s="19"/>
      <c r="D30" s="19"/>
      <c r="E30" s="19"/>
      <c r="F30" s="19"/>
      <c r="G30" s="19"/>
      <c r="H30" s="19"/>
      <c r="I30" s="2"/>
    </row>
    <row r="32" spans="1:9">
      <c r="D32" s="16"/>
    </row>
  </sheetData>
  <mergeCells count="2">
    <mergeCell ref="F1:G1"/>
    <mergeCell ref="A30:H3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CANTILLO</dc:creator>
  <cp:lastModifiedBy>DIANA CAROLINA CANTILLO</cp:lastModifiedBy>
  <dcterms:created xsi:type="dcterms:W3CDTF">2022-07-08T19:34:34Z</dcterms:created>
  <dcterms:modified xsi:type="dcterms:W3CDTF">2022-07-14T22:24:24Z</dcterms:modified>
</cp:coreProperties>
</file>