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autoCompressPictures="0"/>
  <mc:AlternateContent xmlns:mc="http://schemas.openxmlformats.org/markup-compatibility/2006">
    <mc:Choice Requires="x15">
      <x15ac:absPath xmlns:x15ac="http://schemas.microsoft.com/office/spreadsheetml/2010/11/ac" url="C:\Users\ThinkPad\Documents\Adjudicacion cma-003-2022\"/>
    </mc:Choice>
  </mc:AlternateContent>
  <xr:revisionPtr revIDLastSave="0" documentId="13_ncr:1_{4B13965A-FB35-4B73-8433-D7F8350A09B1}" xr6:coauthVersionLast="47" xr6:coauthVersionMax="47" xr10:uidLastSave="{00000000-0000-0000-0000-000000000000}"/>
  <bookViews>
    <workbookView xWindow="-110" yWindow="-110" windowWidth="19420" windowHeight="10300" tabRatio="746" firstSheet="1" activeTab="5" xr2:uid="{00000000-000D-0000-FFFF-FFFF00000000}"/>
  </bookViews>
  <sheets>
    <sheet name="LISTA DE OFERENTES" sheetId="63" r:id="rId1"/>
    <sheet name="EXPERIENCIA DEL PROPONENTE" sheetId="58" r:id="rId2"/>
    <sheet name="RESUMEN EVALUACIÓN" sheetId="53" r:id="rId3"/>
    <sheet name="F. PONDERABLES" sheetId="64" r:id="rId4"/>
    <sheet name="MEDIA GEOMETRICA" sheetId="65" r:id="rId5"/>
    <sheet name="ORDEN ELE" sheetId="66" r:id="rId6"/>
  </sheets>
  <externalReferences>
    <externalReference r:id="rId7"/>
  </externalReferences>
  <definedNames>
    <definedName name="_Fill" localSheetId="1" hidden="1">#REF!</definedName>
    <definedName name="_Fill" localSheetId="3" hidden="1">#REF!</definedName>
    <definedName name="_Fill" localSheetId="4" hidden="1">#REF!</definedName>
    <definedName name="_Fill" localSheetId="5" hidden="1">#REF!</definedName>
    <definedName name="_Fill" hidden="1">#REF!</definedName>
    <definedName name="_xlnm._FilterDatabase" localSheetId="3" hidden="1">'F. PONDERABLES'!$A$7:$I$11</definedName>
    <definedName name="_xlnm._FilterDatabase" localSheetId="0" hidden="1">'LISTA DE OFERENTES'!$A$3:$G$35</definedName>
    <definedName name="_xlnm._FilterDatabase" localSheetId="4" hidden="1">'MEDIA GEOMETRICA'!$A$10:$G$10</definedName>
    <definedName name="_xlnm._FilterDatabase" localSheetId="5" hidden="1">'ORDEN ELE'!$B$6:$D$6</definedName>
    <definedName name="_xlnm._FilterDatabase" localSheetId="2" hidden="1">'RESUMEN EVALUACIÓN'!$A$5:$G$9</definedName>
    <definedName name="AccessDatabase" hidden="1">"C:\C-314\VOLUMENES\volfin4.mdb"</definedName>
    <definedName name="_xlnm.Print_Area" localSheetId="3">'F. PONDERABLES'!$A$1:$I$11</definedName>
    <definedName name="_xlnm.Print_Area" localSheetId="5">'ORDEN ELE'!$B$1:$D$9</definedName>
    <definedName name="_xlnm.Print_Area">#REF!</definedName>
    <definedName name="obser">[1]BD_SITP_08!$AP:$AV</definedName>
    <definedName name="PRINT_AREA">#N/A</definedName>
    <definedName name="PRINT_AREA_MI" localSheetId="5">#N/A</definedName>
    <definedName name="PRINT_AREA_MI">#N/A</definedName>
    <definedName name="PRINT_TITLES">#N/A</definedName>
    <definedName name="PRINT_TITLES_MI" localSheetId="5">#N/A</definedName>
    <definedName name="PRINT_TITLES_MI">#N/A</definedName>
    <definedName name="_xlnm.Print_Titles">#REF!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B11" i="65" l="1"/>
  <c r="E36" i="58" l="1"/>
  <c r="E48" i="58"/>
  <c r="E20" i="58" l="1"/>
  <c r="E8" i="58"/>
  <c r="F27" i="58" l="1"/>
  <c r="A54" i="58"/>
  <c r="F44" i="58"/>
  <c r="H44" i="58" s="1"/>
  <c r="A42" i="58"/>
  <c r="F32" i="58" l="1"/>
  <c r="H32" i="58" s="1"/>
  <c r="F31" i="58"/>
  <c r="H31" i="58" s="1"/>
  <c r="D65" i="58" l="1"/>
  <c r="A28" i="58" l="1"/>
  <c r="A26" i="58"/>
  <c r="F30" i="58"/>
  <c r="H30" i="58" s="1"/>
  <c r="F29" i="58"/>
  <c r="H29" i="58" s="1"/>
  <c r="H27" i="58"/>
  <c r="H34" i="58" s="1"/>
  <c r="F16" i="58"/>
  <c r="H16" i="58" s="1"/>
  <c r="F15" i="58"/>
  <c r="H15" i="58" s="1"/>
  <c r="H18" i="58" s="1"/>
  <c r="B9" i="64" l="1"/>
  <c r="B10" i="64"/>
  <c r="B11" i="64"/>
  <c r="B8" i="64"/>
  <c r="F57" i="58"/>
  <c r="H57" i="58" s="1"/>
  <c r="F56" i="58"/>
  <c r="H56" i="58" s="1"/>
  <c r="F55" i="58"/>
  <c r="H55" i="58" s="1"/>
  <c r="F43" i="58"/>
  <c r="H43" i="58" s="1"/>
  <c r="H46" i="58" s="1"/>
  <c r="F34" i="58"/>
  <c r="F46" i="58" l="1"/>
  <c r="F59" i="58"/>
  <c r="H59" i="58"/>
  <c r="C50" i="58" s="1"/>
  <c r="C38" i="58"/>
  <c r="C12" i="65" s="1"/>
  <c r="C22" i="58"/>
  <c r="C11" i="65" s="1"/>
  <c r="D11" i="65" l="1"/>
  <c r="C7" i="66"/>
  <c r="C8" i="66"/>
  <c r="E11" i="65" l="1"/>
  <c r="H9" i="64" s="1"/>
  <c r="F11" i="65"/>
  <c r="E12" i="65"/>
  <c r="C10" i="64" s="1"/>
  <c r="C11" i="64"/>
  <c r="B12" i="65"/>
  <c r="D49" i="58" l="1"/>
  <c r="D21" i="58"/>
  <c r="D37" i="58"/>
  <c r="D9" i="58"/>
  <c r="I15" i="58" s="1"/>
  <c r="B7" i="53"/>
  <c r="B8" i="53"/>
  <c r="B9" i="53"/>
  <c r="B6" i="53"/>
  <c r="F18" i="58" l="1"/>
  <c r="C10" i="58" l="1"/>
  <c r="H8" i="64" l="1"/>
  <c r="H10" i="64"/>
  <c r="D8" i="66" s="1"/>
  <c r="H11" i="64"/>
  <c r="F13" i="65"/>
  <c r="F12" i="65"/>
  <c r="D7" i="66" l="1"/>
</calcChain>
</file>

<file path=xl/sharedStrings.xml><?xml version="1.0" encoding="utf-8"?>
<sst xmlns="http://schemas.openxmlformats.org/spreadsheetml/2006/main" count="211" uniqueCount="111">
  <si>
    <t xml:space="preserve">No. </t>
  </si>
  <si>
    <t>NOMBRE</t>
  </si>
  <si>
    <t>REPRESENTANTE LEGAL</t>
  </si>
  <si>
    <t>TIPO DE OFERENTE</t>
  </si>
  <si>
    <t>CONSORCIADO 1</t>
  </si>
  <si>
    <t>CONSORCIADO 2</t>
  </si>
  <si>
    <t>OBSERVACIONES</t>
  </si>
  <si>
    <t>REQUISITOS PONDERABLE FACTOR No. 1</t>
  </si>
  <si>
    <t>CUMPLE</t>
  </si>
  <si>
    <t>NO CUMPLE</t>
  </si>
  <si>
    <t>NÚMERO DE CONTRATOS PRESENTADOS</t>
  </si>
  <si>
    <t>PRESUPUESTO OFICIAL EN SMMLV</t>
  </si>
  <si>
    <t>PROMEDIO DE SMMLV</t>
  </si>
  <si>
    <t>TERMINO DE EJECUCION EXIGIDO</t>
  </si>
  <si>
    <t>CONDICIONES DE EXPERIENCIA</t>
  </si>
  <si>
    <t>CONCLUSIÓN 
EXPERIENCIA GENERAL</t>
  </si>
  <si>
    <t>Observación y respuesta a observaciones</t>
  </si>
  <si>
    <t>Objeto del Contrato</t>
  </si>
  <si>
    <t>Entidad Contratante</t>
  </si>
  <si>
    <t>Valor Contrato</t>
  </si>
  <si>
    <t>Año de ejecución aportado</t>
  </si>
  <si>
    <t>Valor del Contrato en SMMLV</t>
  </si>
  <si>
    <t>Participación UT/CONSORCIO</t>
  </si>
  <si>
    <t>Participación en SMMLV</t>
  </si>
  <si>
    <t>TOTALES</t>
  </si>
  <si>
    <t>EXPERIENCIA DEL PROPONENTE</t>
  </si>
  <si>
    <t>VALOR TOTAL PROYECTO</t>
  </si>
  <si>
    <t>SMMLV P.O.</t>
  </si>
  <si>
    <t>VALOR:</t>
  </si>
  <si>
    <t>EXPERIENCIA GENERAL</t>
  </si>
  <si>
    <t>Año</t>
  </si>
  <si>
    <t>Salario mínimo mensual</t>
  </si>
  <si>
    <t>OFERENTE</t>
  </si>
  <si>
    <t>Nombre de Oferente :</t>
  </si>
  <si>
    <t>CAPACIDAD FINANCIERA</t>
  </si>
  <si>
    <t>CAPACIDAD JURIDICA</t>
  </si>
  <si>
    <t>CAPACIDAD TÉCNICA</t>
  </si>
  <si>
    <t>INFORME 
FINAL</t>
  </si>
  <si>
    <t>FACTORES PONDERABLES</t>
  </si>
  <si>
    <t>FACTORES PONDERABLES / PUNTAJE FINAL</t>
  </si>
  <si>
    <t>VINCULACIÓN DE PERSONAS CON DISCAPACIDAD
(1 PUNTO)</t>
  </si>
  <si>
    <t>PUNTAJE     TOTAL</t>
  </si>
  <si>
    <t xml:space="preserve">OBJETO: </t>
  </si>
  <si>
    <t>FDLSC-CMA-001-2021</t>
  </si>
  <si>
    <t>FONDO DE DESARROLLO LOCAL DE SAN CRISTÓBAL</t>
  </si>
  <si>
    <t>CANTIDAD DE SMMLV QUE REPRESENTAN EL PROMEDIO DE LOS CONTRATOS VALIDOS PARA ACREDITAR EXPERIENCIA</t>
  </si>
  <si>
    <t>PUNTAJE MAXIMO</t>
  </si>
  <si>
    <t>PRIMERAS DOS CIFRAS DEC.TRM</t>
  </si>
  <si>
    <t>OFERENTES</t>
  </si>
  <si>
    <t>Promedio SMMLV</t>
  </si>
  <si>
    <t>MEDIA GEOMETRICA</t>
  </si>
  <si>
    <t>PUNTAJE</t>
  </si>
  <si>
    <t xml:space="preserve">ORDEN DE ELEGIBILIDAD </t>
  </si>
  <si>
    <t>No. OFERENTE</t>
  </si>
  <si>
    <t>PUNTAJE  TOTAL</t>
  </si>
  <si>
    <t>VERIFICACION RUP DEBE CUMPLIR CON LA CLASIFICACION EN ALGUNO DE LOS SIGUIENTES CODIGOS:  81101500, 80101600</t>
  </si>
  <si>
    <t>VERIFICACION RESPECTO A PRESUPUESTO OFICIAL (PO)</t>
  </si>
  <si>
    <t>FDLSC-CMA-003-2022</t>
  </si>
  <si>
    <t>CONSTRUCCIONES CIVILES JFM SAS</t>
  </si>
  <si>
    <t>CONSORCIO INTERVENTORÍA SAX</t>
  </si>
  <si>
    <t>ICOD CONSTRUCCIONES Y PROYECTOS SAS</t>
  </si>
  <si>
    <t>PROYECTISTATAS ASOCIADOS</t>
  </si>
  <si>
    <t>JOSE FREDY MAYORGA MATEUS</t>
  </si>
  <si>
    <t>NIDIA ESPERANZA ROJAS OBANDO</t>
  </si>
  <si>
    <t>OSCAR JULIAN MORENO CARRAZCO</t>
  </si>
  <si>
    <t>OSCAR ANDRES PLAZAS ROLDAN</t>
  </si>
  <si>
    <t>SINGULAR</t>
  </si>
  <si>
    <t>PLURAL</t>
  </si>
  <si>
    <t>MUNICIPIO DE ANAPOIMA</t>
  </si>
  <si>
    <t>CUMPLE CON LOS OBJETOS SOLICITADOS DE ACUERDO A LA MATRIZ 1
EXPERIENCIA GENERAL</t>
  </si>
  <si>
    <t>VERIFICACION RUP DEBE CUMPLIR CON LA CLASIFICACION EN ALGUNO DE LOS SIGUIENTES CODIGOS:  811015 O 801016</t>
  </si>
  <si>
    <t>EQUIPO DE TRABAJO (PERSONAL CLAVE EVALUABLE)
(10 PUNTOS) DILIGENCIA CORRECTAMENTE EL FORMATO 9</t>
  </si>
  <si>
    <t>APOYO A LA INDUSTRIA NACIONAL
(20 PUNTOS)</t>
  </si>
  <si>
    <t>EXPERIENCIA DEL PROPONENTE
(68.75 PUNTOS)</t>
  </si>
  <si>
    <t>Criterios diferenciales para emprendimiento y empresas de mujeres en el sistema de compras publicas (0,25 PUNTOS)</t>
  </si>
  <si>
    <t>CONCURSO DE MERITOS ABIERTO FDLSC-CMA-003-2022</t>
  </si>
  <si>
    <t xml:space="preserve">NO CUMPLE CON:  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 Por lo menos uno (1) de los contratos válidos aportados como experiencia general donde haya realizado la interventoría a actividades de diagnóstico y/o estudios y diseños, para actividades de conservación de vías. </t>
  </si>
  <si>
    <t>NO CUMPLE CON: INTERVENTORÍA A PROYECTOS DE: CONSTRUCCIÓN O REFORZAMIENTO O MANTENIMIENTO O AMPLIACIÓN ESTRUCTURAL DE PUENTES PEATONALES O VEHICULARES (METÁLICOS O EN CONCRETO) -Por lo menos uno (1) de los contratos válidos aportados como experiencia general corresponda a la INTERVENOTRÍA PARA LA CONSTRUCCIÓN O REFORZAMIENTO O MANTENIMIENTO O AMPLIACIÓN ESTRUCTURAL DE PUENTES PEATONALES EN ESTRUCTURA DE CONCRETO HIDRÁULICO O METALICA O MIXTA (CONCRETO HIDRÁULICO Y METÁLICO).</t>
  </si>
  <si>
    <t>La certificacion aportada no permite verificar si es un puente metalico</t>
  </si>
  <si>
    <t xml:space="preserve">INTERVENTORIA TÉCNICA, ADMINISTRATIVA Y FINANCIERA PARA LA EVALUACION, REHABILITACION Y/O CONSTRUCCIÓN A PRECIOS UNITARIOS FIJOS DE LA CARRERA 93 ENTRE CALLES 127 Y 128 A
</t>
  </si>
  <si>
    <t xml:space="preserve">INSTITUTO DE DESARROLLO URBANO - IDU
</t>
  </si>
  <si>
    <t xml:space="preserve">REALIZAR LA INTERVENTORÍA TÉCNICA, ADMINISTRATIVA, FINANCIERA, JURÍDICA, SOCIAL, AMBIENTAL Y SISO AL CONTRATO DE OBRA CUYO OBJETO ES EJECUTAR A PRECIOS UNITARIOS SIN FORMULA DE REAJUSTE Y A MONTO AGOTABLE, LAS ACTIVIDADES NECESARIAS PARA EL DESARROLLO DE LAS OBRAS INTERVENCIÓN DE PUENTES VEHICULARES Y PEATONALES SOBRE CUERPOS DE AGUA EN LA LOCALIDAD DE SAN CRISTÓBAL EN LA CIUDAD DE BOGOTÁ D.C </t>
  </si>
  <si>
    <t>CONCURSO DE MERITOS DE ABIERTO FDLSC-CMA-003-2021</t>
  </si>
  <si>
    <t>CONSTRUCCIONES AXIOMA LTDA 75%</t>
  </si>
  <si>
    <t>EDGAR HENRRY SOLER RUBIO 25%</t>
  </si>
  <si>
    <t>REALIZAR LA INTERVENTORIA TECNICA, ADMINISTRATIVA, FINANCIERA, AMBIENTAL, SOCIAL Y JURIDICA AL CONTRATO CUYO OBJETO ES " REALIZAR POR EL SISTEMA DE PRECIOS UNITARIOS FIJOS SIN FORMULA DE REAJUSTE: EL MANTENIMIENTO DE PUENTES SOBRE CORRIENTES DE AGUA EN LA LOCALIDAD DE SUMAPAZ”.</t>
  </si>
  <si>
    <t>FDLS ( Fondo de
Desarrollo Local de
Sumapaz)</t>
  </si>
  <si>
    <t>REALIZAR LA INTERVENTORÍA TÉCNICA, ADMINISTRATIVA, FINANCIERA Y CONTABLE, A LA CONSTRUCCIÓN DE LOS PUENTES PEATONALES EN LA LOCALIDAD DE SUMAPAZ</t>
  </si>
  <si>
    <t>REALIZAR LA INTERVENTORÍA TÉCNICA, ADMINISTRATIVA, FINANCIERA Y CONTABLE, A LOS ESTUDIOS Y DISEÑOS DE 12 PUENTES PEATONALES EN LA LOCALIDAD DE SUMAPAZ</t>
  </si>
  <si>
    <t>REALIZAR LA INTERVENTORÍA TÉCNICA, ADMINISTRATIVA, FINANCIERA, AMBIENTAL Y SOCIAL AL CONTRATO CUYO OBJETO ES REALIZAR EL MANTENIMIENTO, REPARACIÓN Y REHABILITACIÓN DE PUENTES SOBRE CORRIENTE DE AGUA EN LA LOCALIDAD DE SUMAPAZ”</t>
  </si>
  <si>
    <t>NO CUMPLE DADO QUE ES INTERVENTORIA DE DISEÑOS</t>
  </si>
  <si>
    <t>El contrato que se presenta no corresponde a lo solicitado debido a que hace referencia a interventoria a diseños.</t>
  </si>
  <si>
    <t>EJECUTAR A PRECIOS UNITARIOS SIN FÓRMULA DE REAJUSTE Y A MONTO AGOTABLE, LAS ACTIVIDADES NECESARIAS PARA EL DESARROLLO DE LAS OBRAS INTERVENCIÓN DE PUENTES VEHICULARES Y PEATONALES SOBRE CUERPOS DE AGUA EN LA LOCALIDAD DE SAN CRISTÓBAL</t>
  </si>
  <si>
    <t>EJECUTAR A MONTO AGOTABLE POR EL SISTEMA DE PRECIOS UNITARIOS FIJOS SIN FÓRMULA DE REAJUSTE LAS OBRAS Y ACTIVIDADES PARA LA CONSERVACIÓN DE PUENTES VEHICULARES Y PEATONALES SOBRE CUERPOS DE AGUA DE LA LOCALIDAD DE CIUDAD BOLÍVAR, EN BOGOTÁ D.C</t>
  </si>
  <si>
    <t>ALCALDIA LOCAL DE SAN CRISTOBAL</t>
  </si>
  <si>
    <t>ALCALDIA LOCAL DE CIUDAD BOLIVAR</t>
  </si>
  <si>
    <t>INTERVENTORÍA TÉCNICA, ADMINISTRATIVA, FINANCIERA, CONTABLE Y JURÍDICA PARA LA CONSTRUCCIÓN DE ANDENES Y ESPACIO PÚBLICO EN EL CASCO URBANO Y EN LA INSPECCIÓN DE LA PRADERA DEL MUNICIPIO DE SUBACHOQUE</t>
  </si>
  <si>
    <t>REALIZAR LA INTERVENTORÍA TÉCNICA, ADMINISTRATIVA, LEGAL, FINANCIERA, SOCIAL, AMBIENTAL Y SISO, AL CONTRATO DE OBRA PÚBLICA DERIVADO DE LICITACIÓN No. LP-1222017</t>
  </si>
  <si>
    <t>REALIZAR LA INTERVENTORÍA TÉCNICA, FINANCIERA, ADMINISTRATIVA Y DE CONTROL PRESUPUESTAL PARA EL CONTRATO DE CONSTRUCCIÓN DE PUENTE VEHICULAR SOBRE LA QUEBRADA LA QUIPILEÑA VEREDA LA UNIÓN, SECTOR BELÉN DEL MUNICIPIO DE QUIPILE CUNDINAMARCA - GRUPO 2</t>
  </si>
  <si>
    <t xml:space="preserve">MUNICIPIO DE SUBACHOQUE </t>
  </si>
  <si>
    <t xml:space="preserve">ALCALDIA LOCAL DE RAFAEL URIBE URIBE
</t>
  </si>
  <si>
    <t>FONDECUN</t>
  </si>
  <si>
    <t>No cumple</t>
  </si>
  <si>
    <t xml:space="preserve">Cumple </t>
  </si>
  <si>
    <t>De acuerdo con la subsanación realizada y una vez verifiada las actividades a las cuales se realizó la interventería del contrato se evidencia la ejecución de actividades de  CONSTRUCCIÓN O REHABILITACIÓN O ADECUACIÓN O AMPLIACIÓN O MEJORAMIENTO O MANTENIMIENTO O RECONSTRUCCIÓN O REPAVIMENTACIÓN O PAVIMENTACIÓN O CONSERVACIÓN DE INFRAESTRUCTURA VIAL PARA TRÁFICO VEHICULAR DE VÍAS URBANAS O DE VÍAS PRIMARIAS O SECUNDARIAS</t>
  </si>
  <si>
    <t xml:space="preserve">INTERVENTORIA TECNICA, ADMINISTRATIVA Y FINANCIERA DEL PROYECTO: CONSTRUCCION DE UN PUENTE SOBRE LA QUEBRADA LAS ANIMAS EN LA INSPECCION DESAN ANTONIOEN LA VIA SAN JOAQUIN LA MESA MUNICIPIODEANAPOIMA CUNDINAMARCA
</t>
  </si>
  <si>
    <t xml:space="preserve">CONTRATO 077 DE 2014 INTERVENTORIA TECNICA, ADMINISTRATIVA Y FINANCIERA DE LOS SIGUIENTES PROYECTOS: 1. construcción del puente Circasia 2 en la vía Apulo–san Antonio de Anapoima sobre el rio Apulo en el municipio de Anapoima, departamento de Cundinamarca. 2. obras de recuperación puente sobre la quebrada Socotá, vereda Apicatá y obras de mitigación pontón santa lucia, quebrada el limonar,sector burgos santa lucia, quebrada el limonar, sector burgos contemplados en el plan municipal de gestión. 3. obras de reparación, reconstrucción y mantenimiento de alcantarillas, box coulbert y aletas de puentes del municipio de Anapoima. 4. construcción centro de desarrollo integral de la primera infancia barrio nueva Colombia. 5. construcción centro de desarrollo integral de la primera infancia inspección la paz, sector patio bonito. 6.construcción camellón etapa final del municipio de Anapoima; construcción anden es calle 5ªsur al mirador de las palmasdel municipiode Anapoima.7. construcción redes de alcantarillado sector carrera 2 (el camellón) entre calle 8 y carrera 5 del municipio de Anapoima, departamento de Cundinamarca. Nota: Mediante modificaciónNo.01, se aclaró objeto anterior el cual corresponde al contrato de obra No. 092-2014
</t>
  </si>
  <si>
    <t>TRM VIGENTE 30-JUN-2022</t>
  </si>
  <si>
    <t>No cumple toda vez que al verificar la documentación allegada por parte del proponente construcciones civiles JFM SAS (CONTRATO 094 CAMELLON), se evidencia que la misma no esta debidamente suscrita, así como no es un documento idoneo para la certificación de la experiencia teniendo en cuenta lo establecido en la pagina 61 del documento "Documento base o pliego tipo de interventoria CMA-003-2022 DEFINITIVO.pdf" el cual establece que unicamente puede ser acreditada la experiencia mediante: acta de liquidación y/o recibo final, Acta de entrega o certificación de experiencia. Asi las cosas, el proponente NO CUMPLE con los solicitado por la entidad contratante.</t>
  </si>
  <si>
    <t>Se allega observación por parte del oferente ICOD Construcciones y Proyectos SAS, en la cual identifica la no veracidad de la documentación allegada como experiencia para el contrato 112-2000. motivo por el cual se vuelve a realizar la verificación de la certificación y se evidencia que la misma cuenta con una parte legible (word pasa a pdf) y la otra parte tiene un scaner de firma. así las cosas no se puede verificar la veracidad de la documentación allegada, procediendo a correr traslado de dicha observación al oferente Consorcio Interventoria SAX sin que se pronunciara al respecto dentro del término del traslado, por tal motivo se procede a verificar en la página web de la Cámara De Comercio de Bogotá los contratos inscritos en el RUP del proponente consorciado Construcciones Axioma LTDA., evidenciando que la certificación aportada por el oferente no coincide con la aportada en el RUP sobre la cual pretende hacer valer la experiencia requerida de dicho contrato, lo que permite a la entidad entender que el documento aportado con la oferta por parte del proponente Consorcio Interventoria SAX presenta inconsistencias claras evidenciando una posible falsedad incurriendo así en la causal de rechazo descrita en el literal h del numeral 1.5 del pliego de condiciones, por lo cual el evaluador técnico procede a retractarse de la evaluación preliminar rechazando la oferta del proponente Consorcio Interventoria SAX.</t>
  </si>
  <si>
    <t>Retractacion de la evaluacion preliminar conforme a observacion del informe tecnico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</si>
</sst>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 #,##0.00\ &quot;€&quot;_-;\-* #,##0.00\ &quot;€&quot;_-;_-* &quot;-&quot;??\ &quot;€&quot;_-;_-@_-"/>
    <numFmt numFmtId="166" formatCode="_-\$* #,##0_-;&quot;-$&quot;* #,##0_-;_-\$* \-_-;_-@_-"/>
    <numFmt numFmtId="167" formatCode="_-* #,##0.00_-;\-* #,##0.00_-;_-* \-??_-;_-@_-"/>
    <numFmt numFmtId="168" formatCode="_-* #,##0.00_-;\-* #,##0.00_-;_-* &quot;-&quot;_-;_-@_-"/>
    <numFmt numFmtId="169" formatCode="_ * #,##0.00_ ;_ * \-#,##0.00_ ;_ * &quot;-&quot;??_ ;_ @_ "/>
    <numFmt numFmtId="170" formatCode="_-&quot;$&quot;\ * #,##0.00_-;\-&quot;$&quot;\ * #,##0.00_-;_-&quot;$&quot;\ * &quot;-&quot;_-;_-@_-"/>
    <numFmt numFmtId="171" formatCode="0.000"/>
    <numFmt numFmtId="172" formatCode="0.0000"/>
    <numFmt numFmtId="173" formatCode="0.0000000"/>
    <numFmt numFmtId="174" formatCode="0.0000000000000"/>
    <numFmt numFmtId="175" formatCode="_(&quot;$&quot;\ * #,##0_);_(&quot;$&quot;\ * \(#,##0\);_(&quot;$&quot;\ * &quot;-&quot;_);_(@_)"/>
  </numFmts>
  <fonts count="75"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rgb="FF000000"/>
      <name val="Calibri"/>
      <family val="2"/>
      <charset val="1"/>
    </font>
    <font>
      <b/>
      <sz val="20"/>
      <color rgb="FF000000"/>
      <name val="Calibri"/>
      <family val="2"/>
      <charset val="1"/>
    </font>
    <font>
      <sz val="11"/>
      <color rgb="FF000000"/>
      <name val="Calibri"/>
      <family val="2"/>
      <charset val="1"/>
    </font>
    <font>
      <sz val="10"/>
      <name val="Arial"/>
      <family val="2"/>
    </font>
    <font>
      <b/>
      <sz val="18"/>
      <color rgb="FF000000"/>
      <name val="Calibri"/>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20"/>
      <color rgb="FF000000"/>
      <name val="Calibri"/>
      <family val="2"/>
    </font>
    <font>
      <b/>
      <sz val="18"/>
      <color rgb="FFFF0000"/>
      <name val="Calibri"/>
      <family val="2"/>
      <charset val="1"/>
    </font>
    <font>
      <sz val="18"/>
      <color rgb="FF000000"/>
      <name val="Calibri"/>
      <family val="2"/>
      <charset val="1"/>
    </font>
    <font>
      <b/>
      <sz val="11"/>
      <color rgb="FFFFFFFF"/>
      <name val="Arial"/>
      <family val="2"/>
    </font>
    <font>
      <sz val="11"/>
      <color rgb="FF111111"/>
      <name val="Arial"/>
      <family val="2"/>
    </font>
    <font>
      <sz val="11"/>
      <color indexed="8"/>
      <name val="Calibri"/>
      <family val="2"/>
    </font>
    <font>
      <b/>
      <sz val="12"/>
      <color theme="1"/>
      <name val="Arial"/>
      <family val="2"/>
      <charset val="1"/>
    </font>
    <font>
      <sz val="12"/>
      <color rgb="FF000000"/>
      <name val="Calibri"/>
      <family val="2"/>
      <charset val="1"/>
    </font>
    <font>
      <b/>
      <sz val="12"/>
      <name val="Arial"/>
      <family val="2"/>
    </font>
    <font>
      <sz val="11"/>
      <color theme="1"/>
      <name val="Calibri"/>
      <family val="2"/>
    </font>
    <font>
      <sz val="11"/>
      <color theme="1"/>
      <name val="Calibri"/>
      <family val="2"/>
    </font>
    <font>
      <b/>
      <sz val="11"/>
      <color theme="1"/>
      <name val="Calibri"/>
      <family val="2"/>
      <scheme val="minor"/>
    </font>
    <font>
      <b/>
      <sz val="14"/>
      <color theme="1"/>
      <name val="Calibri"/>
      <family val="2"/>
      <scheme val="minor"/>
    </font>
    <font>
      <b/>
      <sz val="16"/>
      <color theme="1"/>
      <name val="Calibri"/>
      <family val="2"/>
      <scheme val="minor"/>
    </font>
    <font>
      <b/>
      <sz val="11"/>
      <color theme="1"/>
      <name val="Arial Narrow"/>
      <family val="2"/>
    </font>
    <font>
      <b/>
      <sz val="10"/>
      <color theme="1"/>
      <name val="Calibri"/>
      <family val="2"/>
      <scheme val="minor"/>
    </font>
    <font>
      <b/>
      <sz val="12"/>
      <color rgb="FFFF0000"/>
      <name val="Arial"/>
      <family val="2"/>
    </font>
    <font>
      <b/>
      <sz val="16"/>
      <color rgb="FFFF0000"/>
      <name val="Calibri"/>
      <family val="2"/>
    </font>
    <font>
      <b/>
      <sz val="11"/>
      <color rgb="FF000000"/>
      <name val="Calibri"/>
      <family val="2"/>
    </font>
    <font>
      <b/>
      <sz val="11"/>
      <color rgb="FF000000"/>
      <name val="Calibri"/>
      <family val="2"/>
      <charset val="1"/>
    </font>
    <font>
      <sz val="10"/>
      <color indexed="8"/>
      <name val="MS Sans Serif"/>
      <family val="2"/>
    </font>
    <font>
      <sz val="11"/>
      <color theme="0"/>
      <name val="Calibri"/>
      <family val="2"/>
      <charset val="1"/>
    </font>
    <font>
      <b/>
      <sz val="16"/>
      <name val="Calibri"/>
      <family val="2"/>
    </font>
    <font>
      <sz val="11"/>
      <name val="Calibri"/>
      <family val="2"/>
      <scheme val="minor"/>
    </font>
    <font>
      <sz val="11"/>
      <color rgb="FF000000"/>
      <name val="Calibri"/>
      <family val="2"/>
    </font>
    <font>
      <b/>
      <sz val="14"/>
      <color rgb="FFFF0000"/>
      <name val="Arial"/>
      <family val="2"/>
    </font>
    <font>
      <b/>
      <sz val="12"/>
      <color rgb="FF000000"/>
      <name val="Calibri"/>
      <family val="2"/>
    </font>
    <font>
      <b/>
      <sz val="11"/>
      <name val="Calibri"/>
      <family val="2"/>
      <scheme val="minor"/>
    </font>
    <font>
      <sz val="11"/>
      <name val="Calibri"/>
      <family val="2"/>
    </font>
    <font>
      <b/>
      <sz val="24"/>
      <color theme="0"/>
      <name val="Arial"/>
      <family val="2"/>
      <charset val="1"/>
    </font>
    <font>
      <b/>
      <sz val="36"/>
      <color theme="0"/>
      <name val="Arial"/>
      <family val="2"/>
      <charset val="1"/>
    </font>
    <font>
      <b/>
      <sz val="28"/>
      <color theme="0"/>
      <name val="Calibri"/>
      <family val="2"/>
    </font>
    <font>
      <sz val="10"/>
      <color rgb="FF000000"/>
      <name val="Calibri"/>
      <family val="2"/>
      <charset val="1"/>
    </font>
    <font>
      <b/>
      <u/>
      <sz val="18"/>
      <color rgb="FFFF0000"/>
      <name val="Calibri"/>
      <family val="2"/>
      <charset val="1"/>
    </font>
    <font>
      <sz val="11"/>
      <color rgb="FF111111"/>
      <name val="Arial"/>
      <family val="2"/>
    </font>
    <font>
      <b/>
      <sz val="18"/>
      <color theme="1"/>
      <name val="Calibri"/>
      <family val="2"/>
      <charset val="1"/>
    </font>
    <font>
      <b/>
      <sz val="20"/>
      <color theme="1"/>
      <name val="Calibri"/>
      <family val="2"/>
      <scheme val="minor"/>
    </font>
    <font>
      <sz val="12"/>
      <color theme="1"/>
      <name val="Calibri"/>
      <family val="2"/>
      <scheme val="minor"/>
    </font>
    <font>
      <b/>
      <sz val="10"/>
      <color theme="1"/>
      <name val="Arial"/>
      <family val="2"/>
    </font>
    <font>
      <sz val="20"/>
      <color rgb="FFFF0000"/>
      <name val="Calibri"/>
      <family val="2"/>
      <scheme val="minor"/>
    </font>
    <font>
      <sz val="20"/>
      <name val="Calibri"/>
      <family val="2"/>
      <scheme val="minor"/>
    </font>
    <font>
      <b/>
      <sz val="11"/>
      <color theme="0"/>
      <name val="Calibri"/>
      <family val="2"/>
      <scheme val="minor"/>
    </font>
    <font>
      <sz val="11"/>
      <color theme="0"/>
      <name val="Calibri"/>
      <family val="2"/>
      <scheme val="minor"/>
    </font>
    <font>
      <sz val="11"/>
      <color rgb="FFFF0000"/>
      <name val="Calibri"/>
      <family val="2"/>
      <scheme val="minor"/>
    </font>
    <font>
      <sz val="12"/>
      <color rgb="FFFF0000"/>
      <name val="Arial"/>
      <family val="2"/>
      <charset val="1"/>
    </font>
    <font>
      <b/>
      <sz val="12"/>
      <color rgb="FFFF0000"/>
      <name val="Arial"/>
      <family val="2"/>
      <charset val="1"/>
    </font>
    <font>
      <sz val="12"/>
      <color rgb="FFFF0000"/>
      <name val="Calibri"/>
      <family val="2"/>
      <charset val="1"/>
    </font>
    <font>
      <sz val="11"/>
      <color rgb="FFFF0000"/>
      <name val="Calibri"/>
      <family val="2"/>
      <charset val="1"/>
    </font>
    <font>
      <sz val="11"/>
      <name val="Calibri"/>
      <family val="2"/>
      <charset val="1"/>
    </font>
    <font>
      <sz val="12"/>
      <name val="Arial"/>
      <family val="2"/>
    </font>
    <font>
      <sz val="10"/>
      <color indexed="64"/>
      <name val="Arial"/>
      <family val="2"/>
    </font>
  </fonts>
  <fills count="19">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7"/>
        <bgColor indexed="64"/>
      </patternFill>
    </fill>
    <fill>
      <patternFill patternType="solid">
        <fgColor theme="2" tint="-9.9978637043366805E-2"/>
        <bgColor rgb="FFFFFFCC"/>
      </patternFill>
    </fill>
    <fill>
      <patternFill patternType="solid">
        <fgColor theme="2" tint="-9.9978637043366805E-2"/>
        <bgColor rgb="FFCCFFFF"/>
      </patternFill>
    </fill>
    <fill>
      <patternFill patternType="solid">
        <fgColor theme="1" tint="0.34998626667073579"/>
        <bgColor indexed="64"/>
      </patternFill>
    </fill>
    <fill>
      <patternFill patternType="solid">
        <fgColor rgb="FF92D050"/>
        <bgColor indexed="64"/>
      </patternFill>
    </fill>
    <fill>
      <patternFill patternType="solid">
        <fgColor theme="5" tint="0.59999389629810485"/>
        <bgColor indexed="64"/>
      </patternFill>
    </fill>
    <fill>
      <patternFill patternType="solid">
        <fgColor rgb="FF00B050"/>
        <bgColor indexed="64"/>
      </patternFill>
    </fill>
    <fill>
      <patternFill patternType="solid">
        <fgColor theme="0"/>
        <bgColor indexed="64"/>
      </patternFill>
    </fill>
  </fills>
  <borders count="59">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top style="medium">
        <color indexed="64"/>
      </top>
      <bottom style="thin">
        <color auto="1"/>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style="medium">
        <color auto="1"/>
      </top>
      <bottom style="thin">
        <color auto="1"/>
      </bottom>
      <diagonal/>
    </border>
    <border>
      <left/>
      <right style="medium">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medium">
        <color auto="1"/>
      </right>
      <top style="medium">
        <color indexed="64"/>
      </top>
      <bottom style="medium">
        <color indexed="64"/>
      </bottom>
      <diagonal/>
    </border>
    <border>
      <left/>
      <right style="thin">
        <color auto="1"/>
      </right>
      <top style="medium">
        <color indexed="64"/>
      </top>
      <bottom style="medium">
        <color indexed="64"/>
      </bottom>
      <diagonal/>
    </border>
    <border>
      <left/>
      <right style="medium">
        <color indexed="64"/>
      </right>
      <top style="medium">
        <color auto="1"/>
      </top>
      <bottom style="thin">
        <color auto="1"/>
      </bottom>
      <diagonal/>
    </border>
    <border>
      <left style="thin">
        <color auto="1"/>
      </left>
      <right/>
      <top style="medium">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style="thin">
        <color auto="1"/>
      </right>
      <top/>
      <bottom style="thin">
        <color auto="1"/>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medium">
        <color indexed="64"/>
      </bottom>
      <diagonal/>
    </border>
    <border>
      <left/>
      <right style="medium">
        <color auto="1"/>
      </right>
      <top style="thin">
        <color auto="1"/>
      </top>
      <bottom style="medium">
        <color indexed="64"/>
      </bottom>
      <diagonal/>
    </border>
  </borders>
  <cellStyleXfs count="116">
    <xf numFmtId="0" fontId="0" fillId="0" borderId="0"/>
    <xf numFmtId="166" fontId="16" fillId="0" borderId="0" applyBorder="0" applyProtection="0"/>
    <xf numFmtId="165" fontId="17" fillId="0" borderId="0" applyBorder="0" applyAlignment="0" applyProtection="0"/>
    <xf numFmtId="167" fontId="16" fillId="0" borderId="0" applyBorder="0" applyProtection="0"/>
    <xf numFmtId="9" fontId="16" fillId="0" borderId="0" applyBorder="0" applyProtection="0"/>
    <xf numFmtId="0" fontId="17" fillId="0" borderId="0"/>
    <xf numFmtId="9" fontId="17" fillId="0" borderId="0" applyFont="0" applyFill="0" applyBorder="0" applyAlignment="0" applyProtection="0"/>
    <xf numFmtId="169" fontId="17" fillId="0" borderId="0" applyFont="0" applyFill="0" applyBorder="0" applyAlignment="0" applyProtection="0"/>
    <xf numFmtId="0" fontId="29" fillId="0" borderId="0" applyFill="0" applyProtection="0"/>
    <xf numFmtId="0" fontId="13" fillId="0" borderId="0"/>
    <xf numFmtId="0" fontId="33" fillId="0" borderId="0"/>
    <xf numFmtId="0" fontId="16" fillId="0" borderId="0"/>
    <xf numFmtId="42" fontId="16" fillId="0" borderId="0" applyFont="0" applyFill="0" applyBorder="0" applyAlignment="0" applyProtection="0"/>
    <xf numFmtId="166" fontId="16" fillId="0" borderId="0" applyBorder="0" applyProtection="0"/>
    <xf numFmtId="41" fontId="16" fillId="0" borderId="0" applyFont="0" applyFill="0" applyBorder="0" applyAlignment="0" applyProtection="0"/>
    <xf numFmtId="0" fontId="34" fillId="0" borderId="0"/>
    <xf numFmtId="41" fontId="16" fillId="0" borderId="0" applyFont="0" applyFill="0" applyBorder="0" applyAlignment="0" applyProtection="0"/>
    <xf numFmtId="0" fontId="12" fillId="0" borderId="0"/>
    <xf numFmtId="42" fontId="12" fillId="0" borderId="0" applyFont="0" applyFill="0" applyBorder="0" applyAlignment="0" applyProtection="0"/>
    <xf numFmtId="41" fontId="12" fillId="0" borderId="0" applyFont="0" applyFill="0" applyBorder="0" applyAlignment="0" applyProtection="0"/>
    <xf numFmtId="0" fontId="11" fillId="0" borderId="0"/>
    <xf numFmtId="42" fontId="11" fillId="0" borderId="0" applyFont="0" applyFill="0" applyBorder="0" applyAlignment="0" applyProtection="0"/>
    <xf numFmtId="41" fontId="11" fillId="0" borderId="0" applyFont="0" applyFill="0" applyBorder="0" applyAlignment="0" applyProtection="0"/>
    <xf numFmtId="0" fontId="10" fillId="0" borderId="0"/>
    <xf numFmtId="9" fontId="16" fillId="0" borderId="0" applyFont="0" applyFill="0" applyBorder="0" applyAlignment="0" applyProtection="0"/>
    <xf numFmtId="169" fontId="17" fillId="0" borderId="0" applyFont="0" applyFill="0" applyBorder="0" applyAlignment="0" applyProtection="0"/>
    <xf numFmtId="9" fontId="17" fillId="0" borderId="0" applyFont="0" applyFill="0" applyBorder="0" applyAlignment="0" applyProtection="0"/>
    <xf numFmtId="42" fontId="17" fillId="0" borderId="0" applyFont="0" applyFill="0" applyBorder="0" applyAlignment="0" applyProtection="0"/>
    <xf numFmtId="0" fontId="9" fillId="0" borderId="0"/>
    <xf numFmtId="42" fontId="16" fillId="0" borderId="0" applyFont="0" applyFill="0" applyBorder="0" applyAlignment="0" applyProtection="0"/>
    <xf numFmtId="41" fontId="16" fillId="0" borderId="0" applyFont="0" applyFill="0" applyBorder="0" applyAlignment="0" applyProtection="0"/>
    <xf numFmtId="0" fontId="33" fillId="0" borderId="0"/>
    <xf numFmtId="41" fontId="16" fillId="0" borderId="0" applyFont="0" applyFill="0" applyBorder="0" applyAlignment="0" applyProtection="0"/>
    <xf numFmtId="0" fontId="9" fillId="0" borderId="0"/>
    <xf numFmtId="42" fontId="9" fillId="0" borderId="0" applyFont="0" applyFill="0" applyBorder="0" applyAlignment="0" applyProtection="0"/>
    <xf numFmtId="41" fontId="9" fillId="0" borderId="0" applyFont="0" applyFill="0" applyBorder="0" applyAlignment="0" applyProtection="0"/>
    <xf numFmtId="42" fontId="16" fillId="0" borderId="0" applyFont="0" applyFill="0" applyBorder="0" applyAlignment="0" applyProtection="0"/>
    <xf numFmtId="0" fontId="9" fillId="0" borderId="0"/>
    <xf numFmtId="42" fontId="9" fillId="0" borderId="0" applyFont="0" applyFill="0" applyBorder="0" applyAlignment="0" applyProtection="0"/>
    <xf numFmtId="41" fontId="9" fillId="0" borderId="0" applyFont="0" applyFill="0" applyBorder="0" applyAlignment="0" applyProtection="0"/>
    <xf numFmtId="0" fontId="9" fillId="0" borderId="0"/>
    <xf numFmtId="42" fontId="17" fillId="0" borderId="0" applyFont="0" applyFill="0" applyBorder="0" applyAlignment="0" applyProtection="0"/>
    <xf numFmtId="0" fontId="8" fillId="0" borderId="0"/>
    <xf numFmtId="41" fontId="8" fillId="0" borderId="0" applyFont="0" applyFill="0" applyBorder="0" applyAlignment="0" applyProtection="0"/>
    <xf numFmtId="42"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44" fillId="0" borderId="0"/>
    <xf numFmtId="0" fontId="17" fillId="0" borderId="0"/>
    <xf numFmtId="0" fontId="7" fillId="0" borderId="0"/>
    <xf numFmtId="42" fontId="7" fillId="0" borderId="0" applyFont="0" applyFill="0" applyBorder="0" applyAlignment="0" applyProtection="0"/>
    <xf numFmtId="41" fontId="7" fillId="0" borderId="0" applyFont="0" applyFill="0" applyBorder="0" applyAlignment="0" applyProtection="0"/>
    <xf numFmtId="0" fontId="7" fillId="0" borderId="0"/>
    <xf numFmtId="164" fontId="7" fillId="0" borderId="0" applyFont="0" applyFill="0" applyBorder="0" applyAlignment="0" applyProtection="0"/>
    <xf numFmtId="9" fontId="7" fillId="0" borderId="0" applyFont="0" applyFill="0" applyBorder="0" applyAlignment="0" applyProtection="0"/>
    <xf numFmtId="0" fontId="6" fillId="0" borderId="0"/>
    <xf numFmtId="0" fontId="6" fillId="0" borderId="0"/>
    <xf numFmtId="0" fontId="5" fillId="0" borderId="0"/>
    <xf numFmtId="42" fontId="5" fillId="0" borderId="0" applyFont="0" applyFill="0" applyBorder="0" applyAlignment="0" applyProtection="0"/>
    <xf numFmtId="41" fontId="5" fillId="0" borderId="0" applyFont="0" applyFill="0" applyBorder="0" applyAlignment="0" applyProtection="0"/>
    <xf numFmtId="0" fontId="5" fillId="0" borderId="0"/>
    <xf numFmtId="0" fontId="4" fillId="0" borderId="0"/>
    <xf numFmtId="0" fontId="4" fillId="0" borderId="0"/>
    <xf numFmtId="41" fontId="4" fillId="0" borderId="0" applyFont="0" applyFill="0" applyBorder="0" applyAlignment="0" applyProtection="0"/>
    <xf numFmtId="0" fontId="4" fillId="0" borderId="0"/>
    <xf numFmtId="0" fontId="4" fillId="0" borderId="0"/>
    <xf numFmtId="42"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2" fontId="4" fillId="0" borderId="0" applyFont="0" applyFill="0" applyBorder="0" applyAlignment="0" applyProtection="0"/>
    <xf numFmtId="41" fontId="4"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42" fontId="17" fillId="0" borderId="0" applyFont="0" applyFill="0" applyBorder="0" applyAlignment="0" applyProtection="0"/>
    <xf numFmtId="0" fontId="4" fillId="0" borderId="0"/>
    <xf numFmtId="42"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42" fontId="16"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42" fontId="17"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164"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0" fontId="3" fillId="0" borderId="0"/>
    <xf numFmtId="0" fontId="3" fillId="0" borderId="0"/>
    <xf numFmtId="42" fontId="16" fillId="0" borderId="0" applyFont="0" applyFill="0" applyBorder="0" applyAlignment="0" applyProtection="0"/>
    <xf numFmtId="0" fontId="2" fillId="0" borderId="0"/>
    <xf numFmtId="9" fontId="2" fillId="0" borderId="0" applyFont="0" applyFill="0" applyBorder="0" applyAlignment="0" applyProtection="0"/>
    <xf numFmtId="42" fontId="2" fillId="0" borderId="0" applyFont="0" applyFill="0" applyBorder="0" applyAlignment="0" applyProtection="0"/>
    <xf numFmtId="0" fontId="74" fillId="0" borderId="0"/>
    <xf numFmtId="175" fontId="2" fillId="0" borderId="0" applyFont="0" applyFill="0" applyBorder="0" applyAlignment="0" applyProtection="0"/>
    <xf numFmtId="41" fontId="2" fillId="0" borderId="0" applyFont="0" applyFill="0" applyBorder="0" applyAlignment="0" applyProtection="0"/>
    <xf numFmtId="164" fontId="74" fillId="0" borderId="0" applyFont="0" applyFill="0" applyBorder="0" applyAlignment="0" applyProtection="0"/>
    <xf numFmtId="9" fontId="2" fillId="0" borderId="0" applyFont="0" applyFill="0" applyBorder="0" applyAlignment="0" applyProtection="0"/>
    <xf numFmtId="0" fontId="48" fillId="0" borderId="0"/>
  </cellStyleXfs>
  <cellXfs count="316">
    <xf numFmtId="0" fontId="0" fillId="0" borderId="0" xfId="0"/>
    <xf numFmtId="9" fontId="25" fillId="0" borderId="0" xfId="4" applyFont="1" applyBorder="1" applyAlignment="1" applyProtection="1">
      <alignment vertical="center"/>
    </xf>
    <xf numFmtId="0" fontId="27" fillId="5" borderId="21" xfId="11" applyFont="1" applyFill="1" applyBorder="1" applyAlignment="1">
      <alignment horizontal="center" vertical="center" wrapText="1"/>
    </xf>
    <xf numFmtId="0" fontId="32" fillId="0" borderId="0" xfId="11" applyFont="1" applyAlignment="1">
      <alignment horizontal="center" vertical="center" wrapText="1"/>
    </xf>
    <xf numFmtId="167" fontId="32" fillId="0" borderId="0" xfId="3" applyFont="1" applyBorder="1" applyAlignment="1" applyProtection="1">
      <alignment horizontal="center" vertical="center" wrapText="1"/>
    </xf>
    <xf numFmtId="167" fontId="32" fillId="0" borderId="11" xfId="3" applyFont="1" applyBorder="1" applyAlignment="1" applyProtection="1">
      <alignment horizontal="center" vertical="center" wrapText="1"/>
    </xf>
    <xf numFmtId="0" fontId="32" fillId="0" borderId="17" xfId="11" applyFont="1" applyBorder="1" applyAlignment="1">
      <alignment horizontal="center" vertical="center" wrapText="1"/>
    </xf>
    <xf numFmtId="0" fontId="31" fillId="0" borderId="0" xfId="11" applyFont="1" applyAlignment="1">
      <alignment horizontal="center" vertical="center"/>
    </xf>
    <xf numFmtId="0" fontId="16" fillId="4" borderId="0" xfId="11" applyFill="1" applyAlignment="1">
      <alignment vertical="center"/>
    </xf>
    <xf numFmtId="0" fontId="16" fillId="0" borderId="0" xfId="11" applyAlignment="1">
      <alignment vertical="center"/>
    </xf>
    <xf numFmtId="0" fontId="45" fillId="0" borderId="0" xfId="11" applyFont="1" applyAlignment="1">
      <alignment vertical="center"/>
    </xf>
    <xf numFmtId="0" fontId="30" fillId="0" borderId="22" xfId="11" applyFont="1" applyBorder="1" applyAlignment="1">
      <alignment horizontal="justify" vertical="center"/>
    </xf>
    <xf numFmtId="0" fontId="42" fillId="0" borderId="7" xfId="11" applyFont="1" applyBorder="1" applyAlignment="1">
      <alignment horizontal="center" vertical="center" wrapText="1"/>
    </xf>
    <xf numFmtId="0" fontId="31" fillId="0" borderId="0" xfId="11" applyFont="1" applyAlignment="1">
      <alignment vertical="center"/>
    </xf>
    <xf numFmtId="168" fontId="46" fillId="0" borderId="1" xfId="16" applyNumberFormat="1" applyFont="1" applyBorder="1" applyAlignment="1">
      <alignment vertical="center"/>
    </xf>
    <xf numFmtId="0" fontId="40" fillId="0" borderId="19" xfId="11" applyFont="1" applyBorder="1" applyAlignment="1">
      <alignment horizontal="left" vertical="center" wrapText="1"/>
    </xf>
    <xf numFmtId="42" fontId="40" fillId="0" borderId="19" xfId="12" applyFont="1" applyBorder="1" applyAlignment="1">
      <alignment horizontal="left" vertical="center" wrapText="1"/>
    </xf>
    <xf numFmtId="41" fontId="40" fillId="0" borderId="0" xfId="16" applyFont="1" applyBorder="1" applyAlignment="1">
      <alignment vertical="center" wrapText="1"/>
    </xf>
    <xf numFmtId="168" fontId="41" fillId="0" borderId="0" xfId="16" applyNumberFormat="1" applyFont="1" applyBorder="1" applyAlignment="1">
      <alignment vertical="center"/>
    </xf>
    <xf numFmtId="41" fontId="40" fillId="0" borderId="0" xfId="16" applyFont="1" applyBorder="1" applyAlignment="1">
      <alignment horizontal="center" vertical="center" wrapText="1"/>
    </xf>
    <xf numFmtId="42" fontId="40" fillId="0" borderId="0" xfId="12" applyFont="1" applyBorder="1" applyAlignment="1">
      <alignment horizontal="left" vertical="center" wrapText="1"/>
    </xf>
    <xf numFmtId="0" fontId="26" fillId="0" borderId="0" xfId="11" applyFont="1" applyAlignment="1">
      <alignment vertical="center"/>
    </xf>
    <xf numFmtId="167" fontId="18" fillId="0" borderId="0" xfId="3" applyFont="1" applyBorder="1" applyAlignment="1" applyProtection="1">
      <alignment vertical="center"/>
    </xf>
    <xf numFmtId="0" fontId="16" fillId="0" borderId="0" xfId="11" applyAlignment="1">
      <alignment horizontal="left" vertical="center" wrapText="1"/>
    </xf>
    <xf numFmtId="0" fontId="16" fillId="0" borderId="0" xfId="11" applyAlignment="1">
      <alignment vertical="center" wrapText="1"/>
    </xf>
    <xf numFmtId="0" fontId="47" fillId="0" borderId="1" xfId="11" applyFont="1" applyBorder="1" applyAlignment="1">
      <alignment horizontal="center" vertical="center"/>
    </xf>
    <xf numFmtId="0" fontId="16" fillId="0" borderId="18" xfId="11" applyBorder="1" applyAlignment="1">
      <alignment vertical="center"/>
    </xf>
    <xf numFmtId="0" fontId="43" fillId="0" borderId="9" xfId="11" applyFont="1" applyBorder="1" applyAlignment="1">
      <alignment horizontal="left" vertical="center" wrapText="1"/>
    </xf>
    <xf numFmtId="0" fontId="15" fillId="0" borderId="11" xfId="11" applyFont="1" applyBorder="1" applyAlignment="1">
      <alignment vertical="center"/>
    </xf>
    <xf numFmtId="0" fontId="15" fillId="0" borderId="0" xfId="11" applyFont="1" applyAlignment="1">
      <alignment vertical="center"/>
    </xf>
    <xf numFmtId="0" fontId="14" fillId="0" borderId="0" xfId="11" applyFont="1" applyAlignment="1">
      <alignment vertical="center"/>
    </xf>
    <xf numFmtId="0" fontId="14" fillId="0" borderId="6" xfId="11" applyFont="1" applyBorder="1" applyAlignment="1">
      <alignment vertical="center" wrapText="1"/>
    </xf>
    <xf numFmtId="0" fontId="28" fillId="0" borderId="24" xfId="11" applyFont="1" applyBorder="1" applyAlignment="1">
      <alignment horizontal="center" vertical="center" wrapText="1"/>
    </xf>
    <xf numFmtId="0" fontId="28" fillId="0" borderId="33" xfId="11" applyFont="1" applyBorder="1" applyAlignment="1">
      <alignment horizontal="center" vertical="center" wrapText="1"/>
    </xf>
    <xf numFmtId="9" fontId="32" fillId="0" borderId="1" xfId="11" applyNumberFormat="1" applyFont="1" applyBorder="1" applyAlignment="1">
      <alignment horizontal="center" vertical="center" wrapText="1"/>
    </xf>
    <xf numFmtId="168" fontId="24" fillId="0" borderId="23" xfId="16" applyNumberFormat="1"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14" fillId="3" borderId="34" xfId="11" applyFont="1" applyFill="1" applyBorder="1" applyAlignment="1">
      <alignment horizontal="center" vertical="center" wrapText="1"/>
    </xf>
    <xf numFmtId="0" fontId="14" fillId="3" borderId="35" xfId="11" applyFont="1" applyFill="1" applyBorder="1" applyAlignment="1">
      <alignment horizontal="center" vertical="center" wrapText="1"/>
    </xf>
    <xf numFmtId="0" fontId="14" fillId="3" borderId="36" xfId="11" applyFont="1" applyFill="1" applyBorder="1" applyAlignment="1">
      <alignment horizontal="center" vertical="center" wrapText="1"/>
    </xf>
    <xf numFmtId="0" fontId="51" fillId="0" borderId="1" xfId="20" applyFont="1" applyBorder="1" applyAlignment="1">
      <alignment vertical="center"/>
    </xf>
    <xf numFmtId="0" fontId="47" fillId="0" borderId="1" xfId="11" applyFont="1" applyBorder="1" applyAlignment="1">
      <alignment horizontal="left" vertical="center" wrapText="1"/>
    </xf>
    <xf numFmtId="0" fontId="52" fillId="0" borderId="1" xfId="0" applyFont="1" applyBorder="1" applyAlignment="1">
      <alignment horizontal="justify" vertical="center" wrapText="1"/>
    </xf>
    <xf numFmtId="0" fontId="47" fillId="0" borderId="1" xfId="0" applyFont="1" applyBorder="1" applyAlignment="1">
      <alignment horizontal="left" vertical="center" wrapText="1"/>
    </xf>
    <xf numFmtId="0" fontId="52" fillId="0" borderId="1" xfId="0" applyFont="1" applyBorder="1" applyAlignment="1">
      <alignment vertical="center"/>
    </xf>
    <xf numFmtId="0" fontId="22" fillId="13" borderId="24" xfId="11" applyFont="1" applyFill="1" applyBorder="1" applyAlignment="1">
      <alignment horizontal="center" vertical="center" wrapText="1"/>
    </xf>
    <xf numFmtId="0" fontId="22" fillId="13" borderId="1" xfId="11" applyFont="1" applyFill="1" applyBorder="1" applyAlignment="1">
      <alignment horizontal="center" vertical="center" wrapText="1"/>
    </xf>
    <xf numFmtId="0" fontId="30" fillId="13" borderId="1" xfId="11" applyFont="1" applyFill="1" applyBorder="1" applyAlignment="1">
      <alignment horizontal="center" vertical="center" wrapText="1"/>
    </xf>
    <xf numFmtId="1" fontId="20" fillId="10" borderId="7" xfId="3" applyNumberFormat="1" applyFont="1" applyFill="1" applyBorder="1" applyAlignment="1" applyProtection="1">
      <alignment horizontal="center" vertical="center"/>
    </xf>
    <xf numFmtId="0" fontId="22" fillId="10" borderId="26" xfId="11" applyFont="1" applyFill="1" applyBorder="1" applyAlignment="1">
      <alignment vertical="center" wrapText="1"/>
    </xf>
    <xf numFmtId="0" fontId="22" fillId="10" borderId="15" xfId="11" applyFont="1" applyFill="1" applyBorder="1" applyAlignment="1">
      <alignment vertical="center" wrapText="1"/>
    </xf>
    <xf numFmtId="0" fontId="22" fillId="10" borderId="28" xfId="11" applyFont="1" applyFill="1" applyBorder="1" applyAlignment="1">
      <alignment vertical="center" wrapText="1"/>
    </xf>
    <xf numFmtId="0" fontId="53" fillId="11" borderId="29" xfId="11" applyFont="1" applyFill="1" applyBorder="1" applyAlignment="1">
      <alignment horizontal="center" vertical="center" wrapText="1"/>
    </xf>
    <xf numFmtId="0" fontId="50" fillId="9" borderId="1" xfId="0" applyFont="1" applyFill="1" applyBorder="1" applyAlignment="1">
      <alignment horizontal="center"/>
    </xf>
    <xf numFmtId="0" fontId="56" fillId="0" borderId="0" xfId="0" applyFont="1"/>
    <xf numFmtId="0" fontId="50" fillId="9" borderId="14" xfId="0" applyFont="1" applyFill="1" applyBorder="1" applyAlignment="1">
      <alignment horizontal="center"/>
    </xf>
    <xf numFmtId="9" fontId="0" fillId="0" borderId="14" xfId="24" applyFont="1" applyBorder="1" applyAlignment="1">
      <alignment horizontal="center" vertical="center"/>
    </xf>
    <xf numFmtId="0" fontId="58" fillId="6" borderId="22" xfId="11" applyFont="1" applyFill="1" applyBorder="1" applyAlignment="1">
      <alignment horizontal="center" vertical="center" wrapText="1"/>
    </xf>
    <xf numFmtId="0" fontId="26" fillId="0" borderId="0" xfId="11" applyFont="1" applyAlignment="1">
      <alignment horizontal="center" vertical="center" wrapText="1"/>
    </xf>
    <xf numFmtId="0" fontId="57" fillId="0" borderId="0" xfId="11" applyFont="1" applyAlignment="1">
      <alignment horizontal="center" vertical="center" wrapText="1"/>
    </xf>
    <xf numFmtId="0" fontId="32" fillId="15" borderId="1" xfId="11" applyFont="1" applyFill="1" applyBorder="1" applyAlignment="1">
      <alignment horizontal="left" vertical="center" wrapText="1"/>
    </xf>
    <xf numFmtId="0" fontId="23" fillId="0" borderId="19" xfId="11" applyFont="1" applyBorder="1" applyAlignment="1">
      <alignment horizontal="center" vertical="center" wrapText="1"/>
    </xf>
    <xf numFmtId="42" fontId="23" fillId="0" borderId="19" xfId="12" applyFont="1" applyFill="1" applyBorder="1" applyAlignment="1">
      <alignment horizontal="center" vertical="center" wrapText="1"/>
    </xf>
    <xf numFmtId="1" fontId="32" fillId="0" borderId="19" xfId="3" applyNumberFormat="1" applyFont="1" applyBorder="1" applyAlignment="1" applyProtection="1">
      <alignment horizontal="center" vertical="center" wrapText="1"/>
    </xf>
    <xf numFmtId="4" fontId="23" fillId="0" borderId="19" xfId="13" applyNumberFormat="1" applyFont="1" applyBorder="1" applyAlignment="1" applyProtection="1">
      <alignment vertical="center" wrapText="1"/>
    </xf>
    <xf numFmtId="4" fontId="22" fillId="0" borderId="19" xfId="13" applyNumberFormat="1" applyFont="1" applyBorder="1" applyAlignment="1" applyProtection="1">
      <alignment horizontal="center" vertical="center" wrapText="1"/>
    </xf>
    <xf numFmtId="0" fontId="23" fillId="0" borderId="42" xfId="11" applyFont="1" applyBorder="1" applyAlignment="1">
      <alignment horizontal="center" vertical="center" wrapText="1"/>
    </xf>
    <xf numFmtId="168" fontId="32" fillId="0" borderId="0" xfId="16" applyNumberFormat="1" applyFont="1" applyBorder="1" applyAlignment="1">
      <alignment horizontal="center" vertical="center" wrapText="1"/>
    </xf>
    <xf numFmtId="4" fontId="32" fillId="0" borderId="40" xfId="11" applyNumberFormat="1" applyFont="1" applyBorder="1" applyAlignment="1">
      <alignment vertical="center" wrapText="1"/>
    </xf>
    <xf numFmtId="0" fontId="25" fillId="0" borderId="0" xfId="11" applyFont="1" applyAlignment="1">
      <alignment horizontal="left" vertical="center" wrapText="1"/>
    </xf>
    <xf numFmtId="0" fontId="5" fillId="0" borderId="12" xfId="57" applyBorder="1"/>
    <xf numFmtId="0" fontId="5" fillId="0" borderId="21" xfId="57" applyBorder="1"/>
    <xf numFmtId="0" fontId="5" fillId="0" borderId="0" xfId="57"/>
    <xf numFmtId="0" fontId="5" fillId="0" borderId="8" xfId="57" applyBorder="1"/>
    <xf numFmtId="0" fontId="5" fillId="0" borderId="13" xfId="57" applyBorder="1"/>
    <xf numFmtId="0" fontId="5" fillId="0" borderId="2" xfId="57" applyBorder="1"/>
    <xf numFmtId="0" fontId="35" fillId="0" borderId="5" xfId="57" applyFont="1" applyBorder="1"/>
    <xf numFmtId="170" fontId="38" fillId="0" borderId="12" xfId="58" applyNumberFormat="1" applyFont="1" applyBorder="1"/>
    <xf numFmtId="0" fontId="38" fillId="0" borderId="12" xfId="57" applyFont="1" applyBorder="1" applyAlignment="1">
      <alignment horizontal="center"/>
    </xf>
    <xf numFmtId="0" fontId="35" fillId="0" borderId="22" xfId="57" applyFont="1" applyBorder="1" applyAlignment="1">
      <alignment vertical="center"/>
    </xf>
    <xf numFmtId="0" fontId="5" fillId="0" borderId="5" xfId="57" applyBorder="1"/>
    <xf numFmtId="0" fontId="5" fillId="0" borderId="6" xfId="57" applyBorder="1"/>
    <xf numFmtId="0" fontId="5" fillId="0" borderId="4" xfId="57" applyBorder="1"/>
    <xf numFmtId="0" fontId="58" fillId="6" borderId="24" xfId="11" applyFont="1" applyFill="1" applyBorder="1" applyAlignment="1">
      <alignment horizontal="center" vertical="center" wrapText="1"/>
    </xf>
    <xf numFmtId="0" fontId="28" fillId="6" borderId="24" xfId="11" applyFont="1" applyFill="1" applyBorder="1" applyAlignment="1">
      <alignment horizontal="center" vertical="center" wrapText="1"/>
    </xf>
    <xf numFmtId="10" fontId="28" fillId="0" borderId="0" xfId="11" applyNumberFormat="1" applyFont="1" applyAlignment="1">
      <alignment horizontal="center" vertical="center" wrapText="1"/>
    </xf>
    <xf numFmtId="0" fontId="27" fillId="0" borderId="0" xfId="11" applyFont="1" applyAlignment="1">
      <alignment horizontal="center" vertical="center" wrapText="1"/>
    </xf>
    <xf numFmtId="10" fontId="58" fillId="0" borderId="0" xfId="11" applyNumberFormat="1" applyFont="1" applyAlignment="1">
      <alignment horizontal="center" vertical="center" wrapText="1"/>
    </xf>
    <xf numFmtId="6" fontId="58" fillId="7" borderId="23" xfId="11" applyNumberFormat="1" applyFont="1" applyFill="1" applyBorder="1" applyAlignment="1">
      <alignment horizontal="center" vertical="center" wrapText="1"/>
    </xf>
    <xf numFmtId="6" fontId="58" fillId="7" borderId="25" xfId="11" applyNumberFormat="1" applyFont="1" applyFill="1" applyBorder="1" applyAlignment="1">
      <alignment horizontal="center" vertical="center" wrapText="1"/>
    </xf>
    <xf numFmtId="6" fontId="28" fillId="7" borderId="25" xfId="11" applyNumberFormat="1" applyFont="1" applyFill="1" applyBorder="1" applyAlignment="1">
      <alignment horizontal="center" vertical="center" wrapText="1"/>
    </xf>
    <xf numFmtId="6" fontId="28" fillId="0" borderId="25" xfId="11" applyNumberFormat="1" applyFont="1" applyBorder="1" applyAlignment="1">
      <alignment horizontal="center" vertical="center" wrapText="1"/>
    </xf>
    <xf numFmtId="6" fontId="28" fillId="0" borderId="29" xfId="11" applyNumberFormat="1" applyFont="1" applyBorder="1" applyAlignment="1">
      <alignment horizontal="center" vertical="center" wrapText="1"/>
    </xf>
    <xf numFmtId="0" fontId="27" fillId="5" borderId="43" xfId="11" applyFont="1" applyFill="1" applyBorder="1" applyAlignment="1">
      <alignment horizontal="center" vertical="center" wrapText="1"/>
    </xf>
    <xf numFmtId="9" fontId="32" fillId="0" borderId="0" xfId="11" applyNumberFormat="1" applyFont="1" applyAlignment="1">
      <alignment horizontal="center" vertical="center" wrapText="1"/>
    </xf>
    <xf numFmtId="168" fontId="46" fillId="0" borderId="0" xfId="16" applyNumberFormat="1" applyFont="1" applyBorder="1" applyAlignment="1">
      <alignment vertical="center"/>
    </xf>
    <xf numFmtId="0" fontId="22" fillId="12" borderId="37" xfId="11" applyFont="1" applyFill="1" applyBorder="1" applyAlignment="1">
      <alignment horizontal="center" vertical="center" wrapText="1"/>
    </xf>
    <xf numFmtId="0" fontId="22" fillId="13" borderId="18" xfId="11" applyFont="1" applyFill="1" applyBorder="1" applyAlignment="1">
      <alignment horizontal="center" vertical="center" wrapText="1"/>
    </xf>
    <xf numFmtId="0" fontId="48" fillId="0" borderId="0" xfId="0" applyFont="1" applyAlignment="1">
      <alignment vertical="center"/>
    </xf>
    <xf numFmtId="0" fontId="0" fillId="0" borderId="1" xfId="0" applyFill="1" applyBorder="1" applyAlignment="1">
      <alignment horizontal="center" vertical="center"/>
    </xf>
    <xf numFmtId="0" fontId="0" fillId="0" borderId="1" xfId="0" applyBorder="1" applyAlignment="1">
      <alignment horizontal="center" vertical="center" wrapText="1"/>
    </xf>
    <xf numFmtId="0" fontId="4" fillId="0" borderId="0" xfId="61"/>
    <xf numFmtId="0" fontId="62" fillId="0" borderId="1" xfId="62" applyFont="1" applyBorder="1" applyAlignment="1">
      <alignment vertical="center"/>
    </xf>
    <xf numFmtId="168" fontId="62" fillId="0" borderId="1" xfId="63" applyNumberFormat="1" applyFont="1" applyFill="1" applyBorder="1" applyAlignment="1" applyProtection="1">
      <alignment vertical="center"/>
    </xf>
    <xf numFmtId="0" fontId="37" fillId="0" borderId="5" xfId="64" applyFont="1" applyBorder="1"/>
    <xf numFmtId="0" fontId="37" fillId="0" borderId="12" xfId="64" applyFont="1" applyBorder="1"/>
    <xf numFmtId="0" fontId="0" fillId="0" borderId="12" xfId="64" applyFont="1" applyBorder="1"/>
    <xf numFmtId="0" fontId="0" fillId="0" borderId="21" xfId="64" applyFont="1" applyBorder="1"/>
    <xf numFmtId="0" fontId="62" fillId="17" borderId="1" xfId="62" applyFont="1" applyFill="1" applyBorder="1" applyAlignment="1">
      <alignment vertical="center"/>
    </xf>
    <xf numFmtId="41" fontId="62" fillId="17" borderId="1" xfId="63" applyFont="1" applyFill="1" applyBorder="1" applyAlignment="1" applyProtection="1">
      <alignment vertical="center"/>
    </xf>
    <xf numFmtId="0" fontId="37" fillId="0" borderId="6" xfId="64" applyFont="1" applyBorder="1" applyAlignment="1">
      <alignment vertical="center" wrapText="1"/>
    </xf>
    <xf numFmtId="0" fontId="37" fillId="0" borderId="0" xfId="64" applyFont="1" applyAlignment="1">
      <alignment vertical="center"/>
    </xf>
    <xf numFmtId="2" fontId="4" fillId="0" borderId="0" xfId="64" applyNumberFormat="1"/>
    <xf numFmtId="2" fontId="4" fillId="0" borderId="8" xfId="64" applyNumberFormat="1" applyBorder="1"/>
    <xf numFmtId="0" fontId="62" fillId="0" borderId="0" xfId="62" applyFont="1" applyAlignment="1">
      <alignment vertical="center"/>
    </xf>
    <xf numFmtId="41" fontId="62" fillId="0" borderId="0" xfId="63" applyFont="1" applyFill="1" applyBorder="1" applyAlignment="1" applyProtection="1">
      <alignment vertical="center"/>
    </xf>
    <xf numFmtId="0" fontId="37" fillId="0" borderId="6" xfId="64" applyFont="1" applyBorder="1" applyAlignment="1">
      <alignment vertical="center"/>
    </xf>
    <xf numFmtId="0" fontId="4" fillId="0" borderId="0" xfId="64"/>
    <xf numFmtId="0" fontId="4" fillId="0" borderId="8" xfId="64" applyBorder="1"/>
    <xf numFmtId="0" fontId="4" fillId="0" borderId="6" xfId="61" applyBorder="1" applyAlignment="1">
      <alignment horizontal="center"/>
    </xf>
    <xf numFmtId="2" fontId="4" fillId="0" borderId="8" xfId="64" applyNumberFormat="1" applyBorder="1" applyAlignment="1">
      <alignment horizontal="center"/>
    </xf>
    <xf numFmtId="0" fontId="4" fillId="0" borderId="8" xfId="61" applyBorder="1"/>
    <xf numFmtId="172" fontId="4" fillId="0" borderId="0" xfId="61" applyNumberFormat="1"/>
    <xf numFmtId="0" fontId="35" fillId="0" borderId="24" xfId="57" applyFont="1" applyBorder="1"/>
    <xf numFmtId="168" fontId="38" fillId="0" borderId="12" xfId="59" applyNumberFormat="1" applyFont="1" applyBorder="1" applyAlignment="1">
      <alignment horizontal="center" vertical="center" wrapText="1"/>
    </xf>
    <xf numFmtId="0" fontId="5" fillId="8" borderId="37" xfId="57" applyFill="1" applyBorder="1" applyAlignment="1">
      <alignment horizontal="center" vertical="center"/>
    </xf>
    <xf numFmtId="0" fontId="5" fillId="8" borderId="45" xfId="57" applyFill="1" applyBorder="1" applyAlignment="1">
      <alignment horizontal="center" vertical="center"/>
    </xf>
    <xf numFmtId="0" fontId="5" fillId="8" borderId="44" xfId="57" applyFill="1" applyBorder="1" applyAlignment="1">
      <alignment horizontal="center" vertical="center"/>
    </xf>
    <xf numFmtId="0" fontId="5" fillId="8" borderId="15" xfId="57" applyFill="1" applyBorder="1" applyAlignment="1">
      <alignment horizontal="center" vertical="center"/>
    </xf>
    <xf numFmtId="0" fontId="47" fillId="0" borderId="1" xfId="11" applyFont="1" applyBorder="1" applyAlignment="1">
      <alignment horizontal="center" vertical="center"/>
    </xf>
    <xf numFmtId="0" fontId="35" fillId="0" borderId="43" xfId="57" applyFont="1" applyBorder="1" applyAlignment="1">
      <alignment horizontal="center" vertical="center" wrapText="1"/>
    </xf>
    <xf numFmtId="0" fontId="39" fillId="0" borderId="31" xfId="57" applyFont="1" applyBorder="1" applyAlignment="1">
      <alignment horizontal="center" vertical="center" wrapText="1"/>
    </xf>
    <xf numFmtId="0" fontId="39" fillId="0" borderId="43" xfId="57" applyFont="1" applyBorder="1" applyAlignment="1">
      <alignment horizontal="center" vertical="center" wrapText="1"/>
    </xf>
    <xf numFmtId="0" fontId="35" fillId="0" borderId="31" xfId="57" applyFont="1" applyBorder="1" applyAlignment="1">
      <alignment horizontal="center" vertical="center" wrapText="1"/>
    </xf>
    <xf numFmtId="0" fontId="16" fillId="0" borderId="10" xfId="11" applyBorder="1" applyAlignment="1">
      <alignment vertical="center"/>
    </xf>
    <xf numFmtId="0" fontId="35" fillId="0" borderId="41" xfId="60" applyFont="1" applyBorder="1" applyAlignment="1">
      <alignment horizontal="left" vertical="center" wrapText="1"/>
    </xf>
    <xf numFmtId="0" fontId="5" fillId="8" borderId="49" xfId="57" applyFill="1" applyBorder="1" applyAlignment="1">
      <alignment horizontal="center" vertical="center"/>
    </xf>
    <xf numFmtId="0" fontId="5" fillId="8" borderId="28" xfId="57" applyFill="1" applyBorder="1" applyAlignment="1">
      <alignment horizontal="center" vertical="center"/>
    </xf>
    <xf numFmtId="172" fontId="5" fillId="0" borderId="44" xfId="57" applyNumberFormat="1" applyBorder="1" applyAlignment="1">
      <alignment horizontal="center" vertical="center"/>
    </xf>
    <xf numFmtId="172" fontId="5" fillId="0" borderId="45" xfId="57" applyNumberFormat="1" applyBorder="1" applyAlignment="1">
      <alignment horizontal="center" vertical="center"/>
    </xf>
    <xf numFmtId="172" fontId="35" fillId="0" borderId="37" xfId="57" applyNumberFormat="1" applyFont="1" applyBorder="1" applyAlignment="1">
      <alignment horizontal="center" vertical="center"/>
    </xf>
    <xf numFmtId="172" fontId="35" fillId="0" borderId="15" xfId="57" applyNumberFormat="1" applyFont="1" applyBorder="1" applyAlignment="1">
      <alignment horizontal="center" vertical="center"/>
    </xf>
    <xf numFmtId="0" fontId="4" fillId="0" borderId="50" xfId="61" applyBorder="1" applyAlignment="1">
      <alignment horizontal="center" vertical="center" wrapText="1"/>
    </xf>
    <xf numFmtId="0" fontId="4" fillId="0" borderId="36" xfId="61" applyBorder="1" applyAlignment="1">
      <alignment horizontal="center" vertical="center" wrapText="1"/>
    </xf>
    <xf numFmtId="0" fontId="3" fillId="0" borderId="0" xfId="104" applyProtection="1"/>
    <xf numFmtId="0" fontId="3" fillId="0" borderId="0" xfId="104" applyAlignment="1" applyProtection="1">
      <alignment horizontal="center"/>
    </xf>
    <xf numFmtId="2" fontId="64" fillId="0" borderId="28" xfId="61" applyNumberFormat="1" applyFont="1" applyBorder="1" applyAlignment="1">
      <alignment horizontal="center" vertical="center"/>
    </xf>
    <xf numFmtId="0" fontId="4" fillId="0" borderId="38" xfId="61" applyBorder="1" applyAlignment="1">
      <alignment horizontal="center"/>
    </xf>
    <xf numFmtId="0" fontId="4" fillId="0" borderId="26" xfId="61" applyBorder="1" applyAlignment="1">
      <alignment horizontal="center"/>
    </xf>
    <xf numFmtId="2" fontId="4" fillId="0" borderId="37" xfId="61" applyNumberFormat="1" applyBorder="1" applyAlignment="1">
      <alignment horizontal="center"/>
    </xf>
    <xf numFmtId="0" fontId="4" fillId="0" borderId="44" xfId="61" applyBorder="1"/>
    <xf numFmtId="0" fontId="4" fillId="0" borderId="45" xfId="61" applyBorder="1"/>
    <xf numFmtId="0" fontId="36" fillId="0" borderId="30" xfId="104" applyFont="1" applyBorder="1" applyAlignment="1" applyProtection="1">
      <alignment horizontal="center" vertical="center" wrapText="1"/>
    </xf>
    <xf numFmtId="0" fontId="36" fillId="0" borderId="43" xfId="104" applyFont="1" applyBorder="1" applyAlignment="1" applyProtection="1">
      <alignment horizontal="center" vertical="center" wrapText="1"/>
    </xf>
    <xf numFmtId="0" fontId="35" fillId="0" borderId="32" xfId="104" applyFont="1" applyBorder="1" applyAlignment="1" applyProtection="1">
      <alignment horizontal="center" vertical="center" wrapText="1"/>
    </xf>
    <xf numFmtId="174" fontId="66" fillId="18" borderId="0" xfId="61" applyNumberFormat="1" applyFont="1" applyFill="1"/>
    <xf numFmtId="0" fontId="65" fillId="17" borderId="53" xfId="104" applyFont="1" applyFill="1" applyBorder="1" applyAlignment="1" applyProtection="1">
      <alignment horizontal="center"/>
    </xf>
    <xf numFmtId="173" fontId="65" fillId="17" borderId="53" xfId="104" applyNumberFormat="1" applyFont="1" applyFill="1" applyBorder="1" applyAlignment="1" applyProtection="1">
      <alignment horizontal="center" vertical="center"/>
    </xf>
    <xf numFmtId="0" fontId="67" fillId="0" borderId="0" xfId="61" applyFont="1"/>
    <xf numFmtId="2" fontId="22" fillId="10" borderId="40" xfId="11" applyNumberFormat="1" applyFont="1" applyFill="1" applyBorder="1" applyAlignment="1">
      <alignment horizontal="center" vertical="center" wrapText="1"/>
    </xf>
    <xf numFmtId="0" fontId="22" fillId="12" borderId="37" xfId="11" applyFont="1" applyFill="1" applyBorder="1" applyAlignment="1">
      <alignment horizontal="center" vertical="center" wrapText="1"/>
    </xf>
    <xf numFmtId="0" fontId="22" fillId="12" borderId="41" xfId="11" applyFont="1" applyFill="1" applyBorder="1" applyAlignment="1">
      <alignment horizontal="center" vertical="center" wrapText="1"/>
    </xf>
    <xf numFmtId="0" fontId="26" fillId="0" borderId="0" xfId="11" applyFont="1" applyAlignment="1">
      <alignment horizontal="center" vertical="center" wrapText="1"/>
    </xf>
    <xf numFmtId="0" fontId="68" fillId="0" borderId="28" xfId="11" applyFont="1" applyBorder="1" applyAlignment="1">
      <alignment horizontal="center" vertical="center" wrapText="1"/>
    </xf>
    <xf numFmtId="0" fontId="70" fillId="0" borderId="0" xfId="11" applyFont="1" applyAlignment="1">
      <alignment vertical="center"/>
    </xf>
    <xf numFmtId="0" fontId="71" fillId="0" borderId="1" xfId="0" applyFont="1" applyBorder="1" applyAlignment="1">
      <alignment horizontal="center" vertical="center"/>
    </xf>
    <xf numFmtId="14" fontId="22" fillId="0" borderId="19" xfId="3" applyNumberFormat="1" applyFont="1" applyBorder="1" applyAlignment="1" applyProtection="1">
      <alignment horizontal="center" vertical="center" wrapText="1"/>
    </xf>
    <xf numFmtId="0" fontId="0" fillId="0" borderId="1" xfId="0" applyBorder="1" applyAlignment="1">
      <alignment horizontal="center" vertical="center"/>
    </xf>
    <xf numFmtId="0" fontId="35" fillId="0" borderId="55" xfId="57" applyFont="1" applyBorder="1" applyAlignment="1">
      <alignment vertical="center"/>
    </xf>
    <xf numFmtId="172" fontId="5" fillId="0" borderId="56" xfId="57" applyNumberFormat="1" applyBorder="1" applyAlignment="1">
      <alignment horizontal="center" vertical="center"/>
    </xf>
    <xf numFmtId="0" fontId="5" fillId="8" borderId="17" xfId="57" applyFill="1" applyBorder="1" applyAlignment="1">
      <alignment horizontal="center" vertical="center"/>
    </xf>
    <xf numFmtId="0" fontId="5" fillId="8" borderId="56" xfId="57" applyFill="1" applyBorder="1" applyAlignment="1">
      <alignment horizontal="center" vertical="center"/>
    </xf>
    <xf numFmtId="0" fontId="5" fillId="0" borderId="0" xfId="57" applyBorder="1"/>
    <xf numFmtId="0" fontId="72" fillId="0" borderId="1" xfId="0" applyFont="1" applyBorder="1" applyAlignment="1">
      <alignment horizontal="center" vertical="center"/>
    </xf>
    <xf numFmtId="9" fontId="72" fillId="0" borderId="14" xfId="24" applyFont="1" applyBorder="1" applyAlignment="1">
      <alignment horizontal="center" vertical="center"/>
    </xf>
    <xf numFmtId="4" fontId="69" fillId="0" borderId="1" xfId="13" applyNumberFormat="1" applyFont="1" applyBorder="1" applyAlignment="1" applyProtection="1">
      <alignment horizontal="center" vertical="center" wrapText="1"/>
    </xf>
    <xf numFmtId="42" fontId="23" fillId="0" borderId="1" xfId="12" applyFont="1" applyFill="1" applyBorder="1" applyAlignment="1">
      <alignment horizontal="center" vertical="center" wrapText="1"/>
    </xf>
    <xf numFmtId="1" fontId="32" fillId="0" borderId="1" xfId="3" applyNumberFormat="1" applyFont="1" applyBorder="1" applyAlignment="1" applyProtection="1">
      <alignment horizontal="center" vertical="center" wrapText="1"/>
    </xf>
    <xf numFmtId="4" fontId="23" fillId="0" borderId="1" xfId="13" applyNumberFormat="1" applyFont="1" applyBorder="1" applyAlignment="1" applyProtection="1">
      <alignment vertical="center" wrapText="1"/>
    </xf>
    <xf numFmtId="9" fontId="23" fillId="0" borderId="1" xfId="24" applyFont="1" applyFill="1" applyBorder="1" applyAlignment="1" applyProtection="1">
      <alignment vertical="center" wrapText="1"/>
    </xf>
    <xf numFmtId="4" fontId="22" fillId="0" borderId="16" xfId="13" applyNumberFormat="1" applyFont="1" applyBorder="1" applyAlignment="1" applyProtection="1">
      <alignment horizontal="center" vertical="center" wrapText="1"/>
    </xf>
    <xf numFmtId="0" fontId="23" fillId="0" borderId="28" xfId="11" applyFont="1" applyBorder="1" applyAlignment="1">
      <alignment horizontal="center" vertical="center" wrapText="1"/>
    </xf>
    <xf numFmtId="0" fontId="23" fillId="0" borderId="1" xfId="11" applyFont="1" applyBorder="1" applyAlignment="1">
      <alignment horizontal="left" vertical="center" wrapText="1"/>
    </xf>
    <xf numFmtId="1" fontId="73" fillId="0" borderId="1" xfId="3" applyNumberFormat="1" applyFont="1" applyBorder="1" applyAlignment="1" applyProtection="1">
      <alignment horizontal="center" vertical="center" wrapText="1"/>
    </xf>
    <xf numFmtId="42" fontId="73" fillId="18" borderId="1" xfId="106" applyFont="1" applyFill="1" applyBorder="1" applyAlignment="1">
      <alignment vertical="center" wrapText="1"/>
    </xf>
    <xf numFmtId="0" fontId="73" fillId="18" borderId="1" xfId="11" applyFont="1" applyFill="1" applyBorder="1" applyAlignment="1">
      <alignment horizontal="center" vertical="center" wrapText="1"/>
    </xf>
    <xf numFmtId="0" fontId="69" fillId="18" borderId="1" xfId="11" applyFont="1" applyFill="1" applyBorder="1" applyAlignment="1">
      <alignment horizontal="center" vertical="center" wrapText="1"/>
    </xf>
    <xf numFmtId="0" fontId="22" fillId="18" borderId="1" xfId="11" applyFont="1" applyFill="1" applyBorder="1" applyAlignment="1">
      <alignment vertical="center" wrapText="1"/>
    </xf>
    <xf numFmtId="9" fontId="22" fillId="10" borderId="1" xfId="11" applyNumberFormat="1" applyFont="1" applyFill="1" applyBorder="1" applyAlignment="1">
      <alignment vertical="center" wrapText="1"/>
    </xf>
    <xf numFmtId="0" fontId="22" fillId="10" borderId="1" xfId="11" applyFont="1" applyFill="1" applyBorder="1" applyAlignment="1">
      <alignment vertical="center" wrapText="1"/>
    </xf>
    <xf numFmtId="42" fontId="73" fillId="0" borderId="1" xfId="12" applyFont="1" applyFill="1" applyBorder="1" applyAlignment="1">
      <alignment horizontal="center" vertical="center" wrapText="1"/>
    </xf>
    <xf numFmtId="0" fontId="2" fillId="0" borderId="0" xfId="107"/>
    <xf numFmtId="0" fontId="2" fillId="0" borderId="0" xfId="107"/>
    <xf numFmtId="4" fontId="69" fillId="0" borderId="1" xfId="13" applyNumberFormat="1" applyFont="1" applyBorder="1" applyAlignment="1" applyProtection="1">
      <alignment horizontal="center" vertical="center" wrapText="1"/>
    </xf>
    <xf numFmtId="0" fontId="48" fillId="0" borderId="1" xfId="0" applyFont="1" applyBorder="1" applyAlignment="1">
      <alignment horizontal="justify" vertical="center" wrapText="1"/>
    </xf>
    <xf numFmtId="4" fontId="30" fillId="0" borderId="19" xfId="13" applyNumberFormat="1" applyFont="1" applyBorder="1" applyAlignment="1" applyProtection="1">
      <alignment horizontal="center" vertical="center" wrapText="1"/>
    </xf>
    <xf numFmtId="0" fontId="23" fillId="0" borderId="1" xfId="11" applyFont="1" applyBorder="1" applyAlignment="1">
      <alignment horizontal="center" vertical="center" wrapText="1"/>
    </xf>
    <xf numFmtId="4" fontId="30" fillId="0" borderId="1" xfId="13" applyNumberFormat="1" applyFont="1" applyBorder="1" applyAlignment="1" applyProtection="1">
      <alignment horizontal="center" vertical="center" wrapText="1"/>
    </xf>
    <xf numFmtId="1" fontId="20" fillId="18" borderId="7" xfId="3" applyNumberFormat="1" applyFont="1" applyFill="1" applyBorder="1" applyAlignment="1" applyProtection="1">
      <alignment horizontal="center" vertical="center"/>
    </xf>
    <xf numFmtId="0" fontId="35" fillId="0" borderId="26" xfId="104" applyFont="1" applyBorder="1" applyAlignment="1" applyProtection="1">
      <alignment horizontal="center"/>
    </xf>
    <xf numFmtId="0" fontId="35" fillId="0" borderId="5" xfId="104" applyFont="1" applyBorder="1" applyAlignment="1" applyProtection="1">
      <alignment horizontal="center"/>
    </xf>
    <xf numFmtId="0" fontId="65" fillId="17" borderId="21" xfId="105" applyFont="1" applyFill="1" applyBorder="1" applyAlignment="1" applyProtection="1">
      <alignment horizontal="left" vertical="center" wrapText="1"/>
    </xf>
    <xf numFmtId="0" fontId="42" fillId="0" borderId="57" xfId="0" applyFont="1" applyBorder="1" applyAlignment="1">
      <alignment horizontal="center" vertical="center"/>
    </xf>
    <xf numFmtId="0" fontId="35" fillId="0" borderId="39" xfId="104" applyFont="1" applyBorder="1" applyAlignment="1" applyProtection="1">
      <alignment horizontal="center"/>
    </xf>
    <xf numFmtId="0" fontId="35" fillId="0" borderId="58" xfId="104" applyFont="1" applyBorder="1" applyAlignment="1" applyProtection="1">
      <alignment horizontal="left" vertical="center"/>
    </xf>
    <xf numFmtId="173" fontId="51" fillId="0" borderId="57" xfId="104" applyNumberFormat="1" applyFont="1" applyFill="1" applyBorder="1" applyAlignment="1" applyProtection="1">
      <alignment horizontal="center" vertical="center"/>
    </xf>
    <xf numFmtId="4" fontId="69" fillId="0" borderId="1" xfId="13" applyNumberFormat="1" applyFont="1" applyBorder="1" applyAlignment="1" applyProtection="1">
      <alignment horizontal="center" vertical="center" wrapText="1"/>
    </xf>
    <xf numFmtId="0" fontId="68" fillId="0" borderId="1" xfId="11" applyFont="1" applyBorder="1" applyAlignment="1">
      <alignment horizontal="center" vertical="center" wrapText="1"/>
    </xf>
    <xf numFmtId="4" fontId="69" fillId="0" borderId="19" xfId="13" applyNumberFormat="1" applyFont="1" applyBorder="1" applyAlignment="1" applyProtection="1">
      <alignment horizontal="center" vertical="center" wrapText="1"/>
    </xf>
    <xf numFmtId="0" fontId="69" fillId="18" borderId="1" xfId="11" applyFont="1" applyFill="1" applyBorder="1" applyAlignment="1">
      <alignment vertical="center" wrapText="1"/>
    </xf>
    <xf numFmtId="4" fontId="22" fillId="0" borderId="1" xfId="13" applyNumberFormat="1" applyFont="1" applyBorder="1" applyAlignment="1" applyProtection="1">
      <alignment horizontal="center" vertical="center" wrapText="1"/>
    </xf>
    <xf numFmtId="1" fontId="22" fillId="0" borderId="1" xfId="3" applyNumberFormat="1" applyFont="1" applyBorder="1" applyAlignment="1" applyProtection="1">
      <alignment horizontal="center" vertical="center" wrapText="1"/>
    </xf>
    <xf numFmtId="0" fontId="0" fillId="0" borderId="45" xfId="57" applyFont="1" applyBorder="1" applyAlignment="1">
      <alignment horizontal="center" vertical="center" wrapText="1"/>
    </xf>
    <xf numFmtId="0" fontId="1" fillId="0" borderId="56" xfId="57" applyFont="1" applyBorder="1" applyAlignment="1">
      <alignment horizontal="center" vertical="center" wrapText="1"/>
    </xf>
    <xf numFmtId="0" fontId="1" fillId="0" borderId="45" xfId="57" applyFont="1" applyBorder="1" applyAlignment="1">
      <alignment horizontal="center" vertical="center" wrapText="1"/>
    </xf>
    <xf numFmtId="0" fontId="1" fillId="0" borderId="44" xfId="57" applyFont="1" applyBorder="1" applyAlignment="1">
      <alignment horizontal="center" vertical="center" wrapText="1"/>
    </xf>
    <xf numFmtId="0" fontId="19" fillId="4" borderId="18" xfId="11" applyFont="1" applyFill="1" applyBorder="1" applyAlignment="1">
      <alignment horizontal="center" vertical="center" wrapText="1"/>
    </xf>
    <xf numFmtId="0" fontId="19" fillId="4" borderId="19" xfId="11" applyFont="1" applyFill="1" applyBorder="1" applyAlignment="1">
      <alignment horizontal="center" vertical="center" wrapText="1"/>
    </xf>
    <xf numFmtId="0" fontId="19" fillId="0" borderId="1" xfId="11" applyFont="1" applyBorder="1" applyAlignment="1">
      <alignment horizontal="center" vertical="center" wrapText="1"/>
    </xf>
    <xf numFmtId="0" fontId="23" fillId="0" borderId="1" xfId="11" applyFont="1" applyBorder="1" applyAlignment="1">
      <alignment horizontal="center" vertical="center" wrapText="1"/>
    </xf>
    <xf numFmtId="0" fontId="22" fillId="13" borderId="35" xfId="11" applyFont="1" applyFill="1" applyBorder="1" applyAlignment="1">
      <alignment horizontal="center" vertical="center" wrapText="1"/>
    </xf>
    <xf numFmtId="0" fontId="22" fillId="13" borderId="10" xfId="11" applyFont="1" applyFill="1" applyBorder="1" applyAlignment="1">
      <alignment horizontal="center" vertical="center" wrapText="1"/>
    </xf>
    <xf numFmtId="2" fontId="22" fillId="10" borderId="40" xfId="11" applyNumberFormat="1" applyFont="1" applyFill="1" applyBorder="1" applyAlignment="1">
      <alignment horizontal="center" vertical="center" wrapText="1"/>
    </xf>
    <xf numFmtId="0" fontId="54" fillId="14" borderId="5" xfId="11" applyFont="1" applyFill="1" applyBorder="1" applyAlignment="1">
      <alignment horizontal="center" vertical="center"/>
    </xf>
    <xf numFmtId="0" fontId="54" fillId="14" borderId="12" xfId="11" applyFont="1" applyFill="1" applyBorder="1" applyAlignment="1">
      <alignment horizontal="center" vertical="center"/>
    </xf>
    <xf numFmtId="0" fontId="54" fillId="14" borderId="21" xfId="11" applyFont="1" applyFill="1" applyBorder="1" applyAlignment="1">
      <alignment horizontal="center" vertical="center"/>
    </xf>
    <xf numFmtId="0" fontId="54" fillId="14" borderId="6" xfId="11" applyFont="1" applyFill="1" applyBorder="1" applyAlignment="1">
      <alignment horizontal="center" vertical="center"/>
    </xf>
    <xf numFmtId="0" fontId="54" fillId="14" borderId="0" xfId="11" applyFont="1" applyFill="1" applyBorder="1" applyAlignment="1">
      <alignment horizontal="center" vertical="center"/>
    </xf>
    <xf numFmtId="0" fontId="54" fillId="14" borderId="8" xfId="11" applyFont="1" applyFill="1" applyBorder="1" applyAlignment="1">
      <alignment horizontal="center" vertical="center"/>
    </xf>
    <xf numFmtId="0" fontId="54" fillId="14" borderId="0" xfId="11" applyFont="1" applyFill="1" applyAlignment="1">
      <alignment horizontal="center" vertical="center"/>
    </xf>
    <xf numFmtId="14" fontId="69" fillId="0" borderId="3" xfId="3" applyNumberFormat="1" applyFont="1" applyBorder="1" applyAlignment="1" applyProtection="1">
      <alignment horizontal="center" vertical="center" wrapText="1"/>
    </xf>
    <xf numFmtId="14" fontId="69" fillId="0" borderId="9" xfId="3" applyNumberFormat="1" applyFont="1" applyBorder="1" applyAlignment="1" applyProtection="1">
      <alignment horizontal="center" vertical="center" wrapText="1"/>
    </xf>
    <xf numFmtId="14" fontId="69" fillId="0" borderId="10" xfId="3" applyNumberFormat="1" applyFont="1" applyBorder="1" applyAlignment="1" applyProtection="1">
      <alignment horizontal="center" vertical="center" wrapText="1"/>
    </xf>
    <xf numFmtId="0" fontId="22" fillId="13" borderId="36" xfId="11" applyFont="1" applyFill="1" applyBorder="1" applyAlignment="1">
      <alignment horizontal="center" vertical="center" wrapText="1"/>
    </xf>
    <xf numFmtId="0" fontId="22" fillId="13" borderId="27" xfId="11" applyFont="1" applyFill="1" applyBorder="1" applyAlignment="1">
      <alignment horizontal="center" vertical="center" wrapText="1"/>
    </xf>
    <xf numFmtId="0" fontId="23" fillId="0" borderId="14" xfId="11" applyFont="1" applyBorder="1" applyAlignment="1">
      <alignment horizontal="center" vertical="center" wrapText="1"/>
    </xf>
    <xf numFmtId="0" fontId="23" fillId="0" borderId="16" xfId="11" applyFont="1" applyBorder="1" applyAlignment="1">
      <alignment horizontal="center" vertical="center" wrapText="1"/>
    </xf>
    <xf numFmtId="14" fontId="22" fillId="0" borderId="3" xfId="3" applyNumberFormat="1" applyFont="1" applyBorder="1" applyAlignment="1" applyProtection="1">
      <alignment horizontal="center" vertical="center" wrapText="1"/>
    </xf>
    <xf numFmtId="14" fontId="22" fillId="0" borderId="9" xfId="3" applyNumberFormat="1" applyFont="1" applyBorder="1" applyAlignment="1" applyProtection="1">
      <alignment horizontal="center" vertical="center" wrapText="1"/>
    </xf>
    <xf numFmtId="0" fontId="22" fillId="0" borderId="26" xfId="11" applyFont="1" applyBorder="1" applyAlignment="1">
      <alignment horizontal="left" vertical="center" wrapText="1"/>
    </xf>
    <xf numFmtId="0" fontId="22" fillId="0" borderId="16" xfId="11" applyFont="1" applyBorder="1" applyAlignment="1">
      <alignment horizontal="left" vertical="center" wrapText="1"/>
    </xf>
    <xf numFmtId="171" fontId="42" fillId="0" borderId="14" xfId="4" applyNumberFormat="1" applyFont="1" applyBorder="1" applyAlignment="1">
      <alignment horizontal="center" vertical="center"/>
    </xf>
    <xf numFmtId="171" fontId="42" fillId="0" borderId="28" xfId="4" applyNumberFormat="1" applyFont="1" applyBorder="1" applyAlignment="1">
      <alignment horizontal="center" vertical="center"/>
    </xf>
    <xf numFmtId="0" fontId="22" fillId="0" borderId="14" xfId="11" applyFont="1" applyBorder="1" applyAlignment="1">
      <alignment horizontal="left" vertical="center" wrapText="1"/>
    </xf>
    <xf numFmtId="14" fontId="42" fillId="0" borderId="14" xfId="4" applyNumberFormat="1" applyFont="1" applyBorder="1" applyAlignment="1">
      <alignment horizontal="center" vertical="center"/>
    </xf>
    <xf numFmtId="14" fontId="42" fillId="0" borderId="28" xfId="4" applyNumberFormat="1" applyFont="1" applyBorder="1" applyAlignment="1">
      <alignment horizontal="center" vertical="center"/>
    </xf>
    <xf numFmtId="4" fontId="22" fillId="0" borderId="1" xfId="13" applyNumberFormat="1" applyFont="1" applyBorder="1" applyAlignment="1" applyProtection="1">
      <alignment horizontal="center" vertical="center" wrapText="1"/>
    </xf>
    <xf numFmtId="0" fontId="22" fillId="13" borderId="14" xfId="11" applyFont="1" applyFill="1" applyBorder="1" applyAlignment="1">
      <alignment horizontal="center" vertical="center" wrapText="1"/>
    </xf>
    <xf numFmtId="0" fontId="22" fillId="13" borderId="16" xfId="11" applyFont="1" applyFill="1" applyBorder="1" applyAlignment="1">
      <alignment horizontal="center" vertical="center" wrapText="1"/>
    </xf>
    <xf numFmtId="0" fontId="22" fillId="12" borderId="38" xfId="11" applyFont="1" applyFill="1" applyBorder="1" applyAlignment="1">
      <alignment horizontal="center" vertical="center" wrapText="1"/>
    </xf>
    <xf numFmtId="0" fontId="22" fillId="12" borderId="37" xfId="11" applyFont="1" applyFill="1" applyBorder="1" applyAlignment="1">
      <alignment horizontal="center" vertical="center" wrapText="1"/>
    </xf>
    <xf numFmtId="0" fontId="32" fillId="0" borderId="39" xfId="11" applyFont="1" applyBorder="1" applyAlignment="1">
      <alignment horizontal="center" vertical="center" wrapText="1"/>
    </xf>
    <xf numFmtId="0" fontId="32" fillId="0" borderId="40" xfId="11" applyFont="1" applyBorder="1" applyAlignment="1">
      <alignment horizontal="center" vertical="center" wrapText="1"/>
    </xf>
    <xf numFmtId="0" fontId="26" fillId="0" borderId="0" xfId="11" applyFont="1" applyAlignment="1">
      <alignment horizontal="center" vertical="center" wrapText="1"/>
    </xf>
    <xf numFmtId="0" fontId="59" fillId="0" borderId="0" xfId="11" applyFont="1" applyAlignment="1">
      <alignment horizontal="center" vertical="center" wrapText="1"/>
    </xf>
    <xf numFmtId="0" fontId="25" fillId="0" borderId="0" xfId="11" applyFont="1" applyAlignment="1">
      <alignment horizontal="center" vertical="center" wrapText="1"/>
    </xf>
    <xf numFmtId="0" fontId="55" fillId="14" borderId="30" xfId="11" applyFont="1" applyFill="1" applyBorder="1" applyAlignment="1">
      <alignment horizontal="center" vertical="center"/>
    </xf>
    <xf numFmtId="0" fontId="55" fillId="14" borderId="31" xfId="11" applyFont="1" applyFill="1" applyBorder="1" applyAlignment="1">
      <alignment horizontal="center" vertical="center"/>
    </xf>
    <xf numFmtId="0" fontId="55" fillId="14" borderId="32" xfId="11" applyFont="1" applyFill="1" applyBorder="1" applyAlignment="1">
      <alignment horizontal="center" vertical="center"/>
    </xf>
    <xf numFmtId="0" fontId="2" fillId="0" borderId="19" xfId="107" applyBorder="1" applyAlignment="1">
      <alignment horizontal="center"/>
    </xf>
    <xf numFmtId="0" fontId="19" fillId="4" borderId="20" xfId="11" applyFont="1" applyFill="1" applyBorder="1" applyAlignment="1">
      <alignment horizontal="center" vertical="center" wrapText="1"/>
    </xf>
    <xf numFmtId="0" fontId="21" fillId="0" borderId="1" xfId="11" applyFont="1" applyBorder="1" applyAlignment="1">
      <alignment horizontal="center" vertical="center" wrapText="1"/>
    </xf>
    <xf numFmtId="0" fontId="22" fillId="0" borderId="1" xfId="11" applyFont="1" applyBorder="1" applyAlignment="1">
      <alignment horizontal="center" vertical="center"/>
    </xf>
    <xf numFmtId="42" fontId="49" fillId="15" borderId="1" xfId="12" applyFont="1" applyFill="1" applyBorder="1" applyAlignment="1">
      <alignment horizontal="center" vertical="center" wrapText="1"/>
    </xf>
    <xf numFmtId="0" fontId="2" fillId="0" borderId="0" xfId="107" applyAlignment="1">
      <alignment horizontal="center"/>
    </xf>
    <xf numFmtId="0" fontId="32" fillId="15" borderId="14" xfId="11" applyFont="1" applyFill="1" applyBorder="1" applyAlignment="1">
      <alignment horizontal="center" vertical="center" wrapText="1"/>
    </xf>
    <xf numFmtId="0" fontId="32" fillId="15" borderId="15" xfId="11" applyFont="1" applyFill="1" applyBorder="1" applyAlignment="1">
      <alignment horizontal="center" vertical="center" wrapText="1"/>
    </xf>
    <xf numFmtId="0" fontId="32" fillId="15" borderId="16" xfId="11" applyFont="1" applyFill="1" applyBorder="1" applyAlignment="1">
      <alignment horizontal="center" vertical="center" wrapText="1"/>
    </xf>
    <xf numFmtId="14" fontId="22" fillId="0" borderId="10" xfId="3" applyNumberFormat="1" applyFont="1" applyBorder="1" applyAlignment="1" applyProtection="1">
      <alignment horizontal="center" vertical="center" wrapText="1"/>
    </xf>
    <xf numFmtId="0" fontId="15" fillId="0" borderId="30" xfId="11" applyFont="1" applyBorder="1" applyAlignment="1">
      <alignment horizontal="center" vertical="center"/>
    </xf>
    <xf numFmtId="0" fontId="15" fillId="0" borderId="31" xfId="11" applyFont="1" applyBorder="1" applyAlignment="1">
      <alignment horizontal="center" vertical="center"/>
    </xf>
    <xf numFmtId="0" fontId="15" fillId="0" borderId="48" xfId="11" applyFont="1" applyBorder="1" applyAlignment="1">
      <alignment horizontal="center" vertical="center"/>
    </xf>
    <xf numFmtId="0" fontId="15" fillId="0" borderId="47" xfId="11" applyFont="1" applyBorder="1" applyAlignment="1">
      <alignment horizontal="center" vertical="center"/>
    </xf>
    <xf numFmtId="0" fontId="14" fillId="2" borderId="30" xfId="11" applyFont="1" applyFill="1" applyBorder="1" applyAlignment="1">
      <alignment horizontal="center" vertical="center" wrapText="1"/>
    </xf>
    <xf numFmtId="0" fontId="14" fillId="2" borderId="31" xfId="11" applyFont="1" applyFill="1" applyBorder="1" applyAlignment="1">
      <alignment horizontal="center" vertical="center" wrapText="1"/>
    </xf>
    <xf numFmtId="0" fontId="14" fillId="2" borderId="48" xfId="11" applyFont="1" applyFill="1" applyBorder="1" applyAlignment="1">
      <alignment horizontal="center" vertical="center" wrapText="1"/>
    </xf>
    <xf numFmtId="0" fontId="14" fillId="2" borderId="47" xfId="11" applyFont="1" applyFill="1" applyBorder="1" applyAlignment="1">
      <alignment horizontal="center" vertical="center" wrapText="1"/>
    </xf>
    <xf numFmtId="0" fontId="36" fillId="0" borderId="5" xfId="57" applyFont="1" applyBorder="1" applyAlignment="1">
      <alignment horizontal="center" vertical="center"/>
    </xf>
    <xf numFmtId="0" fontId="36" fillId="0" borderId="12" xfId="57" applyFont="1" applyBorder="1" applyAlignment="1">
      <alignment horizontal="center" vertical="center"/>
    </xf>
    <xf numFmtId="0" fontId="36" fillId="0" borderId="21" xfId="57" applyFont="1" applyBorder="1" applyAlignment="1">
      <alignment horizontal="center" vertical="center"/>
    </xf>
    <xf numFmtId="0" fontId="37" fillId="0" borderId="6" xfId="57" applyFont="1" applyBorder="1" applyAlignment="1">
      <alignment horizontal="center"/>
    </xf>
    <xf numFmtId="0" fontId="37" fillId="0" borderId="0" xfId="57" applyFont="1" applyAlignment="1">
      <alignment horizontal="center"/>
    </xf>
    <xf numFmtId="0" fontId="37" fillId="0" borderId="8" xfId="57" applyFont="1" applyBorder="1" applyAlignment="1">
      <alignment horizontal="center"/>
    </xf>
    <xf numFmtId="0" fontId="37" fillId="0" borderId="6" xfId="57" applyFont="1" applyBorder="1" applyAlignment="1">
      <alignment horizontal="center" vertical="center"/>
    </xf>
    <xf numFmtId="0" fontId="37" fillId="0" borderId="0" xfId="57" applyFont="1" applyAlignment="1">
      <alignment horizontal="center" vertical="center"/>
    </xf>
    <xf numFmtId="0" fontId="37" fillId="0" borderId="8" xfId="57" applyFont="1" applyBorder="1" applyAlignment="1">
      <alignment horizontal="center" vertical="center"/>
    </xf>
    <xf numFmtId="0" fontId="37" fillId="0" borderId="4" xfId="57" applyFont="1" applyBorder="1" applyAlignment="1">
      <alignment horizontal="center" vertical="center"/>
    </xf>
    <xf numFmtId="0" fontId="37" fillId="0" borderId="13" xfId="57" applyFont="1" applyBorder="1" applyAlignment="1">
      <alignment horizontal="center" vertical="center"/>
    </xf>
    <xf numFmtId="0" fontId="37" fillId="0" borderId="2" xfId="57" applyFont="1" applyBorder="1" applyAlignment="1">
      <alignment horizontal="center" vertical="center"/>
    </xf>
    <xf numFmtId="0" fontId="36" fillId="0" borderId="46" xfId="57" applyFont="1" applyBorder="1" applyAlignment="1">
      <alignment horizontal="center" vertical="center" wrapText="1"/>
    </xf>
    <xf numFmtId="0" fontId="36" fillId="0" borderId="47" xfId="57" applyFont="1" applyBorder="1" applyAlignment="1">
      <alignment horizontal="center" vertical="center" wrapText="1"/>
    </xf>
    <xf numFmtId="172" fontId="63" fillId="0" borderId="53" xfId="61" applyNumberFormat="1" applyFont="1" applyBorder="1" applyAlignment="1">
      <alignment horizontal="center" vertical="center"/>
    </xf>
    <xf numFmtId="172" fontId="63" fillId="0" borderId="54" xfId="61" applyNumberFormat="1" applyFont="1" applyBorder="1" applyAlignment="1">
      <alignment horizontal="center" vertical="center"/>
    </xf>
    <xf numFmtId="172" fontId="63" fillId="0" borderId="56" xfId="61" applyNumberFormat="1" applyFont="1" applyBorder="1" applyAlignment="1">
      <alignment horizontal="center" vertical="center"/>
    </xf>
    <xf numFmtId="0" fontId="60" fillId="16" borderId="30" xfId="61" applyFont="1" applyFill="1" applyBorder="1" applyAlignment="1">
      <alignment horizontal="center" vertical="center"/>
    </xf>
    <xf numFmtId="0" fontId="60" fillId="16" borderId="31" xfId="61" applyFont="1" applyFill="1" applyBorder="1" applyAlignment="1">
      <alignment horizontal="center" vertical="center"/>
    </xf>
    <xf numFmtId="0" fontId="60" fillId="16" borderId="32" xfId="61" applyFont="1" applyFill="1" applyBorder="1" applyAlignment="1">
      <alignment horizontal="center" vertical="center"/>
    </xf>
    <xf numFmtId="0" fontId="61" fillId="3" borderId="30" xfId="61" applyFont="1" applyFill="1" applyBorder="1" applyAlignment="1">
      <alignment horizontal="center" vertical="center" wrapText="1"/>
    </xf>
    <xf numFmtId="0" fontId="61" fillId="3" borderId="31" xfId="61" applyFont="1" applyFill="1" applyBorder="1" applyAlignment="1">
      <alignment horizontal="center" vertical="center" wrapText="1"/>
    </xf>
    <xf numFmtId="0" fontId="61" fillId="3" borderId="32" xfId="61" applyFont="1" applyFill="1" applyBorder="1" applyAlignment="1">
      <alignment horizontal="center" vertical="center" wrapText="1"/>
    </xf>
    <xf numFmtId="2" fontId="4" fillId="0" borderId="0" xfId="64" applyNumberFormat="1" applyAlignment="1">
      <alignment horizontal="center"/>
    </xf>
    <xf numFmtId="0" fontId="4" fillId="0" borderId="34" xfId="61" applyBorder="1" applyAlignment="1">
      <alignment horizontal="center" vertical="center"/>
    </xf>
    <xf numFmtId="0" fontId="4" fillId="0" borderId="35" xfId="61" applyBorder="1" applyAlignment="1">
      <alignment horizontal="center" vertical="center"/>
    </xf>
    <xf numFmtId="0" fontId="36" fillId="0" borderId="22" xfId="104" applyFont="1" applyBorder="1" applyAlignment="1" applyProtection="1">
      <alignment horizontal="center" vertical="center"/>
    </xf>
    <xf numFmtId="0" fontId="36" fillId="0" borderId="7" xfId="104" applyFont="1" applyBorder="1" applyAlignment="1" applyProtection="1">
      <alignment horizontal="center" vertical="center"/>
    </xf>
    <xf numFmtId="0" fontId="36" fillId="0" borderId="23" xfId="104" applyFont="1" applyBorder="1" applyAlignment="1" applyProtection="1">
      <alignment horizontal="center" vertical="center"/>
    </xf>
    <xf numFmtId="0" fontId="37" fillId="0" borderId="24" xfId="104" applyFont="1" applyBorder="1" applyAlignment="1" applyProtection="1">
      <alignment horizontal="center"/>
    </xf>
    <xf numFmtId="0" fontId="37" fillId="0" borderId="1" xfId="104" applyFont="1" applyBorder="1" applyAlignment="1" applyProtection="1">
      <alignment horizontal="center"/>
    </xf>
    <xf numFmtId="0" fontId="37" fillId="0" borderId="25" xfId="104" applyFont="1" applyBorder="1" applyAlignment="1" applyProtection="1">
      <alignment horizontal="center"/>
    </xf>
    <xf numFmtId="0" fontId="37" fillId="0" borderId="24" xfId="104" applyFont="1" applyBorder="1" applyAlignment="1" applyProtection="1">
      <alignment horizontal="center" vertical="center"/>
    </xf>
    <xf numFmtId="0" fontId="37" fillId="0" borderId="1" xfId="104" applyFont="1" applyBorder="1" applyAlignment="1" applyProtection="1">
      <alignment horizontal="center" vertical="center"/>
    </xf>
    <xf numFmtId="0" fontId="37" fillId="0" borderId="25" xfId="104" applyFont="1" applyBorder="1" applyAlignment="1" applyProtection="1">
      <alignment horizontal="center" vertical="center"/>
    </xf>
    <xf numFmtId="0" fontId="37" fillId="0" borderId="51" xfId="104" applyFont="1" applyBorder="1" applyAlignment="1" applyProtection="1">
      <alignment horizontal="center" vertical="center"/>
    </xf>
    <xf numFmtId="0" fontId="37" fillId="0" borderId="3" xfId="104" applyFont="1" applyBorder="1" applyAlignment="1" applyProtection="1">
      <alignment horizontal="center" vertical="center"/>
    </xf>
    <xf numFmtId="0" fontId="37" fillId="0" borderId="52" xfId="104" applyFont="1" applyBorder="1" applyAlignment="1" applyProtection="1">
      <alignment horizontal="center" vertical="center"/>
    </xf>
  </cellXfs>
  <cellStyles count="116">
    <cellStyle name="Millares [0]" xfId="16" builtinId="6"/>
    <cellStyle name="Millares [0] 2" xfId="14" xr:uid="{00000000-0005-0000-0000-000001000000}"/>
    <cellStyle name="Millares [0] 2 2" xfId="19" xr:uid="{00000000-0005-0000-0000-000002000000}"/>
    <cellStyle name="Millares [0] 2 2 2" xfId="35" xr:uid="{00000000-0005-0000-0000-000003000000}"/>
    <cellStyle name="Millares [0] 2 2 2 2" xfId="81" xr:uid="{00000000-0005-0000-0000-000004000000}"/>
    <cellStyle name="Millares [0] 2 2 3" xfId="70" xr:uid="{00000000-0005-0000-0000-000005000000}"/>
    <cellStyle name="Millares [0] 2 3" xfId="22" xr:uid="{00000000-0005-0000-0000-000006000000}"/>
    <cellStyle name="Millares [0] 2 3 2" xfId="39" xr:uid="{00000000-0005-0000-0000-000007000000}"/>
    <cellStyle name="Millares [0] 2 3 2 2" xfId="85" xr:uid="{00000000-0005-0000-0000-000008000000}"/>
    <cellStyle name="Millares [0] 2 3 3" xfId="59" xr:uid="{00000000-0005-0000-0000-000009000000}"/>
    <cellStyle name="Millares [0] 2 3 3 2" xfId="102" xr:uid="{00000000-0005-0000-0000-00000A000000}"/>
    <cellStyle name="Millares [0] 2 3 4" xfId="73" xr:uid="{00000000-0005-0000-0000-00000B000000}"/>
    <cellStyle name="Millares [0] 2 4" xfId="30" xr:uid="{00000000-0005-0000-0000-00000C000000}"/>
    <cellStyle name="Millares [0] 2 4 2" xfId="77" xr:uid="{00000000-0005-0000-0000-00000D000000}"/>
    <cellStyle name="Millares [0] 2 5" xfId="67" xr:uid="{00000000-0005-0000-0000-00000E000000}"/>
    <cellStyle name="Millares [0] 2 6" xfId="112" xr:uid="{00000000-0005-0000-0000-00000F000000}"/>
    <cellStyle name="Millares [0] 3" xfId="32" xr:uid="{00000000-0005-0000-0000-000010000000}"/>
    <cellStyle name="Millares [0] 3 2" xfId="78" xr:uid="{00000000-0005-0000-0000-000011000000}"/>
    <cellStyle name="Millares [0] 4" xfId="43" xr:uid="{00000000-0005-0000-0000-000012000000}"/>
    <cellStyle name="Millares [0] 4 2" xfId="63" xr:uid="{00000000-0005-0000-0000-000013000000}"/>
    <cellStyle name="Millares [0] 4 3" xfId="88" xr:uid="{00000000-0005-0000-0000-000014000000}"/>
    <cellStyle name="Millares [0] 5" xfId="51" xr:uid="{00000000-0005-0000-0000-000015000000}"/>
    <cellStyle name="Millares [0] 5 2" xfId="94" xr:uid="{00000000-0005-0000-0000-000016000000}"/>
    <cellStyle name="Millares [0] 6" xfId="68" xr:uid="{00000000-0005-0000-0000-000017000000}"/>
    <cellStyle name="Millares 2" xfId="3" xr:uid="{00000000-0005-0000-0000-000018000000}"/>
    <cellStyle name="Millares 2 2" xfId="25" xr:uid="{00000000-0005-0000-0000-000019000000}"/>
    <cellStyle name="Millares 3" xfId="7" xr:uid="{00000000-0005-0000-0000-00001A000000}"/>
    <cellStyle name="Millares 4" xfId="45" xr:uid="{00000000-0005-0000-0000-00001B000000}"/>
    <cellStyle name="Millares 4 2" xfId="90" xr:uid="{00000000-0005-0000-0000-00001C000000}"/>
    <cellStyle name="Moneda [0]" xfId="106" builtinId="7"/>
    <cellStyle name="Moneda [0] 2" xfId="12" xr:uid="{00000000-0005-0000-0000-00001E000000}"/>
    <cellStyle name="Moneda [0] 2 2" xfId="18" xr:uid="{00000000-0005-0000-0000-00001F000000}"/>
    <cellStyle name="Moneda [0] 2 2 2" xfId="34" xr:uid="{00000000-0005-0000-0000-000020000000}"/>
    <cellStyle name="Moneda [0] 2 2 2 2" xfId="80" xr:uid="{00000000-0005-0000-0000-000021000000}"/>
    <cellStyle name="Moneda [0] 2 2 3" xfId="69" xr:uid="{00000000-0005-0000-0000-000022000000}"/>
    <cellStyle name="Moneda [0] 2 3" xfId="21" xr:uid="{00000000-0005-0000-0000-000023000000}"/>
    <cellStyle name="Moneda [0] 2 3 2" xfId="38" xr:uid="{00000000-0005-0000-0000-000024000000}"/>
    <cellStyle name="Moneda [0] 2 3 2 2" xfId="84" xr:uid="{00000000-0005-0000-0000-000025000000}"/>
    <cellStyle name="Moneda [0] 2 3 3" xfId="58" xr:uid="{00000000-0005-0000-0000-000026000000}"/>
    <cellStyle name="Moneda [0] 2 3 3 2" xfId="101" xr:uid="{00000000-0005-0000-0000-000027000000}"/>
    <cellStyle name="Moneda [0] 2 3 4" xfId="72" xr:uid="{00000000-0005-0000-0000-000028000000}"/>
    <cellStyle name="Moneda [0] 2 4" xfId="27" xr:uid="{00000000-0005-0000-0000-000029000000}"/>
    <cellStyle name="Moneda [0] 2 4 2" xfId="41" xr:uid="{00000000-0005-0000-0000-00002A000000}"/>
    <cellStyle name="Moneda [0] 2 4 2 2" xfId="87" xr:uid="{00000000-0005-0000-0000-00002B000000}"/>
    <cellStyle name="Moneda [0] 2 4 3" xfId="74" xr:uid="{00000000-0005-0000-0000-00002C000000}"/>
    <cellStyle name="Moneda [0] 2 5" xfId="29" xr:uid="{00000000-0005-0000-0000-00002D000000}"/>
    <cellStyle name="Moneda [0] 2 5 2" xfId="76" xr:uid="{00000000-0005-0000-0000-00002E000000}"/>
    <cellStyle name="Moneda [0] 2 6" xfId="66" xr:uid="{00000000-0005-0000-0000-00002F000000}"/>
    <cellStyle name="Moneda [0] 3" xfId="36" xr:uid="{00000000-0005-0000-0000-000030000000}"/>
    <cellStyle name="Moneda [0] 3 2" xfId="82" xr:uid="{00000000-0005-0000-0000-000031000000}"/>
    <cellStyle name="Moneda [0] 3 3" xfId="111" xr:uid="{00000000-0005-0000-0000-000032000000}"/>
    <cellStyle name="Moneda [0] 4" xfId="44" xr:uid="{00000000-0005-0000-0000-000033000000}"/>
    <cellStyle name="Moneda [0] 4 2" xfId="89" xr:uid="{00000000-0005-0000-0000-000034000000}"/>
    <cellStyle name="Moneda [0] 5" xfId="50" xr:uid="{00000000-0005-0000-0000-000035000000}"/>
    <cellStyle name="Moneda [0] 5 2" xfId="93" xr:uid="{00000000-0005-0000-0000-000036000000}"/>
    <cellStyle name="Moneda [0] 6" xfId="109" xr:uid="{00000000-0005-0000-0000-000037000000}"/>
    <cellStyle name="Moneda 2" xfId="2" xr:uid="{00000000-0005-0000-0000-000038000000}"/>
    <cellStyle name="Moneda 2 2" xfId="113" xr:uid="{00000000-0005-0000-0000-000039000000}"/>
    <cellStyle name="Moneda 3" xfId="53" xr:uid="{00000000-0005-0000-0000-00003A000000}"/>
    <cellStyle name="Moneda 3 2" xfId="96" xr:uid="{00000000-0005-0000-0000-00003B000000}"/>
    <cellStyle name="Normal" xfId="0" builtinId="0"/>
    <cellStyle name="Normal 10" xfId="47" xr:uid="{00000000-0005-0000-0000-00003D000000}"/>
    <cellStyle name="Normal 11" xfId="55" xr:uid="{00000000-0005-0000-0000-00003E000000}"/>
    <cellStyle name="Normal 11 2" xfId="98" xr:uid="{00000000-0005-0000-0000-00003F000000}"/>
    <cellStyle name="Normal 12" xfId="107" xr:uid="{00000000-0005-0000-0000-000040000000}"/>
    <cellStyle name="Normal 12 2" xfId="48" xr:uid="{00000000-0005-0000-0000-000041000000}"/>
    <cellStyle name="Normal 2" xfId="5" xr:uid="{00000000-0005-0000-0000-000042000000}"/>
    <cellStyle name="Normal 2 2" xfId="11" xr:uid="{00000000-0005-0000-0000-000043000000}"/>
    <cellStyle name="Normal 2 3" xfId="110" xr:uid="{00000000-0005-0000-0000-000044000000}"/>
    <cellStyle name="Normal 3" xfId="8" xr:uid="{00000000-0005-0000-0000-000045000000}"/>
    <cellStyle name="Normal 3 2" xfId="17" xr:uid="{00000000-0005-0000-0000-000046000000}"/>
    <cellStyle name="Normal 3 2 2" xfId="33" xr:uid="{00000000-0005-0000-0000-000047000000}"/>
    <cellStyle name="Normal 3 2 2 2" xfId="79" xr:uid="{00000000-0005-0000-0000-000048000000}"/>
    <cellStyle name="Normal 3 2 3" xfId="60" xr:uid="{00000000-0005-0000-0000-000049000000}"/>
    <cellStyle name="Normal 3 2 3 2" xfId="103" xr:uid="{00000000-0005-0000-0000-00004A000000}"/>
    <cellStyle name="Normal 3 2 3 2 2" xfId="105" xr:uid="{00000000-0005-0000-0000-00004B000000}"/>
    <cellStyle name="Normal 3 2 4" xfId="64" xr:uid="{00000000-0005-0000-0000-00004C000000}"/>
    <cellStyle name="Normal 3 3" xfId="20" xr:uid="{00000000-0005-0000-0000-00004D000000}"/>
    <cellStyle name="Normal 3 3 2" xfId="37" xr:uid="{00000000-0005-0000-0000-00004E000000}"/>
    <cellStyle name="Normal 3 3 2 2" xfId="83" xr:uid="{00000000-0005-0000-0000-00004F000000}"/>
    <cellStyle name="Normal 3 3 3" xfId="56" xr:uid="{00000000-0005-0000-0000-000050000000}"/>
    <cellStyle name="Normal 3 3 3 2" xfId="99" xr:uid="{00000000-0005-0000-0000-000051000000}"/>
    <cellStyle name="Normal 3 3 4" xfId="57" xr:uid="{00000000-0005-0000-0000-000052000000}"/>
    <cellStyle name="Normal 3 3 4 2" xfId="100" xr:uid="{00000000-0005-0000-0000-000053000000}"/>
    <cellStyle name="Normal 3 3 4 2 2" xfId="104" xr:uid="{00000000-0005-0000-0000-000054000000}"/>
    <cellStyle name="Normal 3 3 5" xfId="71" xr:uid="{00000000-0005-0000-0000-000055000000}"/>
    <cellStyle name="Normal 3 4" xfId="52" xr:uid="{00000000-0005-0000-0000-000056000000}"/>
    <cellStyle name="Normal 3 4 2" xfId="95" xr:uid="{00000000-0005-0000-0000-000057000000}"/>
    <cellStyle name="Normal 3 5" xfId="115" xr:uid="{00000000-0005-0000-0000-000058000000}"/>
    <cellStyle name="Normal 4" xfId="9" xr:uid="{00000000-0005-0000-0000-000059000000}"/>
    <cellStyle name="Normal 4 2" xfId="28" xr:uid="{00000000-0005-0000-0000-00005A000000}"/>
    <cellStyle name="Normal 4 2 2" xfId="75" xr:uid="{00000000-0005-0000-0000-00005B000000}"/>
    <cellStyle name="Normal 4 3" xfId="65" xr:uid="{00000000-0005-0000-0000-00005C000000}"/>
    <cellStyle name="Normal 5" xfId="10" xr:uid="{00000000-0005-0000-0000-00005D000000}"/>
    <cellStyle name="Normal 6" xfId="15" xr:uid="{00000000-0005-0000-0000-00005E000000}"/>
    <cellStyle name="Normal 6 2" xfId="31" xr:uid="{00000000-0005-0000-0000-00005F000000}"/>
    <cellStyle name="Normal 7" xfId="23" xr:uid="{00000000-0005-0000-0000-000060000000}"/>
    <cellStyle name="Normal 7 2" xfId="40" xr:uid="{00000000-0005-0000-0000-000061000000}"/>
    <cellStyle name="Normal 7 2 2" xfId="86" xr:uid="{00000000-0005-0000-0000-000062000000}"/>
    <cellStyle name="Normal 7 3" xfId="61" xr:uid="{00000000-0005-0000-0000-000063000000}"/>
    <cellStyle name="Normal 8" xfId="42" xr:uid="{00000000-0005-0000-0000-000064000000}"/>
    <cellStyle name="Normal 8 2" xfId="62" xr:uid="{00000000-0005-0000-0000-000065000000}"/>
    <cellStyle name="Normal 9" xfId="49" xr:uid="{00000000-0005-0000-0000-000066000000}"/>
    <cellStyle name="Normal 9 2" xfId="92" xr:uid="{00000000-0005-0000-0000-000067000000}"/>
    <cellStyle name="Porcentaje" xfId="24" builtinId="5"/>
    <cellStyle name="Porcentaje 2" xfId="4" xr:uid="{00000000-0005-0000-0000-000069000000}"/>
    <cellStyle name="Porcentaje 2 2" xfId="26" xr:uid="{00000000-0005-0000-0000-00006A000000}"/>
    <cellStyle name="Porcentaje 3" xfId="6" xr:uid="{00000000-0005-0000-0000-00006B000000}"/>
    <cellStyle name="Porcentaje 3 2" xfId="114" xr:uid="{00000000-0005-0000-0000-00006C000000}"/>
    <cellStyle name="Porcentaje 4" xfId="46" xr:uid="{00000000-0005-0000-0000-00006D000000}"/>
    <cellStyle name="Porcentaje 4 2" xfId="91" xr:uid="{00000000-0005-0000-0000-00006E000000}"/>
    <cellStyle name="Porcentaje 5" xfId="54" xr:uid="{00000000-0005-0000-0000-00006F000000}"/>
    <cellStyle name="Porcentaje 5 2" xfId="97" xr:uid="{00000000-0005-0000-0000-000070000000}"/>
    <cellStyle name="Porcentaje 6" xfId="108" xr:uid="{00000000-0005-0000-0000-000071000000}"/>
    <cellStyle name="Texto explicativo" xfId="1" builtinId="53" customBuiltin="1"/>
    <cellStyle name="Texto explicativo 2" xfId="13" xr:uid="{00000000-0005-0000-0000-000073000000}"/>
  </cellStyles>
  <dxfs count="54">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2</xdr:row>
      <xdr:rowOff>197643</xdr:rowOff>
    </xdr:from>
    <xdr:to>
      <xdr:col>1</xdr:col>
      <xdr:colOff>3342783</xdr:colOff>
      <xdr:row>6</xdr:row>
      <xdr:rowOff>40331</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9525" y="757237"/>
          <a:ext cx="3928571" cy="1176188"/>
        </a:xfrm>
        <a:prstGeom prst="rect">
          <a:avLst/>
        </a:prstGeom>
      </xdr:spPr>
    </xdr:pic>
    <xdr:clientData/>
  </xdr:twoCellAnchor>
  <xdr:twoCellAnchor>
    <xdr:from>
      <xdr:col>0</xdr:col>
      <xdr:colOff>35719</xdr:colOff>
      <xdr:row>4</xdr:row>
      <xdr:rowOff>338135</xdr:rowOff>
    </xdr:from>
    <xdr:to>
      <xdr:col>1</xdr:col>
      <xdr:colOff>3274218</xdr:colOff>
      <xdr:row>4</xdr:row>
      <xdr:rowOff>535780</xdr:rowOff>
    </xdr:to>
    <xdr:sp macro="" textlink="">
      <xdr:nvSpPr>
        <xdr:cNvPr id="3" name="Rectángulo 2">
          <a:extLst>
            <a:ext uri="{FF2B5EF4-FFF2-40B4-BE49-F238E27FC236}">
              <a16:creationId xmlns:a16="http://schemas.microsoft.com/office/drawing/2014/main" id="{00000000-0008-0000-0400-000003000000}"/>
            </a:ext>
          </a:extLst>
        </xdr:cNvPr>
        <xdr:cNvSpPr/>
      </xdr:nvSpPr>
      <xdr:spPr>
        <a:xfrm>
          <a:off x="35719" y="1326354"/>
          <a:ext cx="3833812" cy="19764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5</xdr:col>
      <xdr:colOff>83343</xdr:colOff>
      <xdr:row>4</xdr:row>
      <xdr:rowOff>130969</xdr:rowOff>
    </xdr:from>
    <xdr:to>
      <xdr:col>11</xdr:col>
      <xdr:colOff>753988</xdr:colOff>
      <xdr:row>28</xdr:row>
      <xdr:rowOff>182645</xdr:rowOff>
    </xdr:to>
    <xdr:pic>
      <xdr:nvPicPr>
        <xdr:cNvPr id="5" name="Imagen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2"/>
        <a:stretch>
          <a:fillRect/>
        </a:stretch>
      </xdr:blipFill>
      <xdr:spPr>
        <a:xfrm>
          <a:off x="14656593" y="1119188"/>
          <a:ext cx="6933333" cy="5695238"/>
        </a:xfrm>
        <a:prstGeom prst="rect">
          <a:avLst/>
        </a:prstGeom>
      </xdr:spPr>
    </xdr:pic>
    <xdr:clientData/>
  </xdr:twoCellAnchor>
  <xdr:twoCellAnchor editAs="oneCell">
    <xdr:from>
      <xdr:col>1</xdr:col>
      <xdr:colOff>3321842</xdr:colOff>
      <xdr:row>3</xdr:row>
      <xdr:rowOff>95248</xdr:rowOff>
    </xdr:from>
    <xdr:to>
      <xdr:col>2</xdr:col>
      <xdr:colOff>881061</xdr:colOff>
      <xdr:row>8</xdr:row>
      <xdr:rowOff>65528</xdr:rowOff>
    </xdr:to>
    <xdr:pic>
      <xdr:nvPicPr>
        <xdr:cNvPr id="10" name="Imagen 9">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3"/>
        <a:stretch>
          <a:fillRect/>
        </a:stretch>
      </xdr:blipFill>
      <xdr:spPr>
        <a:xfrm>
          <a:off x="3917155" y="869154"/>
          <a:ext cx="4631531" cy="1887187"/>
        </a:xfrm>
        <a:prstGeom prst="rect">
          <a:avLst/>
        </a:prstGeom>
      </xdr:spPr>
    </xdr:pic>
    <xdr:clientData/>
  </xdr:twoCellAnchor>
  <xdr:twoCellAnchor editAs="oneCell">
    <xdr:from>
      <xdr:col>2</xdr:col>
      <xdr:colOff>892969</xdr:colOff>
      <xdr:row>3</xdr:row>
      <xdr:rowOff>59532</xdr:rowOff>
    </xdr:from>
    <xdr:to>
      <xdr:col>4</xdr:col>
      <xdr:colOff>2666262</xdr:colOff>
      <xdr:row>8</xdr:row>
      <xdr:rowOff>190244</xdr:rowOff>
    </xdr:to>
    <xdr:pic>
      <xdr:nvPicPr>
        <xdr:cNvPr id="11" name="Imagen 10">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4"/>
        <a:stretch>
          <a:fillRect/>
        </a:stretch>
      </xdr:blipFill>
      <xdr:spPr>
        <a:xfrm>
          <a:off x="8560594" y="833438"/>
          <a:ext cx="5904762" cy="20476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tabColor rgb="FF00B050"/>
  </sheetPr>
  <dimension ref="A1:G36"/>
  <sheetViews>
    <sheetView zoomScale="90" zoomScaleNormal="90" workbookViewId="0">
      <pane xSplit="1" ySplit="3" topLeftCell="F4" activePane="bottomRight" state="frozen"/>
      <selection pane="topRight"/>
      <selection pane="bottomLeft"/>
      <selection pane="bottomRight" activeCell="H12" sqref="H12"/>
    </sheetView>
  </sheetViews>
  <sheetFormatPr baseColWidth="10" defaultColWidth="11.453125" defaultRowHeight="14.5" x14ac:dyDescent="0.35"/>
  <cols>
    <col min="1" max="1" width="24.81640625" customWidth="1"/>
    <col min="2" max="2" width="59.81640625" customWidth="1"/>
    <col min="3" max="3" width="36" customWidth="1"/>
    <col min="4" max="4" width="33.81640625" customWidth="1"/>
    <col min="5" max="5" width="46.453125" customWidth="1"/>
    <col min="6" max="6" width="46.54296875" customWidth="1"/>
  </cols>
  <sheetData>
    <row r="1" spans="1:7" ht="28.5" customHeight="1" x14ac:dyDescent="0.35">
      <c r="A1" s="217" t="s">
        <v>44</v>
      </c>
      <c r="B1" s="218"/>
      <c r="C1" s="218"/>
      <c r="D1" s="218"/>
      <c r="E1" s="218"/>
      <c r="F1" s="218"/>
    </row>
    <row r="2" spans="1:7" ht="44.25" customHeight="1" x14ac:dyDescent="0.35">
      <c r="A2" s="219" t="s">
        <v>57</v>
      </c>
      <c r="B2" s="219"/>
      <c r="C2" s="219"/>
      <c r="D2" s="219"/>
      <c r="E2" s="219"/>
      <c r="F2" s="219"/>
    </row>
    <row r="3" spans="1:7" ht="15.5" x14ac:dyDescent="0.35">
      <c r="A3" s="54" t="s">
        <v>0</v>
      </c>
      <c r="B3" s="54" t="s">
        <v>1</v>
      </c>
      <c r="C3" s="54" t="s">
        <v>2</v>
      </c>
      <c r="D3" s="54" t="s">
        <v>3</v>
      </c>
      <c r="E3" s="54" t="s">
        <v>4</v>
      </c>
      <c r="F3" s="56" t="s">
        <v>5</v>
      </c>
    </row>
    <row r="4" spans="1:7" s="36" customFormat="1" x14ac:dyDescent="0.35">
      <c r="A4" s="37">
        <v>1</v>
      </c>
      <c r="B4" s="168" t="s">
        <v>58</v>
      </c>
      <c r="C4" s="174" t="s">
        <v>62</v>
      </c>
      <c r="D4" s="174" t="s">
        <v>66</v>
      </c>
      <c r="E4" s="166"/>
      <c r="F4" s="166"/>
    </row>
    <row r="5" spans="1:7" x14ac:dyDescent="0.35">
      <c r="A5" s="37">
        <v>2</v>
      </c>
      <c r="B5" s="174" t="s">
        <v>59</v>
      </c>
      <c r="C5" s="174" t="s">
        <v>63</v>
      </c>
      <c r="D5" s="174" t="s">
        <v>67</v>
      </c>
      <c r="E5" s="174" t="s">
        <v>83</v>
      </c>
      <c r="F5" s="175" t="s">
        <v>84</v>
      </c>
      <c r="G5">
        <v>1</v>
      </c>
    </row>
    <row r="6" spans="1:7" ht="12" customHeight="1" x14ac:dyDescent="0.35">
      <c r="A6" s="37">
        <v>3</v>
      </c>
      <c r="B6" s="174" t="s">
        <v>60</v>
      </c>
      <c r="C6" s="174" t="s">
        <v>64</v>
      </c>
      <c r="D6" s="174" t="s">
        <v>66</v>
      </c>
      <c r="E6" s="174"/>
      <c r="F6" s="175"/>
      <c r="G6">
        <v>1</v>
      </c>
    </row>
    <row r="7" spans="1:7" x14ac:dyDescent="0.35">
      <c r="A7" s="37">
        <v>4</v>
      </c>
      <c r="B7" s="174" t="s">
        <v>61</v>
      </c>
      <c r="C7" s="174" t="s">
        <v>65</v>
      </c>
      <c r="D7" s="174" t="s">
        <v>66</v>
      </c>
      <c r="E7" s="166"/>
      <c r="F7" s="166"/>
    </row>
    <row r="8" spans="1:7" x14ac:dyDescent="0.35">
      <c r="A8" s="37"/>
      <c r="B8" s="37"/>
      <c r="C8" s="37"/>
      <c r="D8" s="37"/>
      <c r="E8" s="37"/>
      <c r="F8" s="37"/>
    </row>
    <row r="9" spans="1:7" x14ac:dyDescent="0.35">
      <c r="A9" s="37"/>
      <c r="B9" s="37"/>
      <c r="C9" s="37"/>
      <c r="D9" s="37"/>
      <c r="E9" s="37"/>
      <c r="F9" s="37"/>
    </row>
    <row r="10" spans="1:7" x14ac:dyDescent="0.35">
      <c r="A10" s="37"/>
      <c r="B10" s="37"/>
      <c r="C10" s="37"/>
      <c r="D10" s="37"/>
      <c r="E10" s="37"/>
      <c r="F10" s="37"/>
    </row>
    <row r="11" spans="1:7" x14ac:dyDescent="0.35">
      <c r="A11" s="37"/>
      <c r="B11" s="37"/>
      <c r="C11" s="37"/>
      <c r="D11" s="37"/>
      <c r="E11" s="37"/>
      <c r="F11" s="57"/>
    </row>
    <row r="12" spans="1:7" x14ac:dyDescent="0.35">
      <c r="A12" s="37"/>
      <c r="B12" s="36"/>
      <c r="C12" s="37"/>
      <c r="D12" s="37"/>
      <c r="E12" s="37"/>
      <c r="F12" s="57"/>
    </row>
    <row r="13" spans="1:7" x14ac:dyDescent="0.35">
      <c r="A13" s="37"/>
      <c r="B13" s="37"/>
      <c r="C13" s="37"/>
      <c r="D13" s="37"/>
      <c r="E13" s="37"/>
      <c r="F13" s="37"/>
    </row>
    <row r="14" spans="1:7" x14ac:dyDescent="0.35">
      <c r="A14" s="37"/>
      <c r="B14" s="37"/>
      <c r="C14" s="37"/>
      <c r="D14" s="37"/>
      <c r="E14" s="37"/>
      <c r="F14" s="37"/>
    </row>
    <row r="15" spans="1:7" x14ac:dyDescent="0.35">
      <c r="A15" s="37"/>
      <c r="B15" s="37"/>
      <c r="C15" s="37"/>
      <c r="D15" s="37"/>
      <c r="E15" s="37"/>
      <c r="F15" s="57"/>
    </row>
    <row r="16" spans="1:7" ht="23.25" customHeight="1" x14ac:dyDescent="0.35">
      <c r="A16" s="37"/>
      <c r="B16" s="37"/>
      <c r="C16" s="37"/>
      <c r="D16" s="37"/>
      <c r="E16" s="37"/>
      <c r="F16" s="37"/>
    </row>
    <row r="17" spans="1:6" ht="23.25" customHeight="1" x14ac:dyDescent="0.35">
      <c r="A17" s="37"/>
      <c r="B17" s="37"/>
      <c r="C17" s="99"/>
      <c r="D17" s="37"/>
      <c r="E17" s="37"/>
      <c r="F17" s="37"/>
    </row>
    <row r="18" spans="1:6" ht="23.25" customHeight="1" x14ac:dyDescent="0.35">
      <c r="A18" s="37"/>
      <c r="B18" s="37"/>
      <c r="C18" s="37"/>
      <c r="D18" s="37"/>
      <c r="E18" s="37"/>
      <c r="F18" s="37"/>
    </row>
    <row r="19" spans="1:6" ht="23.25" customHeight="1" x14ac:dyDescent="0.35">
      <c r="A19" s="37"/>
      <c r="B19" s="37"/>
      <c r="C19" s="37"/>
      <c r="D19" s="37"/>
      <c r="E19" s="37"/>
      <c r="F19" s="37"/>
    </row>
    <row r="20" spans="1:6" ht="23.25" customHeight="1" x14ac:dyDescent="0.35">
      <c r="A20" s="37"/>
      <c r="B20" s="37"/>
      <c r="C20" s="37"/>
      <c r="D20" s="37"/>
      <c r="E20" s="37"/>
      <c r="F20" s="37"/>
    </row>
    <row r="21" spans="1:6" ht="23.25" customHeight="1" x14ac:dyDescent="0.35">
      <c r="A21" s="37"/>
      <c r="B21" s="37"/>
      <c r="C21" s="37"/>
      <c r="D21" s="37"/>
      <c r="E21" s="37"/>
      <c r="F21" s="37"/>
    </row>
    <row r="22" spans="1:6" ht="23.25" customHeight="1" x14ac:dyDescent="0.35">
      <c r="A22" s="37"/>
      <c r="B22" s="37"/>
      <c r="C22" s="37"/>
      <c r="D22" s="37"/>
      <c r="E22" s="37"/>
      <c r="F22" s="37"/>
    </row>
    <row r="23" spans="1:6" ht="23.25" customHeight="1" x14ac:dyDescent="0.35">
      <c r="A23" s="37"/>
      <c r="B23" s="37"/>
      <c r="C23" s="37"/>
      <c r="D23" s="37"/>
      <c r="E23" s="37"/>
      <c r="F23" s="37"/>
    </row>
    <row r="24" spans="1:6" ht="23.25" customHeight="1" x14ac:dyDescent="0.35">
      <c r="A24" s="37"/>
      <c r="B24" s="37"/>
      <c r="C24" s="37"/>
      <c r="D24" s="37"/>
      <c r="E24" s="37"/>
      <c r="F24" s="37"/>
    </row>
    <row r="25" spans="1:6" ht="23.25" customHeight="1" x14ac:dyDescent="0.35">
      <c r="A25" s="37"/>
      <c r="B25" s="101"/>
      <c r="C25" s="37"/>
      <c r="D25" s="37"/>
      <c r="E25" s="37"/>
      <c r="F25" s="37"/>
    </row>
    <row r="26" spans="1:6" ht="23.25" customHeight="1" x14ac:dyDescent="0.35">
      <c r="A26" s="37"/>
      <c r="B26" s="37"/>
      <c r="C26" s="37"/>
      <c r="D26" s="37"/>
      <c r="E26" s="37"/>
      <c r="F26" s="57"/>
    </row>
    <row r="27" spans="1:6" ht="23.25" customHeight="1" x14ac:dyDescent="0.35">
      <c r="A27" s="37"/>
      <c r="B27" s="37"/>
      <c r="C27" s="37"/>
      <c r="D27" s="37"/>
      <c r="E27" s="37"/>
      <c r="F27" s="57"/>
    </row>
    <row r="28" spans="1:6" ht="23.25" customHeight="1" x14ac:dyDescent="0.35">
      <c r="A28" s="37"/>
      <c r="B28" s="37"/>
      <c r="C28" s="37"/>
      <c r="D28" s="37"/>
      <c r="E28" s="101"/>
      <c r="F28" s="37"/>
    </row>
    <row r="29" spans="1:6" ht="23.25" customHeight="1" x14ac:dyDescent="0.35">
      <c r="A29" s="37"/>
      <c r="B29" s="37"/>
      <c r="C29" s="37"/>
      <c r="D29" s="37"/>
      <c r="E29" s="37"/>
      <c r="F29" s="37"/>
    </row>
    <row r="30" spans="1:6" ht="23.25" customHeight="1" x14ac:dyDescent="0.35">
      <c r="A30" s="37"/>
      <c r="B30" s="37"/>
      <c r="C30" s="37"/>
      <c r="D30" s="37"/>
      <c r="E30" s="37"/>
      <c r="F30" s="57"/>
    </row>
    <row r="31" spans="1:6" ht="23.25" customHeight="1" x14ac:dyDescent="0.35">
      <c r="A31" s="37"/>
      <c r="B31" s="101"/>
      <c r="C31" s="37"/>
      <c r="D31" s="37"/>
      <c r="E31" s="37"/>
      <c r="F31" s="37"/>
    </row>
    <row r="32" spans="1:6" ht="23.25" customHeight="1" x14ac:dyDescent="0.35">
      <c r="A32" s="37"/>
      <c r="B32" s="37"/>
      <c r="C32" s="37"/>
      <c r="D32" s="37"/>
      <c r="E32" s="37"/>
      <c r="F32" s="37"/>
    </row>
    <row r="33" spans="1:6" ht="23.25" customHeight="1" x14ac:dyDescent="0.35">
      <c r="A33" s="100"/>
      <c r="B33" s="37"/>
      <c r="C33" s="37"/>
      <c r="D33" s="37"/>
      <c r="E33" s="37"/>
      <c r="F33" s="37"/>
    </row>
    <row r="34" spans="1:6" ht="23.25" customHeight="1" x14ac:dyDescent="0.35">
      <c r="A34" s="100"/>
      <c r="B34" s="101"/>
      <c r="C34" s="37"/>
      <c r="D34" s="37"/>
      <c r="E34" s="37"/>
      <c r="F34" s="37"/>
    </row>
    <row r="35" spans="1:6" ht="23.25" customHeight="1" x14ac:dyDescent="0.35">
      <c r="A35" s="100"/>
      <c r="B35" s="37"/>
      <c r="C35" s="37"/>
      <c r="D35" s="37"/>
      <c r="E35" s="37"/>
      <c r="F35" s="57"/>
    </row>
    <row r="36" spans="1:6" ht="19.5" customHeight="1" x14ac:dyDescent="0.35"/>
  </sheetData>
  <sheetProtection algorithmName="SHA-512" hashValue="bH4A2KTyXFLIZxGdDgCViBGeRtpuI5G3oMI4E3suxCCXldGMw3SslBZye59tdAHIKeDq0brWoCcgjQXdUKmG1g==" saltValue="ZeCgAKsPoUKa7UIZxGDzbA==" spinCount="100000" sheet="1" formatCells="0" formatColumns="0" formatRows="0" insertColumns="0" insertRows="0" insertHyperlinks="0" deleteColumns="0" deleteRows="0" sort="0" autoFilter="0" pivotTables="0"/>
  <autoFilter ref="A3:G35" xr:uid="{00000000-0009-0000-0000-000000000000}">
    <filterColumn colId="3">
      <filters>
        <filter val="CONSORCIO"/>
        <filter val="UNION TEMPORAL"/>
      </filters>
    </filterColumn>
  </autoFilter>
  <mergeCells count="2">
    <mergeCell ref="A1:F1"/>
    <mergeCell ref="A2:F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V106"/>
  <sheetViews>
    <sheetView topLeftCell="G46" zoomScale="38" zoomScaleNormal="100" zoomScaleSheetLayoutView="55" zoomScalePageLayoutView="70" workbookViewId="0">
      <selection activeCell="T37" sqref="T37"/>
    </sheetView>
  </sheetViews>
  <sheetFormatPr baseColWidth="10" defaultColWidth="9.1796875" defaultRowHeight="14.5" x14ac:dyDescent="0.35"/>
  <cols>
    <col min="1" max="1" width="123" style="9" customWidth="1"/>
    <col min="2" max="2" width="41.54296875" style="9" customWidth="1"/>
    <col min="3" max="3" width="51" style="9" customWidth="1"/>
    <col min="4" max="5" width="34.26953125" style="9" customWidth="1"/>
    <col min="6" max="6" width="43.54296875" style="9" customWidth="1"/>
    <col min="7" max="7" width="29" style="9" customWidth="1"/>
    <col min="8" max="8" width="24.54296875" style="9" customWidth="1"/>
    <col min="9" max="9" width="26.453125" style="9" customWidth="1"/>
    <col min="10" max="10" width="80.453125" style="9" customWidth="1"/>
    <col min="11" max="11" width="29.26953125" style="9" customWidth="1"/>
    <col min="12" max="12" width="97.453125" style="9" customWidth="1"/>
    <col min="13" max="13" width="9.1796875" style="9"/>
    <col min="14" max="14" width="17.7265625" style="9" customWidth="1"/>
    <col min="15" max="21" width="9.1796875" style="9"/>
    <col min="22" max="22" width="91" style="9" customWidth="1"/>
    <col min="23" max="23" width="79.26953125" style="9" customWidth="1"/>
    <col min="24" max="24" width="48.81640625" style="9" customWidth="1"/>
    <col min="25" max="16384" width="9.1796875" style="9"/>
  </cols>
  <sheetData>
    <row r="1" spans="1:22" s="8" customFormat="1" ht="59.25" customHeight="1" x14ac:dyDescent="0.35">
      <c r="A1" s="217" t="s">
        <v>44</v>
      </c>
      <c r="B1" s="218"/>
      <c r="C1" s="218"/>
      <c r="D1" s="218"/>
      <c r="E1" s="218"/>
      <c r="F1" s="218"/>
      <c r="G1" s="218"/>
      <c r="H1" s="218"/>
      <c r="I1" s="218"/>
      <c r="J1" s="218"/>
      <c r="K1" s="218"/>
      <c r="L1" s="261"/>
    </row>
    <row r="2" spans="1:22" ht="35.25" customHeight="1" x14ac:dyDescent="0.35">
      <c r="A2" s="219" t="s">
        <v>57</v>
      </c>
      <c r="B2" s="219"/>
      <c r="C2" s="219"/>
      <c r="D2" s="219"/>
      <c r="E2" s="219"/>
      <c r="F2" s="219"/>
      <c r="G2" s="219"/>
      <c r="H2" s="219"/>
      <c r="I2" s="219"/>
      <c r="J2" s="219"/>
      <c r="K2" s="219"/>
      <c r="L2" s="219"/>
    </row>
    <row r="3" spans="1:22" ht="35.25" customHeight="1" x14ac:dyDescent="0.35">
      <c r="A3" s="262" t="s">
        <v>7</v>
      </c>
      <c r="B3" s="262"/>
      <c r="C3" s="262"/>
      <c r="D3" s="262"/>
      <c r="E3" s="262"/>
      <c r="F3" s="262"/>
      <c r="G3" s="262"/>
      <c r="H3" s="262"/>
      <c r="I3" s="262"/>
      <c r="J3" s="262"/>
      <c r="K3" s="262"/>
      <c r="L3" s="262"/>
      <c r="N3" s="10" t="s">
        <v>8</v>
      </c>
    </row>
    <row r="4" spans="1:22" ht="27.75" customHeight="1" x14ac:dyDescent="0.35">
      <c r="A4" s="263"/>
      <c r="B4" s="263"/>
      <c r="C4" s="263"/>
      <c r="D4" s="263"/>
      <c r="E4" s="263"/>
      <c r="F4" s="263"/>
      <c r="G4" s="263"/>
      <c r="H4" s="263"/>
      <c r="I4" s="263"/>
      <c r="J4" s="263"/>
      <c r="K4" s="263"/>
      <c r="L4" s="263"/>
      <c r="N4" s="10" t="s">
        <v>9</v>
      </c>
    </row>
    <row r="5" spans="1:22" ht="15.5" x14ac:dyDescent="0.35">
      <c r="A5" s="3"/>
      <c r="B5" s="3"/>
      <c r="C5" s="3"/>
      <c r="D5" s="3"/>
      <c r="E5" s="3"/>
      <c r="F5" s="3"/>
      <c r="G5" s="3"/>
      <c r="H5" s="3"/>
      <c r="I5" s="3"/>
      <c r="J5" s="3"/>
      <c r="K5" s="3"/>
      <c r="L5" s="5"/>
    </row>
    <row r="6" spans="1:22" ht="15.5" x14ac:dyDescent="0.35">
      <c r="A6" s="3"/>
      <c r="B6" s="3"/>
      <c r="C6" s="3"/>
      <c r="D6" s="3"/>
      <c r="E6" s="3"/>
      <c r="F6" s="3"/>
      <c r="G6" s="3"/>
      <c r="H6" s="3"/>
      <c r="I6" s="3"/>
      <c r="J6" s="3"/>
      <c r="K6" s="3"/>
      <c r="L6" s="4"/>
      <c r="V6" s="7"/>
    </row>
    <row r="7" spans="1:22" ht="16" thickBot="1" x14ac:dyDescent="0.4">
      <c r="A7" s="3"/>
      <c r="B7" s="3"/>
      <c r="C7" s="3"/>
      <c r="D7" s="3"/>
      <c r="E7" s="3"/>
      <c r="F7" s="3"/>
      <c r="G7" s="3"/>
      <c r="H7" s="3"/>
      <c r="I7" s="3"/>
      <c r="J7" s="3"/>
      <c r="K7" s="3"/>
      <c r="L7" s="4"/>
    </row>
    <row r="8" spans="1:22" ht="30.75" customHeight="1" thickBot="1" x14ac:dyDescent="0.4">
      <c r="A8" s="257">
        <v>1</v>
      </c>
      <c r="B8" s="258"/>
      <c r="C8" s="258"/>
      <c r="D8" s="259"/>
      <c r="E8" s="224" t="str">
        <f>VLOOKUP(A8,'LISTA DE OFERENTES'!$A$4:$B$7,2,FALSE)</f>
        <v>CONSTRUCCIONES CIVILES JFM SAS</v>
      </c>
      <c r="F8" s="225"/>
      <c r="G8" s="225"/>
      <c r="H8" s="225"/>
      <c r="I8" s="225"/>
      <c r="J8" s="225"/>
      <c r="K8" s="225"/>
      <c r="L8" s="226"/>
    </row>
    <row r="9" spans="1:22" ht="50.25" customHeight="1" x14ac:dyDescent="0.35">
      <c r="A9" s="11" t="s">
        <v>10</v>
      </c>
      <c r="B9" s="49">
        <v>2</v>
      </c>
      <c r="C9" s="12" t="s">
        <v>11</v>
      </c>
      <c r="D9" s="35">
        <f>$D$65</f>
        <v>82.148726999999994</v>
      </c>
      <c r="E9" s="227"/>
      <c r="F9" s="230"/>
      <c r="G9" s="230"/>
      <c r="H9" s="230"/>
      <c r="I9" s="230"/>
      <c r="J9" s="230"/>
      <c r="K9" s="230"/>
      <c r="L9" s="229"/>
    </row>
    <row r="10" spans="1:22" ht="23.25" customHeight="1" x14ac:dyDescent="0.35">
      <c r="A10" s="240" t="s">
        <v>12</v>
      </c>
      <c r="B10" s="241"/>
      <c r="C10" s="242">
        <f>H18/B9</f>
        <v>171.21521022727271</v>
      </c>
      <c r="D10" s="243"/>
      <c r="E10" s="227"/>
      <c r="F10" s="230"/>
      <c r="G10" s="230"/>
      <c r="H10" s="230"/>
      <c r="I10" s="230"/>
      <c r="J10" s="230"/>
      <c r="K10" s="230"/>
      <c r="L10" s="229"/>
    </row>
    <row r="11" spans="1:22" ht="23.25" customHeight="1" thickBot="1" x14ac:dyDescent="0.4">
      <c r="A11" s="244" t="s">
        <v>13</v>
      </c>
      <c r="B11" s="241"/>
      <c r="C11" s="245"/>
      <c r="D11" s="246"/>
      <c r="E11" s="227"/>
      <c r="F11" s="230"/>
      <c r="G11" s="230"/>
      <c r="H11" s="230"/>
      <c r="I11" s="230"/>
      <c r="J11" s="230"/>
      <c r="K11" s="230"/>
      <c r="L11" s="229"/>
    </row>
    <row r="12" spans="1:22" ht="55.5" customHeight="1" x14ac:dyDescent="0.35">
      <c r="A12" s="250" t="s">
        <v>14</v>
      </c>
      <c r="B12" s="251"/>
      <c r="C12" s="251"/>
      <c r="D12" s="251"/>
      <c r="E12" s="251"/>
      <c r="F12" s="251"/>
      <c r="G12" s="97"/>
      <c r="H12" s="97"/>
      <c r="I12" s="162" t="s">
        <v>29</v>
      </c>
      <c r="J12" s="221" t="s">
        <v>69</v>
      </c>
      <c r="K12" s="221" t="s">
        <v>70</v>
      </c>
      <c r="L12" s="234" t="s">
        <v>16</v>
      </c>
    </row>
    <row r="13" spans="1:22" ht="77.25" customHeight="1" x14ac:dyDescent="0.35">
      <c r="A13" s="46" t="s">
        <v>17</v>
      </c>
      <c r="B13" s="248" t="s">
        <v>18</v>
      </c>
      <c r="C13" s="249"/>
      <c r="D13" s="47" t="s">
        <v>19</v>
      </c>
      <c r="E13" s="47" t="s">
        <v>20</v>
      </c>
      <c r="F13" s="47" t="s">
        <v>21</v>
      </c>
      <c r="G13" s="98" t="s">
        <v>22</v>
      </c>
      <c r="H13" s="98" t="s">
        <v>23</v>
      </c>
      <c r="I13" s="48" t="s">
        <v>56</v>
      </c>
      <c r="J13" s="222"/>
      <c r="K13" s="222"/>
      <c r="L13" s="235"/>
    </row>
    <row r="14" spans="1:22" ht="15.5" x14ac:dyDescent="0.35">
      <c r="A14" s="50"/>
      <c r="B14" s="51"/>
      <c r="C14" s="51"/>
      <c r="D14" s="51"/>
      <c r="E14" s="51"/>
      <c r="F14" s="51"/>
      <c r="G14" s="51"/>
      <c r="H14" s="51"/>
      <c r="I14" s="51"/>
      <c r="J14" s="51"/>
      <c r="K14" s="51"/>
      <c r="L14" s="52"/>
    </row>
    <row r="15" spans="1:22" s="165" customFormat="1" ht="218.25" customHeight="1" x14ac:dyDescent="0.35">
      <c r="A15" s="195" t="s">
        <v>106</v>
      </c>
      <c r="B15" s="236" t="s">
        <v>68</v>
      </c>
      <c r="C15" s="237"/>
      <c r="D15" s="177">
        <v>192000000</v>
      </c>
      <c r="E15" s="178">
        <v>2014</v>
      </c>
      <c r="F15" s="179">
        <f>D15/(VLOOKUP(E15,$D$85:$E$108,2,FALSE))</f>
        <v>311.68831168831167</v>
      </c>
      <c r="G15" s="180">
        <v>1</v>
      </c>
      <c r="H15" s="179">
        <f>F15*G15</f>
        <v>311.68831168831167</v>
      </c>
      <c r="I15" s="238" t="str">
        <f>+IF((SUM(H15:H16))&gt;D9,"CUMPLE","NO CUMPLE")</f>
        <v>CUMPLE</v>
      </c>
      <c r="J15" s="181" t="s">
        <v>76</v>
      </c>
      <c r="K15" s="207" t="s">
        <v>9</v>
      </c>
      <c r="L15" s="164" t="s">
        <v>108</v>
      </c>
    </row>
    <row r="16" spans="1:22" s="165" customFormat="1" ht="155.25" customHeight="1" x14ac:dyDescent="0.35">
      <c r="A16" s="195" t="s">
        <v>105</v>
      </c>
      <c r="B16" s="236" t="s">
        <v>68</v>
      </c>
      <c r="C16" s="237"/>
      <c r="D16" s="177">
        <v>18937139</v>
      </c>
      <c r="E16" s="178">
        <v>2014</v>
      </c>
      <c r="F16" s="179">
        <f>D16/(VLOOKUP(E16,$D$85:$E$108,2,FALSE))</f>
        <v>30.742108766233766</v>
      </c>
      <c r="G16" s="180">
        <v>1</v>
      </c>
      <c r="H16" s="179">
        <f>F16*G16</f>
        <v>30.742108766233766</v>
      </c>
      <c r="I16" s="269"/>
      <c r="J16" s="181" t="s">
        <v>77</v>
      </c>
      <c r="K16" s="211" t="s">
        <v>8</v>
      </c>
      <c r="L16" s="182" t="s">
        <v>78</v>
      </c>
    </row>
    <row r="17" spans="1:12" s="13" customFormat="1" ht="15.5" x14ac:dyDescent="0.35">
      <c r="A17" s="62"/>
      <c r="B17" s="62"/>
      <c r="C17" s="62"/>
      <c r="D17" s="63"/>
      <c r="E17" s="64"/>
      <c r="F17" s="65"/>
      <c r="G17" s="65"/>
      <c r="H17" s="65"/>
      <c r="I17" s="167"/>
      <c r="J17" s="66"/>
      <c r="K17" s="66"/>
      <c r="L17" s="67"/>
    </row>
    <row r="18" spans="1:12" s="13" customFormat="1" ht="48" customHeight="1" thickBot="1" x14ac:dyDescent="0.4">
      <c r="A18" s="252" t="s">
        <v>24</v>
      </c>
      <c r="B18" s="253"/>
      <c r="C18" s="253"/>
      <c r="D18" s="253"/>
      <c r="E18" s="253"/>
      <c r="F18" s="69">
        <f>+SUM(F15:F16)</f>
        <v>342.43042045454541</v>
      </c>
      <c r="G18" s="69"/>
      <c r="H18" s="69">
        <f>+SUM(H15:H16)</f>
        <v>342.43042045454541</v>
      </c>
      <c r="I18" s="223"/>
      <c r="J18" s="223"/>
      <c r="K18" s="160"/>
      <c r="L18" s="53" t="s">
        <v>9</v>
      </c>
    </row>
    <row r="19" spans="1:12" ht="16" thickBot="1" x14ac:dyDescent="0.4">
      <c r="A19" s="3"/>
      <c r="B19" s="3"/>
      <c r="C19" s="3"/>
      <c r="D19" s="3"/>
      <c r="E19" s="3"/>
      <c r="F19" s="3"/>
      <c r="G19" s="3"/>
      <c r="H19" s="3"/>
      <c r="I19" s="3"/>
      <c r="J19" s="3"/>
      <c r="K19" s="3"/>
      <c r="L19" s="4"/>
    </row>
    <row r="20" spans="1:12" ht="30.75" customHeight="1" thickBot="1" x14ac:dyDescent="0.4">
      <c r="A20" s="257">
        <v>2</v>
      </c>
      <c r="B20" s="258"/>
      <c r="C20" s="258"/>
      <c r="D20" s="259"/>
      <c r="E20" s="224" t="str">
        <f>VLOOKUP(A20,'LISTA DE OFERENTES'!$A$4:$B$7,2,FALSE)</f>
        <v>CONSORCIO INTERVENTORÍA SAX</v>
      </c>
      <c r="F20" s="225"/>
      <c r="G20" s="225"/>
      <c r="H20" s="225"/>
      <c r="I20" s="225"/>
      <c r="J20" s="225"/>
      <c r="K20" s="225"/>
      <c r="L20" s="226"/>
    </row>
    <row r="21" spans="1:12" ht="50.25" customHeight="1" x14ac:dyDescent="0.35">
      <c r="A21" s="11" t="s">
        <v>10</v>
      </c>
      <c r="B21" s="199">
        <v>4</v>
      </c>
      <c r="C21" s="12" t="s">
        <v>11</v>
      </c>
      <c r="D21" s="35">
        <f>$D$65</f>
        <v>82.148726999999994</v>
      </c>
      <c r="E21" s="227"/>
      <c r="F21" s="230"/>
      <c r="G21" s="230"/>
      <c r="H21" s="230"/>
      <c r="I21" s="230"/>
      <c r="J21" s="230"/>
      <c r="K21" s="230"/>
      <c r="L21" s="229"/>
    </row>
    <row r="22" spans="1:12" ht="23.25" customHeight="1" x14ac:dyDescent="0.35">
      <c r="A22" s="240" t="s">
        <v>12</v>
      </c>
      <c r="B22" s="241"/>
      <c r="C22" s="242">
        <f>H34/B21</f>
        <v>267.38475049403888</v>
      </c>
      <c r="D22" s="243"/>
      <c r="E22" s="227"/>
      <c r="F22" s="230"/>
      <c r="G22" s="230"/>
      <c r="H22" s="230"/>
      <c r="I22" s="230"/>
      <c r="J22" s="230"/>
      <c r="K22" s="230"/>
      <c r="L22" s="229"/>
    </row>
    <row r="23" spans="1:12" ht="23.25" customHeight="1" thickBot="1" x14ac:dyDescent="0.4">
      <c r="A23" s="244" t="s">
        <v>13</v>
      </c>
      <c r="B23" s="241"/>
      <c r="C23" s="245">
        <v>44543</v>
      </c>
      <c r="D23" s="246"/>
      <c r="E23" s="227"/>
      <c r="F23" s="230"/>
      <c r="G23" s="230"/>
      <c r="H23" s="230"/>
      <c r="I23" s="230"/>
      <c r="J23" s="230"/>
      <c r="K23" s="230"/>
      <c r="L23" s="229"/>
    </row>
    <row r="24" spans="1:12" ht="55.5" customHeight="1" x14ac:dyDescent="0.35">
      <c r="A24" s="250" t="s">
        <v>14</v>
      </c>
      <c r="B24" s="251"/>
      <c r="C24" s="251"/>
      <c r="D24" s="251"/>
      <c r="E24" s="251"/>
      <c r="F24" s="251"/>
      <c r="G24" s="161"/>
      <c r="H24" s="161"/>
      <c r="I24" s="162" t="s">
        <v>29</v>
      </c>
      <c r="J24" s="221" t="s">
        <v>15</v>
      </c>
      <c r="K24" s="221" t="s">
        <v>55</v>
      </c>
      <c r="L24" s="234" t="s">
        <v>16</v>
      </c>
    </row>
    <row r="25" spans="1:12" ht="77.25" customHeight="1" x14ac:dyDescent="0.35">
      <c r="A25" s="46" t="s">
        <v>17</v>
      </c>
      <c r="B25" s="248" t="s">
        <v>18</v>
      </c>
      <c r="C25" s="249"/>
      <c r="D25" s="47" t="s">
        <v>19</v>
      </c>
      <c r="E25" s="47" t="s">
        <v>20</v>
      </c>
      <c r="F25" s="47" t="s">
        <v>21</v>
      </c>
      <c r="G25" s="98" t="s">
        <v>22</v>
      </c>
      <c r="H25" s="98" t="s">
        <v>23</v>
      </c>
      <c r="I25" s="48" t="s">
        <v>56</v>
      </c>
      <c r="J25" s="222"/>
      <c r="K25" s="222"/>
      <c r="L25" s="235"/>
    </row>
    <row r="26" spans="1:12" s="165" customFormat="1" ht="15.5" x14ac:dyDescent="0.35">
      <c r="A26" s="50" t="str">
        <f>+'LISTA DE OFERENTES'!E5</f>
        <v>CONSTRUCCIONES AXIOMA LTDA 75%</v>
      </c>
      <c r="B26" s="51"/>
      <c r="C26" s="51"/>
      <c r="D26" s="51"/>
      <c r="E26" s="51"/>
      <c r="F26" s="51"/>
      <c r="G26" s="51"/>
      <c r="H26" s="51"/>
      <c r="I26" s="51"/>
      <c r="J26" s="51"/>
      <c r="K26" s="51"/>
      <c r="L26" s="52"/>
    </row>
    <row r="27" spans="1:12" s="165" customFormat="1" ht="315" customHeight="1" x14ac:dyDescent="0.35">
      <c r="A27" s="183" t="s">
        <v>79</v>
      </c>
      <c r="B27" s="220" t="s">
        <v>80</v>
      </c>
      <c r="C27" s="220"/>
      <c r="D27" s="177">
        <v>209999996</v>
      </c>
      <c r="E27" s="184">
        <v>2000</v>
      </c>
      <c r="F27" s="179">
        <f>D27/(VLOOKUP(E27,$D$75:$E$106,2,FALSE))</f>
        <v>807.38176086120723</v>
      </c>
      <c r="G27" s="180">
        <v>1</v>
      </c>
      <c r="H27" s="179">
        <f>F27*G27</f>
        <v>807.38176086120723</v>
      </c>
      <c r="I27" s="231" t="s">
        <v>9</v>
      </c>
      <c r="J27" s="176"/>
      <c r="K27" s="207" t="s">
        <v>9</v>
      </c>
      <c r="L27" s="208" t="s">
        <v>109</v>
      </c>
    </row>
    <row r="28" spans="1:12" s="165" customFormat="1" ht="15.5" x14ac:dyDescent="0.35">
      <c r="A28" s="189" t="str">
        <f>+'LISTA DE OFERENTES'!F5</f>
        <v>EDGAR HENRRY SOLER RUBIO 25%</v>
      </c>
      <c r="B28" s="190"/>
      <c r="C28" s="190"/>
      <c r="D28" s="190"/>
      <c r="E28" s="190"/>
      <c r="F28" s="190"/>
      <c r="G28" s="190"/>
      <c r="H28" s="190"/>
      <c r="I28" s="232"/>
      <c r="J28" s="190"/>
      <c r="K28" s="190"/>
      <c r="L28" s="190"/>
    </row>
    <row r="29" spans="1:12" s="165" customFormat="1" ht="105" customHeight="1" x14ac:dyDescent="0.35">
      <c r="A29" s="183" t="s">
        <v>85</v>
      </c>
      <c r="B29" s="220" t="s">
        <v>86</v>
      </c>
      <c r="C29" s="220"/>
      <c r="D29" s="185">
        <v>67362033</v>
      </c>
      <c r="E29" s="186">
        <v>2018</v>
      </c>
      <c r="F29" s="179">
        <f>D29/(VLOOKUP(E29,$D$86:$E$109,2,FALSE))</f>
        <v>86.224285176680212</v>
      </c>
      <c r="G29" s="180">
        <v>1</v>
      </c>
      <c r="H29" s="179">
        <f>F29*G29</f>
        <v>86.224285176680212</v>
      </c>
      <c r="I29" s="232"/>
      <c r="J29" s="187"/>
      <c r="K29" s="198" t="s">
        <v>8</v>
      </c>
      <c r="L29" s="188"/>
    </row>
    <row r="30" spans="1:12" s="165" customFormat="1" ht="105" customHeight="1" x14ac:dyDescent="0.35">
      <c r="A30" s="183" t="s">
        <v>89</v>
      </c>
      <c r="B30" s="220" t="s">
        <v>86</v>
      </c>
      <c r="C30" s="220"/>
      <c r="D30" s="191">
        <v>195947826</v>
      </c>
      <c r="E30" s="184">
        <v>2015</v>
      </c>
      <c r="F30" s="179">
        <f>D30/(VLOOKUP(E30,$D$86:$E$109,2,FALSE))</f>
        <v>304.1015379840149</v>
      </c>
      <c r="G30" s="180">
        <v>0.4</v>
      </c>
      <c r="H30" s="179">
        <f>F30*G30</f>
        <v>121.64061519360597</v>
      </c>
      <c r="I30" s="232"/>
      <c r="J30" s="176"/>
      <c r="K30" s="198" t="s">
        <v>8</v>
      </c>
      <c r="L30" s="188"/>
    </row>
    <row r="31" spans="1:12" s="165" customFormat="1" ht="105" customHeight="1" x14ac:dyDescent="0.35">
      <c r="A31" s="183" t="s">
        <v>87</v>
      </c>
      <c r="B31" s="220" t="s">
        <v>86</v>
      </c>
      <c r="C31" s="220"/>
      <c r="D31" s="185">
        <v>61534939</v>
      </c>
      <c r="E31" s="186">
        <v>2012</v>
      </c>
      <c r="F31" s="179">
        <f>D31/(VLOOKUP(E31,$D$86:$E$109,2,FALSE))</f>
        <v>108.58468148932415</v>
      </c>
      <c r="G31" s="180">
        <v>0.5</v>
      </c>
      <c r="H31" s="179">
        <f>F31*G31</f>
        <v>54.292340744662077</v>
      </c>
      <c r="I31" s="232"/>
      <c r="J31" s="187"/>
      <c r="K31" s="196" t="s">
        <v>8</v>
      </c>
      <c r="L31" s="188"/>
    </row>
    <row r="32" spans="1:12" s="165" customFormat="1" ht="105" customHeight="1" x14ac:dyDescent="0.35">
      <c r="A32" s="183" t="s">
        <v>88</v>
      </c>
      <c r="B32" s="220" t="s">
        <v>86</v>
      </c>
      <c r="C32" s="220"/>
      <c r="D32" s="191">
        <v>46324424</v>
      </c>
      <c r="E32" s="184">
        <v>2012</v>
      </c>
      <c r="F32" s="179">
        <f>D32/(VLOOKUP(E32,$D$86:$E$109,2,FALSE))</f>
        <v>81.744175048526557</v>
      </c>
      <c r="G32" s="180">
        <v>1</v>
      </c>
      <c r="H32" s="179">
        <f>F32*G32</f>
        <v>81.744175048526557</v>
      </c>
      <c r="I32" s="233"/>
      <c r="J32" s="194" t="s">
        <v>90</v>
      </c>
      <c r="K32" s="209" t="s">
        <v>9</v>
      </c>
      <c r="L32" s="210" t="s">
        <v>91</v>
      </c>
    </row>
    <row r="33" spans="1:12" s="13" customFormat="1" ht="15.5" x14ac:dyDescent="0.35">
      <c r="A33" s="62"/>
      <c r="B33" s="62"/>
      <c r="C33" s="62"/>
      <c r="D33" s="63"/>
      <c r="E33" s="64"/>
      <c r="F33" s="65"/>
      <c r="G33" s="65"/>
      <c r="H33" s="65"/>
      <c r="I33" s="167"/>
      <c r="J33" s="66"/>
      <c r="K33" s="66"/>
      <c r="L33" s="67"/>
    </row>
    <row r="34" spans="1:12" s="13" customFormat="1" ht="48" customHeight="1" thickBot="1" x14ac:dyDescent="0.4">
      <c r="A34" s="252" t="s">
        <v>24</v>
      </c>
      <c r="B34" s="253"/>
      <c r="C34" s="253"/>
      <c r="D34" s="253"/>
      <c r="E34" s="253"/>
      <c r="F34" s="69">
        <f>+SUM(F26:F29)</f>
        <v>893.60604603788738</v>
      </c>
      <c r="G34" s="69"/>
      <c r="H34" s="69">
        <f>+SUM(H26:H31)</f>
        <v>1069.5390019761555</v>
      </c>
      <c r="I34" s="223"/>
      <c r="J34" s="223"/>
      <c r="K34" s="160"/>
      <c r="L34" s="53" t="s">
        <v>9</v>
      </c>
    </row>
    <row r="35" spans="1:12" ht="16" thickBot="1" x14ac:dyDescent="0.4">
      <c r="A35" s="3"/>
      <c r="B35" s="3"/>
      <c r="C35" s="3"/>
      <c r="D35" s="3"/>
      <c r="E35" s="3"/>
      <c r="F35" s="3"/>
      <c r="G35" s="3"/>
      <c r="H35" s="3"/>
      <c r="I35" s="3"/>
      <c r="J35" s="3"/>
      <c r="K35" s="3"/>
      <c r="L35" s="4"/>
    </row>
    <row r="36" spans="1:12" ht="30.75" customHeight="1" thickBot="1" x14ac:dyDescent="0.4">
      <c r="A36" s="257">
        <v>3</v>
      </c>
      <c r="B36" s="258"/>
      <c r="C36" s="258"/>
      <c r="D36" s="259"/>
      <c r="E36" s="224" t="str">
        <f>+'LISTA DE OFERENTES'!B6</f>
        <v>ICOD CONSTRUCCIONES Y PROYECTOS SAS</v>
      </c>
      <c r="F36" s="225"/>
      <c r="G36" s="225"/>
      <c r="H36" s="225"/>
      <c r="I36" s="225"/>
      <c r="J36" s="225"/>
      <c r="K36" s="225"/>
      <c r="L36" s="226"/>
    </row>
    <row r="37" spans="1:12" ht="30.75" customHeight="1" x14ac:dyDescent="0.35">
      <c r="A37" s="11" t="s">
        <v>10</v>
      </c>
      <c r="B37" s="199">
        <v>2</v>
      </c>
      <c r="C37" s="12" t="s">
        <v>11</v>
      </c>
      <c r="D37" s="35">
        <f>$D$65</f>
        <v>82.148726999999994</v>
      </c>
      <c r="E37" s="227"/>
      <c r="F37" s="228"/>
      <c r="G37" s="228"/>
      <c r="H37" s="228"/>
      <c r="I37" s="228"/>
      <c r="J37" s="228"/>
      <c r="K37" s="228"/>
      <c r="L37" s="229"/>
    </row>
    <row r="38" spans="1:12" ht="30.75" customHeight="1" x14ac:dyDescent="0.35">
      <c r="A38" s="240" t="s">
        <v>12</v>
      </c>
      <c r="B38" s="241"/>
      <c r="C38" s="242">
        <f>H46/B37</f>
        <v>171.69237498965811</v>
      </c>
      <c r="D38" s="243"/>
      <c r="E38" s="227"/>
      <c r="F38" s="228"/>
      <c r="G38" s="228"/>
      <c r="H38" s="228"/>
      <c r="I38" s="228"/>
      <c r="J38" s="228"/>
      <c r="K38" s="228"/>
      <c r="L38" s="229"/>
    </row>
    <row r="39" spans="1:12" ht="16" thickBot="1" x14ac:dyDescent="0.4">
      <c r="A39" s="244" t="s">
        <v>13</v>
      </c>
      <c r="B39" s="241"/>
      <c r="C39" s="245">
        <v>44543</v>
      </c>
      <c r="D39" s="246"/>
      <c r="E39" s="227"/>
      <c r="F39" s="230"/>
      <c r="G39" s="230"/>
      <c r="H39" s="230"/>
      <c r="I39" s="230"/>
      <c r="J39" s="230"/>
      <c r="K39" s="230"/>
      <c r="L39" s="229"/>
    </row>
    <row r="40" spans="1:12" ht="55.5" customHeight="1" x14ac:dyDescent="0.35">
      <c r="A40" s="250" t="s">
        <v>14</v>
      </c>
      <c r="B40" s="251"/>
      <c r="C40" s="251"/>
      <c r="D40" s="251"/>
      <c r="E40" s="251"/>
      <c r="F40" s="251"/>
      <c r="G40" s="161"/>
      <c r="H40" s="161"/>
      <c r="I40" s="162" t="s">
        <v>29</v>
      </c>
      <c r="J40" s="221" t="s">
        <v>15</v>
      </c>
      <c r="K40" s="221" t="s">
        <v>55</v>
      </c>
      <c r="L40" s="234" t="s">
        <v>16</v>
      </c>
    </row>
    <row r="41" spans="1:12" ht="77.25" customHeight="1" x14ac:dyDescent="0.35">
      <c r="A41" s="46" t="s">
        <v>17</v>
      </c>
      <c r="B41" s="248" t="s">
        <v>18</v>
      </c>
      <c r="C41" s="249"/>
      <c r="D41" s="47" t="s">
        <v>19</v>
      </c>
      <c r="E41" s="47" t="s">
        <v>20</v>
      </c>
      <c r="F41" s="47" t="s">
        <v>21</v>
      </c>
      <c r="G41" s="98" t="s">
        <v>22</v>
      </c>
      <c r="H41" s="98" t="s">
        <v>23</v>
      </c>
      <c r="I41" s="48" t="s">
        <v>56</v>
      </c>
      <c r="J41" s="222"/>
      <c r="K41" s="222"/>
      <c r="L41" s="235"/>
    </row>
    <row r="42" spans="1:12" ht="15.5" x14ac:dyDescent="0.35">
      <c r="A42" s="50" t="str">
        <f>+'LISTA DE OFERENTES'!B6</f>
        <v>ICOD CONSTRUCCIONES Y PROYECTOS SAS</v>
      </c>
      <c r="B42" s="51"/>
      <c r="C42" s="51"/>
      <c r="D42" s="51"/>
      <c r="E42" s="51"/>
      <c r="F42" s="51"/>
      <c r="G42" s="51"/>
      <c r="H42" s="51"/>
      <c r="I42" s="51"/>
      <c r="J42" s="51"/>
      <c r="K42" s="51"/>
      <c r="L42" s="52"/>
    </row>
    <row r="43" spans="1:12" s="165" customFormat="1" ht="97.5" customHeight="1" x14ac:dyDescent="0.35">
      <c r="A43" s="197" t="s">
        <v>92</v>
      </c>
      <c r="B43" s="236" t="s">
        <v>94</v>
      </c>
      <c r="C43" s="237"/>
      <c r="D43" s="177">
        <v>179116051</v>
      </c>
      <c r="E43" s="178">
        <v>2020</v>
      </c>
      <c r="F43" s="179">
        <f>D43/(VLOOKUP(E43,$D$81:$E$104,2,FALSE))</f>
        <v>204.0503974126313</v>
      </c>
      <c r="G43" s="180">
        <v>1</v>
      </c>
      <c r="H43" s="179">
        <f>+F43</f>
        <v>204.0503974126313</v>
      </c>
      <c r="I43" s="238" t="s">
        <v>8</v>
      </c>
      <c r="J43" s="181"/>
      <c r="K43" s="247" t="s">
        <v>8</v>
      </c>
      <c r="L43" s="164"/>
    </row>
    <row r="44" spans="1:12" s="165" customFormat="1" ht="88.5" customHeight="1" x14ac:dyDescent="0.35">
      <c r="A44" s="197" t="s">
        <v>93</v>
      </c>
      <c r="B44" s="236" t="s">
        <v>95</v>
      </c>
      <c r="C44" s="237"/>
      <c r="D44" s="177">
        <v>126588882</v>
      </c>
      <c r="E44" s="178">
        <v>2021</v>
      </c>
      <c r="F44" s="179">
        <f>D44/(VLOOKUP(E44,$D$86:$E$109,2,FALSE))</f>
        <v>139.33435256668494</v>
      </c>
      <c r="G44" s="180">
        <v>1</v>
      </c>
      <c r="H44" s="179">
        <f>+F44</f>
        <v>139.33435256668494</v>
      </c>
      <c r="I44" s="239"/>
      <c r="J44" s="181"/>
      <c r="K44" s="247"/>
      <c r="L44" s="182" t="s">
        <v>104</v>
      </c>
    </row>
    <row r="45" spans="1:12" s="13" customFormat="1" ht="15.5" x14ac:dyDescent="0.35">
      <c r="A45" s="62"/>
      <c r="B45" s="62"/>
      <c r="C45" s="62"/>
      <c r="D45" s="63"/>
      <c r="E45" s="64"/>
      <c r="F45" s="65"/>
      <c r="G45" s="65"/>
      <c r="H45" s="65"/>
      <c r="I45" s="167"/>
      <c r="J45" s="66"/>
      <c r="K45" s="66"/>
      <c r="L45" s="67"/>
    </row>
    <row r="46" spans="1:12" s="13" customFormat="1" ht="48" customHeight="1" thickBot="1" x14ac:dyDescent="0.4">
      <c r="A46" s="252" t="s">
        <v>24</v>
      </c>
      <c r="B46" s="253"/>
      <c r="C46" s="253"/>
      <c r="D46" s="253"/>
      <c r="E46" s="253"/>
      <c r="F46" s="69">
        <f>+SUM(F43:F44)</f>
        <v>343.38474997931621</v>
      </c>
      <c r="G46" s="69"/>
      <c r="H46" s="69">
        <f>+SUM(H43:H44)</f>
        <v>343.38474997931621</v>
      </c>
      <c r="I46" s="223"/>
      <c r="J46" s="223"/>
      <c r="K46" s="160"/>
      <c r="L46" s="53" t="s">
        <v>8</v>
      </c>
    </row>
    <row r="47" spans="1:12" ht="16" thickBot="1" x14ac:dyDescent="0.4">
      <c r="A47" s="3"/>
      <c r="B47" s="3"/>
      <c r="C47" s="3"/>
      <c r="D47" s="3"/>
      <c r="E47" s="3"/>
      <c r="F47" s="3"/>
      <c r="G47" s="3"/>
      <c r="H47" s="3"/>
      <c r="I47" s="3"/>
      <c r="J47" s="3"/>
      <c r="K47" s="3"/>
      <c r="L47" s="4"/>
    </row>
    <row r="48" spans="1:12" ht="30.75" customHeight="1" thickBot="1" x14ac:dyDescent="0.4">
      <c r="A48" s="257">
        <v>4</v>
      </c>
      <c r="B48" s="258"/>
      <c r="C48" s="258"/>
      <c r="D48" s="259"/>
      <c r="E48" s="224" t="str">
        <f>+'LISTA DE OFERENTES'!B7</f>
        <v>PROYECTISTATAS ASOCIADOS</v>
      </c>
      <c r="F48" s="225"/>
      <c r="G48" s="225"/>
      <c r="H48" s="225"/>
      <c r="I48" s="225"/>
      <c r="J48" s="225"/>
      <c r="K48" s="225"/>
      <c r="L48" s="226"/>
    </row>
    <row r="49" spans="1:12" ht="50.25" customHeight="1" x14ac:dyDescent="0.35">
      <c r="A49" s="11" t="s">
        <v>10</v>
      </c>
      <c r="B49" s="49">
        <v>3</v>
      </c>
      <c r="C49" s="12" t="s">
        <v>11</v>
      </c>
      <c r="D49" s="35">
        <f>$D$65</f>
        <v>82.148726999999994</v>
      </c>
      <c r="E49" s="227"/>
      <c r="F49" s="230"/>
      <c r="G49" s="230"/>
      <c r="H49" s="230"/>
      <c r="I49" s="230"/>
      <c r="J49" s="230"/>
      <c r="K49" s="230"/>
      <c r="L49" s="229"/>
    </row>
    <row r="50" spans="1:12" ht="15.5" x14ac:dyDescent="0.35">
      <c r="A50" s="240" t="s">
        <v>12</v>
      </c>
      <c r="B50" s="241"/>
      <c r="C50" s="242">
        <f>H59/B49</f>
        <v>290.60722696493707</v>
      </c>
      <c r="D50" s="243"/>
      <c r="E50" s="227"/>
      <c r="F50" s="230"/>
      <c r="G50" s="230"/>
      <c r="H50" s="230"/>
      <c r="I50" s="230"/>
      <c r="J50" s="230"/>
      <c r="K50" s="230"/>
      <c r="L50" s="229"/>
    </row>
    <row r="51" spans="1:12" ht="16" thickBot="1" x14ac:dyDescent="0.4">
      <c r="A51" s="244" t="s">
        <v>13</v>
      </c>
      <c r="B51" s="241"/>
      <c r="C51" s="245">
        <v>44543</v>
      </c>
      <c r="D51" s="246"/>
      <c r="E51" s="227"/>
      <c r="F51" s="230"/>
      <c r="G51" s="230"/>
      <c r="H51" s="230"/>
      <c r="I51" s="230"/>
      <c r="J51" s="230"/>
      <c r="K51" s="230"/>
      <c r="L51" s="229"/>
    </row>
    <row r="52" spans="1:12" ht="55.5" customHeight="1" x14ac:dyDescent="0.35">
      <c r="A52" s="250" t="s">
        <v>14</v>
      </c>
      <c r="B52" s="251"/>
      <c r="C52" s="251"/>
      <c r="D52" s="251"/>
      <c r="E52" s="251"/>
      <c r="F52" s="251"/>
      <c r="G52" s="161"/>
      <c r="H52" s="161"/>
      <c r="I52" s="162" t="s">
        <v>29</v>
      </c>
      <c r="J52" s="221" t="s">
        <v>15</v>
      </c>
      <c r="K52" s="221" t="s">
        <v>55</v>
      </c>
      <c r="L52" s="234" t="s">
        <v>16</v>
      </c>
    </row>
    <row r="53" spans="1:12" ht="77.25" customHeight="1" x14ac:dyDescent="0.35">
      <c r="A53" s="46" t="s">
        <v>17</v>
      </c>
      <c r="B53" s="248" t="s">
        <v>18</v>
      </c>
      <c r="C53" s="249"/>
      <c r="D53" s="47" t="s">
        <v>19</v>
      </c>
      <c r="E53" s="47" t="s">
        <v>20</v>
      </c>
      <c r="F53" s="47" t="s">
        <v>21</v>
      </c>
      <c r="G53" s="98" t="s">
        <v>22</v>
      </c>
      <c r="H53" s="98" t="s">
        <v>23</v>
      </c>
      <c r="I53" s="48" t="s">
        <v>56</v>
      </c>
      <c r="J53" s="222"/>
      <c r="K53" s="222"/>
      <c r="L53" s="235"/>
    </row>
    <row r="54" spans="1:12" ht="15.5" x14ac:dyDescent="0.35">
      <c r="A54" s="50" t="str">
        <f>+'LISTA DE OFERENTES'!B7</f>
        <v>PROYECTISTATAS ASOCIADOS</v>
      </c>
      <c r="B54" s="51"/>
      <c r="C54" s="51"/>
      <c r="D54" s="51"/>
      <c r="E54" s="51"/>
      <c r="F54" s="51"/>
      <c r="G54" s="51"/>
      <c r="H54" s="51"/>
      <c r="I54" s="51"/>
      <c r="J54" s="51"/>
      <c r="K54" s="51"/>
      <c r="L54" s="52"/>
    </row>
    <row r="55" spans="1:12" s="165" customFormat="1" ht="46.5" x14ac:dyDescent="0.35">
      <c r="A55" s="197" t="s">
        <v>96</v>
      </c>
      <c r="B55" s="236" t="s">
        <v>99</v>
      </c>
      <c r="C55" s="237"/>
      <c r="D55" s="177">
        <v>44463388</v>
      </c>
      <c r="E55" s="212">
        <v>2014</v>
      </c>
      <c r="F55" s="179">
        <f>D55/(VLOOKUP(E55,$D$81:$E$104,2,FALSE))</f>
        <v>72.180824675324672</v>
      </c>
      <c r="G55" s="180">
        <v>1</v>
      </c>
      <c r="H55" s="179">
        <f>+G55*F55</f>
        <v>72.180824675324672</v>
      </c>
      <c r="I55" s="238" t="s">
        <v>8</v>
      </c>
      <c r="J55" s="181"/>
      <c r="K55" s="247" t="s">
        <v>8</v>
      </c>
      <c r="L55" s="164"/>
    </row>
    <row r="56" spans="1:12" s="165" customFormat="1" ht="88.5" customHeight="1" x14ac:dyDescent="0.35">
      <c r="A56" s="197" t="s">
        <v>97</v>
      </c>
      <c r="B56" s="236" t="s">
        <v>100</v>
      </c>
      <c r="C56" s="237"/>
      <c r="D56" s="177">
        <v>610320212</v>
      </c>
      <c r="E56" s="212">
        <v>2019</v>
      </c>
      <c r="F56" s="179">
        <f>D56/(VLOOKUP(E56,$D$81:$E$104,2,FALSE))</f>
        <v>736.99845432282439</v>
      </c>
      <c r="G56" s="180">
        <v>1</v>
      </c>
      <c r="H56" s="179">
        <f t="shared" ref="H56:H57" si="0">+G56*F56</f>
        <v>736.99845432282439</v>
      </c>
      <c r="I56" s="239"/>
      <c r="J56" s="181"/>
      <c r="K56" s="247"/>
      <c r="L56" s="164"/>
    </row>
    <row r="57" spans="1:12" s="165" customFormat="1" ht="105" customHeight="1" x14ac:dyDescent="0.35">
      <c r="A57" s="197" t="s">
        <v>98</v>
      </c>
      <c r="B57" s="236" t="s">
        <v>101</v>
      </c>
      <c r="C57" s="237"/>
      <c r="D57" s="177">
        <v>77020608</v>
      </c>
      <c r="E57" s="212">
        <v>2017</v>
      </c>
      <c r="F57" s="179">
        <f>D57/(VLOOKUP(E57,$D$81:$E$104,2,FALSE))</f>
        <v>104.40400316110379</v>
      </c>
      <c r="G57" s="180">
        <v>0.6</v>
      </c>
      <c r="H57" s="179">
        <f t="shared" si="0"/>
        <v>62.642401896662271</v>
      </c>
      <c r="I57" s="239"/>
      <c r="J57" s="181"/>
      <c r="K57" s="247"/>
      <c r="L57" s="164"/>
    </row>
    <row r="58" spans="1:12" s="13" customFormat="1" ht="15.5" x14ac:dyDescent="0.35">
      <c r="A58" s="62"/>
      <c r="B58" s="62"/>
      <c r="C58" s="62"/>
      <c r="D58" s="63"/>
      <c r="E58" s="64"/>
      <c r="F58" s="65"/>
      <c r="G58" s="65"/>
      <c r="H58" s="65"/>
      <c r="I58" s="167"/>
      <c r="J58" s="66"/>
      <c r="K58" s="66"/>
      <c r="L58" s="67"/>
    </row>
    <row r="59" spans="1:12" s="13" customFormat="1" ht="48" customHeight="1" thickBot="1" x14ac:dyDescent="0.4">
      <c r="A59" s="252" t="s">
        <v>24</v>
      </c>
      <c r="B59" s="253"/>
      <c r="C59" s="253"/>
      <c r="D59" s="253"/>
      <c r="E59" s="253"/>
      <c r="F59" s="69">
        <f>+SUM(F55:F57)</f>
        <v>913.5832821592528</v>
      </c>
      <c r="G59" s="69"/>
      <c r="H59" s="69">
        <f>+SUM(H55:H57)</f>
        <v>871.82168089481127</v>
      </c>
      <c r="I59" s="223"/>
      <c r="J59" s="223"/>
      <c r="K59" s="160"/>
      <c r="L59" s="53" t="s">
        <v>8</v>
      </c>
    </row>
    <row r="60" spans="1:12" ht="15.5" x14ac:dyDescent="0.35">
      <c r="A60" s="3"/>
      <c r="B60" s="3"/>
      <c r="C60" s="3"/>
      <c r="D60" s="3"/>
      <c r="E60" s="3"/>
      <c r="F60" s="3"/>
      <c r="G60" s="3"/>
      <c r="H60" s="3"/>
      <c r="I60" s="3"/>
      <c r="J60" s="3"/>
      <c r="K60" s="3"/>
      <c r="L60" s="4"/>
    </row>
    <row r="61" spans="1:12" ht="15.5" x14ac:dyDescent="0.35">
      <c r="A61" s="3"/>
      <c r="B61" s="3"/>
      <c r="C61" s="3"/>
      <c r="D61" s="3"/>
      <c r="E61" s="3"/>
      <c r="F61" s="3"/>
      <c r="G61" s="3"/>
      <c r="H61" s="3"/>
      <c r="I61" s="3"/>
      <c r="J61" s="3"/>
      <c r="K61" s="3"/>
      <c r="L61" s="4"/>
    </row>
    <row r="62" spans="1:12" ht="73.5" customHeight="1" x14ac:dyDescent="0.35">
      <c r="A62" s="3"/>
      <c r="B62" s="3"/>
      <c r="C62" s="3"/>
      <c r="D62" s="3"/>
      <c r="E62" s="3"/>
      <c r="F62" s="3"/>
      <c r="G62" s="3"/>
      <c r="H62" s="3"/>
      <c r="I62" s="3"/>
      <c r="J62" s="3"/>
      <c r="K62" s="3"/>
      <c r="L62" s="4"/>
    </row>
    <row r="63" spans="1:12" ht="15.5" x14ac:dyDescent="0.35">
      <c r="A63" s="6"/>
      <c r="B63" s="6"/>
      <c r="C63" s="6"/>
      <c r="D63" s="6"/>
      <c r="E63" s="3"/>
      <c r="F63" s="3"/>
      <c r="G63" s="192"/>
      <c r="H63" s="192"/>
      <c r="I63" s="192"/>
      <c r="J63" s="3"/>
      <c r="K63" s="3"/>
      <c r="L63" s="4"/>
    </row>
    <row r="64" spans="1:12" ht="15.5" x14ac:dyDescent="0.35">
      <c r="A64" s="266" t="s">
        <v>26</v>
      </c>
      <c r="B64" s="267"/>
      <c r="C64" s="268"/>
      <c r="D64" s="34" t="s">
        <v>27</v>
      </c>
      <c r="E64" s="95"/>
      <c r="F64" s="3"/>
      <c r="G64" s="260"/>
      <c r="H64" s="260"/>
      <c r="I64" s="260"/>
      <c r="J64" s="4"/>
      <c r="K64" s="4"/>
    </row>
    <row r="65" spans="1:19" ht="21" x14ac:dyDescent="0.35">
      <c r="A65" s="61" t="s">
        <v>28</v>
      </c>
      <c r="B65" s="264">
        <v>82148727</v>
      </c>
      <c r="C65" s="264"/>
      <c r="D65" s="14">
        <f>+B65/E106</f>
        <v>82.148726999999994</v>
      </c>
      <c r="E65" s="96"/>
      <c r="F65" s="68"/>
      <c r="G65" s="265"/>
      <c r="H65" s="265"/>
      <c r="I65" s="265"/>
      <c r="J65" s="4"/>
      <c r="K65" s="4"/>
    </row>
    <row r="66" spans="1:19" ht="21" x14ac:dyDescent="0.35">
      <c r="A66" s="15"/>
      <c r="B66" s="16"/>
      <c r="C66" s="17"/>
      <c r="D66" s="18"/>
      <c r="E66" s="18"/>
      <c r="F66" s="17"/>
      <c r="G66" s="17"/>
      <c r="H66" s="17"/>
      <c r="I66" s="19"/>
      <c r="J66" s="3"/>
      <c r="K66" s="3"/>
      <c r="L66" s="4"/>
    </row>
    <row r="67" spans="1:19" s="55" customFormat="1" ht="15" customHeight="1" x14ac:dyDescent="0.3">
      <c r="M67" s="60"/>
      <c r="N67" s="60"/>
      <c r="O67" s="60"/>
      <c r="P67" s="60"/>
      <c r="Q67" s="60"/>
      <c r="R67" s="60"/>
      <c r="S67" s="60"/>
    </row>
    <row r="68" spans="1:19" s="55" customFormat="1" ht="23.25" customHeight="1" x14ac:dyDescent="0.3">
      <c r="M68" s="60"/>
      <c r="N68" s="60"/>
      <c r="O68" s="60"/>
      <c r="P68" s="60"/>
      <c r="Q68" s="60"/>
      <c r="R68" s="60"/>
      <c r="S68" s="60"/>
    </row>
    <row r="69" spans="1:19" s="55" customFormat="1" ht="23.25" customHeight="1" x14ac:dyDescent="0.3">
      <c r="M69" s="60"/>
      <c r="N69" s="60"/>
      <c r="O69" s="60"/>
      <c r="P69" s="60"/>
      <c r="Q69" s="60"/>
      <c r="R69" s="60"/>
      <c r="S69" s="60"/>
    </row>
    <row r="70" spans="1:19" s="55" customFormat="1" ht="78" customHeight="1" x14ac:dyDescent="0.3">
      <c r="A70" s="255" t="s">
        <v>42</v>
      </c>
      <c r="B70" s="256"/>
      <c r="C70" s="256"/>
      <c r="D70" s="256"/>
      <c r="E70" s="256"/>
      <c r="F70" s="256"/>
      <c r="G70" s="256"/>
      <c r="H70" s="256"/>
      <c r="I70" s="256"/>
      <c r="J70" s="21"/>
      <c r="K70" s="21"/>
      <c r="L70" s="60"/>
      <c r="M70" s="60"/>
      <c r="N70" s="60"/>
      <c r="O70" s="60"/>
      <c r="P70" s="60"/>
      <c r="Q70" s="60"/>
    </row>
    <row r="71" spans="1:19" s="55" customFormat="1" ht="23.5" x14ac:dyDescent="0.3">
      <c r="A71" s="70"/>
      <c r="B71" s="70"/>
      <c r="C71" s="60"/>
      <c r="D71" s="1"/>
      <c r="E71" s="1"/>
      <c r="F71" s="59"/>
      <c r="G71" s="59"/>
      <c r="H71" s="59"/>
      <c r="I71" s="163"/>
      <c r="J71" s="59"/>
      <c r="K71" s="163"/>
      <c r="L71" s="21"/>
    </row>
    <row r="72" spans="1:19" ht="21" x14ac:dyDescent="0.35">
      <c r="A72" s="20"/>
      <c r="B72" s="17"/>
      <c r="C72" s="18"/>
      <c r="D72" s="18"/>
      <c r="E72" s="17"/>
      <c r="F72" s="19"/>
      <c r="G72" s="19"/>
      <c r="H72" s="19"/>
      <c r="I72" s="3"/>
      <c r="J72" s="4"/>
      <c r="K72" s="4"/>
    </row>
    <row r="73" spans="1:19" ht="24" thickBot="1" x14ac:dyDescent="0.4">
      <c r="A73" s="63"/>
      <c r="B73" s="21"/>
      <c r="C73" s="22"/>
      <c r="D73" s="22"/>
      <c r="E73" s="22"/>
      <c r="F73" s="254"/>
      <c r="G73" s="254"/>
      <c r="H73" s="254"/>
      <c r="I73" s="163"/>
      <c r="J73" s="21"/>
      <c r="K73" s="21"/>
      <c r="L73" s="21"/>
    </row>
    <row r="74" spans="1:19" ht="24" thickBot="1" x14ac:dyDescent="0.4">
      <c r="D74" s="94" t="s">
        <v>30</v>
      </c>
      <c r="E74" s="2" t="s">
        <v>31</v>
      </c>
      <c r="F74" s="87"/>
      <c r="G74" s="87"/>
      <c r="H74" s="87"/>
      <c r="J74" s="21"/>
      <c r="K74" s="21"/>
      <c r="L74" s="21"/>
    </row>
    <row r="75" spans="1:19" ht="23.5" x14ac:dyDescent="0.35">
      <c r="D75" s="58">
        <v>1991</v>
      </c>
      <c r="E75" s="89">
        <v>51720</v>
      </c>
      <c r="F75" s="88"/>
      <c r="G75" s="88"/>
      <c r="H75" s="88"/>
      <c r="J75" s="21"/>
      <c r="K75" s="21"/>
      <c r="L75" s="21"/>
    </row>
    <row r="76" spans="1:19" ht="23.5" x14ac:dyDescent="0.35">
      <c r="D76" s="84">
        <v>1992</v>
      </c>
      <c r="E76" s="90">
        <v>65190</v>
      </c>
      <c r="F76" s="88"/>
      <c r="G76" s="88"/>
      <c r="H76" s="88"/>
      <c r="J76" s="21"/>
      <c r="K76" s="21"/>
      <c r="L76" s="21"/>
    </row>
    <row r="77" spans="1:19" ht="23.5" x14ac:dyDescent="0.35">
      <c r="D77" s="84">
        <v>1993</v>
      </c>
      <c r="E77" s="90">
        <v>81510</v>
      </c>
      <c r="F77" s="88"/>
      <c r="G77" s="88"/>
      <c r="H77" s="88"/>
      <c r="J77" s="21"/>
      <c r="K77" s="21"/>
      <c r="L77" s="21"/>
    </row>
    <row r="78" spans="1:19" ht="23.5" x14ac:dyDescent="0.35">
      <c r="D78" s="84">
        <v>1994</v>
      </c>
      <c r="E78" s="90">
        <v>98700</v>
      </c>
      <c r="F78" s="88"/>
      <c r="G78" s="88"/>
      <c r="H78" s="88"/>
      <c r="J78" s="21"/>
      <c r="K78" s="21"/>
      <c r="L78" s="21"/>
    </row>
    <row r="79" spans="1:19" ht="23.5" x14ac:dyDescent="0.35">
      <c r="D79" s="84">
        <v>1995</v>
      </c>
      <c r="E79" s="90">
        <v>118933</v>
      </c>
      <c r="F79" s="88"/>
      <c r="G79" s="88"/>
      <c r="H79" s="88"/>
      <c r="J79" s="21"/>
      <c r="K79" s="21"/>
      <c r="L79" s="21"/>
    </row>
    <row r="80" spans="1:19" ht="23.5" x14ac:dyDescent="0.35">
      <c r="D80" s="84">
        <v>1996</v>
      </c>
      <c r="E80" s="90">
        <v>142125</v>
      </c>
      <c r="F80" s="88"/>
      <c r="G80" s="88"/>
      <c r="H80" s="88"/>
      <c r="J80" s="21"/>
      <c r="K80" s="21"/>
      <c r="L80" s="21"/>
    </row>
    <row r="81" spans="4:8" ht="15" customHeight="1" x14ac:dyDescent="0.35">
      <c r="D81" s="85">
        <v>1997</v>
      </c>
      <c r="E81" s="91">
        <v>172005</v>
      </c>
      <c r="F81" s="86"/>
      <c r="G81" s="86"/>
      <c r="H81" s="86"/>
    </row>
    <row r="82" spans="4:8" ht="15" customHeight="1" x14ac:dyDescent="0.35">
      <c r="D82" s="32">
        <v>1998</v>
      </c>
      <c r="E82" s="92">
        <v>203826</v>
      </c>
      <c r="F82" s="86"/>
      <c r="G82" s="86"/>
      <c r="H82" s="86"/>
    </row>
    <row r="83" spans="4:8" ht="15" customHeight="1" x14ac:dyDescent="0.35">
      <c r="D83" s="32">
        <v>1999</v>
      </c>
      <c r="E83" s="92">
        <v>236460</v>
      </c>
      <c r="F83" s="86"/>
      <c r="G83" s="86"/>
      <c r="H83" s="86"/>
    </row>
    <row r="84" spans="4:8" ht="15" customHeight="1" x14ac:dyDescent="0.35">
      <c r="D84" s="32">
        <v>2000</v>
      </c>
      <c r="E84" s="92">
        <v>260100</v>
      </c>
      <c r="F84" s="86"/>
      <c r="G84" s="86"/>
      <c r="H84" s="86"/>
    </row>
    <row r="85" spans="4:8" ht="15" customHeight="1" x14ac:dyDescent="0.35">
      <c r="D85" s="32">
        <v>2001</v>
      </c>
      <c r="E85" s="92">
        <v>286000</v>
      </c>
      <c r="F85" s="86"/>
      <c r="G85" s="86"/>
      <c r="H85" s="86"/>
    </row>
    <row r="86" spans="4:8" ht="15" customHeight="1" x14ac:dyDescent="0.35">
      <c r="D86" s="32">
        <v>2002</v>
      </c>
      <c r="E86" s="92">
        <v>309000</v>
      </c>
      <c r="F86" s="86"/>
      <c r="G86" s="86"/>
      <c r="H86" s="86"/>
    </row>
    <row r="87" spans="4:8" ht="15" customHeight="1" x14ac:dyDescent="0.35">
      <c r="D87" s="32">
        <v>2003</v>
      </c>
      <c r="E87" s="92">
        <v>332000</v>
      </c>
      <c r="F87" s="86"/>
      <c r="G87" s="86"/>
      <c r="H87" s="86"/>
    </row>
    <row r="88" spans="4:8" ht="15" customHeight="1" x14ac:dyDescent="0.35">
      <c r="D88" s="32">
        <v>2004</v>
      </c>
      <c r="E88" s="92">
        <v>358000</v>
      </c>
      <c r="F88" s="86"/>
      <c r="G88" s="86"/>
      <c r="H88" s="86"/>
    </row>
    <row r="89" spans="4:8" ht="15" customHeight="1" x14ac:dyDescent="0.35">
      <c r="D89" s="32">
        <v>2005</v>
      </c>
      <c r="E89" s="92">
        <v>381500</v>
      </c>
      <c r="F89" s="86"/>
      <c r="G89" s="86"/>
      <c r="H89" s="86"/>
    </row>
    <row r="90" spans="4:8" ht="15" customHeight="1" x14ac:dyDescent="0.35">
      <c r="D90" s="32">
        <v>2006</v>
      </c>
      <c r="E90" s="92">
        <v>408000</v>
      </c>
      <c r="F90" s="86"/>
      <c r="G90" s="86"/>
      <c r="H90" s="86"/>
    </row>
    <row r="91" spans="4:8" ht="15" customHeight="1" x14ac:dyDescent="0.35">
      <c r="D91" s="32">
        <v>2007</v>
      </c>
      <c r="E91" s="92">
        <v>433700</v>
      </c>
      <c r="F91" s="86"/>
      <c r="G91" s="86"/>
      <c r="H91" s="86"/>
    </row>
    <row r="92" spans="4:8" ht="15" customHeight="1" x14ac:dyDescent="0.35">
      <c r="D92" s="32">
        <v>2008</v>
      </c>
      <c r="E92" s="92">
        <v>461500</v>
      </c>
      <c r="F92" s="86"/>
      <c r="G92" s="86"/>
      <c r="H92" s="86"/>
    </row>
    <row r="93" spans="4:8" ht="15" customHeight="1" x14ac:dyDescent="0.35">
      <c r="D93" s="32">
        <v>2009</v>
      </c>
      <c r="E93" s="92">
        <v>496900</v>
      </c>
      <c r="F93" s="86"/>
      <c r="G93" s="86"/>
      <c r="H93" s="86"/>
    </row>
    <row r="94" spans="4:8" ht="15" customHeight="1" x14ac:dyDescent="0.35">
      <c r="D94" s="32">
        <v>2010</v>
      </c>
      <c r="E94" s="92">
        <v>515000</v>
      </c>
      <c r="F94" s="86"/>
      <c r="G94" s="86"/>
      <c r="H94" s="86"/>
    </row>
    <row r="95" spans="4:8" ht="15" customHeight="1" x14ac:dyDescent="0.35">
      <c r="D95" s="32">
        <v>2011</v>
      </c>
      <c r="E95" s="92">
        <v>535600</v>
      </c>
      <c r="F95" s="86"/>
      <c r="G95" s="86"/>
      <c r="H95" s="86"/>
    </row>
    <row r="96" spans="4:8" ht="15" customHeight="1" x14ac:dyDescent="0.35">
      <c r="D96" s="32">
        <v>2012</v>
      </c>
      <c r="E96" s="92">
        <v>566700</v>
      </c>
      <c r="F96" s="86"/>
      <c r="G96" s="86"/>
      <c r="H96" s="86"/>
    </row>
    <row r="97" spans="4:8" ht="15" customHeight="1" x14ac:dyDescent="0.35">
      <c r="D97" s="32">
        <v>2013</v>
      </c>
      <c r="E97" s="92">
        <v>589500</v>
      </c>
      <c r="F97" s="86"/>
      <c r="G97" s="86"/>
      <c r="H97" s="86"/>
    </row>
    <row r="98" spans="4:8" ht="15" customHeight="1" x14ac:dyDescent="0.35">
      <c r="D98" s="32">
        <v>2014</v>
      </c>
      <c r="E98" s="92">
        <v>616000</v>
      </c>
      <c r="F98" s="86"/>
      <c r="G98" s="86"/>
      <c r="H98" s="86"/>
    </row>
    <row r="99" spans="4:8" ht="15" customHeight="1" x14ac:dyDescent="0.35">
      <c r="D99" s="32">
        <v>2015</v>
      </c>
      <c r="E99" s="92">
        <v>644350</v>
      </c>
      <c r="F99" s="86"/>
      <c r="G99" s="86"/>
      <c r="H99" s="86"/>
    </row>
    <row r="100" spans="4:8" ht="15" customHeight="1" x14ac:dyDescent="0.35">
      <c r="D100" s="32">
        <v>2016</v>
      </c>
      <c r="E100" s="92">
        <v>689455</v>
      </c>
      <c r="F100" s="86"/>
      <c r="G100" s="86"/>
      <c r="H100" s="86"/>
    </row>
    <row r="101" spans="4:8" ht="15" customHeight="1" x14ac:dyDescent="0.35">
      <c r="D101" s="32">
        <v>2017</v>
      </c>
      <c r="E101" s="92">
        <v>737717</v>
      </c>
      <c r="F101" s="86"/>
      <c r="G101" s="86"/>
      <c r="H101" s="86"/>
    </row>
    <row r="102" spans="4:8" ht="15" customHeight="1" x14ac:dyDescent="0.35">
      <c r="D102" s="32">
        <v>2018</v>
      </c>
      <c r="E102" s="92">
        <v>781242</v>
      </c>
      <c r="F102" s="86"/>
      <c r="G102" s="86"/>
      <c r="H102" s="86"/>
    </row>
    <row r="103" spans="4:8" ht="15" customHeight="1" x14ac:dyDescent="0.35">
      <c r="D103" s="32">
        <v>2019</v>
      </c>
      <c r="E103" s="92">
        <v>828116</v>
      </c>
      <c r="F103" s="86"/>
      <c r="G103" s="86"/>
      <c r="H103" s="86"/>
    </row>
    <row r="104" spans="4:8" ht="15" customHeight="1" x14ac:dyDescent="0.35">
      <c r="D104" s="32">
        <v>2020</v>
      </c>
      <c r="E104" s="92">
        <v>877803</v>
      </c>
      <c r="F104" s="86"/>
      <c r="G104" s="86"/>
      <c r="H104" s="86"/>
    </row>
    <row r="105" spans="4:8" ht="15" customHeight="1" thickBot="1" x14ac:dyDescent="0.4">
      <c r="D105" s="33">
        <v>2021</v>
      </c>
      <c r="E105" s="93">
        <v>908526</v>
      </c>
      <c r="F105" s="86"/>
      <c r="G105" s="86"/>
      <c r="H105" s="86"/>
    </row>
    <row r="106" spans="4:8" ht="15" customHeight="1" thickBot="1" x14ac:dyDescent="0.4">
      <c r="D106" s="33">
        <v>2022</v>
      </c>
      <c r="E106" s="93">
        <v>1000000</v>
      </c>
    </row>
  </sheetData>
  <sheetProtection algorithmName="SHA-512" hashValue="U0IFnJOp1TTvWO5Owb+/AlqKX+q9np09i7APVJJ+udfxImGr/qf3yKdbYObhFM6fuSvNVi6nmi4yQ/Pj6IdJQA==" saltValue="PZN4VOcV0tKGCDfp8xOC/w==" spinCount="100000" sheet="1" formatCells="0" formatColumns="0" formatRows="0" insertColumns="0" insertRows="0" insertHyperlinks="0" deleteColumns="0" deleteRows="0" sort="0" autoFilter="0" pivotTables="0"/>
  <mergeCells count="80">
    <mergeCell ref="L12:L13"/>
    <mergeCell ref="B13:C13"/>
    <mergeCell ref="J24:J25"/>
    <mergeCell ref="I15:I16"/>
    <mergeCell ref="A20:D20"/>
    <mergeCell ref="E20:L23"/>
    <mergeCell ref="A22:B22"/>
    <mergeCell ref="C22:D22"/>
    <mergeCell ref="A23:B23"/>
    <mergeCell ref="C23:D23"/>
    <mergeCell ref="K24:K25"/>
    <mergeCell ref="L24:L25"/>
    <mergeCell ref="B25:C25"/>
    <mergeCell ref="K12:K13"/>
    <mergeCell ref="A12:F12"/>
    <mergeCell ref="B65:C65"/>
    <mergeCell ref="J12:J13"/>
    <mergeCell ref="A36:D36"/>
    <mergeCell ref="B57:C57"/>
    <mergeCell ref="A24:F24"/>
    <mergeCell ref="B27:C27"/>
    <mergeCell ref="B29:C29"/>
    <mergeCell ref="B30:C30"/>
    <mergeCell ref="A51:B51"/>
    <mergeCell ref="C51:D51"/>
    <mergeCell ref="G65:I65"/>
    <mergeCell ref="A40:F40"/>
    <mergeCell ref="B55:C55"/>
    <mergeCell ref="I55:I57"/>
    <mergeCell ref="A64:C64"/>
    <mergeCell ref="B31:C31"/>
    <mergeCell ref="A1:L1"/>
    <mergeCell ref="A2:L2"/>
    <mergeCell ref="A3:L3"/>
    <mergeCell ref="A4:L4"/>
    <mergeCell ref="A8:D8"/>
    <mergeCell ref="E8:L11"/>
    <mergeCell ref="A11:B11"/>
    <mergeCell ref="C11:D11"/>
    <mergeCell ref="A10:B10"/>
    <mergeCell ref="C10:D10"/>
    <mergeCell ref="F73:H73"/>
    <mergeCell ref="B15:C15"/>
    <mergeCell ref="B16:C16"/>
    <mergeCell ref="I18:J18"/>
    <mergeCell ref="A70:I70"/>
    <mergeCell ref="A18:E18"/>
    <mergeCell ref="B41:C41"/>
    <mergeCell ref="B44:C44"/>
    <mergeCell ref="A46:E46"/>
    <mergeCell ref="I46:J46"/>
    <mergeCell ref="A48:D48"/>
    <mergeCell ref="E48:L51"/>
    <mergeCell ref="A34:E34"/>
    <mergeCell ref="K40:K41"/>
    <mergeCell ref="G64:I64"/>
    <mergeCell ref="K43:K44"/>
    <mergeCell ref="K55:K57"/>
    <mergeCell ref="B56:C56"/>
    <mergeCell ref="I59:J59"/>
    <mergeCell ref="B53:C53"/>
    <mergeCell ref="A52:F52"/>
    <mergeCell ref="J52:J53"/>
    <mergeCell ref="A59:E59"/>
    <mergeCell ref="B32:C32"/>
    <mergeCell ref="J40:J41"/>
    <mergeCell ref="I34:J34"/>
    <mergeCell ref="E36:L39"/>
    <mergeCell ref="K52:K53"/>
    <mergeCell ref="I27:I32"/>
    <mergeCell ref="L40:L41"/>
    <mergeCell ref="B43:C43"/>
    <mergeCell ref="I43:I44"/>
    <mergeCell ref="L52:L53"/>
    <mergeCell ref="A38:B38"/>
    <mergeCell ref="C38:D38"/>
    <mergeCell ref="A39:B39"/>
    <mergeCell ref="C39:D39"/>
    <mergeCell ref="A50:B50"/>
    <mergeCell ref="C50:D50"/>
  </mergeCells>
  <conditionalFormatting sqref="L18">
    <cfRule type="containsText" dxfId="53" priority="327" operator="containsText" text="NO CUMPLE">
      <formula>NOT(ISERROR(SEARCH("NO CUMPLE",L18)))</formula>
    </cfRule>
    <cfRule type="containsText" dxfId="52" priority="328" operator="containsText" text="CUMPLE">
      <formula>NOT(ISERROR(SEARCH("CUMPLE",L18)))</formula>
    </cfRule>
  </conditionalFormatting>
  <conditionalFormatting sqref="L34">
    <cfRule type="containsText" dxfId="51" priority="11" operator="containsText" text="NO CUMPLE">
      <formula>NOT(ISERROR(SEARCH("NO CUMPLE",L34)))</formula>
    </cfRule>
    <cfRule type="containsText" dxfId="50" priority="12" operator="containsText" text="CUMPLE">
      <formula>NOT(ISERROR(SEARCH("CUMPLE",L34)))</formula>
    </cfRule>
  </conditionalFormatting>
  <conditionalFormatting sqref="L46">
    <cfRule type="containsText" dxfId="49" priority="9" operator="containsText" text="NO CUMPLE">
      <formula>NOT(ISERROR(SEARCH("NO CUMPLE",L46)))</formula>
    </cfRule>
    <cfRule type="containsText" dxfId="48" priority="10" operator="containsText" text="CUMPLE">
      <formula>NOT(ISERROR(SEARCH("CUMPLE",L46)))</formula>
    </cfRule>
  </conditionalFormatting>
  <conditionalFormatting sqref="L59">
    <cfRule type="containsText" dxfId="47" priority="7" operator="containsText" text="NO CUMPLE">
      <formula>NOT(ISERROR(SEARCH("NO CUMPLE",L59)))</formula>
    </cfRule>
    <cfRule type="containsText" dxfId="46" priority="8" operator="containsText" text="CUMPLE">
      <formula>NOT(ISERROR(SEARCH("CUMPLE",L59)))</formula>
    </cfRule>
  </conditionalFormatting>
  <dataValidations count="1">
    <dataValidation type="list" allowBlank="1" showInputMessage="1" showErrorMessage="1" sqref="L18 L59 L46 L34" xr:uid="{00000000-0002-0000-0100-000000000000}">
      <formula1>$N$3:$N$4</formula1>
    </dataValidation>
  </dataValidations>
  <pageMargins left="0.7" right="0.7" top="0.75" bottom="0.75" header="0.51180555555555496" footer="0.51180555555555496"/>
  <pageSetup scale="56" firstPageNumber="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249977111117893"/>
  </sheetPr>
  <dimension ref="A1:G9"/>
  <sheetViews>
    <sheetView zoomScale="80" zoomScaleNormal="80" workbookViewId="0">
      <selection activeCell="G11" sqref="G11"/>
    </sheetView>
  </sheetViews>
  <sheetFormatPr baseColWidth="10" defaultColWidth="9.1796875" defaultRowHeight="14.5" x14ac:dyDescent="0.35"/>
  <cols>
    <col min="1" max="1" width="4.1796875" style="9" bestFit="1" customWidth="1"/>
    <col min="2" max="2" width="65.81640625" style="24" customWidth="1"/>
    <col min="3" max="3" width="17.7265625" style="9" customWidth="1"/>
    <col min="4" max="4" width="17.26953125" style="9" customWidth="1"/>
    <col min="5" max="5" width="16.453125" style="9" customWidth="1"/>
    <col min="6" max="6" width="19.1796875" style="9" customWidth="1"/>
    <col min="7" max="7" width="63.7265625" style="23" customWidth="1"/>
    <col min="8" max="16384" width="9.1796875" style="9"/>
  </cols>
  <sheetData>
    <row r="1" spans="1:7" ht="31.5" customHeight="1" thickBot="1" x14ac:dyDescent="0.4">
      <c r="A1" s="270" t="s">
        <v>44</v>
      </c>
      <c r="B1" s="271"/>
      <c r="C1" s="271"/>
      <c r="D1" s="271"/>
      <c r="E1" s="271"/>
      <c r="F1" s="272"/>
      <c r="G1" s="273"/>
    </row>
    <row r="2" spans="1:7" ht="31.5" customHeight="1" thickBot="1" x14ac:dyDescent="0.4">
      <c r="A2" s="270" t="s">
        <v>57</v>
      </c>
      <c r="B2" s="271"/>
      <c r="C2" s="271"/>
      <c r="D2" s="271"/>
      <c r="E2" s="271"/>
      <c r="F2" s="272"/>
      <c r="G2" s="273"/>
    </row>
    <row r="3" spans="1:7" ht="75" customHeight="1" thickBot="1" x14ac:dyDescent="0.4">
      <c r="A3" s="274" t="s">
        <v>81</v>
      </c>
      <c r="B3" s="275"/>
      <c r="C3" s="275"/>
      <c r="D3" s="275"/>
      <c r="E3" s="275"/>
      <c r="F3" s="276"/>
      <c r="G3" s="277"/>
    </row>
    <row r="4" spans="1:7" ht="14.15" customHeight="1" thickBot="1" x14ac:dyDescent="0.4">
      <c r="A4" s="135"/>
      <c r="B4" s="31"/>
      <c r="C4" s="30"/>
      <c r="D4" s="30"/>
      <c r="E4" s="29"/>
      <c r="F4" s="28"/>
      <c r="G4" s="27"/>
    </row>
    <row r="5" spans="1:7" ht="45.75" customHeight="1" x14ac:dyDescent="0.35">
      <c r="A5" s="26"/>
      <c r="B5" s="38" t="s">
        <v>33</v>
      </c>
      <c r="C5" s="39" t="s">
        <v>34</v>
      </c>
      <c r="D5" s="39" t="s">
        <v>35</v>
      </c>
      <c r="E5" s="39" t="s">
        <v>36</v>
      </c>
      <c r="F5" s="39" t="s">
        <v>37</v>
      </c>
      <c r="G5" s="40" t="s">
        <v>6</v>
      </c>
    </row>
    <row r="6" spans="1:7" x14ac:dyDescent="0.35">
      <c r="A6" s="41">
        <v>1</v>
      </c>
      <c r="B6" s="45" t="str">
        <f>'LISTA DE OFERENTES'!B4</f>
        <v>CONSTRUCCIONES CIVILES JFM SAS</v>
      </c>
      <c r="C6" s="130" t="s">
        <v>103</v>
      </c>
      <c r="D6" s="130" t="s">
        <v>103</v>
      </c>
      <c r="E6" s="130" t="s">
        <v>102</v>
      </c>
      <c r="F6" s="130" t="s">
        <v>102</v>
      </c>
      <c r="G6" s="42"/>
    </row>
    <row r="7" spans="1:7" ht="29" x14ac:dyDescent="0.35">
      <c r="A7" s="41">
        <v>2</v>
      </c>
      <c r="B7" s="45" t="str">
        <f>'LISTA DE OFERENTES'!B5</f>
        <v>CONSORCIO INTERVENTORÍA SAX</v>
      </c>
      <c r="C7" s="130" t="s">
        <v>103</v>
      </c>
      <c r="D7" s="130" t="s">
        <v>103</v>
      </c>
      <c r="E7" s="25" t="s">
        <v>102</v>
      </c>
      <c r="F7" s="130" t="s">
        <v>102</v>
      </c>
      <c r="G7" s="43" t="s">
        <v>110</v>
      </c>
    </row>
    <row r="8" spans="1:7" x14ac:dyDescent="0.35">
      <c r="A8" s="41">
        <v>3</v>
      </c>
      <c r="B8" s="45" t="str">
        <f>'LISTA DE OFERENTES'!B6</f>
        <v>ICOD CONSTRUCCIONES Y PROYECTOS SAS</v>
      </c>
      <c r="C8" s="130" t="s">
        <v>103</v>
      </c>
      <c r="D8" s="130" t="s">
        <v>103</v>
      </c>
      <c r="E8" s="25" t="s">
        <v>103</v>
      </c>
      <c r="F8" s="130" t="s">
        <v>103</v>
      </c>
      <c r="G8" s="44"/>
    </row>
    <row r="9" spans="1:7" x14ac:dyDescent="0.35">
      <c r="A9" s="41">
        <v>4</v>
      </c>
      <c r="B9" s="45" t="str">
        <f>'LISTA DE OFERENTES'!B7</f>
        <v>PROYECTISTATAS ASOCIADOS</v>
      </c>
      <c r="C9" s="130" t="s">
        <v>103</v>
      </c>
      <c r="D9" s="130" t="s">
        <v>102</v>
      </c>
      <c r="E9" s="25" t="s">
        <v>103</v>
      </c>
      <c r="F9" s="130" t="s">
        <v>102</v>
      </c>
      <c r="G9" s="43"/>
    </row>
  </sheetData>
  <sheetProtection algorithmName="SHA-512" hashValue="KINJluHEQk90V0MU7lcdEfgAr/xXKbACp9WO7SKzbIXHWmwLtAfNYS9H7+vuOW3Jbvz14fnxUJBCeZ5vAhvDOw==" saltValue="nEK9GZ9BK+AZyaF9Y3wAtQ==" spinCount="100000" sheet="1" formatCells="0" formatColumns="0" formatRows="0" insertColumns="0" insertRows="0" insertHyperlinks="0" deleteColumns="0" deleteRows="0" sort="0" autoFilter="0" pivotTables="0"/>
  <autoFilter ref="A5:G9" xr:uid="{00000000-0009-0000-0000-000002000000}"/>
  <dataConsolidate/>
  <mergeCells count="3">
    <mergeCell ref="A1:G1"/>
    <mergeCell ref="A2:G2"/>
    <mergeCell ref="A3:G3"/>
  </mergeCells>
  <conditionalFormatting sqref="E7:E9">
    <cfRule type="containsText" dxfId="45" priority="263" operator="containsText" text="NO HABIL">
      <formula>NOT(ISERROR(SEARCH("NO HABIL",E7)))</formula>
    </cfRule>
    <cfRule type="containsText" dxfId="44" priority="264" operator="containsText" text="NO HABIL ">
      <formula>NOT(ISERROR(SEARCH("NO HABIL ",E7)))</formula>
    </cfRule>
  </conditionalFormatting>
  <conditionalFormatting sqref="E6">
    <cfRule type="containsText" dxfId="43" priority="455" operator="containsText" text="NO HABIL">
      <formula>NOT(ISERROR(SEARCH("NO HABIL",E6)))</formula>
    </cfRule>
    <cfRule type="containsText" dxfId="42" priority="456" operator="containsText" text="NO HABIL ">
      <formula>NOT(ISERROR(SEARCH("NO HABIL ",E6)))</formula>
    </cfRule>
  </conditionalFormatting>
  <conditionalFormatting sqref="C6:C9">
    <cfRule type="containsText" dxfId="41" priority="439" operator="containsText" text="NO HABIL">
      <formula>NOT(ISERROR(SEARCH("NO HABIL",C6)))</formula>
    </cfRule>
    <cfRule type="containsText" dxfId="40" priority="440" operator="containsText" text="NO HABIL ">
      <formula>NOT(ISERROR(SEARCH("NO HABIL ",C6)))</formula>
    </cfRule>
  </conditionalFormatting>
  <conditionalFormatting sqref="F6">
    <cfRule type="containsText" dxfId="39" priority="421" operator="containsText" text="NO HABIL">
      <formula>NOT(ISERROR(SEARCH("NO HABIL",F6)))</formula>
    </cfRule>
    <cfRule type="containsText" dxfId="38" priority="422" operator="containsText" text="NO HABIL ">
      <formula>NOT(ISERROR(SEARCH("NO HABIL ",F6)))</formula>
    </cfRule>
  </conditionalFormatting>
  <conditionalFormatting sqref="E7:E9 C6:C9 E6:F6">
    <cfRule type="containsText" dxfId="37" priority="261" operator="containsText" text="NO HABILITADO">
      <formula>NOT(ISERROR(SEARCH("NO HABILITADO",C6)))</formula>
    </cfRule>
    <cfRule type="containsText" dxfId="36" priority="262" operator="containsText" text="HABILITADO">
      <formula>NOT(ISERROR(SEARCH("HABILITADO",C6)))</formula>
    </cfRule>
  </conditionalFormatting>
  <conditionalFormatting sqref="E7:E9">
    <cfRule type="containsText" dxfId="35" priority="259" operator="containsText" text="NO HABIL">
      <formula>NOT(ISERROR(SEARCH("NO HABIL",E7)))</formula>
    </cfRule>
    <cfRule type="containsText" dxfId="34" priority="260" operator="containsText" text="NO HABIL ">
      <formula>NOT(ISERROR(SEARCH("NO HABIL ",E7)))</formula>
    </cfRule>
  </conditionalFormatting>
  <conditionalFormatting sqref="F6">
    <cfRule type="containsText" dxfId="33" priority="257" operator="containsText" text="NO HABIL">
      <formula>NOT(ISERROR(SEARCH("NO HABIL",F6)))</formula>
    </cfRule>
    <cfRule type="containsText" dxfId="32" priority="258" operator="containsText" text="NO HABIL ">
      <formula>NOT(ISERROR(SEARCH("NO HABIL ",F6)))</formula>
    </cfRule>
  </conditionalFormatting>
  <conditionalFormatting sqref="E6">
    <cfRule type="containsText" dxfId="31" priority="39" operator="containsText" text="NO HABIL">
      <formula>NOT(ISERROR(SEARCH("NO HABIL",E6)))</formula>
    </cfRule>
    <cfRule type="containsText" dxfId="30" priority="40" operator="containsText" text="NO HABIL ">
      <formula>NOT(ISERROR(SEARCH("NO HABIL ",E6)))</formula>
    </cfRule>
  </conditionalFormatting>
  <conditionalFormatting sqref="E6">
    <cfRule type="containsText" dxfId="29" priority="37" operator="containsText" text="NO HABIL">
      <formula>NOT(ISERROR(SEARCH("NO HABIL",E6)))</formula>
    </cfRule>
    <cfRule type="containsText" dxfId="28" priority="38" operator="containsText" text="NO HABIL ">
      <formula>NOT(ISERROR(SEARCH("NO HABIL ",E6)))</formula>
    </cfRule>
  </conditionalFormatting>
  <conditionalFormatting sqref="D7:D9">
    <cfRule type="containsText" dxfId="27" priority="27" operator="containsText" text="NO HABIL">
      <formula>NOT(ISERROR(SEARCH("NO HABIL",D7)))</formula>
    </cfRule>
    <cfRule type="containsText" dxfId="26" priority="28" operator="containsText" text="NO HABIL ">
      <formula>NOT(ISERROR(SEARCH("NO HABIL ",D7)))</formula>
    </cfRule>
  </conditionalFormatting>
  <conditionalFormatting sqref="D7:D9">
    <cfRule type="containsText" dxfId="25" priority="25" operator="containsText" text="NO HABILITADO">
      <formula>NOT(ISERROR(SEARCH("NO HABILITADO",D7)))</formula>
    </cfRule>
    <cfRule type="containsText" dxfId="24" priority="26" operator="containsText" text="HABILITADO">
      <formula>NOT(ISERROR(SEARCH("HABILITADO",D7)))</formula>
    </cfRule>
  </conditionalFormatting>
  <conditionalFormatting sqref="D7:D9">
    <cfRule type="containsText" dxfId="23" priority="23" operator="containsText" text="NO HABIL">
      <formula>NOT(ISERROR(SEARCH("NO HABIL",D7)))</formula>
    </cfRule>
    <cfRule type="containsText" dxfId="22" priority="24" operator="containsText" text="NO HABIL ">
      <formula>NOT(ISERROR(SEARCH("NO HABIL ",D7)))</formula>
    </cfRule>
  </conditionalFormatting>
  <conditionalFormatting sqref="D6">
    <cfRule type="containsText" dxfId="21" priority="21" operator="containsText" text="NO HABIL">
      <formula>NOT(ISERROR(SEARCH("NO HABIL",D6)))</formula>
    </cfRule>
    <cfRule type="containsText" dxfId="20" priority="22" operator="containsText" text="NO HABIL ">
      <formula>NOT(ISERROR(SEARCH("NO HABIL ",D6)))</formula>
    </cfRule>
  </conditionalFormatting>
  <conditionalFormatting sqref="D6">
    <cfRule type="containsText" dxfId="19" priority="19" operator="containsText" text="NO HABILITADO">
      <formula>NOT(ISERROR(SEARCH("NO HABILITADO",D6)))</formula>
    </cfRule>
    <cfRule type="containsText" dxfId="18" priority="20" operator="containsText" text="HABILITADO">
      <formula>NOT(ISERROR(SEARCH("HABILITADO",D6)))</formula>
    </cfRule>
  </conditionalFormatting>
  <conditionalFormatting sqref="D6">
    <cfRule type="containsText" dxfId="17" priority="17" operator="containsText" text="NO HABIL">
      <formula>NOT(ISERROR(SEARCH("NO HABIL",D6)))</formula>
    </cfRule>
    <cfRule type="containsText" dxfId="16" priority="18" operator="containsText" text="NO HABIL ">
      <formula>NOT(ISERROR(SEARCH("NO HABIL ",D6)))</formula>
    </cfRule>
  </conditionalFormatting>
  <conditionalFormatting sqref="C6:C9">
    <cfRule type="containsText" dxfId="15" priority="15" operator="containsText" text="NO HABIL">
      <formula>NOT(ISERROR(SEARCH("NO HABIL",C6)))</formula>
    </cfRule>
    <cfRule type="containsText" dxfId="14" priority="16" operator="containsText" text="NO HABIL ">
      <formula>NOT(ISERROR(SEARCH("NO HABIL ",C6)))</formula>
    </cfRule>
  </conditionalFormatting>
  <conditionalFormatting sqref="C6:C9">
    <cfRule type="containsText" dxfId="13" priority="13" operator="containsText" text="NO HABIL">
      <formula>NOT(ISERROR(SEARCH("NO HABIL",C6)))</formula>
    </cfRule>
    <cfRule type="containsText" dxfId="12" priority="14" operator="containsText" text="NO HABIL ">
      <formula>NOT(ISERROR(SEARCH("NO HABIL ",C6)))</formula>
    </cfRule>
  </conditionalFormatting>
  <conditionalFormatting sqref="F6">
    <cfRule type="containsText" dxfId="11" priority="11" operator="containsText" text="NO HABIL">
      <formula>NOT(ISERROR(SEARCH("NO HABIL",F6)))</formula>
    </cfRule>
    <cfRule type="containsText" dxfId="10" priority="12" operator="containsText" text="NO HABIL ">
      <formula>NOT(ISERROR(SEARCH("NO HABIL ",F6)))</formula>
    </cfRule>
  </conditionalFormatting>
  <conditionalFormatting sqref="F6">
    <cfRule type="containsText" dxfId="9" priority="9" operator="containsText" text="NO HABIL">
      <formula>NOT(ISERROR(SEARCH("NO HABIL",F6)))</formula>
    </cfRule>
    <cfRule type="containsText" dxfId="8" priority="10" operator="containsText" text="NO HABIL ">
      <formula>NOT(ISERROR(SEARCH("NO HABIL ",F6)))</formula>
    </cfRule>
  </conditionalFormatting>
  <conditionalFormatting sqref="F6">
    <cfRule type="containsText" dxfId="7" priority="7" operator="containsText" text="NO HABIL">
      <formula>NOT(ISERROR(SEARCH("NO HABIL",F6)))</formula>
    </cfRule>
    <cfRule type="containsText" dxfId="6" priority="8" operator="containsText" text="NO HABIL ">
      <formula>NOT(ISERROR(SEARCH("NO HABIL ",F6)))</formula>
    </cfRule>
  </conditionalFormatting>
  <conditionalFormatting sqref="F7:F9">
    <cfRule type="containsText" dxfId="5" priority="5" operator="containsText" text="NO HABIL">
      <formula>NOT(ISERROR(SEARCH("NO HABIL",F7)))</formula>
    </cfRule>
    <cfRule type="containsText" dxfId="4" priority="6" operator="containsText" text="NO HABIL ">
      <formula>NOT(ISERROR(SEARCH("NO HABIL ",F7)))</formula>
    </cfRule>
  </conditionalFormatting>
  <conditionalFormatting sqref="F7:F9">
    <cfRule type="containsText" dxfId="3" priority="3" operator="containsText" text="NO HABILITADO">
      <formula>NOT(ISERROR(SEARCH("NO HABILITADO",F7)))</formula>
    </cfRule>
    <cfRule type="containsText" dxfId="2" priority="4" operator="containsText" text="HABILITADO">
      <formula>NOT(ISERROR(SEARCH("HABILITADO",F7)))</formula>
    </cfRule>
  </conditionalFormatting>
  <conditionalFormatting sqref="F7:F9">
    <cfRule type="containsText" dxfId="1" priority="1" operator="containsText" text="NO HABIL">
      <formula>NOT(ISERROR(SEARCH("NO HABIL",F7)))</formula>
    </cfRule>
    <cfRule type="containsText" dxfId="0" priority="2" operator="containsText" text="NO HABIL ">
      <formula>NOT(ISERROR(SEARCH("NO HABIL ",F7)))</formula>
    </cfRule>
  </conditionalFormatting>
  <pageMargins left="0.70866141732283472" right="0.70866141732283472" top="0.74803149606299213" bottom="0.74803149606299213" header="0.51181102362204722" footer="0.51181102362204722"/>
  <pageSetup scale="50" firstPageNumber="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I16"/>
  <sheetViews>
    <sheetView topLeftCell="C1" zoomScale="49" zoomScaleNormal="70" zoomScaleSheetLayoutView="100" zoomScalePageLayoutView="70" workbookViewId="0">
      <selection activeCell="I19" sqref="I19"/>
    </sheetView>
  </sheetViews>
  <sheetFormatPr baseColWidth="10" defaultColWidth="11.453125" defaultRowHeight="14.5" x14ac:dyDescent="0.35"/>
  <cols>
    <col min="1" max="1" width="6.81640625" style="73" customWidth="1"/>
    <col min="2" max="2" width="64" style="73" customWidth="1"/>
    <col min="3" max="3" width="38.26953125" style="73" customWidth="1"/>
    <col min="4" max="4" width="40.26953125" style="73" customWidth="1"/>
    <col min="5" max="5" width="26.26953125" style="73" customWidth="1"/>
    <col min="6" max="6" width="17.81640625" style="73" customWidth="1"/>
    <col min="7" max="7" width="20.26953125" style="73" customWidth="1"/>
    <col min="8" max="8" width="15" style="73" customWidth="1"/>
    <col min="9" max="9" width="61.453125" style="73" customWidth="1"/>
    <col min="10" max="16384" width="11.453125" style="73"/>
  </cols>
  <sheetData>
    <row r="1" spans="1:9" ht="40.5" customHeight="1" x14ac:dyDescent="0.35">
      <c r="A1" s="278" t="s">
        <v>44</v>
      </c>
      <c r="B1" s="279"/>
      <c r="C1" s="280"/>
      <c r="D1" s="81"/>
      <c r="E1" s="71"/>
      <c r="F1" s="71"/>
      <c r="G1" s="71"/>
      <c r="H1" s="71"/>
      <c r="I1" s="72"/>
    </row>
    <row r="2" spans="1:9" ht="31.5" customHeight="1" x14ac:dyDescent="0.5">
      <c r="A2" s="281" t="s">
        <v>75</v>
      </c>
      <c r="B2" s="282"/>
      <c r="C2" s="283"/>
      <c r="D2" s="82"/>
      <c r="E2" s="173"/>
      <c r="I2" s="74"/>
    </row>
    <row r="3" spans="1:9" ht="21" customHeight="1" x14ac:dyDescent="0.35">
      <c r="A3" s="284" t="s">
        <v>38</v>
      </c>
      <c r="B3" s="285"/>
      <c r="C3" s="286"/>
      <c r="D3" s="82"/>
      <c r="E3" s="173"/>
      <c r="I3" s="74"/>
    </row>
    <row r="4" spans="1:9" ht="21" customHeight="1" x14ac:dyDescent="0.35">
      <c r="A4" s="284"/>
      <c r="B4" s="285"/>
      <c r="C4" s="286"/>
      <c r="D4" s="82"/>
      <c r="E4" s="173"/>
      <c r="I4" s="74"/>
    </row>
    <row r="5" spans="1:9" ht="26.25" customHeight="1" thickBot="1" x14ac:dyDescent="0.4">
      <c r="A5" s="287"/>
      <c r="B5" s="288"/>
      <c r="C5" s="289"/>
      <c r="D5" s="83"/>
      <c r="E5" s="75"/>
      <c r="F5" s="75"/>
      <c r="G5" s="75"/>
      <c r="H5" s="75"/>
      <c r="I5" s="76"/>
    </row>
    <row r="6" spans="1:9" ht="4.5" customHeight="1" thickBot="1" x14ac:dyDescent="0.4">
      <c r="A6" s="77"/>
      <c r="B6" s="78"/>
      <c r="C6" s="79"/>
      <c r="H6" s="74"/>
    </row>
    <row r="7" spans="1:9" ht="117" customHeight="1" thickBot="1" x14ac:dyDescent="0.4">
      <c r="A7" s="290" t="s">
        <v>39</v>
      </c>
      <c r="B7" s="291"/>
      <c r="C7" s="125" t="s">
        <v>73</v>
      </c>
      <c r="D7" s="131" t="s">
        <v>71</v>
      </c>
      <c r="E7" s="134" t="s">
        <v>74</v>
      </c>
      <c r="F7" s="132" t="s">
        <v>72</v>
      </c>
      <c r="G7" s="133" t="s">
        <v>40</v>
      </c>
      <c r="H7" s="134" t="s">
        <v>41</v>
      </c>
      <c r="I7" s="131" t="s">
        <v>6</v>
      </c>
    </row>
    <row r="8" spans="1:9" ht="15" thickBot="1" x14ac:dyDescent="0.4">
      <c r="A8" s="80">
        <v>1</v>
      </c>
      <c r="B8" s="136" t="str">
        <f>+'LISTA DE OFERENTES'!B4</f>
        <v>CONSTRUCCIONES CIVILES JFM SAS</v>
      </c>
      <c r="C8" s="139">
        <v>0</v>
      </c>
      <c r="D8" s="137">
        <v>10</v>
      </c>
      <c r="E8" s="126">
        <v>0.25</v>
      </c>
      <c r="F8" s="128">
        <v>20</v>
      </c>
      <c r="G8" s="128">
        <v>1</v>
      </c>
      <c r="H8" s="141">
        <f t="shared" ref="H8:H10" si="0">SUM(C8:G8)</f>
        <v>31.25</v>
      </c>
      <c r="I8" s="216" t="s">
        <v>9</v>
      </c>
    </row>
    <row r="9" spans="1:9" ht="15" thickBot="1" x14ac:dyDescent="0.4">
      <c r="A9" s="169">
        <v>2</v>
      </c>
      <c r="B9" s="136" t="str">
        <f>+'LISTA DE OFERENTES'!B5</f>
        <v>CONSORCIO INTERVENTORÍA SAX</v>
      </c>
      <c r="C9" s="170">
        <v>0</v>
      </c>
      <c r="D9" s="137">
        <v>10</v>
      </c>
      <c r="E9" s="171">
        <v>0.25</v>
      </c>
      <c r="F9" s="172">
        <v>20</v>
      </c>
      <c r="G9" s="172">
        <v>1</v>
      </c>
      <c r="H9" s="141">
        <f t="shared" si="0"/>
        <v>31.25</v>
      </c>
      <c r="I9" s="214" t="s">
        <v>9</v>
      </c>
    </row>
    <row r="10" spans="1:9" ht="33" customHeight="1" thickBot="1" x14ac:dyDescent="0.4">
      <c r="A10" s="124">
        <v>3</v>
      </c>
      <c r="B10" s="136" t="str">
        <f>+'LISTA DE OFERENTES'!B6</f>
        <v>ICOD CONSTRUCCIONES Y PROYECTOS SAS</v>
      </c>
      <c r="C10" s="140">
        <f>+'MEDIA GEOMETRICA'!E12</f>
        <v>68.75</v>
      </c>
      <c r="D10" s="138">
        <v>10</v>
      </c>
      <c r="E10" s="129">
        <v>0.25</v>
      </c>
      <c r="F10" s="127">
        <v>20</v>
      </c>
      <c r="G10" s="127">
        <v>1</v>
      </c>
      <c r="H10" s="142">
        <f t="shared" si="0"/>
        <v>100</v>
      </c>
      <c r="I10" s="213" t="s">
        <v>8</v>
      </c>
    </row>
    <row r="11" spans="1:9" x14ac:dyDescent="0.35">
      <c r="A11" s="124">
        <v>4</v>
      </c>
      <c r="B11" s="136" t="str">
        <f>+'LISTA DE OFERENTES'!B7</f>
        <v>PROYECTISTATAS ASOCIADOS</v>
      </c>
      <c r="C11" s="140">
        <f>+'MEDIA GEOMETRICA'!E13</f>
        <v>0</v>
      </c>
      <c r="D11" s="138">
        <v>10</v>
      </c>
      <c r="E11" s="129">
        <v>0</v>
      </c>
      <c r="F11" s="127">
        <v>0</v>
      </c>
      <c r="G11" s="127">
        <v>1</v>
      </c>
      <c r="H11" s="142">
        <f>SUM(C11:G11)</f>
        <v>11</v>
      </c>
      <c r="I11" s="215" t="s">
        <v>9</v>
      </c>
    </row>
    <row r="14" spans="1:9" x14ac:dyDescent="0.35">
      <c r="D14" s="193"/>
      <c r="E14" s="193"/>
      <c r="F14" s="193"/>
    </row>
    <row r="15" spans="1:9" x14ac:dyDescent="0.35">
      <c r="D15" s="260"/>
      <c r="E15" s="260"/>
      <c r="F15" s="260"/>
    </row>
    <row r="16" spans="1:9" x14ac:dyDescent="0.35">
      <c r="D16" s="265"/>
      <c r="E16" s="265"/>
      <c r="F16" s="265"/>
    </row>
  </sheetData>
  <sheetProtection algorithmName="SHA-512" hashValue="w9xC+zVFvAe3/a4EjrlQma0ZlxssXkjhgxzECLVcgNRNRfBczb9RuoylVziipm64jIYpgIHasKXXSGPr6eiKYQ==" saltValue="/nY0w7FITFzHb1Nw7y8jFg==" spinCount="100000" sheet="1" formatCells="0" formatColumns="0" formatRows="0" insertColumns="0" insertRows="0" insertHyperlinks="0" deleteColumns="0" deleteRows="0" sort="0" autoFilter="0" pivotTables="0"/>
  <autoFilter ref="A7:I11" xr:uid="{00000000-0009-0000-0000-000003000000}">
    <filterColumn colId="0" showButton="0"/>
    <sortState xmlns:xlrd2="http://schemas.microsoft.com/office/spreadsheetml/2017/richdata2" ref="A8:I23">
      <sortCondition ref="A7:A23"/>
    </sortState>
  </autoFilter>
  <mergeCells count="6">
    <mergeCell ref="D16:F16"/>
    <mergeCell ref="A1:C1"/>
    <mergeCell ref="A2:C2"/>
    <mergeCell ref="A3:C5"/>
    <mergeCell ref="A7:B7"/>
    <mergeCell ref="D15:F15"/>
  </mergeCells>
  <pageMargins left="0.7" right="0.7" top="0.75" bottom="0.75" header="0.3" footer="0.3"/>
  <pageSetup paperSize="9" scale="4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G27"/>
  <sheetViews>
    <sheetView topLeftCell="A4" zoomScale="80" zoomScaleNormal="80" workbookViewId="0">
      <selection activeCell="A23" sqref="A23"/>
    </sheetView>
  </sheetViews>
  <sheetFormatPr baseColWidth="10" defaultColWidth="11.453125" defaultRowHeight="14.5" x14ac:dyDescent="0.35"/>
  <cols>
    <col min="1" max="1" width="9" style="102" customWidth="1"/>
    <col min="2" max="2" width="106.1796875" style="102" customWidth="1"/>
    <col min="3" max="3" width="20.26953125" style="102" customWidth="1"/>
    <col min="4" max="5" width="41.54296875" style="102" customWidth="1"/>
    <col min="6" max="6" width="32.7265625" style="102" customWidth="1"/>
    <col min="7" max="8" width="11.453125" style="102"/>
    <col min="9" max="9" width="15.54296875" style="102" bestFit="1" customWidth="1"/>
    <col min="10" max="16384" width="11.453125" style="102"/>
  </cols>
  <sheetData>
    <row r="1" spans="1:7" ht="26.5" thickBot="1" x14ac:dyDescent="0.4">
      <c r="A1" s="295" t="s">
        <v>25</v>
      </c>
      <c r="B1" s="296"/>
      <c r="C1" s="296"/>
      <c r="D1" s="296"/>
      <c r="E1" s="297"/>
    </row>
    <row r="2" spans="1:7" ht="16.5" customHeight="1" thickBot="1" x14ac:dyDescent="0.4">
      <c r="A2" s="298" t="s">
        <v>45</v>
      </c>
      <c r="B2" s="299"/>
      <c r="C2" s="299"/>
      <c r="D2" s="299"/>
      <c r="E2" s="300"/>
      <c r="F2" s="103" t="s">
        <v>46</v>
      </c>
      <c r="G2" s="104">
        <v>68.75</v>
      </c>
    </row>
    <row r="3" spans="1:7" ht="16.5" customHeight="1" thickBot="1" x14ac:dyDescent="0.4">
      <c r="A3" s="298" t="s">
        <v>43</v>
      </c>
      <c r="B3" s="299"/>
      <c r="C3" s="299"/>
      <c r="D3" s="299"/>
      <c r="E3" s="300"/>
      <c r="F3" s="103" t="s">
        <v>107</v>
      </c>
      <c r="G3" s="104">
        <v>4127.47</v>
      </c>
    </row>
    <row r="4" spans="1:7" ht="17.25" customHeight="1" x14ac:dyDescent="0.5">
      <c r="A4" s="105"/>
      <c r="B4" s="106"/>
      <c r="C4" s="107"/>
      <c r="D4" s="107"/>
      <c r="E4" s="108"/>
      <c r="F4" s="109" t="s">
        <v>47</v>
      </c>
      <c r="G4" s="110">
        <v>47</v>
      </c>
    </row>
    <row r="5" spans="1:7" ht="54" customHeight="1" x14ac:dyDescent="0.35">
      <c r="A5" s="111"/>
      <c r="B5" s="112"/>
      <c r="C5" s="113"/>
      <c r="D5" s="113"/>
      <c r="E5" s="114"/>
      <c r="F5" s="115"/>
      <c r="G5" s="116"/>
    </row>
    <row r="6" spans="1:7" ht="17.25" customHeight="1" x14ac:dyDescent="0.35">
      <c r="A6" s="117"/>
      <c r="B6" s="112"/>
      <c r="C6" s="118"/>
      <c r="D6" s="118"/>
      <c r="E6" s="119"/>
    </row>
    <row r="7" spans="1:7" ht="45.75" customHeight="1" x14ac:dyDescent="0.35">
      <c r="A7" s="117"/>
      <c r="B7" s="112"/>
      <c r="C7" s="118"/>
      <c r="D7" s="118"/>
      <c r="E7" s="119"/>
    </row>
    <row r="8" spans="1:7" ht="17.25" customHeight="1" x14ac:dyDescent="0.35">
      <c r="A8" s="120"/>
      <c r="C8" s="301"/>
      <c r="D8" s="301"/>
      <c r="E8" s="121"/>
    </row>
    <row r="9" spans="1:7" ht="15" thickBot="1" x14ac:dyDescent="0.4">
      <c r="A9" s="120"/>
      <c r="E9" s="122"/>
    </row>
    <row r="10" spans="1:7" ht="15" thickBot="1" x14ac:dyDescent="0.4">
      <c r="A10" s="302" t="s">
        <v>48</v>
      </c>
      <c r="B10" s="303"/>
      <c r="C10" s="143" t="s">
        <v>49</v>
      </c>
      <c r="D10" s="143" t="s">
        <v>50</v>
      </c>
      <c r="E10" s="144" t="s">
        <v>51</v>
      </c>
      <c r="F10" s="159"/>
    </row>
    <row r="11" spans="1:7" ht="26.5" hidden="1" thickBot="1" x14ac:dyDescent="0.4">
      <c r="A11" s="148">
        <v>2</v>
      </c>
      <c r="B11" s="151" t="str">
        <f>VLOOKUP(A11,'LISTA DE OFERENTES'!$A$4:$B$35,2,FALSE)</f>
        <v>CONSORCIO INTERVENTORÍA SAX</v>
      </c>
      <c r="C11" s="150">
        <f>'EXPERIENCIA DEL PROPONENTE'!C22</f>
        <v>267.38475049403888</v>
      </c>
      <c r="D11" s="292">
        <f>GEOMEAN(C12:C13)</f>
        <v>171.69237498965811</v>
      </c>
      <c r="E11" s="147">
        <f>((1-(ABS($D$11-C11)/$D$11))*68.75)</f>
        <v>30.43233553573678</v>
      </c>
      <c r="F11" s="156">
        <f>ABS(C11-$D$11)</f>
        <v>95.692375504380777</v>
      </c>
    </row>
    <row r="12" spans="1:7" ht="26.5" thickBot="1" x14ac:dyDescent="0.4">
      <c r="A12" s="149">
        <v>3</v>
      </c>
      <c r="B12" s="152" t="str">
        <f>VLOOKUP(A12,'LISTA DE OFERENTES'!$A$4:$B$35,2,FALSE)</f>
        <v>ICOD CONSTRUCCIONES Y PROYECTOS SAS</v>
      </c>
      <c r="C12" s="150">
        <f>'EXPERIENCIA DEL PROPONENTE'!C38</f>
        <v>171.69237498965811</v>
      </c>
      <c r="D12" s="293"/>
      <c r="E12" s="147">
        <f>((1-(ABS($D$11-C12)/$D$11))*68.75)</f>
        <v>68.75</v>
      </c>
      <c r="F12" s="156">
        <f>ABS(C12-$D$11)</f>
        <v>0</v>
      </c>
    </row>
    <row r="13" spans="1:7" ht="26" x14ac:dyDescent="0.35">
      <c r="A13" s="149"/>
      <c r="B13" s="152"/>
      <c r="C13" s="150"/>
      <c r="D13" s="294"/>
      <c r="E13" s="147"/>
      <c r="F13" s="156">
        <f>ABS(C13-$D$11)</f>
        <v>171.69237498965811</v>
      </c>
    </row>
    <row r="15" spans="1:7" x14ac:dyDescent="0.35">
      <c r="E15" s="123"/>
    </row>
    <row r="16" spans="1:7" x14ac:dyDescent="0.35">
      <c r="E16" s="123"/>
    </row>
    <row r="17" spans="5:5" x14ac:dyDescent="0.35">
      <c r="E17" s="123"/>
    </row>
    <row r="18" spans="5:5" x14ac:dyDescent="0.35">
      <c r="E18" s="123"/>
    </row>
    <row r="19" spans="5:5" x14ac:dyDescent="0.35">
      <c r="E19" s="123"/>
    </row>
    <row r="20" spans="5:5" x14ac:dyDescent="0.35">
      <c r="E20" s="123"/>
    </row>
    <row r="21" spans="5:5" x14ac:dyDescent="0.35">
      <c r="E21" s="123"/>
    </row>
    <row r="22" spans="5:5" x14ac:dyDescent="0.35">
      <c r="E22" s="123"/>
    </row>
    <row r="23" spans="5:5" x14ac:dyDescent="0.35">
      <c r="E23" s="123"/>
    </row>
    <row r="24" spans="5:5" x14ac:dyDescent="0.35">
      <c r="E24" s="123"/>
    </row>
    <row r="25" spans="5:5" x14ac:dyDescent="0.35">
      <c r="E25" s="123"/>
    </row>
    <row r="26" spans="5:5" x14ac:dyDescent="0.35">
      <c r="E26" s="123"/>
    </row>
    <row r="27" spans="5:5" x14ac:dyDescent="0.35">
      <c r="E27" s="123"/>
    </row>
  </sheetData>
  <sheetProtection formatCells="0" formatColumns="0" formatRows="0" insertColumns="0" insertRows="0" insertHyperlinks="0" deleteColumns="0" deleteRows="0" sort="0" autoFilter="0" pivotTables="0"/>
  <autoFilter ref="A10:G10" xr:uid="{00000000-0009-0000-0000-000004000000}">
    <filterColumn colId="0" showButton="0"/>
    <sortState xmlns:xlrd2="http://schemas.microsoft.com/office/spreadsheetml/2017/richdata2" ref="A11:G68">
      <sortCondition descending="1" ref="C10"/>
    </sortState>
  </autoFilter>
  <mergeCells count="6">
    <mergeCell ref="D11:D13"/>
    <mergeCell ref="A1:E1"/>
    <mergeCell ref="A2:E2"/>
    <mergeCell ref="A3:E3"/>
    <mergeCell ref="C8:D8"/>
    <mergeCell ref="A10:B10"/>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D9"/>
  <sheetViews>
    <sheetView tabSelected="1" zoomScale="70" zoomScaleNormal="70" zoomScaleSheetLayoutView="100" zoomScalePageLayoutView="70" workbookViewId="0">
      <pane ySplit="6" topLeftCell="A7" activePane="bottomLeft" state="frozen"/>
      <selection pane="bottomLeft" activeCell="K6" sqref="K6"/>
    </sheetView>
  </sheetViews>
  <sheetFormatPr baseColWidth="10" defaultColWidth="11.453125" defaultRowHeight="14.5" x14ac:dyDescent="0.35"/>
  <cols>
    <col min="1" max="1" width="21.26953125" style="145" customWidth="1"/>
    <col min="2" max="2" width="13.81640625" style="145" customWidth="1"/>
    <col min="3" max="3" width="39.453125" style="145" bestFit="1" customWidth="1"/>
    <col min="4" max="4" width="25.26953125" style="145" customWidth="1"/>
    <col min="5" max="16384" width="11.453125" style="145"/>
  </cols>
  <sheetData>
    <row r="1" spans="1:4" ht="40.5" customHeight="1" x14ac:dyDescent="0.35">
      <c r="A1" s="304" t="s">
        <v>44</v>
      </c>
      <c r="B1" s="305"/>
      <c r="C1" s="305"/>
      <c r="D1" s="306"/>
    </row>
    <row r="2" spans="1:4" ht="31.5" customHeight="1" x14ac:dyDescent="0.5">
      <c r="A2" s="307" t="s">
        <v>82</v>
      </c>
      <c r="B2" s="308"/>
      <c r="C2" s="308"/>
      <c r="D2" s="309"/>
    </row>
    <row r="3" spans="1:4" ht="21" customHeight="1" x14ac:dyDescent="0.35">
      <c r="A3" s="310" t="s">
        <v>52</v>
      </c>
      <c r="B3" s="311"/>
      <c r="C3" s="311"/>
      <c r="D3" s="312"/>
    </row>
    <row r="4" spans="1:4" ht="21" customHeight="1" x14ac:dyDescent="0.35">
      <c r="A4" s="310"/>
      <c r="B4" s="311"/>
      <c r="C4" s="311"/>
      <c r="D4" s="312"/>
    </row>
    <row r="5" spans="1:4" ht="26.25" customHeight="1" thickBot="1" x14ac:dyDescent="0.4">
      <c r="A5" s="313"/>
      <c r="B5" s="314"/>
      <c r="C5" s="314"/>
      <c r="D5" s="315"/>
    </row>
    <row r="6" spans="1:4" s="146" customFormat="1" ht="50.25" customHeight="1" thickBot="1" x14ac:dyDescent="0.4">
      <c r="A6" s="153" t="s">
        <v>52</v>
      </c>
      <c r="B6" s="154" t="s">
        <v>53</v>
      </c>
      <c r="C6" s="154" t="s">
        <v>32</v>
      </c>
      <c r="D6" s="155" t="s">
        <v>54</v>
      </c>
    </row>
    <row r="7" spans="1:4" ht="15" hidden="1" thickBot="1" x14ac:dyDescent="0.4">
      <c r="A7" s="201">
        <v>1</v>
      </c>
      <c r="B7" s="157">
        <v>2</v>
      </c>
      <c r="C7" s="202" t="str">
        <f>VLOOKUP(B7,'LISTA DE OFERENTES'!$A$4:$B$35,2,FALSE)</f>
        <v>CONSORCIO INTERVENTORÍA SAX</v>
      </c>
      <c r="D7" s="158">
        <f>VLOOKUP(B7,'F. PONDERABLES'!$A$8:$H$11,8,FALSE)</f>
        <v>31.25</v>
      </c>
    </row>
    <row r="8" spans="1:4" x14ac:dyDescent="0.35">
      <c r="A8" s="200">
        <v>1</v>
      </c>
      <c r="B8" s="157">
        <v>3</v>
      </c>
      <c r="C8" s="202" t="str">
        <f>VLOOKUP(B8,'LISTA DE OFERENTES'!$A$4:$B$35,2,FALSE)</f>
        <v>ICOD CONSTRUCCIONES Y PROYECTOS SAS</v>
      </c>
      <c r="D8" s="158">
        <f>VLOOKUP(B8,'F. PONDERABLES'!$A$8:$H$11,8,FALSE)</f>
        <v>100</v>
      </c>
    </row>
    <row r="9" spans="1:4" ht="15" thickBot="1" x14ac:dyDescent="0.4">
      <c r="A9" s="204"/>
      <c r="B9" s="203"/>
      <c r="C9" s="205"/>
      <c r="D9" s="206"/>
    </row>
  </sheetData>
  <sheetProtection algorithmName="SHA-512" hashValue="CsXE3ZHF1Gjryz3MevqBmJVOqHDMRN3X+nn5NuxZzXjF98Dwb8RwkMf7kN8Ac4DPnC4Meklcp//Pa8gaOG0jYQ==" saltValue="IJMDYwprQvVYPsSAOwGO0A==" spinCount="100000" sheet="1" formatCells="0" formatColumns="0" formatRows="0" insertColumns="0" insertRows="0" insertHyperlinks="0" deleteColumns="0" deleteRows="0" sort="0" autoFilter="0" pivotTables="0"/>
  <autoFilter ref="B6:D6" xr:uid="{00000000-0009-0000-0000-000005000000}">
    <sortState xmlns:xlrd2="http://schemas.microsoft.com/office/spreadsheetml/2017/richdata2" ref="B7:D20">
      <sortCondition descending="1" ref="D6"/>
    </sortState>
  </autoFilter>
  <mergeCells count="3">
    <mergeCell ref="A1:D1"/>
    <mergeCell ref="A2:D2"/>
    <mergeCell ref="A3:D5"/>
  </mergeCells>
  <pageMargins left="0.7" right="0.7" top="0.75" bottom="0.75" header="0.3" footer="0.3"/>
  <pageSetup paperSize="9" scale="4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B375352CD749D459A7B8005EF9FD8E7" ma:contentTypeVersion="13" ma:contentTypeDescription="Crear nuevo documento." ma:contentTypeScope="" ma:versionID="f4e623f5b1e0533c37e059d4abab3a4d">
  <xsd:schema xmlns:xsd="http://www.w3.org/2001/XMLSchema" xmlns:xs="http://www.w3.org/2001/XMLSchema" xmlns:p="http://schemas.microsoft.com/office/2006/metadata/properties" xmlns:ns3="e4dbb700-c511-4ee3-a312-b224bf564eff" xmlns:ns4="badd6a06-ad6f-4965-a6f2-eec033803b2b" targetNamespace="http://schemas.microsoft.com/office/2006/metadata/properties" ma:root="true" ma:fieldsID="dac93a41348b066fa2bf7fdc7d5b06b6" ns3:_="" ns4:_="">
    <xsd:import namespace="e4dbb700-c511-4ee3-a312-b224bf564eff"/>
    <xsd:import namespace="badd6a06-ad6f-4965-a6f2-eec033803b2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bb700-c511-4ee3-a312-b224bf564e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dd6a06-ad6f-4965-a6f2-eec033803b2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29DF3D-6C0A-4081-8557-D66B4BB1F3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dbb700-c511-4ee3-a312-b224bf564eff"/>
    <ds:schemaRef ds:uri="badd6a06-ad6f-4965-a6f2-eec033803b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3F0E43-118A-40DD-AFC7-5BA1F0667C72}">
  <ds:schemaRefs>
    <ds:schemaRef ds:uri="http://purl.org/dc/dcmitype/"/>
    <ds:schemaRef ds:uri="http://schemas.microsoft.com/office/2006/metadata/properties"/>
    <ds:schemaRef ds:uri="e4dbb700-c511-4ee3-a312-b224bf564eff"/>
    <ds:schemaRef ds:uri="http://purl.org/dc/terms/"/>
    <ds:schemaRef ds:uri="badd6a06-ad6f-4965-a6f2-eec033803b2b"/>
    <ds:schemaRef ds:uri="http://www.w3.org/XML/1998/namespace"/>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s>
</ds:datastoreItem>
</file>

<file path=customXml/itemProps3.xml><?xml version="1.0" encoding="utf-8"?>
<ds:datastoreItem xmlns:ds="http://schemas.openxmlformats.org/officeDocument/2006/customXml" ds:itemID="{0652F2A9-DFB2-4F34-8F48-ED14F2AF385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LISTA DE OFERENTES</vt:lpstr>
      <vt:lpstr>EXPERIENCIA DEL PROPONENTE</vt:lpstr>
      <vt:lpstr>RESUMEN EVALUACIÓN</vt:lpstr>
      <vt:lpstr>F. PONDERABLES</vt:lpstr>
      <vt:lpstr>MEDIA GEOMETRICA</vt:lpstr>
      <vt:lpstr>ORDEN ELE</vt:lpstr>
      <vt:lpstr>'F. PONDERABLES'!Área_de_impresión</vt:lpstr>
      <vt:lpstr>'ORDEN ELE'!Área_de_impresión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Ricardo Cruz Gonzalez</dc:creator>
  <cp:keywords/>
  <dc:description/>
  <cp:lastModifiedBy>ThinkPad</cp:lastModifiedBy>
  <cp:revision>3</cp:revision>
  <dcterms:created xsi:type="dcterms:W3CDTF">2016-11-29T14:57:14Z</dcterms:created>
  <dcterms:modified xsi:type="dcterms:W3CDTF">2022-07-15T02:53:02Z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