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https://etbcsj-my.sharepoint.com/personal/mfajardf_cendoj_ramajudicial_gov_co/Documents/2022/CM-01 DE 2022 - II TRIM - INTERVENTORIA RED ELECTRICA/"/>
    </mc:Choice>
  </mc:AlternateContent>
  <xr:revisionPtr revIDLastSave="1" documentId="11_8EA2971D2FDE48EA3B7D47A39BA54B505A65B39B" xr6:coauthVersionLast="47" xr6:coauthVersionMax="47" xr10:uidLastSave="{2DE2485D-4B7E-4DF0-BA40-C2BACC9FE966}"/>
  <bookViews>
    <workbookView xWindow="-120" yWindow="-120" windowWidth="29040" windowHeight="15840" firstSheet="1" activeTab="4" xr2:uid="{00000000-000D-0000-FFFF-FFFF00000000}"/>
  </bookViews>
  <sheets>
    <sheet name="ESTUDIO DE MERCADO" sheetId="2" state="hidden" r:id="rId1"/>
    <sheet name="PRESUPUESTO INTERV OBRA ELECT" sheetId="8" r:id="rId2"/>
    <sheet name="PROMEDIO HONORARIOS" sheetId="6" r:id="rId3"/>
    <sheet name="Hoja1" sheetId="9" r:id="rId4"/>
    <sheet name="PptoConsultoria2019" sheetId="10" r:id="rId5"/>
  </sheets>
  <externalReferences>
    <externalReference r:id="rId6"/>
  </externalReferences>
  <definedNames>
    <definedName name="_xlnm.Print_Area" localSheetId="0">'ESTUDIO DE MERCADO'!$A$1:$J$50</definedName>
    <definedName name="_xlnm.Print_Area" localSheetId="1">'PRESUPUESTO INTERV OBRA ELECT'!$A$1:$I$40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88" i="10" l="1"/>
  <c r="G11" i="10" l="1"/>
  <c r="G12" i="10"/>
  <c r="G13" i="10"/>
  <c r="G14" i="10"/>
  <c r="G15" i="10"/>
  <c r="G16" i="10"/>
  <c r="G17" i="10"/>
  <c r="G18" i="10"/>
  <c r="G19" i="10"/>
  <c r="G20" i="10"/>
  <c r="G21" i="10"/>
  <c r="G22" i="10"/>
  <c r="G23" i="10"/>
  <c r="G24" i="10"/>
  <c r="G25" i="10"/>
  <c r="G26" i="10"/>
  <c r="G27" i="10"/>
  <c r="G28" i="10"/>
  <c r="G29" i="10"/>
  <c r="G30" i="10"/>
  <c r="G31" i="10"/>
  <c r="G32" i="10"/>
  <c r="G33" i="10"/>
  <c r="G34" i="10"/>
  <c r="G35" i="10"/>
  <c r="G36" i="10"/>
  <c r="G37" i="10"/>
  <c r="G38" i="10"/>
  <c r="G39" i="10"/>
  <c r="G40" i="10"/>
  <c r="G41" i="10"/>
  <c r="G42" i="10"/>
  <c r="G43" i="10"/>
  <c r="G44" i="10"/>
  <c r="G45" i="10"/>
  <c r="G46" i="10"/>
  <c r="G47" i="10"/>
  <c r="G48" i="10"/>
  <c r="G49" i="10"/>
  <c r="G50" i="10"/>
  <c r="G51" i="10"/>
  <c r="G52" i="10"/>
  <c r="G53" i="10"/>
  <c r="G54" i="10"/>
  <c r="G55" i="10"/>
  <c r="G56" i="10"/>
  <c r="G57" i="10"/>
  <c r="G58" i="10"/>
  <c r="G59" i="10"/>
  <c r="G60" i="10"/>
  <c r="G61" i="10"/>
  <c r="G62" i="10"/>
  <c r="G63" i="10"/>
  <c r="G64" i="10"/>
  <c r="G65" i="10"/>
  <c r="G66" i="10"/>
  <c r="G67" i="10"/>
  <c r="G68" i="10"/>
  <c r="G69" i="10"/>
  <c r="G70" i="10"/>
  <c r="G71" i="10"/>
  <c r="G72" i="10"/>
  <c r="G73" i="10"/>
  <c r="G74" i="10"/>
  <c r="G75" i="10"/>
  <c r="G76" i="10"/>
  <c r="G77" i="10"/>
  <c r="G78" i="10"/>
  <c r="G79" i="10"/>
  <c r="G80" i="10"/>
  <c r="G81" i="10"/>
  <c r="G82" i="10"/>
  <c r="G83" i="10"/>
  <c r="G84" i="10"/>
  <c r="G85" i="10"/>
  <c r="G86" i="10"/>
  <c r="G87" i="10"/>
  <c r="G92" i="10"/>
  <c r="G93" i="10" l="1"/>
  <c r="G95" i="10" s="1"/>
  <c r="G97" i="10" s="1"/>
  <c r="I25" i="8" l="1"/>
  <c r="A11" i="9" l="1"/>
  <c r="F7" i="6" l="1"/>
  <c r="I13" i="8" l="1"/>
  <c r="I14" i="8"/>
  <c r="I24" i="8" l="1"/>
  <c r="I22" i="8"/>
  <c r="I21" i="8"/>
  <c r="G12" i="8" l="1"/>
  <c r="I12" i="8" s="1"/>
  <c r="F6" i="6"/>
  <c r="G11" i="8" s="1"/>
  <c r="I11" i="8" s="1"/>
  <c r="I15" i="8" l="1"/>
  <c r="I17" i="8" s="1"/>
  <c r="C14" i="6"/>
  <c r="C15" i="6" s="1"/>
  <c r="G23" i="8" l="1"/>
  <c r="I23" i="8" s="1"/>
  <c r="J13" i="2"/>
  <c r="I12" i="2"/>
  <c r="J12" i="2" s="1"/>
  <c r="I26" i="8" l="1"/>
  <c r="I27" i="8" s="1"/>
  <c r="I31" i="8" s="1"/>
  <c r="G21" i="2"/>
  <c r="J21" i="2" s="1"/>
  <c r="I32" i="8" l="1"/>
  <c r="I36" i="8"/>
  <c r="I35" i="8"/>
  <c r="I34" i="8"/>
  <c r="I33" i="8"/>
  <c r="G22" i="2"/>
  <c r="J22" i="2" s="1"/>
  <c r="G23" i="2"/>
  <c r="J23" i="2" s="1"/>
  <c r="G24" i="2"/>
  <c r="J24" i="2" s="1"/>
  <c r="G25" i="2"/>
  <c r="J25" i="2" s="1"/>
  <c r="G26" i="2"/>
  <c r="J26" i="2" s="1"/>
  <c r="G20" i="2"/>
  <c r="J20" i="2" s="1"/>
  <c r="I37" i="8" l="1"/>
  <c r="K37" i="8" s="1"/>
  <c r="J27" i="2"/>
  <c r="J14" i="2"/>
  <c r="J16" i="2" s="1"/>
  <c r="J28" i="2" l="1"/>
  <c r="I32" i="2" s="1"/>
  <c r="I33" i="2" s="1"/>
  <c r="I35" i="2" s="1"/>
  <c r="J37" i="2" s="1"/>
  <c r="J44" i="2" l="1"/>
  <c r="J42" i="2"/>
  <c r="J41" i="2"/>
  <c r="J40" i="2"/>
  <c r="J43" i="2"/>
  <c r="J45" i="2" l="1"/>
  <c r="J38" i="2"/>
  <c r="J47" i="2" s="1"/>
</calcChain>
</file>

<file path=xl/sharedStrings.xml><?xml version="1.0" encoding="utf-8"?>
<sst xmlns="http://schemas.openxmlformats.org/spreadsheetml/2006/main" count="411" uniqueCount="293">
  <si>
    <t>Rama Judicial del Poder Público</t>
  </si>
  <si>
    <t>Consejo Superior de la Judicatura</t>
  </si>
  <si>
    <t>Dirección Ejecutiva Seccional de Administración Judicial</t>
  </si>
  <si>
    <t>Neiva, Huila</t>
  </si>
  <si>
    <t>PRESUPUESTO DE INTERVENTORÍA</t>
  </si>
  <si>
    <t>1. COSTOS DIRECTOS DE PERSONAL PROFESIONAL, TÉCNICO Y ADMINISTRATIVO</t>
  </si>
  <si>
    <t>ÍTEM</t>
  </si>
  <si>
    <t>DESCRIPCIÓN</t>
  </si>
  <si>
    <t>CANTIDAD</t>
  </si>
  <si>
    <t xml:space="preserve">SALARIO / SUELDO TOTAL MENSUAL </t>
  </si>
  <si>
    <t xml:space="preserve">% DEDICACIÓN O PERMANENCIA </t>
  </si>
  <si>
    <t>VALOR PARCIAL</t>
  </si>
  <si>
    <t>PERSONAL PROFESIONAL</t>
  </si>
  <si>
    <t>1.1.1</t>
  </si>
  <si>
    <t>1.1.2</t>
  </si>
  <si>
    <t xml:space="preserve">Profesional SSL-SST 
</t>
  </si>
  <si>
    <t>A</t>
  </si>
  <si>
    <t xml:space="preserve">TOTAL COSTOS DIRECTOS DE PERSONAL </t>
  </si>
  <si>
    <t>2. OTROS COSTOS DIRECTOS</t>
  </si>
  <si>
    <t>ITEM</t>
  </si>
  <si>
    <t>VALOR UNITARIO MENSUAL</t>
  </si>
  <si>
    <t>2.1</t>
  </si>
  <si>
    <t>Gastos legalizacion contrato (pólizas)</t>
  </si>
  <si>
    <t>2.2</t>
  </si>
  <si>
    <t>Arrendamiento oficina</t>
  </si>
  <si>
    <t>2.3</t>
  </si>
  <si>
    <t>Servicios publicos (agua, energia, gas)</t>
  </si>
  <si>
    <t>2.4</t>
  </si>
  <si>
    <t>Gastos de transporte</t>
  </si>
  <si>
    <t>2.5</t>
  </si>
  <si>
    <t>Comunicaciones (internet, teléfono celular, equipo de cómputo, impresora, cámara digital, etc)</t>
  </si>
  <si>
    <t>2.6</t>
  </si>
  <si>
    <t>Papeleria, fotocopias, impresiones, etc.</t>
  </si>
  <si>
    <t>Asesores (Jurídico, Administrativo, Financiero)</t>
  </si>
  <si>
    <t>B</t>
  </si>
  <si>
    <t xml:space="preserve">SUBTOTAL OTROS COSTOS DIRECTOS </t>
  </si>
  <si>
    <t>C</t>
  </si>
  <si>
    <t>SUBTOTOTAL COSTOS DIRECTOS (A+B)</t>
  </si>
  <si>
    <t>HONORARIOS</t>
  </si>
  <si>
    <t xml:space="preserve">Gastos contingentes - imprevistos </t>
  </si>
  <si>
    <t>Utilidad</t>
  </si>
  <si>
    <t>D</t>
  </si>
  <si>
    <t xml:space="preserve">SUBTOTAL HONORARIOS </t>
  </si>
  <si>
    <t>E</t>
  </si>
  <si>
    <t xml:space="preserve"> SUBTOTAL TODOS LOS COSTOS (C+D)</t>
  </si>
  <si>
    <t>Retefuente</t>
  </si>
  <si>
    <t>I.C.A. (Impuesto de Industria y Comercio, avisos y tableros)</t>
  </si>
  <si>
    <t>Estampilla Pro Universidad Nacional</t>
  </si>
  <si>
    <t>SUBTOTAL DE LA INTERVENTORIA ANTES DE IVA (E)</t>
  </si>
  <si>
    <t>IMPUESTO AL VALOR AGREGADO (I.V.A.)</t>
  </si>
  <si>
    <t>TOTAL COSTO INTERVENTORÍA INCLUIDO IVA</t>
  </si>
  <si>
    <t>Contribución Estampilla pro- universidad Amazonia</t>
  </si>
  <si>
    <t>CONTRIBUCIONES Y ANTICIPO DE IMPUESTOS</t>
  </si>
  <si>
    <t>DURACION  (MESES)</t>
  </si>
  <si>
    <t>VALOR TOTAL</t>
  </si>
  <si>
    <t>DURACION DE LA OBRA EN MESES</t>
  </si>
  <si>
    <t>DURACION EN MESES</t>
  </si>
  <si>
    <t>AGENCIA NACIONAL DE INFRAESTRUCTURA - ANI</t>
  </si>
  <si>
    <t>INSTITUTO DE DESARROLLO URBANO - 
IDU</t>
  </si>
  <si>
    <t>DEPARTAMENTO NACIONAL DE PLANEACION - DNP</t>
  </si>
  <si>
    <t>VALOR PROMEDIO MENSUAL 
(Sin IVA)</t>
  </si>
  <si>
    <t xml:space="preserve">PROFESIONAL INGENIERO ELECTRICISTA O ELÉCTRICO </t>
  </si>
  <si>
    <t xml:space="preserve">PROFESIONAL SSL-SST </t>
  </si>
  <si>
    <t>Experiencia</t>
  </si>
  <si>
    <t>.= 18 meses</t>
  </si>
  <si>
    <t>25 a 33 meses</t>
  </si>
  <si>
    <t>CÓDIGO ACTIVIDAD</t>
  </si>
  <si>
    <t>Valor promedio del Canon mensual</t>
  </si>
  <si>
    <t>DESCRIPCIÓN ACTIVIDAD</t>
  </si>
  <si>
    <t>TARIFA POR MIL</t>
  </si>
  <si>
    <t>Actividades jurídicas y de contabilidad; de arquitectura e ingeniería prestados por personas jurídicas bajo la modalidad de consultoría e interventoría.</t>
  </si>
  <si>
    <t>SUBTOTAL CONTRIBUCIONES Y ANTICIPO DE IMPUESTOS</t>
  </si>
  <si>
    <t xml:space="preserve">Ingeniero Electromecanico
</t>
  </si>
  <si>
    <t>Contratar a nombre de la Nación - Consejo Superior de La Judicatura - Dirección Ejecutiva de Administración Judicial Seccional Neiva, la interventoría técnica, administrativa, jurídica, financiera, contable y ambiental al contrato que resulte del proceso de Selección Abreviada Menor Cuantía SAMC-07 de 2020, consistente en el desmonte de ascensor existente, adecuación de obra civil y eléctrica, suministro, transporte, Instalación, pruebas y puesta en funcionamiento de un ascensor para el Palacio de Justicia “Gerardo Cortes Castañeda” de la ciudad de Florencia ©</t>
  </si>
  <si>
    <r>
      <t xml:space="preserve">
NOTA 1: El plazo de ejecución proyectado del Contrato de Obra del Ascensor es de  ocho </t>
    </r>
    <r>
      <rPr>
        <b/>
        <sz val="9"/>
        <color theme="4" tint="-0.499984740745262"/>
        <rFont val="Arial"/>
        <family val="2"/>
      </rPr>
      <t xml:space="preserve">(8) meses, a partir de la suscripción del Acta de Inicio del proceso SAMC-07 DE 2020. </t>
    </r>
    <r>
      <rPr>
        <b/>
        <sz val="9"/>
        <color indexed="8"/>
        <rFont val="Arial"/>
        <family val="2"/>
      </rPr>
      <t xml:space="preserve"> En caso de prolongarse dicho plazo de ejecución de la obra, la Dirección Seccional de Administración Judicial no incrementará ni adicionará el valor del Contrato de Interventoría.
NOTA 2: Los valores de los salarios de Profesionales es el promedio de los valores que fueron tomados de la Tabla de Tarifas emitida para la vigencia 2020 por la AGENCIA NACIONAL DE INFRAESTRUCTURA – ANI, el INSTITUTO DE DESARROLLO URBANO - IDU y el DEPARTAMENTO NACIONAL DE PLANEACION – DNP, tomando los valores correspondiente del profesional con más de 18 meses de experiencia </t>
    </r>
    <r>
      <rPr>
        <b/>
        <sz val="9"/>
        <color theme="4" tint="-0.499984740745262"/>
        <rFont val="Arial"/>
        <family val="2"/>
      </rPr>
      <t>y se encuentran ajustado al mayor porcentaje de  dedicación o permanencia del personal requerido por la entidad, que en el presente caso es del Ingeniero Electromecanico del 18%</t>
    </r>
    <r>
      <rPr>
        <b/>
        <sz val="9"/>
        <color indexed="8"/>
        <rFont val="Arial"/>
        <family val="2"/>
      </rPr>
      <t xml:space="preserve">
NOTA 3: El valor de los costos </t>
    </r>
    <r>
      <rPr>
        <b/>
        <sz val="9"/>
        <color theme="4" tint="-0.499984740745262"/>
        <rFont val="Arial"/>
        <family val="2"/>
      </rPr>
      <t>directos e indirecto</t>
    </r>
    <r>
      <rPr>
        <b/>
        <sz val="9"/>
        <color indexed="8"/>
        <rFont val="Arial"/>
        <family val="2"/>
      </rPr>
      <t>s corresponde a valores reales del mercado determinado por la entidad</t>
    </r>
    <r>
      <rPr>
        <b/>
        <sz val="9"/>
        <color theme="4" tint="-0.499984740745262"/>
        <rFont val="Arial"/>
        <family val="2"/>
      </rPr>
      <t xml:space="preserve">  y se encuentran ajustado al mayor porcentaje de  dedicación o permanencia del personal requerido por la entidad, que en el presente caso es del Ingeniero Electromecanico del 18%
</t>
    </r>
  </si>
  <si>
    <t>Fonsecon</t>
  </si>
  <si>
    <t>Estos valores no hacen parte del valor del contrato por lo tanto no se suman. Son deducciones que corren a cargo del contratista</t>
  </si>
  <si>
    <t>TIEMPO (MES)</t>
  </si>
  <si>
    <t>Gastos de Transportes</t>
  </si>
  <si>
    <t>Arrendamiento de oficina</t>
  </si>
  <si>
    <t>ESTUDIO DE MERCADO - ANÁLISIS DE HONORARIOS</t>
  </si>
  <si>
    <t>&gt;=  24 meses</t>
  </si>
  <si>
    <t>FINCA RAIZ.COM</t>
  </si>
  <si>
    <t xml:space="preserve"> </t>
  </si>
  <si>
    <t xml:space="preserve">HONORARIOS MENSUALES </t>
  </si>
  <si>
    <t>SUBTOTAL DE LA INTERVENTORIA ANTES DE IMPUESTOS</t>
  </si>
  <si>
    <t>TOTAL COSTO INTERVENTORÍA</t>
  </si>
  <si>
    <t>VALOR TOTAL HONORARIOS + IMPUESTOS DE LEY INCLUIDOS</t>
  </si>
  <si>
    <t>VALOR PARCIAL 
+ IMPUESTOS DE LEY INCLUIDOS</t>
  </si>
  <si>
    <t>Anticipo del impuesto de Renta y Complementarios- (RETEFUENTE POR HONORARIOS)</t>
  </si>
  <si>
    <t>IMPUESTOS Y CONTRIBUCIONES INCLUIDOS EN EL TOTAL DE LOS COSTOS DIRECTOS</t>
  </si>
  <si>
    <t>TOTAL COSTOS DIRECTOS (A+B)</t>
  </si>
  <si>
    <r>
      <rPr>
        <b/>
        <sz val="11"/>
        <color theme="1"/>
        <rFont val="Calibri"/>
        <family val="2"/>
        <scheme val="minor"/>
      </rPr>
      <t>ICA Neiva</t>
    </r>
    <r>
      <rPr>
        <sz val="11"/>
        <color theme="1"/>
        <rFont val="Calibri"/>
        <family val="2"/>
        <scheme val="minor"/>
      </rPr>
      <t xml:space="preserve"> - Acuerdo 028/2018 Concejo Mpal de Neiva, pág. 28 (vigente para el año 2021)</t>
    </r>
  </si>
  <si>
    <t>Los Honorarios de los profesionales se establecieron, con base a las tablas de honorarios para la vigencia 2021 de las entidades estatales ANI, IDU Y DNP</t>
  </si>
  <si>
    <t>ARRENDAMIENTO DE OFICINA - CONSULTA REALIZADA EL DIA 24/05/2022</t>
  </si>
  <si>
    <t xml:space="preserve">Oficina avenida circunvalar </t>
  </si>
  <si>
    <t>PUNTO PROPIEDAD. COM</t>
  </si>
  <si>
    <t xml:space="preserve">Oficina barrio madrigal </t>
  </si>
  <si>
    <t>Oficina barrio centro</t>
  </si>
  <si>
    <t xml:space="preserve">
NOTA 1: El plazo de ejecución proyectado del Contrato de Obra  es de  CUATRO (4) meses.
NOTA 2: Los valores de los Honorarios de Profesionales es el promedio de los valores que fueron tomados de la Tabla de Tarifas emitida para la vigencia 2021 por la AGENCIA NACIONAL DE INFRAESTRUCTURA – ANI, e y el DEPARTAMENTO NACIONAL DE PLANEACION – DNP, tomando los valores correspondiente del profesional con más de 36  meses de experiencia respectivamente. Los honorarios establecidos en las tablas mencionadas, incluyen los impuestos de Ley.
NOTA 3: El valor de los costos indirectos corresponde a valores reales del  mercado determinados por la entidad.
</t>
  </si>
  <si>
    <t>1.1.3</t>
  </si>
  <si>
    <t>FACTOR MULTIPLICADOR</t>
  </si>
  <si>
    <t>Inspector eléctrico</t>
  </si>
  <si>
    <r>
      <rPr>
        <b/>
        <sz val="11"/>
        <color theme="1"/>
        <rFont val="Arial"/>
        <family val="2"/>
      </rPr>
      <t>OBJETO</t>
    </r>
    <r>
      <rPr>
        <sz val="11"/>
        <color theme="1"/>
        <rFont val="Arial"/>
        <family val="2"/>
      </rPr>
      <t>: Contratar a nombre de la Nación - Consejo Superior de La Judicatura - Dirección Ejecutiva de Administración Judicial Seccional Neiva, la Interventoría técnica, administrativa, jurídica, financiera, contable y ambiental al contrato que resulte del proceso de licitación pública que consiste en realizar “Las obras eléctricas, civiles y electromecánicas necesarias para la actualización, optimización y normalización en RETIE de la red MT/BT, transformación, red de baja tensión, distribución de cargas en tableros auxiliares y redes internas del Palacio de Justicia “Gerardo Cortes Castañeda” de Florencia – Caquetá.</t>
    </r>
  </si>
  <si>
    <t>SALUD</t>
  </si>
  <si>
    <t>ARL</t>
  </si>
  <si>
    <t>CCF</t>
  </si>
  <si>
    <t>CESANTIAS</t>
  </si>
  <si>
    <t>PRIMA SERV</t>
  </si>
  <si>
    <t>VACACIONES</t>
  </si>
  <si>
    <t>INT CESANT</t>
  </si>
  <si>
    <t>PENSION</t>
  </si>
  <si>
    <t>Rama Judicial del Poder Público - Consejo Superior de la Judicatura</t>
  </si>
  <si>
    <t>Dirección Ejecutiva Seccional de Administración Judicial - Neiva</t>
  </si>
  <si>
    <t xml:space="preserve">PRESUPUESTO DE CANTIDADES </t>
  </si>
  <si>
    <t>SEDE JUDICIAL DE FLORENCIA - HUILA</t>
  </si>
  <si>
    <r>
      <rPr>
        <b/>
        <sz val="12"/>
        <color theme="1"/>
        <rFont val="Arial"/>
        <family val="2"/>
      </rPr>
      <t>OBJETO</t>
    </r>
    <r>
      <rPr>
        <sz val="12"/>
        <color theme="1"/>
        <rFont val="Arial"/>
        <family val="2"/>
      </rPr>
      <t xml:space="preserve">: Contratar a nombre de la Nación - Consejo Superior de La Judicatura - Dirección Ejecutiva de Administración Judicial Seccional Neiva, “realizar las obras eléctricas, civiles y electromecánicas necesarias para la actualización, optimización y normalización en retie de la red MT/BT, transformación, red de baja tensión, distribución de cargas en tableros auxiliares y redes internas de la Sede Judicial de Florencia - Caqueta" </t>
    </r>
  </si>
  <si>
    <t>EQUIPO</t>
  </si>
  <si>
    <t xml:space="preserve">DESCRIPCIÓN </t>
  </si>
  <si>
    <t>TOTAL CANTIDADES PREVISTAS</t>
  </si>
  <si>
    <t>CANT</t>
  </si>
  <si>
    <t>UNIDAD</t>
  </si>
  <si>
    <t>VALOR UNITARIO</t>
  </si>
  <si>
    <t>TOTAL</t>
  </si>
  <si>
    <t>1. A TODO COSTO, SUMINISTRO E INSTALACION DE:</t>
  </si>
  <si>
    <t>1.1</t>
  </si>
  <si>
    <t>Subestación eléctrica 300 kVA</t>
  </si>
  <si>
    <t>Suministro e instalación de terminales premoldeados de 15kV tipo interior</t>
  </si>
  <si>
    <t>Juego</t>
  </si>
  <si>
    <t>1.2</t>
  </si>
  <si>
    <t>Suministro e instalación de celda de medida indirecta (3 CT´s &amp; 3 PT´s)</t>
  </si>
  <si>
    <t>Unidad</t>
  </si>
  <si>
    <t>1.3</t>
  </si>
  <si>
    <t xml:space="preserve">Suministro e intalación de  CT´s de  relación 15/5 tipo interior  CLASE 0.5s </t>
  </si>
  <si>
    <t>1.4</t>
  </si>
  <si>
    <t>Suministro e instalación de PT´s tipo interior clase 0.5, 13.2√3-120√3</t>
  </si>
  <si>
    <t>1.5</t>
  </si>
  <si>
    <t>Suministro e instalación de Medidor electrónico trifásico tetrafilar  clase 0.5s en activa y 2 en reactiva (incluye parametrizada de medidor)</t>
  </si>
  <si>
    <t>1.6</t>
  </si>
  <si>
    <t>Suministro e instalación de celda de protección MT en SF6</t>
  </si>
  <si>
    <t>1.7</t>
  </si>
  <si>
    <t>Suministro a instalación de celda de transformador de 300kVA</t>
  </si>
  <si>
    <t>1.8</t>
  </si>
  <si>
    <t>Suministro, instalación, pruebas, y puesta en servicio de subestación eléctrica de potencia de 300kVA, relacion  13,2k/ 214-124V tipo seco clase F</t>
  </si>
  <si>
    <t>GBL</t>
  </si>
  <si>
    <t>1.9</t>
  </si>
  <si>
    <t>Suministro e instalación de DPS poliméricos 12kV-10kA</t>
  </si>
  <si>
    <t>1.10</t>
  </si>
  <si>
    <t>Suministro e instalación de red de baja tensión de 3x3xN°500kcmil Fases + 3x1xN°500kcmil Neutro (Cu)</t>
  </si>
  <si>
    <t>ml</t>
  </si>
  <si>
    <t>1.11</t>
  </si>
  <si>
    <t>Suministro e instalación de terminales de ojo estañados  N° 500Kcmil</t>
  </si>
  <si>
    <t>1.12</t>
  </si>
  <si>
    <t>Realización de cárcamos de  40 x 30cms para red de baja tensión (incluye tapas en lámina de alfajor 3/16")</t>
  </si>
  <si>
    <t>1.13</t>
  </si>
  <si>
    <t>Suministro e instalación de  luminaria hermética LED 2x18W</t>
  </si>
  <si>
    <t>1.14</t>
  </si>
  <si>
    <t>Suministro e instalación de tubería EMT- 3/4" x 3m (incluye accesorios)</t>
  </si>
  <si>
    <t>1.15</t>
  </si>
  <si>
    <t>Suministro e instalación de caja tipo Rawelt rectangular</t>
  </si>
  <si>
    <t>1.16</t>
  </si>
  <si>
    <t>Suministro e instalación de tomacorriente doble</t>
  </si>
  <si>
    <t>1.17</t>
  </si>
  <si>
    <t>Suministro e instalación de  luminaria de emergencia tipo mickey mouse</t>
  </si>
  <si>
    <t>1.18</t>
  </si>
  <si>
    <t>Suministro e instalación de  cable - 3 x  N° 12 AWG   -   HF FR LS CT (Cu)</t>
  </si>
  <si>
    <t>1.19</t>
  </si>
  <si>
    <t>Suministro e instalación de puerta en lámina cal 18., doble ala de 2,2m x 2,2m con abertura al exterior con anclaje bisagra, estructura y pintura electrostática, aterrizada, de acuerdo a la norma certificada.</t>
  </si>
  <si>
    <t>1.20</t>
  </si>
  <si>
    <t>Suministro de chapa antipánico de doble ala</t>
  </si>
  <si>
    <t>1.21</t>
  </si>
  <si>
    <t xml:space="preserve">Construcción de muro  en bloque estructural a todo costo de 5m x 3m (división planta de emergencia y S/E) incluye dobelas  a altura 2.80m, incluye mortero y pañete </t>
  </si>
  <si>
    <t>M2</t>
  </si>
  <si>
    <t>1.22</t>
  </si>
  <si>
    <t>Alistadamiento y aplicación de pintura epóxica en cuarto de subestación eléctrica</t>
  </si>
  <si>
    <t>1.23</t>
  </si>
  <si>
    <t>Aplicación de pintura  vinilo tipo 1 en cuarto de subestación eléctrica a dos manos</t>
  </si>
  <si>
    <t>1.24</t>
  </si>
  <si>
    <t>Suministro e instalación de compuertas de ventilación tipo Damper de 0,8m x 0,4m</t>
  </si>
  <si>
    <t>1.25</t>
  </si>
  <si>
    <t>Suministro e instalación de cinta aislante certificada para redes MT y BT</t>
  </si>
  <si>
    <t>Global</t>
  </si>
  <si>
    <t>1.26</t>
  </si>
  <si>
    <t>Suministro a instalación  de  franjas naranjas de 10cms de grosor para tubería de uso eléctrico a la vista</t>
  </si>
  <si>
    <t>1.27</t>
  </si>
  <si>
    <t>Demolición y construcción de estructura para sujeción de marco de puerta de acceso a subestación electica incluye mortero y pañete</t>
  </si>
  <si>
    <t>1.28</t>
  </si>
  <si>
    <t>Suministro e instalación de alimentador de transferencia de la BCI desde bornes secundarios del transformador hasta transferencia de la BCI con 3xN°250kcmil Fases + 1xN°8 AWG Neutro + 2xN°6 AWG Tierra (Al), incluye terminales.</t>
  </si>
  <si>
    <t>1.29</t>
  </si>
  <si>
    <t>Instalacion de banco de ductos 1Ф4" desde bornes de transformador hasta transferencia de BCI en cuarto de bombas (incluye: corte y demolicion de concreto del piso en subestación y parqueadero, retiro)</t>
  </si>
  <si>
    <t xml:space="preserve">Planta eléctrica 150kVA </t>
  </si>
  <si>
    <t>Suministro e instalación  de alimentador de transferencia eléctrica  de 2x3xN°4/0 AWG Fases + 2x1xN°4/0AWG Neutro + 1xN°2 AWG Tierra (Cu)</t>
  </si>
  <si>
    <t>Suministro e instalación  de alimentador de planta eléctrica  de 2x3xN°4/0 AWG Fases + 2x1xN°4/0AWG Neutro + 1xN°2 AWG Tierra (Cu)</t>
  </si>
  <si>
    <t>Suministro e instalación de terminales de ojo estañados  N° 4/0 AWG</t>
  </si>
  <si>
    <t>Suministro e instalación de terminales de ojo estañados  N° 2 AWG</t>
  </si>
  <si>
    <t>Suministro e instalación de puerta  en celosia  de 2m x 2m doble ala con abertura al exterior( incluye demolición para ampliación de doble puerta)</t>
  </si>
  <si>
    <t>2.7</t>
  </si>
  <si>
    <t>Mantenimiento y pruebas de planta eléctrica trifásica de 181kVA, incluye cambio de aceite, cambio de filtros, mantenimiento alternador, mantenimiento arranque, cambio de refrigerante del radiador, cambio de correas.</t>
  </si>
  <si>
    <t>2.8</t>
  </si>
  <si>
    <t>Obras civiles para adecuacion de planta existente</t>
  </si>
  <si>
    <t>2.9</t>
  </si>
  <si>
    <t>Suministro e instalación de transferencia eléctrica para bomba contraincendios trifásica de 45kVA</t>
  </si>
  <si>
    <t>2.10</t>
  </si>
  <si>
    <t>Suministro e instalación de alimentador desde planta electrica hasta de transferencia BCI  de 3xN°4/0 AWG Fases + 1xN°4/0AWG Neutro + 1xN°2 AWG Tierra (Cu)</t>
  </si>
  <si>
    <t>2.11</t>
  </si>
  <si>
    <t>Suministro e instalación  de alimentador de planta eléctrica a tranferencia general de edificio de 2x3xN°4/0 AWG Fases + 2x1xN°4/0AWG Neutro + 1xN°2 AWG Tierra (Cu)</t>
  </si>
  <si>
    <t>2.12</t>
  </si>
  <si>
    <t>Realización de cárcamos de  40 x 30cms para alimentador de transferencia electrica (incluye tapas en lámina de alfajor 3/16")</t>
  </si>
  <si>
    <t>2.13</t>
  </si>
  <si>
    <t>Suministro e instalación de tuberia PVC de 1Ф4" desde planta electrica hasta transferencia BCI, (incluye: corte y demolicion de concreto del piso en subestación y parqueadero, retiro)</t>
  </si>
  <si>
    <t>2.14</t>
  </si>
  <si>
    <t>Suministro e instalación de ducto de escape fabricado en lámina cold rolled 16 con flanches, tornillos y empaques desde cada equipo hasta la cubierta del edificio, incluyendo accesorios tales como codos, uniones, derivaciones, etc.</t>
  </si>
  <si>
    <t>2.15</t>
  </si>
  <si>
    <t xml:space="preserve">Recubrimiento térmico para ducto de escape en el diámetro requerido con fibra de vidrio soportada con malla y recubrimiento final con foil de aluminio de 0.5 mm </t>
  </si>
  <si>
    <t>2.16</t>
  </si>
  <si>
    <t>Ducto en lámina metálica de 1x1 mts para toma de aire</t>
  </si>
  <si>
    <t>3.1</t>
  </si>
  <si>
    <t>Tablero general de distribución</t>
  </si>
  <si>
    <t>Suministro e instalación de  tablero trifásico para 24 circuitos con capacidad en barrajes de 1000 Amperios con totalizador (incluye protecciones de tipo industrial)</t>
  </si>
  <si>
    <t>3.2</t>
  </si>
  <si>
    <t>Normalización de alimentadores principales en tablero general de distribución</t>
  </si>
  <si>
    <t>Gbl</t>
  </si>
  <si>
    <t>3.3</t>
  </si>
  <si>
    <t>Suministro e instalación de cinta aislante certificada para redes  BT (600V)</t>
  </si>
  <si>
    <t>3.4</t>
  </si>
  <si>
    <t xml:space="preserve">Suministro e instalación de  terminales de ojo de alimentadores principales y circuitos </t>
  </si>
  <si>
    <t>3.5</t>
  </si>
  <si>
    <t>Mantenimiento y reubicación de tablero de transferencia automatica</t>
  </si>
  <si>
    <t>3.6</t>
  </si>
  <si>
    <t>Bomba de 6,6 HP</t>
  </si>
  <si>
    <t>Breaker tripolar de  30A</t>
  </si>
  <si>
    <t>3.7</t>
  </si>
  <si>
    <t>Conductor monopolar HF FR LS - N° 6 AWG</t>
  </si>
  <si>
    <t>m</t>
  </si>
  <si>
    <t>3.8</t>
  </si>
  <si>
    <t>Suministro e instalación de tubería IMC - 1" x 3m</t>
  </si>
  <si>
    <t>Unidades</t>
  </si>
  <si>
    <t>3.9</t>
  </si>
  <si>
    <t>Bomba de agua 6,6 HP. 3Φ a 220V</t>
  </si>
  <si>
    <t>3.10</t>
  </si>
  <si>
    <t>Tablero de potencia y control para arranque directo de bomba</t>
  </si>
  <si>
    <t>3.11</t>
  </si>
  <si>
    <t>Bomba de agua 7.5HP. 3Φ a 220V</t>
  </si>
  <si>
    <t>4.1</t>
  </si>
  <si>
    <t>Medida, SPT Y Redes internas</t>
  </si>
  <si>
    <t>Cambio de alimentadores desde Tablero general o transferencia hasta tableros de distribucion, incluye cambio de 10 tableros, desconexion y retiro de circuito anterior y normalizacion de tableros existentes para cumplimiento  RETIE</t>
  </si>
  <si>
    <t>4.2</t>
  </si>
  <si>
    <t>Suministro e instalación de  sistema de puesta a tierra (conductor en cobre N° 2/0 AWG, soldadura exotérmica, varilla de puesta a tierra en cobre, excavación, tratamiento de tierra y caja de inspección)</t>
  </si>
  <si>
    <t>4.3</t>
  </si>
  <si>
    <t>Suministro e instalacion de puntos electricos en 3 hilos en HF FR LS incluye Tubería EMT de 3/4", accesorios  y tomacorriente cumpliendo retie</t>
  </si>
  <si>
    <t>5.1</t>
  </si>
  <si>
    <t>Varios</t>
  </si>
  <si>
    <t>Señalizacion de las areas, equipos, circuitos y alimentadores intervenidos para el cumplimiento RETIE</t>
  </si>
  <si>
    <t>5.2</t>
  </si>
  <si>
    <t>Normalización de 5 tableros de distribución</t>
  </si>
  <si>
    <t>5.3</t>
  </si>
  <si>
    <t>Mantenimiento civil y recuperacion de camaras de inspeccion electrica de acometida MT</t>
  </si>
  <si>
    <t>5.4</t>
  </si>
  <si>
    <t>Disposicion final de residuos ordinarios y peligrosos</t>
  </si>
  <si>
    <t>5.5</t>
  </si>
  <si>
    <t xml:space="preserve">Desconexion, desmantelamiento, Retiro y Limpieza final de circuitos existentes </t>
  </si>
  <si>
    <t>5.6</t>
  </si>
  <si>
    <t>Diseño detallado de  red MT con aprobación de Electrocaquetá, incluye Levantamiento de planos electricos y electromecanicos y entrega de AS-Built en fisico y medio magnetico</t>
  </si>
  <si>
    <t>5.7</t>
  </si>
  <si>
    <t>Trámites de solicitud de disponibilidad de carga y aprobación de planos eléctricos</t>
  </si>
  <si>
    <t>5.8</t>
  </si>
  <si>
    <t>Trabajos en línea viva red MT - BT ELECTROCAQUETA</t>
  </si>
  <si>
    <t>5.9</t>
  </si>
  <si>
    <t>Certificación de instalaciones eléctricas RETIE para Subestación eléctrica, red BT, TGD y planta eléctrica</t>
  </si>
  <si>
    <t>5.10</t>
  </si>
  <si>
    <t>Construccion de puertas para acceso a buitrón. Incluye demolicion, resane, pintura y señalización.</t>
  </si>
  <si>
    <t>5.11</t>
  </si>
  <si>
    <t>Suministro e instalación de tablero by pass para conexión de UPS en subestación eléctrica</t>
  </si>
  <si>
    <t>5.12</t>
  </si>
  <si>
    <t>Suministro e instalacion de bandeja portacables tipo ventilada de 40X20, incluye soporteria</t>
  </si>
  <si>
    <t>5.13</t>
  </si>
  <si>
    <t xml:space="preserve">Suministro e instalacion de tuberia EMT de 1", incluye accesorios y soportería </t>
  </si>
  <si>
    <t>5.14</t>
  </si>
  <si>
    <t xml:space="preserve">Suministro e instalacion de tuberia EMT de 1 1/4", incluye accesorios y soportería </t>
  </si>
  <si>
    <t>5.15</t>
  </si>
  <si>
    <t xml:space="preserve">Suministro e instalacion de tuberia EMT de 1 1/2", incluye accesorios y soportería </t>
  </si>
  <si>
    <t>5.16</t>
  </si>
  <si>
    <t xml:space="preserve">Suministro e instalacion de tuberia EMT de 2", incluye accesorios y soportería </t>
  </si>
  <si>
    <t>5.17</t>
  </si>
  <si>
    <t xml:space="preserve">Suministro e instalacion de tuberia EMT de 3", incluye accesorios y soportería </t>
  </si>
  <si>
    <t>SUBTOTAL COSTO DIRECTO</t>
  </si>
  <si>
    <t>Administración</t>
  </si>
  <si>
    <t>Imprevistos</t>
  </si>
  <si>
    <t>SUBTOTAL ANTES DE IVA</t>
  </si>
  <si>
    <t>IVA sobre la Utilidad</t>
  </si>
  <si>
    <t>TOTAL INCLUIDO IVA</t>
  </si>
  <si>
    <t>INTERVENTORIA</t>
  </si>
  <si>
    <r>
      <t xml:space="preserve">Director de </t>
    </r>
    <r>
      <rPr>
        <b/>
        <sz val="11"/>
        <rFont val="Arial"/>
        <family val="2"/>
      </rPr>
      <t xml:space="preserve">Interventoría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</si>
</sst>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0.00_);_(&quot;$&quot;* \(#,##0.00\);_(&quot;$&quot;* &quot;-&quot;??_);_(@_)"/>
    <numFmt numFmtId="166" formatCode="_(&quot;$&quot;\ * #,##0.00_);_(&quot;$&quot;\ * \(#,##0.00\);_(&quot;$&quot;\ * &quot;-&quot;??_);_(@_)"/>
    <numFmt numFmtId="167" formatCode="mm/dd/yy"/>
    <numFmt numFmtId="168" formatCode="_-* #,##0.00\ [$€]_-;\-* #,##0.00\ [$€]_-;_-* &quot;-&quot;??\ [$€]_-;_-@_-"/>
    <numFmt numFmtId="169" formatCode="[$-240A]0%"/>
    <numFmt numFmtId="170" formatCode="0_);[Red]\(0\)"/>
    <numFmt numFmtId="171" formatCode="_ * #,##0_ ;_ * \-#,##0_ ;_ * &quot;-&quot;_ ;_ @_ "/>
    <numFmt numFmtId="172" formatCode="_ * #,##0.00_ ;_ * \-#,##0.00_ ;_ * &quot;-&quot;??_ ;_ @_ "/>
    <numFmt numFmtId="173" formatCode="_(&quot;$&quot;\ * #,##0_);_(&quot;$&quot;\ * \(#,##0\);_(&quot;$&quot;\ * &quot;-&quot;??_);_(@_)"/>
    <numFmt numFmtId="174" formatCode="0.0%"/>
    <numFmt numFmtId="175" formatCode="_-&quot;$&quot;* #,##0_-;\-&quot;$&quot;* #,##0_-;_-&quot;$&quot;* &quot;-&quot;??_-;_-@_-"/>
    <numFmt numFmtId="176" formatCode="&quot;$&quot;\ #,##0"/>
    <numFmt numFmtId="177" formatCode="_-* #,##0.00\ &quot;€&quot;_-;\-* #,##0.00\ &quot;€&quot;_-;_-* &quot;-&quot;??\ &quot;€&quot;_-;_-@_-"/>
  </numFmts>
  <fonts count="4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Arial"/>
      <family val="2"/>
    </font>
    <font>
      <sz val="11"/>
      <color indexed="17"/>
      <name val="Calibri"/>
      <family val="2"/>
    </font>
    <font>
      <b/>
      <sz val="11"/>
      <color indexed="19"/>
      <name val="Calibri"/>
      <family val="2"/>
    </font>
    <font>
      <b/>
      <sz val="11"/>
      <color indexed="9"/>
      <name val="Calibri"/>
      <family val="2"/>
    </font>
    <font>
      <sz val="11"/>
      <color indexed="19"/>
      <name val="Calibri"/>
      <family val="2"/>
    </font>
    <font>
      <b/>
      <sz val="11"/>
      <color indexed="44"/>
      <name val="Calibri"/>
      <family val="2"/>
    </font>
    <font>
      <b/>
      <sz val="11"/>
      <color indexed="8"/>
      <name val="Calibri"/>
      <family val="2"/>
    </font>
    <font>
      <sz val="11"/>
      <color indexed="8"/>
      <name val="Calibri"/>
      <family val="2"/>
    </font>
    <font>
      <sz val="11"/>
      <color indexed="9"/>
      <name val="Calibri"/>
      <family val="2"/>
    </font>
    <font>
      <sz val="11"/>
      <color indexed="44"/>
      <name val="Calibri"/>
      <family val="2"/>
    </font>
    <font>
      <sz val="11"/>
      <color rgb="FF000000"/>
      <name val="Arial"/>
      <family val="2"/>
    </font>
    <font>
      <sz val="11"/>
      <color indexed="16"/>
      <name val="Calibri"/>
      <family val="2"/>
    </font>
    <font>
      <b/>
      <sz val="11"/>
      <color indexed="63"/>
      <name val="Calibri"/>
      <family val="2"/>
    </font>
    <font>
      <sz val="11"/>
      <color indexed="10"/>
      <name val="Calibri"/>
      <family val="2"/>
    </font>
    <font>
      <b/>
      <sz val="15"/>
      <color indexed="44"/>
      <name val="Calibri"/>
      <family val="2"/>
    </font>
    <font>
      <b/>
      <sz val="13"/>
      <color indexed="44"/>
      <name val="Calibri"/>
      <family val="2"/>
    </font>
    <font>
      <b/>
      <sz val="18"/>
      <color indexed="44"/>
      <name val="Cambria"/>
      <family val="2"/>
    </font>
    <font>
      <b/>
      <sz val="11"/>
      <name val="Arial"/>
      <family val="2"/>
    </font>
    <font>
      <sz val="11"/>
      <name val="Arial"/>
      <family val="2"/>
    </font>
    <font>
      <b/>
      <sz val="12"/>
      <color theme="1"/>
      <name val="Arial"/>
      <family val="2"/>
    </font>
    <font>
      <sz val="11"/>
      <color theme="1"/>
      <name val="Arial"/>
      <family val="2"/>
    </font>
    <font>
      <b/>
      <sz val="11"/>
      <color theme="1"/>
      <name val="Arial"/>
      <family val="2"/>
    </font>
    <font>
      <b/>
      <i/>
      <sz val="11"/>
      <name val="Times New Roman"/>
      <family val="1"/>
    </font>
    <font>
      <sz val="9"/>
      <color indexed="8"/>
      <name val="Arial"/>
      <family val="2"/>
    </font>
    <font>
      <b/>
      <sz val="9"/>
      <color indexed="8"/>
      <name val="Arial"/>
      <family val="2"/>
    </font>
    <font>
      <b/>
      <sz val="9"/>
      <color theme="1"/>
      <name val="Arial"/>
      <family val="2"/>
    </font>
    <font>
      <b/>
      <sz val="9"/>
      <name val="Arial"/>
      <family val="2"/>
    </font>
    <font>
      <b/>
      <sz val="10"/>
      <color theme="1"/>
      <name val="Arial"/>
      <family val="2"/>
    </font>
    <font>
      <sz val="11"/>
      <color theme="4" tint="-0.499984740745262"/>
      <name val="Arial"/>
      <family val="2"/>
    </font>
    <font>
      <b/>
      <sz val="9"/>
      <color theme="4" tint="-0.499984740745262"/>
      <name val="Arial"/>
      <family val="2"/>
    </font>
    <font>
      <b/>
      <sz val="10"/>
      <color theme="4" tint="-0.499984740745262"/>
      <name val="Arial"/>
      <family val="2"/>
    </font>
    <font>
      <sz val="11"/>
      <color rgb="FFFF0000"/>
      <name val="Calibri"/>
      <family val="2"/>
      <scheme val="minor"/>
    </font>
    <font>
      <strike/>
      <sz val="11"/>
      <name val="Arial"/>
      <family val="2"/>
    </font>
    <font>
      <sz val="9"/>
      <color theme="1"/>
      <name val="Arial"/>
      <family val="2"/>
    </font>
    <font>
      <b/>
      <i/>
      <sz val="12"/>
      <name val="Arial"/>
      <family val="2"/>
    </font>
    <font>
      <b/>
      <i/>
      <sz val="12"/>
      <color theme="1"/>
      <name val="Arial"/>
      <family val="2"/>
    </font>
    <font>
      <sz val="12"/>
      <color theme="1"/>
      <name val="Arial"/>
      <family val="2"/>
    </font>
    <font>
      <b/>
      <sz val="11"/>
      <color indexed="8"/>
      <name val="Arial"/>
      <family val="2"/>
    </font>
    <font>
      <b/>
      <sz val="9"/>
      <color indexed="8"/>
      <name val="Calibri"/>
      <family val="2"/>
      <scheme val="minor"/>
    </font>
  </fonts>
  <fills count="33">
    <fill>
      <patternFill patternType="none"/>
    </fill>
    <fill>
      <patternFill patternType="gray125"/>
    </fill>
    <fill>
      <patternFill patternType="solid">
        <fgColor indexed="42"/>
        <bgColor indexed="42"/>
      </patternFill>
    </fill>
    <fill>
      <patternFill patternType="solid">
        <fgColor indexed="46"/>
        <bgColor indexed="46"/>
      </patternFill>
    </fill>
    <fill>
      <patternFill patternType="solid">
        <fgColor indexed="55"/>
        <bgColor indexed="55"/>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7"/>
        <bgColor indexed="47"/>
      </patternFill>
    </fill>
    <fill>
      <patternFill patternType="solid">
        <fgColor indexed="40"/>
        <bgColor indexed="40"/>
      </patternFill>
    </fill>
    <fill>
      <patternFill patternType="solid">
        <fgColor indexed="27"/>
        <bgColor indexed="27"/>
      </patternFill>
    </fill>
    <fill>
      <patternFill patternType="solid">
        <fgColor indexed="30"/>
        <bgColor indexed="30"/>
      </patternFill>
    </fill>
    <fill>
      <patternFill patternType="solid">
        <fgColor indexed="22"/>
        <bgColor indexed="22"/>
      </patternFill>
    </fill>
    <fill>
      <patternFill patternType="solid">
        <fgColor indexed="53"/>
        <bgColor indexed="53"/>
      </patternFill>
    </fill>
    <fill>
      <patternFill patternType="solid">
        <fgColor indexed="51"/>
        <bgColor indexed="51"/>
      </patternFill>
    </fill>
    <fill>
      <patternFill patternType="solid">
        <fgColor indexed="45"/>
        <bgColor indexed="45"/>
      </patternFill>
    </fill>
    <fill>
      <patternFill patternType="solid">
        <fgColor indexed="54"/>
        <bgColor indexed="54"/>
      </patternFill>
    </fill>
    <fill>
      <patternFill patternType="solid">
        <fgColor indexed="41"/>
        <bgColor indexed="41"/>
      </patternFill>
    </fill>
    <fill>
      <patternFill patternType="solid">
        <fgColor indexed="49"/>
        <bgColor indexed="49"/>
      </patternFill>
    </fill>
    <fill>
      <patternFill patternType="solid">
        <fgColor indexed="26"/>
        <bgColor indexed="26"/>
      </patternFill>
    </fill>
    <fill>
      <patternFill patternType="solid">
        <fgColor indexed="43"/>
        <bgColor indexed="43"/>
      </patternFill>
    </fill>
    <fill>
      <patternFill patternType="solid">
        <fgColor indexed="29"/>
        <bgColor indexed="29"/>
      </patternFill>
    </fill>
    <fill>
      <patternFill patternType="solid">
        <fgColor theme="4" tint="0.79998168889431442"/>
        <bgColor indexed="64"/>
      </patternFill>
    </fill>
    <fill>
      <patternFill patternType="solid">
        <fgColor theme="4" tint="0.39997558519241921"/>
        <bgColor indexed="64"/>
      </patternFill>
    </fill>
    <fill>
      <patternFill patternType="solid">
        <fgColor rgb="FFE4E4E4"/>
        <bgColor indexed="64"/>
      </patternFill>
    </fill>
    <fill>
      <patternFill patternType="solid">
        <fgColor rgb="FFDEC8EE"/>
        <bgColor indexed="64"/>
      </patternFill>
    </fill>
    <fill>
      <patternFill patternType="solid">
        <fgColor rgb="FFF8F8F8"/>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8" tint="0.39997558519241921"/>
        <bgColor indexed="64"/>
      </patternFill>
    </fill>
    <fill>
      <patternFill patternType="solid">
        <fgColor rgb="FF00B0F0"/>
        <bgColor indexed="64"/>
      </patternFill>
    </fill>
    <fill>
      <patternFill patternType="solid">
        <fgColor theme="0"/>
        <bgColor indexed="64"/>
      </patternFill>
    </fill>
    <fill>
      <patternFill patternType="solid">
        <fgColor rgb="FFDDEBF7"/>
        <bgColor indexed="64"/>
      </patternFill>
    </fill>
  </fills>
  <borders count="33">
    <border>
      <left/>
      <right/>
      <top/>
      <bottom/>
      <diagonal/>
    </border>
    <border>
      <left/>
      <right/>
      <top style="thin">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2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30"/>
      </bottom>
      <diagonal/>
    </border>
    <border>
      <left/>
      <right/>
      <top/>
      <bottom style="thick">
        <color indexed="27"/>
      </bottom>
      <diagonal/>
    </border>
    <border>
      <left/>
      <right/>
      <top/>
      <bottom style="medium">
        <color indexed="27"/>
      </bottom>
      <diagonal/>
    </border>
    <border>
      <left/>
      <right/>
      <top style="thin">
        <color indexed="30"/>
      </top>
      <bottom style="double">
        <color indexed="30"/>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right style="thin">
        <color indexed="64"/>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44">
    <xf numFmtId="0" fontId="0" fillId="0" borderId="0"/>
    <xf numFmtId="0" fontId="3" fillId="0" borderId="0"/>
    <xf numFmtId="0" fontId="1" fillId="0" borderId="0"/>
    <xf numFmtId="0" fontId="1" fillId="0" borderId="0"/>
    <xf numFmtId="0" fontId="1" fillId="0" borderId="0"/>
    <xf numFmtId="0" fontId="3" fillId="0" borderId="0"/>
    <xf numFmtId="0" fontId="1" fillId="0" borderId="0"/>
    <xf numFmtId="9"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0" fontId="5" fillId="2" borderId="0" applyNumberFormat="0" applyBorder="0" applyAlignment="0" applyProtection="0"/>
    <xf numFmtId="0" fontId="6" fillId="3" borderId="2" applyNumberFormat="0" applyAlignment="0" applyProtection="0"/>
    <xf numFmtId="0" fontId="7" fillId="4" borderId="3" applyNumberFormat="0" applyAlignment="0" applyProtection="0"/>
    <xf numFmtId="0" fontId="8" fillId="0" borderId="4" applyNumberFormat="0" applyFill="0" applyAlignment="0" applyProtection="0"/>
    <xf numFmtId="167" fontId="3" fillId="0" borderId="0" applyFont="0" applyFill="0" applyBorder="0" applyAlignment="0" applyProtection="0"/>
    <xf numFmtId="167" fontId="3" fillId="0" borderId="0" applyFont="0" applyFill="0" applyBorder="0" applyAlignment="0" applyProtection="0"/>
    <xf numFmtId="0" fontId="9" fillId="0" borderId="0" applyNumberFormat="0" applyFill="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3" fillId="20" borderId="2" applyNumberFormat="0" applyAlignment="0" applyProtection="0"/>
    <xf numFmtId="168" fontId="3" fillId="0" borderId="0" applyFont="0" applyFill="0" applyBorder="0" applyAlignment="0" applyProtection="0"/>
    <xf numFmtId="169" fontId="14" fillId="0" borderId="0" applyFont="0" applyBorder="0" applyProtection="0"/>
    <xf numFmtId="170" fontId="3" fillId="0" borderId="0" applyFont="0" applyFill="0" applyBorder="0" applyAlignment="0" applyProtection="0"/>
    <xf numFmtId="170" fontId="3" fillId="0" borderId="0" applyFont="0" applyFill="0" applyBorder="0" applyAlignment="0" applyProtection="0"/>
    <xf numFmtId="0" fontId="15" fillId="19" borderId="0" applyNumberFormat="0" applyBorder="0" applyAlignment="0" applyProtection="0"/>
    <xf numFmtId="171" fontId="3" fillId="0" borderId="0" applyFont="0" applyFill="0" applyBorder="0" applyAlignment="0" applyProtection="0"/>
    <xf numFmtId="43" fontId="3" fillId="0" borderId="0" applyFont="0" applyFill="0" applyBorder="0" applyAlignment="0" applyProtection="0"/>
    <xf numFmtId="172"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8" fillId="20" borderId="0" applyNumberFormat="0" applyBorder="0" applyAlignment="0" applyProtection="0"/>
    <xf numFmtId="0" fontId="3" fillId="0" borderId="0"/>
    <xf numFmtId="0" fontId="1" fillId="0" borderId="0"/>
    <xf numFmtId="3" fontId="3" fillId="0" borderId="0" applyNumberFormat="0" applyFont="0" applyBorder="0" applyAlignment="0" applyProtection="0"/>
    <xf numFmtId="0" fontId="3" fillId="0" borderId="0"/>
    <xf numFmtId="3" fontId="3" fillId="0" borderId="0" applyNumberFormat="0" applyFont="0" applyBorder="0" applyAlignment="0" applyProtection="0"/>
    <xf numFmtId="0" fontId="3" fillId="0" borderId="0"/>
    <xf numFmtId="0" fontId="3" fillId="0" borderId="0"/>
    <xf numFmtId="0" fontId="3" fillId="0" borderId="0"/>
    <xf numFmtId="0" fontId="1" fillId="0" borderId="0"/>
    <xf numFmtId="0" fontId="3" fillId="0" borderId="0"/>
    <xf numFmtId="0" fontId="1" fillId="0" borderId="0"/>
    <xf numFmtId="0" fontId="3" fillId="0" borderId="0"/>
    <xf numFmtId="0" fontId="1" fillId="0" borderId="0"/>
    <xf numFmtId="0" fontId="3" fillId="19" borderId="5"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0" fontId="16" fillId="3" borderId="6" applyNumberFormat="0" applyAlignment="0" applyProtection="0"/>
    <xf numFmtId="49" fontId="3" fillId="0" borderId="0" applyFont="0" applyFill="0" applyBorder="0" applyAlignment="0" applyProtection="0"/>
    <xf numFmtId="49" fontId="3" fillId="0" borderId="0" applyFont="0" applyFill="0" applyBorder="0" applyAlignment="0" applyProtection="0"/>
    <xf numFmtId="0" fontId="17" fillId="0" borderId="0" applyNumberFormat="0" applyFill="0" applyBorder="0" applyAlignment="0" applyProtection="0"/>
    <xf numFmtId="0" fontId="18" fillId="0" borderId="7" applyNumberFormat="0" applyFill="0" applyAlignment="0" applyProtection="0"/>
    <xf numFmtId="0" fontId="19" fillId="0" borderId="8" applyNumberFormat="0" applyFill="0" applyAlignment="0" applyProtection="0"/>
    <xf numFmtId="0" fontId="9" fillId="0" borderId="9" applyNumberFormat="0" applyFill="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10" fillId="0" borderId="10" applyNumberFormat="0" applyFill="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0" fontId="1" fillId="0" borderId="0"/>
    <xf numFmtId="9" fontId="3" fillId="0" borderId="0" applyFont="0" applyFill="0" applyBorder="0" applyAlignment="0" applyProtection="0"/>
    <xf numFmtId="0" fontId="1" fillId="0" borderId="0"/>
    <xf numFmtId="42" fontId="1" fillId="0" borderId="0" applyFont="0" applyFill="0" applyBorder="0" applyAlignment="0" applyProtection="0"/>
    <xf numFmtId="166" fontId="1" fillId="0" borderId="0" applyFont="0" applyFill="0" applyBorder="0" applyAlignment="0" applyProtection="0"/>
    <xf numFmtId="3" fontId="3" fillId="0" borderId="0" applyNumberFormat="0" applyFont="0" applyBorder="0" applyAlignment="0" applyProtection="0"/>
    <xf numFmtId="41"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77"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cellStyleXfs>
  <cellXfs count="217">
    <xf numFmtId="0" fontId="0" fillId="0" borderId="0" xfId="0"/>
    <xf numFmtId="0" fontId="0" fillId="0" borderId="0" xfId="0"/>
    <xf numFmtId="0" fontId="29" fillId="23" borderId="14" xfId="0" applyFont="1" applyFill="1" applyBorder="1" applyAlignment="1" applyProtection="1">
      <alignment horizontal="center" vertical="center" wrapText="1"/>
    </xf>
    <xf numFmtId="0" fontId="23" fillId="0" borderId="21" xfId="6" applyFont="1" applyBorder="1" applyAlignment="1" applyProtection="1">
      <alignment horizontal="center" vertical="center" wrapText="1"/>
    </xf>
    <xf numFmtId="0" fontId="23" fillId="0" borderId="0" xfId="6" applyFont="1" applyBorder="1" applyAlignment="1" applyProtection="1">
      <alignment horizontal="center" vertical="center" wrapText="1"/>
    </xf>
    <xf numFmtId="0" fontId="23" fillId="0" borderId="22" xfId="6" applyFont="1" applyBorder="1" applyAlignment="1" applyProtection="1">
      <alignment horizontal="center" vertical="center" wrapText="1"/>
    </xf>
    <xf numFmtId="0" fontId="21" fillId="23" borderId="14" xfId="6" applyFont="1" applyFill="1" applyBorder="1" applyAlignment="1" applyProtection="1">
      <alignment horizontal="center" vertical="center" wrapText="1"/>
    </xf>
    <xf numFmtId="0" fontId="21" fillId="0" borderId="14" xfId="6" applyFont="1" applyFill="1" applyBorder="1" applyAlignment="1" applyProtection="1">
      <alignment horizontal="left" vertical="center"/>
    </xf>
    <xf numFmtId="0" fontId="22" fillId="0" borderId="14" xfId="6" applyFont="1" applyFill="1" applyBorder="1" applyAlignment="1" applyProtection="1">
      <alignment horizontal="left"/>
    </xf>
    <xf numFmtId="0" fontId="22" fillId="0" borderId="14" xfId="6" applyFont="1" applyFill="1" applyBorder="1" applyAlignment="1" applyProtection="1">
      <alignment horizontal="center" vertical="center"/>
    </xf>
    <xf numFmtId="9" fontId="22" fillId="0" borderId="14" xfId="7" applyFont="1" applyFill="1" applyBorder="1" applyAlignment="1" applyProtection="1">
      <alignment horizontal="center" vertical="center"/>
    </xf>
    <xf numFmtId="0" fontId="22" fillId="0" borderId="14" xfId="6" applyFont="1" applyFill="1" applyBorder="1" applyAlignment="1" applyProtection="1">
      <alignment horizontal="center"/>
    </xf>
    <xf numFmtId="0" fontId="2" fillId="24" borderId="14" xfId="0" applyFont="1" applyFill="1" applyBorder="1" applyAlignment="1" applyProtection="1">
      <alignment horizontal="center" vertical="center"/>
    </xf>
    <xf numFmtId="174" fontId="22" fillId="0" borderId="14" xfId="7" applyNumberFormat="1" applyFont="1" applyFill="1" applyBorder="1" applyAlignment="1" applyProtection="1">
      <alignment horizontal="center" vertical="center"/>
    </xf>
    <xf numFmtId="173" fontId="23" fillId="23" borderId="14" xfId="6" applyNumberFormat="1" applyFont="1" applyFill="1" applyBorder="1" applyProtection="1"/>
    <xf numFmtId="0" fontId="24" fillId="0" borderId="0" xfId="0" applyFont="1" applyBorder="1" applyProtection="1">
      <protection locked="0"/>
    </xf>
    <xf numFmtId="0" fontId="21" fillId="0" borderId="12" xfId="6" applyFont="1" applyFill="1" applyBorder="1" applyAlignment="1" applyProtection="1">
      <alignment vertical="center"/>
    </xf>
    <xf numFmtId="0" fontId="21" fillId="0" borderId="11" xfId="6" applyFont="1" applyFill="1" applyBorder="1" applyAlignment="1" applyProtection="1">
      <alignment vertical="center"/>
    </xf>
    <xf numFmtId="173" fontId="25" fillId="24" borderId="14" xfId="6" applyNumberFormat="1" applyFont="1" applyFill="1" applyBorder="1" applyProtection="1">
      <protection hidden="1"/>
    </xf>
    <xf numFmtId="175" fontId="24" fillId="26" borderId="14" xfId="139" applyNumberFormat="1" applyFont="1" applyFill="1" applyBorder="1" applyAlignment="1" applyProtection="1">
      <alignment vertical="center" wrapText="1"/>
    </xf>
    <xf numFmtId="173" fontId="22" fillId="0" borderId="14" xfId="8" applyNumberFormat="1" applyFont="1" applyFill="1" applyBorder="1" applyAlignment="1" applyProtection="1">
      <alignment vertical="center"/>
    </xf>
    <xf numFmtId="0" fontId="21" fillId="0" borderId="13" xfId="6" applyFont="1" applyFill="1" applyBorder="1" applyAlignment="1" applyProtection="1">
      <alignment vertical="center"/>
    </xf>
    <xf numFmtId="9" fontId="22" fillId="0" borderId="14" xfId="7" applyFont="1" applyFill="1" applyBorder="1" applyAlignment="1" applyProtection="1">
      <alignment horizontal="center" vertical="center"/>
      <protection hidden="1"/>
    </xf>
    <xf numFmtId="173" fontId="25" fillId="0" borderId="14" xfId="6" applyNumberFormat="1" applyFont="1" applyFill="1" applyBorder="1" applyProtection="1"/>
    <xf numFmtId="0" fontId="24" fillId="0" borderId="14" xfId="6" applyFont="1" applyFill="1" applyBorder="1" applyAlignment="1" applyProtection="1">
      <alignment horizontal="left" vertical="center"/>
    </xf>
    <xf numFmtId="0" fontId="25" fillId="24" borderId="14" xfId="6" applyFont="1" applyFill="1" applyBorder="1" applyAlignment="1" applyProtection="1">
      <alignment horizontal="center" vertical="center"/>
    </xf>
    <xf numFmtId="173" fontId="0" fillId="0" borderId="0" xfId="0" applyNumberFormat="1"/>
    <xf numFmtId="0" fontId="30" fillId="23" borderId="14" xfId="6" applyFont="1" applyFill="1" applyBorder="1" applyAlignment="1" applyProtection="1">
      <alignment horizontal="center" vertical="center"/>
    </xf>
    <xf numFmtId="0" fontId="30" fillId="23" borderId="14" xfId="6" applyFont="1" applyFill="1" applyBorder="1" applyAlignment="1" applyProtection="1">
      <alignment horizontal="center" vertical="center" wrapText="1"/>
    </xf>
    <xf numFmtId="173" fontId="31" fillId="24" borderId="14" xfId="6" applyNumberFormat="1" applyFont="1" applyFill="1" applyBorder="1" applyProtection="1">
      <protection hidden="1"/>
    </xf>
    <xf numFmtId="173" fontId="22" fillId="0" borderId="0" xfId="8" applyNumberFormat="1" applyFont="1" applyFill="1" applyBorder="1" applyAlignment="1" applyProtection="1">
      <alignment vertical="center"/>
    </xf>
    <xf numFmtId="0" fontId="0" fillId="0" borderId="0" xfId="0" applyAlignment="1">
      <alignment horizontal="center" vertical="center" wrapText="1"/>
    </xf>
    <xf numFmtId="0" fontId="0" fillId="0" borderId="14" xfId="0" applyBorder="1" applyAlignment="1">
      <alignment horizontal="center" vertical="center"/>
    </xf>
    <xf numFmtId="176" fontId="0" fillId="0" borderId="14" xfId="0" applyNumberFormat="1" applyBorder="1" applyAlignment="1">
      <alignment horizontal="center" vertical="center" wrapText="1"/>
    </xf>
    <xf numFmtId="176" fontId="0" fillId="0" borderId="0" xfId="0" applyNumberFormat="1" applyAlignment="1">
      <alignment horizontal="right" vertical="center" wrapText="1"/>
    </xf>
    <xf numFmtId="176" fontId="0" fillId="0" borderId="0" xfId="0" applyNumberFormat="1" applyAlignment="1">
      <alignment horizontal="center" vertical="center" wrapText="1"/>
    </xf>
    <xf numFmtId="0" fontId="0" fillId="0" borderId="14" xfId="0" applyBorder="1"/>
    <xf numFmtId="176" fontId="2" fillId="0" borderId="14" xfId="0" applyNumberFormat="1" applyFont="1" applyBorder="1" applyAlignment="1">
      <alignment horizontal="center" vertical="center" wrapText="1"/>
    </xf>
    <xf numFmtId="0" fontId="0" fillId="0" borderId="0" xfId="0" applyFill="1" applyBorder="1" applyAlignment="1">
      <alignment horizontal="left" vertical="center"/>
    </xf>
    <xf numFmtId="176" fontId="0" fillId="22" borderId="14" xfId="0" applyNumberFormat="1" applyFill="1" applyBorder="1" applyAlignment="1">
      <alignment horizontal="center" vertical="center" wrapText="1"/>
    </xf>
    <xf numFmtId="0" fontId="0" fillId="22" borderId="14" xfId="0" applyFill="1" applyBorder="1" applyAlignment="1">
      <alignment horizontal="center" vertical="center" wrapText="1"/>
    </xf>
    <xf numFmtId="0" fontId="0" fillId="0" borderId="14" xfId="0" applyBorder="1" applyAlignment="1">
      <alignment horizontal="center"/>
    </xf>
    <xf numFmtId="0" fontId="0" fillId="0" borderId="14" xfId="0" applyBorder="1" applyAlignment="1">
      <alignment horizontal="justify" wrapText="1"/>
    </xf>
    <xf numFmtId="175" fontId="0" fillId="0" borderId="0" xfId="0" applyNumberFormat="1"/>
    <xf numFmtId="173" fontId="23" fillId="23" borderId="14" xfId="8" applyNumberFormat="1" applyFont="1" applyFill="1" applyBorder="1" applyAlignment="1" applyProtection="1"/>
    <xf numFmtId="173" fontId="23" fillId="22" borderId="14" xfId="6" applyNumberFormat="1" applyFont="1" applyFill="1" applyBorder="1" applyAlignment="1" applyProtection="1"/>
    <xf numFmtId="9" fontId="32" fillId="0" borderId="14" xfId="7" applyFont="1" applyFill="1" applyBorder="1" applyAlignment="1" applyProtection="1">
      <alignment horizontal="center" vertical="center"/>
    </xf>
    <xf numFmtId="0" fontId="30" fillId="23" borderId="12" xfId="6" applyFont="1" applyFill="1" applyBorder="1" applyAlignment="1" applyProtection="1">
      <alignment vertical="center" wrapText="1"/>
    </xf>
    <xf numFmtId="173" fontId="22" fillId="0" borderId="12" xfId="8" applyNumberFormat="1" applyFont="1" applyFill="1" applyBorder="1" applyAlignment="1" applyProtection="1">
      <alignment vertical="center"/>
    </xf>
    <xf numFmtId="0" fontId="34" fillId="0" borderId="22" xfId="6" applyFont="1" applyBorder="1" applyAlignment="1" applyProtection="1">
      <alignment horizontal="center" vertical="center" wrapText="1"/>
    </xf>
    <xf numFmtId="0" fontId="24" fillId="0" borderId="14" xfId="6" applyFont="1" applyFill="1" applyBorder="1" applyAlignment="1" applyProtection="1">
      <alignment horizontal="left" vertical="center"/>
    </xf>
    <xf numFmtId="0" fontId="2" fillId="24" borderId="12" xfId="0" applyFont="1" applyFill="1" applyBorder="1" applyAlignment="1" applyProtection="1">
      <alignment horizontal="center" vertical="center"/>
    </xf>
    <xf numFmtId="0" fontId="25" fillId="24" borderId="11" xfId="6" applyFont="1" applyFill="1" applyBorder="1" applyAlignment="1" applyProtection="1">
      <alignment horizontal="right"/>
    </xf>
    <xf numFmtId="43" fontId="25" fillId="24" borderId="13" xfId="140" applyNumberFormat="1" applyFont="1" applyFill="1" applyBorder="1" applyProtection="1">
      <protection hidden="1"/>
    </xf>
    <xf numFmtId="0" fontId="21" fillId="0" borderId="14" xfId="6" applyFont="1" applyFill="1" applyBorder="1" applyAlignment="1" applyProtection="1">
      <alignment horizontal="center" vertical="center"/>
    </xf>
    <xf numFmtId="0" fontId="22" fillId="0" borderId="25" xfId="6" applyFont="1" applyFill="1" applyBorder="1" applyAlignment="1" applyProtection="1">
      <alignment horizontal="center"/>
    </xf>
    <xf numFmtId="0" fontId="22" fillId="0" borderId="25" xfId="6" applyFont="1" applyFill="1" applyBorder="1" applyAlignment="1" applyProtection="1">
      <alignment horizontal="center" vertical="center"/>
    </xf>
    <xf numFmtId="175" fontId="24" fillId="26" borderId="25" xfId="139" applyNumberFormat="1" applyFont="1" applyFill="1" applyBorder="1" applyAlignment="1" applyProtection="1">
      <alignment vertical="center" wrapText="1"/>
    </xf>
    <xf numFmtId="9" fontId="22" fillId="0" borderId="25" xfId="7" applyFont="1" applyFill="1" applyBorder="1" applyAlignment="1" applyProtection="1">
      <alignment horizontal="center" vertical="center"/>
      <protection hidden="1"/>
    </xf>
    <xf numFmtId="44" fontId="0" fillId="0" borderId="0" xfId="0" applyNumberFormat="1"/>
    <xf numFmtId="165" fontId="0" fillId="0" borderId="0" xfId="0" applyNumberFormat="1"/>
    <xf numFmtId="165" fontId="0" fillId="0" borderId="0" xfId="142" applyFont="1"/>
    <xf numFmtId="0" fontId="0" fillId="0" borderId="0" xfId="0" applyAlignment="1">
      <alignment horizontal="center"/>
    </xf>
    <xf numFmtId="0" fontId="25" fillId="0" borderId="12" xfId="6" applyFont="1" applyFill="1" applyBorder="1" applyAlignment="1" applyProtection="1">
      <alignment horizontal="center" vertical="center"/>
    </xf>
    <xf numFmtId="0" fontId="25" fillId="0" borderId="11" xfId="6" applyFont="1" applyFill="1" applyBorder="1" applyAlignment="1" applyProtection="1">
      <alignment horizontal="center" vertical="center"/>
    </xf>
    <xf numFmtId="0" fontId="25" fillId="0" borderId="13" xfId="6" applyFont="1" applyFill="1" applyBorder="1" applyAlignment="1" applyProtection="1">
      <alignment horizontal="center" vertical="center"/>
    </xf>
    <xf numFmtId="0" fontId="21" fillId="23" borderId="14" xfId="6" applyFont="1" applyFill="1" applyBorder="1" applyAlignment="1" applyProtection="1">
      <alignment horizontal="center" vertical="center"/>
    </xf>
    <xf numFmtId="0" fontId="25" fillId="24" borderId="14" xfId="6" applyFont="1" applyFill="1" applyBorder="1" applyAlignment="1" applyProtection="1">
      <alignment horizontal="center" vertical="center"/>
    </xf>
    <xf numFmtId="0" fontId="0" fillId="0" borderId="14" xfId="0" applyBorder="1" applyAlignment="1">
      <alignment horizontal="center" vertical="center" wrapText="1"/>
    </xf>
    <xf numFmtId="176" fontId="0" fillId="0" borderId="25" xfId="0" applyNumberFormat="1" applyBorder="1" applyAlignment="1">
      <alignment horizontal="center" vertical="center" wrapText="1"/>
    </xf>
    <xf numFmtId="173" fontId="23" fillId="27" borderId="14" xfId="6" applyNumberFormat="1" applyFont="1" applyFill="1" applyBorder="1" applyProtection="1">
      <protection hidden="1"/>
    </xf>
    <xf numFmtId="173" fontId="23" fillId="0" borderId="14" xfId="8" applyNumberFormat="1" applyFont="1" applyFill="1" applyBorder="1" applyProtection="1"/>
    <xf numFmtId="0" fontId="23" fillId="0" borderId="11" xfId="6" applyFont="1" applyFill="1" applyBorder="1" applyAlignment="1" applyProtection="1"/>
    <xf numFmtId="174" fontId="23" fillId="0" borderId="25" xfId="6" applyNumberFormat="1" applyFont="1" applyFill="1" applyBorder="1" applyAlignment="1" applyProtection="1"/>
    <xf numFmtId="9" fontId="23" fillId="0" borderId="25" xfId="6" applyNumberFormat="1" applyFont="1" applyFill="1" applyBorder="1" applyAlignment="1" applyProtection="1"/>
    <xf numFmtId="173" fontId="23" fillId="27" borderId="14" xfId="6" applyNumberFormat="1" applyFont="1" applyFill="1" applyBorder="1" applyAlignment="1" applyProtection="1">
      <alignment vertical="center"/>
    </xf>
    <xf numFmtId="176" fontId="0" fillId="0" borderId="14" xfId="0" applyNumberFormat="1" applyFill="1" applyBorder="1" applyAlignment="1">
      <alignment horizontal="center" vertical="center" wrapText="1"/>
    </xf>
    <xf numFmtId="0" fontId="0" fillId="22" borderId="14" xfId="0" applyFill="1" applyBorder="1" applyAlignment="1">
      <alignment horizontal="center" vertical="center"/>
    </xf>
    <xf numFmtId="0" fontId="0" fillId="0" borderId="14" xfId="0" applyBorder="1" applyAlignment="1">
      <alignment horizontal="center" vertical="center" wrapText="1"/>
    </xf>
    <xf numFmtId="176" fontId="0" fillId="0" borderId="0" xfId="0" applyNumberFormat="1" applyAlignment="1">
      <alignment horizontal="left"/>
    </xf>
    <xf numFmtId="0" fontId="0" fillId="0" borderId="0" xfId="0" applyAlignment="1">
      <alignment horizontal="left"/>
    </xf>
    <xf numFmtId="176" fontId="0" fillId="0" borderId="0" xfId="0" applyNumberFormat="1" applyAlignment="1">
      <alignment horizontal="left" vertical="center" wrapText="1"/>
    </xf>
    <xf numFmtId="0" fontId="0" fillId="0" borderId="14" xfId="0" applyBorder="1" applyAlignment="1">
      <alignment vertical="center"/>
    </xf>
    <xf numFmtId="173" fontId="23" fillId="0" borderId="26" xfId="8" applyNumberFormat="1" applyFont="1" applyFill="1" applyBorder="1" applyProtection="1"/>
    <xf numFmtId="0" fontId="23" fillId="0" borderId="11" xfId="6" applyFont="1" applyBorder="1"/>
    <xf numFmtId="174" fontId="23" fillId="0" borderId="26" xfId="6" applyNumberFormat="1" applyFont="1" applyBorder="1"/>
    <xf numFmtId="173" fontId="25" fillId="24" borderId="13" xfId="6" applyNumberFormat="1" applyFont="1" applyFill="1" applyBorder="1" applyProtection="1">
      <protection hidden="1"/>
    </xf>
    <xf numFmtId="43" fontId="25" fillId="24" borderId="13" xfId="140" applyFont="1" applyFill="1" applyBorder="1" applyProtection="1">
      <protection hidden="1"/>
    </xf>
    <xf numFmtId="0" fontId="37" fillId="0" borderId="0" xfId="0" applyFont="1"/>
    <xf numFmtId="0" fontId="37" fillId="0" borderId="0" xfId="0" applyFont="1" applyAlignment="1">
      <alignment horizontal="center"/>
    </xf>
    <xf numFmtId="0" fontId="29" fillId="29" borderId="27" xfId="0" applyFont="1" applyFill="1" applyBorder="1" applyAlignment="1">
      <alignment horizontal="center" vertical="center" wrapText="1"/>
    </xf>
    <xf numFmtId="0" fontId="37" fillId="0" borderId="27" xfId="0" applyFont="1" applyBorder="1" applyAlignment="1">
      <alignment horizontal="justify" vertical="center" wrapText="1"/>
    </xf>
    <xf numFmtId="0" fontId="37" fillId="0" borderId="27" xfId="0" applyFont="1" applyBorder="1" applyAlignment="1">
      <alignment horizontal="center" vertical="center" wrapText="1"/>
    </xf>
    <xf numFmtId="175" fontId="37" fillId="26" borderId="27" xfId="139" applyNumberFormat="1" applyFont="1" applyFill="1" applyBorder="1" applyAlignment="1" applyProtection="1">
      <alignment horizontal="center" vertical="center" wrapText="1"/>
      <protection locked="0"/>
    </xf>
    <xf numFmtId="175" fontId="37" fillId="0" borderId="27" xfId="139" applyNumberFormat="1" applyFont="1" applyBorder="1" applyAlignment="1" applyProtection="1">
      <alignment horizontal="center" vertical="center" wrapText="1"/>
    </xf>
    <xf numFmtId="0" fontId="37" fillId="31" borderId="27" xfId="0" applyFont="1" applyFill="1" applyBorder="1" applyAlignment="1">
      <alignment horizontal="justify" vertical="center" wrapText="1"/>
    </xf>
    <xf numFmtId="175" fontId="37" fillId="0" borderId="27" xfId="139" applyNumberFormat="1" applyFont="1" applyFill="1" applyBorder="1" applyAlignment="1" applyProtection="1">
      <alignment horizontal="center" vertical="center" wrapText="1"/>
      <protection locked="0"/>
    </xf>
    <xf numFmtId="0" fontId="37" fillId="0" borderId="27" xfId="0" applyFont="1" applyFill="1" applyBorder="1" applyAlignment="1">
      <alignment horizontal="center" vertical="center" wrapText="1"/>
    </xf>
    <xf numFmtId="0" fontId="37" fillId="31" borderId="27" xfId="0" applyFont="1" applyFill="1" applyBorder="1" applyAlignment="1">
      <alignment horizontal="center" vertical="center" wrapText="1"/>
    </xf>
    <xf numFmtId="175" fontId="37" fillId="31" borderId="27" xfId="139" applyNumberFormat="1" applyFont="1" applyFill="1" applyBorder="1" applyAlignment="1" applyProtection="1">
      <alignment horizontal="center" vertical="center" wrapText="1"/>
      <protection locked="0"/>
    </xf>
    <xf numFmtId="0" fontId="37" fillId="0" borderId="0" xfId="0" applyFont="1" applyAlignment="1" applyProtection="1">
      <alignment horizontal="center" vertical="center" wrapText="1"/>
      <protection locked="0"/>
    </xf>
    <xf numFmtId="0" fontId="37" fillId="0" borderId="0" xfId="0" applyFont="1" applyAlignment="1" applyProtection="1">
      <alignment horizontal="justify" vertical="center" wrapText="1"/>
      <protection locked="0"/>
    </xf>
    <xf numFmtId="0" fontId="37" fillId="31" borderId="0" xfId="0" applyFont="1" applyFill="1" applyBorder="1" applyAlignment="1">
      <alignment horizontal="justify" vertical="center" wrapText="1"/>
    </xf>
    <xf numFmtId="175" fontId="29" fillId="0" borderId="24" xfId="139" applyNumberFormat="1" applyFont="1" applyBorder="1" applyAlignment="1" applyProtection="1">
      <alignment horizontal="center" vertical="center" wrapText="1"/>
    </xf>
    <xf numFmtId="0" fontId="37" fillId="0" borderId="0" xfId="0" applyFont="1" applyBorder="1" applyAlignment="1">
      <alignment horizontal="justify" vertical="center" wrapText="1"/>
    </xf>
    <xf numFmtId="174" fontId="37" fillId="0" borderId="27" xfId="143" applyNumberFormat="1" applyFont="1" applyBorder="1" applyAlignment="1" applyProtection="1">
      <alignment horizontal="center" vertical="center" wrapText="1"/>
    </xf>
    <xf numFmtId="0" fontId="29" fillId="0" borderId="0" xfId="0" applyFont="1" applyAlignment="1" applyProtection="1">
      <alignment vertical="center" wrapText="1"/>
      <protection locked="0"/>
    </xf>
    <xf numFmtId="0" fontId="29" fillId="0" borderId="0" xfId="0" applyFont="1" applyAlignment="1" applyProtection="1">
      <alignment horizontal="center" vertical="center" wrapText="1"/>
      <protection locked="0"/>
    </xf>
    <xf numFmtId="175" fontId="29" fillId="0" borderId="27" xfId="139" applyNumberFormat="1" applyFont="1" applyBorder="1" applyAlignment="1" applyProtection="1">
      <alignment horizontal="center" vertical="center" wrapText="1"/>
    </xf>
    <xf numFmtId="175" fontId="37" fillId="0" borderId="27" xfId="139" applyNumberFormat="1" applyFont="1" applyBorder="1" applyAlignment="1" applyProtection="1">
      <alignment horizontal="center" vertical="center" wrapText="1"/>
      <protection locked="0"/>
    </xf>
    <xf numFmtId="0" fontId="29" fillId="0" borderId="0" xfId="0" applyFont="1" applyAlignment="1">
      <alignment horizontal="center" vertical="center" wrapText="1"/>
    </xf>
    <xf numFmtId="176" fontId="37" fillId="0" borderId="0" xfId="0" applyNumberFormat="1" applyFont="1" applyAlignment="1" applyProtection="1">
      <alignment horizontal="center" vertical="center" wrapText="1"/>
      <protection hidden="1"/>
    </xf>
    <xf numFmtId="9" fontId="29" fillId="0" borderId="27" xfId="0" applyNumberFormat="1" applyFont="1" applyBorder="1" applyAlignment="1">
      <alignment horizontal="center" vertical="center" wrapText="1"/>
    </xf>
    <xf numFmtId="0" fontId="42" fillId="32" borderId="27" xfId="0" applyFont="1" applyFill="1" applyBorder="1" applyAlignment="1">
      <alignment horizontal="center" wrapText="1"/>
    </xf>
    <xf numFmtId="49" fontId="37" fillId="0" borderId="27" xfId="0" applyNumberFormat="1" applyFont="1" applyBorder="1" applyAlignment="1">
      <alignment horizontal="center" vertical="center" wrapText="1"/>
    </xf>
    <xf numFmtId="0" fontId="37" fillId="0" borderId="0" xfId="0" applyFont="1" applyAlignment="1" applyProtection="1">
      <alignment wrapText="1"/>
      <protection locked="0"/>
    </xf>
    <xf numFmtId="0" fontId="37" fillId="0" borderId="0" xfId="0" applyFont="1" applyAlignment="1" applyProtection="1">
      <alignment vertical="center" wrapText="1"/>
      <protection locked="0"/>
    </xf>
    <xf numFmtId="0" fontId="37" fillId="0" borderId="0" xfId="0" applyFont="1" applyAlignment="1" applyProtection="1">
      <alignment horizontal="left" wrapText="1"/>
      <protection locked="0"/>
    </xf>
    <xf numFmtId="0" fontId="37" fillId="0" borderId="0" xfId="0" applyFont="1" applyAlignment="1">
      <alignment wrapText="1"/>
    </xf>
    <xf numFmtId="0" fontId="37" fillId="0" borderId="0" xfId="0" applyFont="1" applyAlignment="1">
      <alignment horizontal="center" wrapText="1"/>
    </xf>
    <xf numFmtId="0" fontId="0" fillId="0" borderId="0" xfId="0" applyAlignment="1">
      <alignment wrapText="1"/>
    </xf>
    <xf numFmtId="175" fontId="37" fillId="0" borderId="32" xfId="139" applyNumberFormat="1" applyFont="1" applyBorder="1" applyAlignment="1" applyProtection="1">
      <alignment horizontal="center" vertical="center" wrapText="1"/>
    </xf>
    <xf numFmtId="0" fontId="35" fillId="0" borderId="21" xfId="0" applyFont="1" applyBorder="1" applyAlignment="1">
      <alignment horizontal="center" wrapText="1"/>
    </xf>
    <xf numFmtId="0" fontId="35" fillId="0" borderId="0" xfId="0" applyFont="1" applyAlignment="1">
      <alignment horizontal="center" wrapText="1"/>
    </xf>
    <xf numFmtId="0" fontId="24" fillId="0" borderId="14" xfId="6" applyFont="1" applyFill="1" applyBorder="1" applyAlignment="1" applyProtection="1">
      <alignment horizontal="left" vertical="center"/>
    </xf>
    <xf numFmtId="0" fontId="25" fillId="24" borderId="14" xfId="6" applyFont="1" applyFill="1" applyBorder="1" applyAlignment="1" applyProtection="1">
      <alignment horizontal="right"/>
    </xf>
    <xf numFmtId="0" fontId="23" fillId="22" borderId="14" xfId="6" applyFont="1" applyFill="1" applyBorder="1" applyAlignment="1" applyProtection="1">
      <alignment horizontal="justify" vertical="center" wrapText="1"/>
    </xf>
    <xf numFmtId="0" fontId="30" fillId="23" borderId="14" xfId="6" applyFont="1" applyFill="1" applyBorder="1" applyAlignment="1" applyProtection="1">
      <alignment horizontal="center" vertical="center"/>
    </xf>
    <xf numFmtId="0" fontId="22" fillId="0" borderId="14" xfId="6" applyFont="1" applyFill="1" applyBorder="1" applyAlignment="1" applyProtection="1">
      <alignment horizontal="justify" vertical="center"/>
    </xf>
    <xf numFmtId="173" fontId="25" fillId="0" borderId="14" xfId="6" applyNumberFormat="1" applyFont="1" applyFill="1" applyBorder="1" applyAlignment="1" applyProtection="1">
      <alignment horizontal="center"/>
      <protection hidden="1"/>
    </xf>
    <xf numFmtId="0" fontId="25" fillId="0" borderId="12" xfId="6" applyFont="1" applyFill="1" applyBorder="1" applyAlignment="1" applyProtection="1">
      <alignment horizontal="center" vertical="center"/>
    </xf>
    <xf numFmtId="0" fontId="25" fillId="0" borderId="11" xfId="6" applyFont="1" applyFill="1" applyBorder="1" applyAlignment="1" applyProtection="1">
      <alignment horizontal="center" vertical="center"/>
    </xf>
    <xf numFmtId="0" fontId="25" fillId="0" borderId="13" xfId="6" applyFont="1" applyFill="1" applyBorder="1" applyAlignment="1" applyProtection="1">
      <alignment horizontal="center" vertical="center"/>
    </xf>
    <xf numFmtId="0" fontId="24" fillId="0" borderId="14" xfId="6" applyFont="1" applyFill="1" applyBorder="1" applyAlignment="1" applyProtection="1">
      <alignment horizontal="left" vertical="center"/>
      <protection hidden="1"/>
    </xf>
    <xf numFmtId="0" fontId="23" fillId="22" borderId="14" xfId="6" applyFont="1" applyFill="1" applyBorder="1" applyAlignment="1" applyProtection="1">
      <alignment horizontal="center" vertical="center" wrapText="1"/>
    </xf>
    <xf numFmtId="173" fontId="25" fillId="24" borderId="14" xfId="6" applyNumberFormat="1" applyFont="1" applyFill="1" applyBorder="1" applyAlignment="1" applyProtection="1">
      <alignment horizontal="center"/>
      <protection hidden="1"/>
    </xf>
    <xf numFmtId="0" fontId="25" fillId="24" borderId="14" xfId="6" applyFont="1" applyFill="1" applyBorder="1" applyAlignment="1" applyProtection="1">
      <alignment horizontal="right" vertical="center"/>
    </xf>
    <xf numFmtId="0" fontId="25" fillId="0" borderId="14" xfId="6" applyFont="1" applyFill="1" applyBorder="1" applyAlignment="1" applyProtection="1">
      <alignment horizontal="center" vertical="center"/>
    </xf>
    <xf numFmtId="0" fontId="28" fillId="0" borderId="16" xfId="0" applyFont="1" applyFill="1" applyBorder="1" applyAlignment="1" applyProtection="1">
      <alignment horizontal="justify" vertical="center" wrapText="1"/>
    </xf>
    <xf numFmtId="0" fontId="27" fillId="0" borderId="1" xfId="0" applyFont="1" applyFill="1" applyBorder="1" applyAlignment="1" applyProtection="1">
      <alignment horizontal="justify" vertical="center" wrapText="1"/>
    </xf>
    <xf numFmtId="0" fontId="27" fillId="0" borderId="15" xfId="0" applyFont="1" applyFill="1" applyBorder="1" applyAlignment="1" applyProtection="1">
      <alignment horizontal="justify" vertical="center" wrapText="1"/>
    </xf>
    <xf numFmtId="0" fontId="27" fillId="0" borderId="17" xfId="0" applyFont="1" applyFill="1" applyBorder="1" applyAlignment="1" applyProtection="1">
      <alignment horizontal="justify" vertical="center" wrapText="1"/>
    </xf>
    <xf numFmtId="0" fontId="27" fillId="0" borderId="18" xfId="0" applyFont="1" applyFill="1" applyBorder="1" applyAlignment="1" applyProtection="1">
      <alignment horizontal="justify" vertical="center" wrapText="1"/>
    </xf>
    <xf numFmtId="0" fontId="27" fillId="0" borderId="19" xfId="0" applyFont="1" applyFill="1" applyBorder="1" applyAlignment="1" applyProtection="1">
      <alignment horizontal="justify" vertical="center" wrapText="1"/>
    </xf>
    <xf numFmtId="0" fontId="23" fillId="25" borderId="14" xfId="6" applyFont="1" applyFill="1" applyBorder="1" applyAlignment="1" applyProtection="1">
      <alignment horizontal="left"/>
    </xf>
    <xf numFmtId="9" fontId="25" fillId="25" borderId="14" xfId="6" applyNumberFormat="1" applyFont="1" applyFill="1" applyBorder="1" applyAlignment="1" applyProtection="1">
      <alignment horizontal="right"/>
      <protection locked="0"/>
    </xf>
    <xf numFmtId="0" fontId="24" fillId="0" borderId="18" xfId="0" applyFont="1" applyBorder="1" applyAlignment="1" applyProtection="1">
      <alignment horizontal="center"/>
    </xf>
    <xf numFmtId="0" fontId="24" fillId="0" borderId="21" xfId="0" applyFont="1" applyBorder="1" applyAlignment="1" applyProtection="1">
      <alignment horizontal="center"/>
    </xf>
    <xf numFmtId="0" fontId="24" fillId="0" borderId="0" xfId="0" applyFont="1" applyBorder="1" applyAlignment="1" applyProtection="1">
      <alignment horizontal="center"/>
    </xf>
    <xf numFmtId="0" fontId="24" fillId="0" borderId="22" xfId="0" applyFont="1" applyBorder="1" applyAlignment="1" applyProtection="1">
      <alignment horizontal="center"/>
    </xf>
    <xf numFmtId="0" fontId="26" fillId="0" borderId="16" xfId="0" applyFont="1" applyBorder="1" applyAlignment="1" applyProtection="1">
      <alignment horizontal="center" vertical="center"/>
    </xf>
    <xf numFmtId="0" fontId="26" fillId="0" borderId="1" xfId="0" applyFont="1" applyBorder="1" applyAlignment="1" applyProtection="1">
      <alignment horizontal="center" vertical="center"/>
    </xf>
    <xf numFmtId="0" fontId="26" fillId="0" borderId="15" xfId="0" applyFont="1" applyBorder="1" applyAlignment="1" applyProtection="1">
      <alignment horizontal="center" vertical="center"/>
    </xf>
    <xf numFmtId="0" fontId="26" fillId="0" borderId="21" xfId="0" applyFont="1" applyBorder="1" applyAlignment="1" applyProtection="1">
      <alignment horizontal="center" vertical="center"/>
    </xf>
    <xf numFmtId="0" fontId="26" fillId="0" borderId="0" xfId="0" applyFont="1" applyBorder="1" applyAlignment="1" applyProtection="1">
      <alignment horizontal="center" vertical="center"/>
    </xf>
    <xf numFmtId="0" fontId="26" fillId="0" borderId="22" xfId="0" applyFont="1" applyBorder="1" applyAlignment="1" applyProtection="1">
      <alignment horizontal="center" vertical="center"/>
    </xf>
    <xf numFmtId="0" fontId="4" fillId="0" borderId="20" xfId="1" applyFont="1" applyBorder="1" applyAlignment="1" applyProtection="1">
      <alignment horizontal="center" vertical="center" wrapText="1"/>
    </xf>
    <xf numFmtId="0" fontId="24" fillId="0" borderId="14" xfId="6" applyFont="1" applyBorder="1" applyAlignment="1" applyProtection="1">
      <alignment horizontal="justify" vertical="center" wrapText="1"/>
    </xf>
    <xf numFmtId="0" fontId="22" fillId="0" borderId="14" xfId="6" applyFont="1" applyFill="1" applyBorder="1" applyAlignment="1" applyProtection="1">
      <alignment horizontal="left" vertical="top" wrapText="1"/>
    </xf>
    <xf numFmtId="0" fontId="31" fillId="0" borderId="11" xfId="6" applyFont="1" applyBorder="1" applyAlignment="1" applyProtection="1">
      <alignment horizontal="center" vertical="center" wrapText="1"/>
    </xf>
    <xf numFmtId="0" fontId="24" fillId="0" borderId="12" xfId="6" applyFont="1" applyBorder="1" applyAlignment="1" applyProtection="1">
      <alignment horizontal="justify" vertical="center" wrapText="1"/>
    </xf>
    <xf numFmtId="0" fontId="24" fillId="0" borderId="11" xfId="6" applyFont="1" applyBorder="1" applyAlignment="1" applyProtection="1">
      <alignment horizontal="justify" vertical="center" wrapText="1"/>
    </xf>
    <xf numFmtId="0" fontId="24" fillId="0" borderId="13" xfId="6" applyFont="1" applyBorder="1" applyAlignment="1" applyProtection="1">
      <alignment horizontal="justify" vertical="center" wrapText="1"/>
    </xf>
    <xf numFmtId="0" fontId="21" fillId="23" borderId="14" xfId="6" applyFont="1" applyFill="1" applyBorder="1" applyAlignment="1" applyProtection="1">
      <alignment horizontal="center" vertical="center"/>
    </xf>
    <xf numFmtId="0" fontId="21" fillId="0" borderId="12" xfId="6" applyFont="1" applyFill="1" applyBorder="1" applyAlignment="1" applyProtection="1">
      <alignment horizontal="left" vertical="center"/>
    </xf>
    <xf numFmtId="0" fontId="21" fillId="0" borderId="11" xfId="6" applyFont="1" applyFill="1" applyBorder="1" applyAlignment="1" applyProtection="1">
      <alignment horizontal="left" vertical="center"/>
    </xf>
    <xf numFmtId="0" fontId="21" fillId="0" borderId="13" xfId="6" applyFont="1" applyFill="1" applyBorder="1" applyAlignment="1" applyProtection="1">
      <alignment horizontal="left" vertical="center"/>
    </xf>
    <xf numFmtId="0" fontId="36" fillId="0" borderId="14" xfId="6" applyFont="1" applyFill="1" applyBorder="1" applyAlignment="1" applyProtection="1">
      <alignment horizontal="left" vertical="top" wrapText="1"/>
    </xf>
    <xf numFmtId="0" fontId="22" fillId="0" borderId="25" xfId="6" applyFont="1" applyBorder="1" applyAlignment="1">
      <alignment horizontal="justify" vertical="center"/>
    </xf>
    <xf numFmtId="0" fontId="23" fillId="28" borderId="12" xfId="6" applyFont="1" applyFill="1" applyBorder="1" applyAlignment="1" applyProtection="1">
      <alignment horizontal="center" vertical="center"/>
    </xf>
    <xf numFmtId="0" fontId="23" fillId="28" borderId="11" xfId="6" applyFont="1" applyFill="1" applyBorder="1" applyAlignment="1" applyProtection="1">
      <alignment horizontal="center" vertical="center"/>
    </xf>
    <xf numFmtId="0" fontId="23" fillId="28" borderId="13" xfId="6" applyFont="1" applyFill="1" applyBorder="1" applyAlignment="1" applyProtection="1">
      <alignment horizontal="center" vertical="center"/>
    </xf>
    <xf numFmtId="0" fontId="25" fillId="27" borderId="12" xfId="6" applyFont="1" applyFill="1" applyBorder="1" applyAlignment="1" applyProtection="1">
      <alignment horizontal="center" vertical="center"/>
    </xf>
    <xf numFmtId="0" fontId="25" fillId="27" borderId="11" xfId="6" applyFont="1" applyFill="1" applyBorder="1" applyAlignment="1" applyProtection="1">
      <alignment horizontal="center" vertical="center"/>
    </xf>
    <xf numFmtId="0" fontId="25" fillId="27" borderId="13" xfId="6" applyFont="1" applyFill="1" applyBorder="1" applyAlignment="1" applyProtection="1">
      <alignment horizontal="center" vertical="center"/>
    </xf>
    <xf numFmtId="0" fontId="0" fillId="0" borderId="1" xfId="0" applyBorder="1" applyAlignment="1">
      <alignment horizontal="center"/>
    </xf>
    <xf numFmtId="0" fontId="0" fillId="0" borderId="0" xfId="0" applyAlignment="1">
      <alignment horizontal="center"/>
    </xf>
    <xf numFmtId="0" fontId="23" fillId="0" borderId="12" xfId="6" applyFont="1" applyFill="1" applyBorder="1" applyAlignment="1" applyProtection="1">
      <alignment horizontal="left"/>
    </xf>
    <xf numFmtId="0" fontId="23" fillId="0" borderId="11" xfId="6" applyFont="1" applyFill="1" applyBorder="1" applyAlignment="1" applyProtection="1">
      <alignment horizontal="left"/>
    </xf>
    <xf numFmtId="0" fontId="23" fillId="0" borderId="13" xfId="6" applyFont="1" applyFill="1" applyBorder="1" applyAlignment="1" applyProtection="1">
      <alignment horizontal="left"/>
    </xf>
    <xf numFmtId="0" fontId="23" fillId="0" borderId="14" xfId="6" applyFont="1" applyFill="1" applyBorder="1" applyAlignment="1" applyProtection="1">
      <alignment horizontal="left"/>
    </xf>
    <xf numFmtId="0" fontId="23" fillId="27" borderId="14" xfId="6" applyFont="1" applyFill="1" applyBorder="1" applyAlignment="1" applyProtection="1">
      <alignment horizontal="left" vertical="center"/>
    </xf>
    <xf numFmtId="0" fontId="23" fillId="0" borderId="12" xfId="6" applyFont="1" applyBorder="1" applyAlignment="1">
      <alignment horizontal="left"/>
    </xf>
    <xf numFmtId="0" fontId="23" fillId="0" borderId="11" xfId="6" applyFont="1" applyBorder="1" applyAlignment="1">
      <alignment horizontal="left"/>
    </xf>
    <xf numFmtId="0" fontId="2" fillId="0" borderId="14" xfId="0" applyFont="1" applyBorder="1" applyAlignment="1">
      <alignment horizontal="center" vertical="center"/>
    </xf>
    <xf numFmtId="0" fontId="2" fillId="0" borderId="14" xfId="0" applyFont="1" applyBorder="1" applyAlignment="1">
      <alignment horizontal="center" vertical="center" wrapText="1"/>
    </xf>
    <xf numFmtId="0" fontId="2" fillId="22" borderId="14" xfId="0" applyFont="1" applyFill="1" applyBorder="1" applyAlignment="1">
      <alignment horizontal="center" vertical="center"/>
    </xf>
    <xf numFmtId="0" fontId="0" fillId="0" borderId="23" xfId="0" applyBorder="1" applyAlignment="1">
      <alignment horizontal="center" vertical="center" wrapText="1"/>
    </xf>
    <xf numFmtId="0" fontId="0" fillId="0" borderId="20" xfId="0" applyBorder="1" applyAlignment="1">
      <alignment horizontal="center" vertical="center" wrapText="1"/>
    </xf>
    <xf numFmtId="0" fontId="0" fillId="0" borderId="24" xfId="0" applyBorder="1" applyAlignment="1">
      <alignment horizontal="center" vertical="center" wrapText="1"/>
    </xf>
    <xf numFmtId="0" fontId="29" fillId="0" borderId="29" xfId="0" applyFont="1" applyBorder="1" applyAlignment="1">
      <alignment horizontal="center" vertical="center" wrapText="1"/>
    </xf>
    <xf numFmtId="0" fontId="29" fillId="0" borderId="30" xfId="0" applyFont="1" applyBorder="1" applyAlignment="1">
      <alignment horizontal="center" vertical="center" wrapText="1"/>
    </xf>
    <xf numFmtId="0" fontId="29" fillId="0" borderId="28" xfId="0" applyFont="1" applyBorder="1" applyAlignment="1">
      <alignment horizontal="center" vertical="center" wrapText="1"/>
    </xf>
    <xf numFmtId="0" fontId="29" fillId="0" borderId="20" xfId="0" applyFont="1" applyBorder="1" applyAlignment="1">
      <alignment horizontal="center" vertical="center" wrapText="1"/>
    </xf>
    <xf numFmtId="0" fontId="29" fillId="0" borderId="24" xfId="0" applyFont="1" applyBorder="1" applyAlignment="1">
      <alignment horizontal="center" vertical="center" wrapText="1"/>
    </xf>
    <xf numFmtId="0" fontId="29" fillId="0" borderId="31" xfId="0" applyFont="1" applyBorder="1" applyAlignment="1">
      <alignment horizontal="center" vertical="center" wrapText="1"/>
    </xf>
    <xf numFmtId="0" fontId="29" fillId="0" borderId="0" xfId="0" applyFont="1" applyAlignment="1" applyProtection="1">
      <alignment horizontal="center" vertical="center" wrapText="1"/>
      <protection locked="0"/>
    </xf>
    <xf numFmtId="0" fontId="38" fillId="0" borderId="29" xfId="0" applyFont="1" applyBorder="1" applyAlignment="1">
      <alignment horizontal="center" vertical="center" wrapText="1"/>
    </xf>
    <xf numFmtId="0" fontId="38" fillId="0" borderId="31" xfId="0" applyFont="1" applyBorder="1" applyAlignment="1">
      <alignment horizontal="center" vertical="center" wrapText="1"/>
    </xf>
    <xf numFmtId="0" fontId="38" fillId="0" borderId="30" xfId="0" applyFont="1" applyBorder="1" applyAlignment="1">
      <alignment horizontal="center" vertical="center" wrapText="1"/>
    </xf>
    <xf numFmtId="0" fontId="23" fillId="29" borderId="29" xfId="0" applyFont="1" applyFill="1" applyBorder="1" applyAlignment="1">
      <alignment horizontal="center" vertical="center" wrapText="1"/>
    </xf>
    <xf numFmtId="0" fontId="23" fillId="29" borderId="31" xfId="0" applyFont="1" applyFill="1" applyBorder="1" applyAlignment="1">
      <alignment horizontal="center" vertical="center" wrapText="1"/>
    </xf>
    <xf numFmtId="0" fontId="23" fillId="29" borderId="30" xfId="0" applyFont="1" applyFill="1" applyBorder="1" applyAlignment="1">
      <alignment horizontal="center" vertical="center" wrapText="1"/>
    </xf>
    <xf numFmtId="0" fontId="39" fillId="30" borderId="29" xfId="0" applyFont="1" applyFill="1" applyBorder="1" applyAlignment="1">
      <alignment horizontal="center" vertical="center" wrapText="1"/>
    </xf>
    <xf numFmtId="0" fontId="39" fillId="30" borderId="31" xfId="0" applyFont="1" applyFill="1" applyBorder="1" applyAlignment="1">
      <alignment horizontal="center" vertical="center" wrapText="1"/>
    </xf>
    <xf numFmtId="0" fontId="39" fillId="30" borderId="30" xfId="0" applyFont="1" applyFill="1" applyBorder="1" applyAlignment="1">
      <alignment horizontal="center" vertical="center" wrapText="1"/>
    </xf>
    <xf numFmtId="0" fontId="40" fillId="31" borderId="29" xfId="0" applyFont="1" applyFill="1" applyBorder="1" applyAlignment="1">
      <alignment horizontal="center" vertical="center" wrapText="1"/>
    </xf>
    <xf numFmtId="0" fontId="40" fillId="31" borderId="31" xfId="0" applyFont="1" applyFill="1" applyBorder="1" applyAlignment="1">
      <alignment horizontal="center" vertical="center" wrapText="1"/>
    </xf>
    <xf numFmtId="0" fontId="40" fillId="31" borderId="30" xfId="0" applyFont="1" applyFill="1" applyBorder="1" applyAlignment="1">
      <alignment horizontal="center" vertical="center" wrapText="1"/>
    </xf>
    <xf numFmtId="0" fontId="29" fillId="29" borderId="28" xfId="0" applyFont="1" applyFill="1" applyBorder="1" applyAlignment="1">
      <alignment horizontal="center" vertical="center" wrapText="1"/>
    </xf>
    <xf numFmtId="0" fontId="29" fillId="29" borderId="24" xfId="0" applyFont="1" applyFill="1" applyBorder="1" applyAlignment="1">
      <alignment horizontal="center" vertical="center" wrapText="1"/>
    </xf>
    <xf numFmtId="0" fontId="41" fillId="29" borderId="29" xfId="0" applyFont="1" applyFill="1" applyBorder="1" applyAlignment="1">
      <alignment horizontal="center" vertical="center" wrapText="1"/>
    </xf>
    <xf numFmtId="0" fontId="41" fillId="29" borderId="31" xfId="0" applyFont="1" applyFill="1" applyBorder="1" applyAlignment="1">
      <alignment horizontal="center" vertical="center" wrapText="1"/>
    </xf>
    <xf numFmtId="0" fontId="41" fillId="29" borderId="30" xfId="0" applyFont="1" applyFill="1" applyBorder="1" applyAlignment="1">
      <alignment horizontal="center" vertical="center" wrapText="1"/>
    </xf>
    <xf numFmtId="0" fontId="28" fillId="32" borderId="29" xfId="0" applyFont="1" applyFill="1" applyBorder="1" applyAlignment="1">
      <alignment horizontal="left" vertical="center" wrapText="1"/>
    </xf>
    <xf numFmtId="0" fontId="28" fillId="32" borderId="31" xfId="0" applyFont="1" applyFill="1" applyBorder="1" applyAlignment="1">
      <alignment horizontal="left" vertical="center" wrapText="1"/>
    </xf>
    <xf numFmtId="0" fontId="28" fillId="32" borderId="30" xfId="0" applyFont="1" applyFill="1" applyBorder="1" applyAlignment="1">
      <alignment horizontal="left" vertical="center" wrapText="1"/>
    </xf>
  </cellXfs>
  <cellStyles count="144">
    <cellStyle name="Buena 2" xfId="10" xr:uid="{00000000-0005-0000-0000-000000000000}"/>
    <cellStyle name="Cálculo 2" xfId="11" xr:uid="{00000000-0005-0000-0000-000001000000}"/>
    <cellStyle name="Celda de comprobación 2" xfId="12" xr:uid="{00000000-0005-0000-0000-000002000000}"/>
    <cellStyle name="Celda vinculada 2" xfId="13" xr:uid="{00000000-0005-0000-0000-000003000000}"/>
    <cellStyle name="Date" xfId="14" xr:uid="{00000000-0005-0000-0000-000004000000}"/>
    <cellStyle name="Date 2" xfId="15" xr:uid="{00000000-0005-0000-0000-000005000000}"/>
    <cellStyle name="Encabezado 4 2" xfId="16" xr:uid="{00000000-0005-0000-0000-000006000000}"/>
    <cellStyle name="Énfasis 1" xfId="17" xr:uid="{00000000-0005-0000-0000-000007000000}"/>
    <cellStyle name="Énfasis 1 2" xfId="18" xr:uid="{00000000-0005-0000-0000-000008000000}"/>
    <cellStyle name="Énfasis 2" xfId="19" xr:uid="{00000000-0005-0000-0000-000009000000}"/>
    <cellStyle name="Énfasis 2 2" xfId="20" xr:uid="{00000000-0005-0000-0000-00000A000000}"/>
    <cellStyle name="Énfasis 3" xfId="21" xr:uid="{00000000-0005-0000-0000-00000B000000}"/>
    <cellStyle name="Énfasis 3 2" xfId="22" xr:uid="{00000000-0005-0000-0000-00000C000000}"/>
    <cellStyle name="Énfasis1 - 20%" xfId="23" xr:uid="{00000000-0005-0000-0000-00000D000000}"/>
    <cellStyle name="Énfasis1 - 20% 2" xfId="24" xr:uid="{00000000-0005-0000-0000-00000E000000}"/>
    <cellStyle name="Énfasis1 - 40%" xfId="25" xr:uid="{00000000-0005-0000-0000-00000F000000}"/>
    <cellStyle name="Énfasis1 - 40% 2" xfId="26" xr:uid="{00000000-0005-0000-0000-000010000000}"/>
    <cellStyle name="Énfasis1 - 60%" xfId="27" xr:uid="{00000000-0005-0000-0000-000011000000}"/>
    <cellStyle name="Énfasis1 - 60% 2" xfId="28" xr:uid="{00000000-0005-0000-0000-000012000000}"/>
    <cellStyle name="Énfasis1 2" xfId="29" xr:uid="{00000000-0005-0000-0000-000013000000}"/>
    <cellStyle name="Énfasis1 3" xfId="30" xr:uid="{00000000-0005-0000-0000-000014000000}"/>
    <cellStyle name="Énfasis1 4" xfId="31" xr:uid="{00000000-0005-0000-0000-000015000000}"/>
    <cellStyle name="Énfasis1 5" xfId="32" xr:uid="{00000000-0005-0000-0000-000016000000}"/>
    <cellStyle name="Énfasis2 - 20%" xfId="33" xr:uid="{00000000-0005-0000-0000-000017000000}"/>
    <cellStyle name="Énfasis2 - 20% 2" xfId="34" xr:uid="{00000000-0005-0000-0000-000018000000}"/>
    <cellStyle name="Énfasis2 - 40%" xfId="35" xr:uid="{00000000-0005-0000-0000-000019000000}"/>
    <cellStyle name="Énfasis2 - 40% 2" xfId="36" xr:uid="{00000000-0005-0000-0000-00001A000000}"/>
    <cellStyle name="Énfasis2 - 60%" xfId="37" xr:uid="{00000000-0005-0000-0000-00001B000000}"/>
    <cellStyle name="Énfasis2 - 60% 2" xfId="38" xr:uid="{00000000-0005-0000-0000-00001C000000}"/>
    <cellStyle name="Énfasis2 2" xfId="39" xr:uid="{00000000-0005-0000-0000-00001D000000}"/>
    <cellStyle name="Énfasis2 3" xfId="40" xr:uid="{00000000-0005-0000-0000-00001E000000}"/>
    <cellStyle name="Énfasis2 4" xfId="41" xr:uid="{00000000-0005-0000-0000-00001F000000}"/>
    <cellStyle name="Énfasis2 5" xfId="42" xr:uid="{00000000-0005-0000-0000-000020000000}"/>
    <cellStyle name="Énfasis3 - 20%" xfId="43" xr:uid="{00000000-0005-0000-0000-000021000000}"/>
    <cellStyle name="Énfasis3 - 20% 2" xfId="44" xr:uid="{00000000-0005-0000-0000-000022000000}"/>
    <cellStyle name="Énfasis3 - 40%" xfId="45" xr:uid="{00000000-0005-0000-0000-000023000000}"/>
    <cellStyle name="Énfasis3 - 40% 2" xfId="46" xr:uid="{00000000-0005-0000-0000-000024000000}"/>
    <cellStyle name="Énfasis3 - 60%" xfId="47" xr:uid="{00000000-0005-0000-0000-000025000000}"/>
    <cellStyle name="Énfasis3 - 60% 2" xfId="48" xr:uid="{00000000-0005-0000-0000-000026000000}"/>
    <cellStyle name="Énfasis3 2" xfId="49" xr:uid="{00000000-0005-0000-0000-000027000000}"/>
    <cellStyle name="Énfasis3 3" xfId="50" xr:uid="{00000000-0005-0000-0000-000028000000}"/>
    <cellStyle name="Énfasis3 4" xfId="51" xr:uid="{00000000-0005-0000-0000-000029000000}"/>
    <cellStyle name="Énfasis3 5" xfId="52" xr:uid="{00000000-0005-0000-0000-00002A000000}"/>
    <cellStyle name="Énfasis4 - 20%" xfId="53" xr:uid="{00000000-0005-0000-0000-00002B000000}"/>
    <cellStyle name="Énfasis4 - 20% 2" xfId="54" xr:uid="{00000000-0005-0000-0000-00002C000000}"/>
    <cellStyle name="Énfasis4 - 40%" xfId="55" xr:uid="{00000000-0005-0000-0000-00002D000000}"/>
    <cellStyle name="Énfasis4 - 40% 2" xfId="56" xr:uid="{00000000-0005-0000-0000-00002E000000}"/>
    <cellStyle name="Énfasis4 - 60%" xfId="57" xr:uid="{00000000-0005-0000-0000-00002F000000}"/>
    <cellStyle name="Énfasis4 - 60% 2" xfId="58" xr:uid="{00000000-0005-0000-0000-000030000000}"/>
    <cellStyle name="Énfasis4 2" xfId="59" xr:uid="{00000000-0005-0000-0000-000031000000}"/>
    <cellStyle name="Énfasis4 3" xfId="60" xr:uid="{00000000-0005-0000-0000-000032000000}"/>
    <cellStyle name="Énfasis4 4" xfId="61" xr:uid="{00000000-0005-0000-0000-000033000000}"/>
    <cellStyle name="Énfasis4 5" xfId="62" xr:uid="{00000000-0005-0000-0000-000034000000}"/>
    <cellStyle name="Énfasis5 - 20%" xfId="63" xr:uid="{00000000-0005-0000-0000-000035000000}"/>
    <cellStyle name="Énfasis5 - 20% 2" xfId="64" xr:uid="{00000000-0005-0000-0000-000036000000}"/>
    <cellStyle name="Énfasis5 - 40%" xfId="65" xr:uid="{00000000-0005-0000-0000-000037000000}"/>
    <cellStyle name="Énfasis5 - 40% 2" xfId="66" xr:uid="{00000000-0005-0000-0000-000038000000}"/>
    <cellStyle name="Énfasis5 - 60%" xfId="67" xr:uid="{00000000-0005-0000-0000-000039000000}"/>
    <cellStyle name="Énfasis5 - 60% 2" xfId="68" xr:uid="{00000000-0005-0000-0000-00003A000000}"/>
    <cellStyle name="Énfasis5 2" xfId="69" xr:uid="{00000000-0005-0000-0000-00003B000000}"/>
    <cellStyle name="Énfasis5 3" xfId="70" xr:uid="{00000000-0005-0000-0000-00003C000000}"/>
    <cellStyle name="Énfasis5 4" xfId="71" xr:uid="{00000000-0005-0000-0000-00003D000000}"/>
    <cellStyle name="Énfasis5 5" xfId="72" xr:uid="{00000000-0005-0000-0000-00003E000000}"/>
    <cellStyle name="Énfasis6 - 20%" xfId="73" xr:uid="{00000000-0005-0000-0000-00003F000000}"/>
    <cellStyle name="Énfasis6 - 20% 2" xfId="74" xr:uid="{00000000-0005-0000-0000-000040000000}"/>
    <cellStyle name="Énfasis6 - 40%" xfId="75" xr:uid="{00000000-0005-0000-0000-000041000000}"/>
    <cellStyle name="Énfasis6 - 40% 2" xfId="76" xr:uid="{00000000-0005-0000-0000-000042000000}"/>
    <cellStyle name="Énfasis6 - 60%" xfId="77" xr:uid="{00000000-0005-0000-0000-000043000000}"/>
    <cellStyle name="Énfasis6 - 60% 2" xfId="78" xr:uid="{00000000-0005-0000-0000-000044000000}"/>
    <cellStyle name="Énfasis6 2" xfId="79" xr:uid="{00000000-0005-0000-0000-000045000000}"/>
    <cellStyle name="Énfasis6 3" xfId="80" xr:uid="{00000000-0005-0000-0000-000046000000}"/>
    <cellStyle name="Énfasis6 4" xfId="81" xr:uid="{00000000-0005-0000-0000-000047000000}"/>
    <cellStyle name="Énfasis6 5" xfId="82" xr:uid="{00000000-0005-0000-0000-000048000000}"/>
    <cellStyle name="Entrada 2" xfId="83" xr:uid="{00000000-0005-0000-0000-000049000000}"/>
    <cellStyle name="Euro" xfId="84" xr:uid="{00000000-0005-0000-0000-00004A000000}"/>
    <cellStyle name="Excel Built-in Percent" xfId="85" xr:uid="{00000000-0005-0000-0000-00004B000000}"/>
    <cellStyle name="Fixed" xfId="86" xr:uid="{00000000-0005-0000-0000-00004C000000}"/>
    <cellStyle name="Fixed 2" xfId="87" xr:uid="{00000000-0005-0000-0000-00004D000000}"/>
    <cellStyle name="Incorrecto 2" xfId="88" xr:uid="{00000000-0005-0000-0000-00004E000000}"/>
    <cellStyle name="Millares" xfId="140" builtinId="3"/>
    <cellStyle name="Millares [0] 2" xfId="89" xr:uid="{00000000-0005-0000-0000-000050000000}"/>
    <cellStyle name="Millares [0] 3 2" xfId="138" xr:uid="{00000000-0005-0000-0000-000051000000}"/>
    <cellStyle name="Millares 2" xfId="90" xr:uid="{00000000-0005-0000-0000-000052000000}"/>
    <cellStyle name="Millares 2 2" xfId="9" xr:uid="{00000000-0005-0000-0000-000053000000}"/>
    <cellStyle name="Millares 2 2 2" xfId="131" xr:uid="{00000000-0005-0000-0000-000054000000}"/>
    <cellStyle name="Millares 2 3" xfId="91" xr:uid="{00000000-0005-0000-0000-000055000000}"/>
    <cellStyle name="Moneda" xfId="142" builtinId="4"/>
    <cellStyle name="Moneda [0] 2" xfId="135" xr:uid="{00000000-0005-0000-0000-000057000000}"/>
    <cellStyle name="Moneda 13" xfId="129" xr:uid="{00000000-0005-0000-0000-000058000000}"/>
    <cellStyle name="Moneda 2" xfId="92" xr:uid="{00000000-0005-0000-0000-000059000000}"/>
    <cellStyle name="Moneda 2 2" xfId="93" xr:uid="{00000000-0005-0000-0000-00005A000000}"/>
    <cellStyle name="Moneda 2 3" xfId="8" xr:uid="{00000000-0005-0000-0000-00005B000000}"/>
    <cellStyle name="Moneda 3" xfId="94" xr:uid="{00000000-0005-0000-0000-00005C000000}"/>
    <cellStyle name="Moneda 3 2" xfId="95" xr:uid="{00000000-0005-0000-0000-00005D000000}"/>
    <cellStyle name="Moneda 4" xfId="96" xr:uid="{00000000-0005-0000-0000-00005E000000}"/>
    <cellStyle name="Moneda 5" xfId="136" xr:uid="{00000000-0005-0000-0000-00005F000000}"/>
    <cellStyle name="Moneda 6" xfId="130" xr:uid="{00000000-0005-0000-0000-000060000000}"/>
    <cellStyle name="Moneda 7" xfId="139" xr:uid="{00000000-0005-0000-0000-000061000000}"/>
    <cellStyle name="Moneda 8" xfId="141" xr:uid="{00000000-0005-0000-0000-000062000000}"/>
    <cellStyle name="Neutral 2" xfId="97" xr:uid="{00000000-0005-0000-0000-000063000000}"/>
    <cellStyle name="Normal" xfId="0" builtinId="0"/>
    <cellStyle name="Normal 10 2 2 2" xfId="1" xr:uid="{00000000-0005-0000-0000-000065000000}"/>
    <cellStyle name="Normal 11 45 10 2" xfId="4" xr:uid="{00000000-0005-0000-0000-000066000000}"/>
    <cellStyle name="Normal 11 45 9 2 2" xfId="3" xr:uid="{00000000-0005-0000-0000-000067000000}"/>
    <cellStyle name="Normal 2" xfId="5" xr:uid="{00000000-0005-0000-0000-000068000000}"/>
    <cellStyle name="Normal 2 2" xfId="98" xr:uid="{00000000-0005-0000-0000-000069000000}"/>
    <cellStyle name="Normal 2 2 2" xfId="6" xr:uid="{00000000-0005-0000-0000-00006A000000}"/>
    <cellStyle name="Normal 2 2 2 2" xfId="99" xr:uid="{00000000-0005-0000-0000-00006B000000}"/>
    <cellStyle name="Normal 2 3" xfId="100" xr:uid="{00000000-0005-0000-0000-00006C000000}"/>
    <cellStyle name="Normal 2 3 2" xfId="101" xr:uid="{00000000-0005-0000-0000-00006D000000}"/>
    <cellStyle name="Normal 2 4" xfId="102" xr:uid="{00000000-0005-0000-0000-00006E000000}"/>
    <cellStyle name="Normal 2 4 2" xfId="137" xr:uid="{00000000-0005-0000-0000-00006F000000}"/>
    <cellStyle name="Normal 3" xfId="103" xr:uid="{00000000-0005-0000-0000-000070000000}"/>
    <cellStyle name="Normal 4" xfId="104" xr:uid="{00000000-0005-0000-0000-000071000000}"/>
    <cellStyle name="Normal 4 2" xfId="105" xr:uid="{00000000-0005-0000-0000-000072000000}"/>
    <cellStyle name="Normal 5" xfId="106" xr:uid="{00000000-0005-0000-0000-000073000000}"/>
    <cellStyle name="Normal 6" xfId="107" xr:uid="{00000000-0005-0000-0000-000074000000}"/>
    <cellStyle name="Normal 6 2" xfId="134" xr:uid="{00000000-0005-0000-0000-000075000000}"/>
    <cellStyle name="Normal 68 2 2 2" xfId="2" xr:uid="{00000000-0005-0000-0000-000076000000}"/>
    <cellStyle name="Normal 7" xfId="108" xr:uid="{00000000-0005-0000-0000-000077000000}"/>
    <cellStyle name="Normal 7 2" xfId="109" xr:uid="{00000000-0005-0000-0000-000078000000}"/>
    <cellStyle name="Normal 8" xfId="110" xr:uid="{00000000-0005-0000-0000-000079000000}"/>
    <cellStyle name="Normal 9" xfId="132" xr:uid="{00000000-0005-0000-0000-00007A000000}"/>
    <cellStyle name="Notas 2" xfId="111" xr:uid="{00000000-0005-0000-0000-00007B000000}"/>
    <cellStyle name="Porcentaje" xfId="143" builtinId="5"/>
    <cellStyle name="Porcentaje 2" xfId="112" xr:uid="{00000000-0005-0000-0000-00007D000000}"/>
    <cellStyle name="Porcentaje 2 2" xfId="7" xr:uid="{00000000-0005-0000-0000-00007E000000}"/>
    <cellStyle name="Porcentaje 3" xfId="113" xr:uid="{00000000-0005-0000-0000-00007F000000}"/>
    <cellStyle name="Porcentual 2" xfId="114" xr:uid="{00000000-0005-0000-0000-000080000000}"/>
    <cellStyle name="Porcentual 2 2" xfId="115" xr:uid="{00000000-0005-0000-0000-000081000000}"/>
    <cellStyle name="Porcentual 2 2 2" xfId="116" xr:uid="{00000000-0005-0000-0000-000082000000}"/>
    <cellStyle name="Porcentual 2 3" xfId="117" xr:uid="{00000000-0005-0000-0000-000083000000}"/>
    <cellStyle name="Porcentual 2 7" xfId="133" xr:uid="{00000000-0005-0000-0000-000084000000}"/>
    <cellStyle name="Porcentual 3" xfId="118" xr:uid="{00000000-0005-0000-0000-000085000000}"/>
    <cellStyle name="Salida 2" xfId="119" xr:uid="{00000000-0005-0000-0000-000086000000}"/>
    <cellStyle name="Text" xfId="120" xr:uid="{00000000-0005-0000-0000-000087000000}"/>
    <cellStyle name="Text 2" xfId="121" xr:uid="{00000000-0005-0000-0000-000088000000}"/>
    <cellStyle name="Texto de advertencia 2" xfId="122" xr:uid="{00000000-0005-0000-0000-000089000000}"/>
    <cellStyle name="Título 1 2" xfId="123" xr:uid="{00000000-0005-0000-0000-00008A000000}"/>
    <cellStyle name="Título 2 2" xfId="124" xr:uid="{00000000-0005-0000-0000-00008B000000}"/>
    <cellStyle name="Título 3 2" xfId="125" xr:uid="{00000000-0005-0000-0000-00008C000000}"/>
    <cellStyle name="Título de hoja" xfId="126" xr:uid="{00000000-0005-0000-0000-00008D000000}"/>
    <cellStyle name="Título de hoja 2" xfId="127" xr:uid="{00000000-0005-0000-0000-00008E000000}"/>
    <cellStyle name="Total 2" xfId="128" xr:uid="{00000000-0005-0000-0000-00008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59532</xdr:colOff>
      <xdr:row>0</xdr:row>
      <xdr:rowOff>0</xdr:rowOff>
    </xdr:from>
    <xdr:to>
      <xdr:col>3</xdr:col>
      <xdr:colOff>369094</xdr:colOff>
      <xdr:row>3</xdr:row>
      <xdr:rowOff>142875</xdr:rowOff>
    </xdr:to>
    <xdr:pic>
      <xdr:nvPicPr>
        <xdr:cNvPr id="2" name="Imagen 1" descr="Logo CSJ RGB_01">
          <a:extLst>
            <a:ext uri="{FF2B5EF4-FFF2-40B4-BE49-F238E27FC236}">
              <a16:creationId xmlns:a16="http://schemas.microsoft.com/office/drawing/2014/main" id="{17D0018F-B3CC-4C41-9014-92B058AE09D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532" y="0"/>
          <a:ext cx="1833562" cy="7143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RESUPUESTO%20Y%20CANTIDADES%20FLORENCIA%20ESTUDIO%20ELECTRICO%20FLORENCIA%20FINAL%20EJECUCION%20(1)%20(1).xlsx?F4110067" TargetMode="External"/><Relationship Id="rId1" Type="http://schemas.openxmlformats.org/officeDocument/2006/relationships/externalLinkPath" Target="file:///\\F4110067\PRESUPUESTO%20Y%20CANTIDADES%20FLORENCIA%20ESTUDIO%20ELECTRICO%20FLORENCIA%20FINAL%20EJECUCION%20(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ORENCIA Version final"/>
      <sheetName val="LISTA DE ACTIVIDADES FINAL"/>
      <sheetName val="CRONOGRAMA FINAL"/>
      <sheetName val="FLORENCIA inicial"/>
      <sheetName val="LISTA DE ACTIVIDADES inicial"/>
      <sheetName val="CRONOGRAMA inicial"/>
    </sheetNames>
    <sheetDataSet>
      <sheetData sheetId="0">
        <row r="86">
          <cell r="H86">
            <v>1064159235</v>
          </cell>
        </row>
        <row r="87">
          <cell r="G87">
            <v>0.23</v>
          </cell>
        </row>
      </sheetData>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50"/>
  <sheetViews>
    <sheetView view="pageBreakPreview" topLeftCell="A7" zoomScale="60" zoomScaleNormal="70" workbookViewId="0">
      <selection activeCell="C25" sqref="C25:D25"/>
    </sheetView>
  </sheetViews>
  <sheetFormatPr baseColWidth="10" defaultColWidth="11.42578125" defaultRowHeight="15" x14ac:dyDescent="0.25"/>
  <cols>
    <col min="1" max="3" width="11.42578125" style="1"/>
    <col min="4" max="4" width="42.140625" style="1" customWidth="1"/>
    <col min="5" max="5" width="11.42578125" style="1"/>
    <col min="6" max="6" width="15.42578125" style="1" customWidth="1"/>
    <col min="7" max="7" width="15" style="1" customWidth="1"/>
    <col min="8" max="8" width="17.42578125" style="1" customWidth="1"/>
    <col min="9" max="9" width="17" style="1" customWidth="1"/>
    <col min="10" max="10" width="21.85546875" style="1" customWidth="1"/>
    <col min="11" max="12" width="11.42578125" style="1"/>
    <col min="13" max="13" width="15.5703125" style="1" customWidth="1"/>
    <col min="14" max="16384" width="11.42578125" style="1"/>
  </cols>
  <sheetData>
    <row r="1" spans="1:13" x14ac:dyDescent="0.25">
      <c r="A1" s="15"/>
      <c r="B1" s="150" t="s">
        <v>0</v>
      </c>
      <c r="C1" s="151"/>
      <c r="D1" s="151"/>
      <c r="E1" s="151"/>
      <c r="F1" s="151"/>
      <c r="G1" s="151"/>
      <c r="H1" s="151"/>
      <c r="I1" s="151"/>
      <c r="J1" s="152"/>
    </row>
    <row r="2" spans="1:13" x14ac:dyDescent="0.25">
      <c r="A2" s="15"/>
      <c r="B2" s="153" t="s">
        <v>1</v>
      </c>
      <c r="C2" s="154"/>
      <c r="D2" s="154"/>
      <c r="E2" s="154"/>
      <c r="F2" s="154"/>
      <c r="G2" s="154"/>
      <c r="H2" s="154"/>
      <c r="I2" s="154"/>
      <c r="J2" s="155"/>
    </row>
    <row r="3" spans="1:13" x14ac:dyDescent="0.25">
      <c r="A3" s="15"/>
      <c r="B3" s="153" t="s">
        <v>2</v>
      </c>
      <c r="C3" s="154"/>
      <c r="D3" s="154"/>
      <c r="E3" s="154"/>
      <c r="F3" s="154"/>
      <c r="G3" s="154"/>
      <c r="H3" s="154"/>
      <c r="I3" s="154"/>
      <c r="J3" s="155"/>
    </row>
    <row r="4" spans="1:13" x14ac:dyDescent="0.25">
      <c r="A4" s="15"/>
      <c r="B4" s="153" t="s">
        <v>3</v>
      </c>
      <c r="C4" s="154"/>
      <c r="D4" s="154"/>
      <c r="E4" s="154"/>
      <c r="F4" s="154"/>
      <c r="G4" s="154"/>
      <c r="H4" s="154"/>
      <c r="I4" s="154"/>
      <c r="J4" s="155"/>
    </row>
    <row r="5" spans="1:13" ht="15.75" x14ac:dyDescent="0.25">
      <c r="A5" s="15"/>
      <c r="B5" s="156" t="s">
        <v>4</v>
      </c>
      <c r="C5" s="156"/>
      <c r="D5" s="156"/>
      <c r="E5" s="156"/>
      <c r="F5" s="156"/>
      <c r="G5" s="156"/>
      <c r="H5" s="156"/>
      <c r="I5" s="156"/>
      <c r="J5" s="156"/>
    </row>
    <row r="6" spans="1:13" x14ac:dyDescent="0.25">
      <c r="B6" s="147"/>
      <c r="C6" s="148"/>
      <c r="D6" s="148"/>
      <c r="E6" s="148"/>
      <c r="F6" s="148"/>
      <c r="G6" s="148"/>
      <c r="H6" s="148"/>
      <c r="I6" s="148"/>
      <c r="J6" s="149"/>
    </row>
    <row r="7" spans="1:13" ht="63" customHeight="1" x14ac:dyDescent="0.25">
      <c r="B7" s="157" t="s">
        <v>73</v>
      </c>
      <c r="C7" s="157"/>
      <c r="D7" s="157"/>
      <c r="E7" s="157"/>
      <c r="F7" s="157"/>
      <c r="G7" s="157"/>
      <c r="H7" s="157"/>
      <c r="I7" s="157"/>
      <c r="J7" s="157"/>
    </row>
    <row r="8" spans="1:13" ht="15.75" x14ac:dyDescent="0.25">
      <c r="B8" s="3"/>
      <c r="C8" s="4"/>
      <c r="D8" s="4"/>
      <c r="E8" s="4"/>
      <c r="F8" s="4"/>
      <c r="G8" s="4"/>
      <c r="H8" s="159" t="s">
        <v>55</v>
      </c>
      <c r="I8" s="159"/>
      <c r="J8" s="49">
        <v>8</v>
      </c>
    </row>
    <row r="9" spans="1:13" ht="15.75" x14ac:dyDescent="0.25">
      <c r="B9" s="126" t="s">
        <v>5</v>
      </c>
      <c r="C9" s="126"/>
      <c r="D9" s="126"/>
      <c r="E9" s="126"/>
      <c r="F9" s="126"/>
      <c r="G9" s="126"/>
      <c r="H9" s="126"/>
      <c r="I9" s="126"/>
      <c r="J9" s="126"/>
    </row>
    <row r="10" spans="1:13" ht="93.2" customHeight="1" x14ac:dyDescent="0.25">
      <c r="B10" s="6" t="s">
        <v>6</v>
      </c>
      <c r="C10" s="6" t="s">
        <v>7</v>
      </c>
      <c r="D10" s="6"/>
      <c r="E10" s="6" t="s">
        <v>8</v>
      </c>
      <c r="F10" s="6" t="s">
        <v>53</v>
      </c>
      <c r="G10" s="6" t="s">
        <v>9</v>
      </c>
      <c r="H10" s="6" t="s">
        <v>10</v>
      </c>
      <c r="I10" s="6" t="s">
        <v>9</v>
      </c>
      <c r="J10" s="6" t="s">
        <v>11</v>
      </c>
    </row>
    <row r="11" spans="1:13" x14ac:dyDescent="0.25">
      <c r="B11" s="7">
        <v>1.1000000000000001</v>
      </c>
      <c r="C11" s="16" t="s">
        <v>12</v>
      </c>
      <c r="D11" s="17"/>
      <c r="E11" s="17"/>
      <c r="F11" s="17"/>
      <c r="G11" s="17"/>
      <c r="H11" s="17"/>
      <c r="I11" s="17"/>
      <c r="J11" s="21"/>
      <c r="M11" s="30"/>
    </row>
    <row r="12" spans="1:13" x14ac:dyDescent="0.25">
      <c r="B12" s="8" t="s">
        <v>13</v>
      </c>
      <c r="C12" s="158" t="s">
        <v>72</v>
      </c>
      <c r="D12" s="158"/>
      <c r="E12" s="9">
        <v>1</v>
      </c>
      <c r="F12" s="9">
        <v>8</v>
      </c>
      <c r="G12" s="19">
        <v>3010858</v>
      </c>
      <c r="H12" s="46">
        <v>0.18</v>
      </c>
      <c r="I12" s="19">
        <f>+G12*H12</f>
        <v>541954.43999999994</v>
      </c>
      <c r="J12" s="20">
        <f>+I12*E12*F12</f>
        <v>4335635.5199999996</v>
      </c>
    </row>
    <row r="13" spans="1:13" ht="16.5" customHeight="1" x14ac:dyDescent="0.25">
      <c r="B13" s="8" t="s">
        <v>14</v>
      </c>
      <c r="C13" s="158" t="s">
        <v>15</v>
      </c>
      <c r="D13" s="158"/>
      <c r="E13" s="9">
        <v>1</v>
      </c>
      <c r="F13" s="9">
        <v>8</v>
      </c>
      <c r="G13" s="19">
        <v>3010858</v>
      </c>
      <c r="H13" s="46">
        <v>0.1</v>
      </c>
      <c r="I13" s="19">
        <v>3010858</v>
      </c>
      <c r="J13" s="20">
        <f>+I13*E13*F13</f>
        <v>24086864</v>
      </c>
    </row>
    <row r="14" spans="1:13" x14ac:dyDescent="0.25">
      <c r="B14" s="12" t="s">
        <v>16</v>
      </c>
      <c r="C14" s="125" t="s">
        <v>17</v>
      </c>
      <c r="D14" s="125"/>
      <c r="E14" s="125"/>
      <c r="F14" s="125"/>
      <c r="G14" s="125"/>
      <c r="H14" s="125"/>
      <c r="I14" s="125"/>
      <c r="J14" s="18">
        <f>SUM(J12:J13)</f>
        <v>28422499.52</v>
      </c>
    </row>
    <row r="15" spans="1:13" x14ac:dyDescent="0.25">
      <c r="B15" s="51"/>
      <c r="C15" s="52"/>
      <c r="D15" s="52"/>
      <c r="E15" s="52"/>
      <c r="F15" s="52"/>
      <c r="G15" s="52"/>
      <c r="H15" s="52"/>
      <c r="I15" s="52"/>
      <c r="J15" s="53">
        <v>2</v>
      </c>
    </row>
    <row r="16" spans="1:13" x14ac:dyDescent="0.25">
      <c r="B16" s="51"/>
      <c r="C16" s="52"/>
      <c r="D16" s="52"/>
      <c r="E16" s="52"/>
      <c r="F16" s="52"/>
      <c r="G16" s="52"/>
      <c r="H16" s="52"/>
      <c r="I16" s="52"/>
      <c r="J16" s="18">
        <f>+J14*J15</f>
        <v>56844999.039999999</v>
      </c>
    </row>
    <row r="17" spans="2:13" x14ac:dyDescent="0.25">
      <c r="B17" s="130"/>
      <c r="C17" s="131"/>
      <c r="D17" s="131"/>
      <c r="E17" s="131"/>
      <c r="F17" s="131"/>
      <c r="G17" s="131"/>
      <c r="H17" s="131"/>
      <c r="I17" s="131"/>
      <c r="J17" s="132"/>
    </row>
    <row r="18" spans="2:13" ht="15.75" x14ac:dyDescent="0.25">
      <c r="B18" s="126" t="s">
        <v>18</v>
      </c>
      <c r="C18" s="126"/>
      <c r="D18" s="126"/>
      <c r="E18" s="126"/>
      <c r="F18" s="126"/>
      <c r="G18" s="126"/>
      <c r="H18" s="126"/>
      <c r="I18" s="126"/>
      <c r="J18" s="126"/>
    </row>
    <row r="19" spans="2:13" ht="24" x14ac:dyDescent="0.25">
      <c r="B19" s="27" t="s">
        <v>19</v>
      </c>
      <c r="C19" s="127" t="s">
        <v>7</v>
      </c>
      <c r="D19" s="127"/>
      <c r="E19" s="27" t="s">
        <v>8</v>
      </c>
      <c r="F19" s="28" t="s">
        <v>20</v>
      </c>
      <c r="G19" s="28" t="s">
        <v>10</v>
      </c>
      <c r="H19" s="28" t="s">
        <v>56</v>
      </c>
      <c r="I19" s="28" t="s">
        <v>10</v>
      </c>
      <c r="J19" s="47" t="s">
        <v>54</v>
      </c>
    </row>
    <row r="20" spans="2:13" ht="31.7" customHeight="1" x14ac:dyDescent="0.25">
      <c r="B20" s="8" t="s">
        <v>21</v>
      </c>
      <c r="C20" s="128" t="s">
        <v>22</v>
      </c>
      <c r="D20" s="128"/>
      <c r="E20" s="9">
        <v>1</v>
      </c>
      <c r="F20" s="19">
        <v>400000</v>
      </c>
      <c r="G20" s="19">
        <f>F20*E20</f>
        <v>400000</v>
      </c>
      <c r="H20" s="9">
        <v>1</v>
      </c>
      <c r="I20" s="36"/>
      <c r="J20" s="48">
        <f>G20*H20</f>
        <v>400000</v>
      </c>
      <c r="M20" s="26"/>
    </row>
    <row r="21" spans="2:13" ht="28.5" customHeight="1" x14ac:dyDescent="0.25">
      <c r="B21" s="8" t="s">
        <v>23</v>
      </c>
      <c r="C21" s="128" t="s">
        <v>24</v>
      </c>
      <c r="D21" s="128"/>
      <c r="E21" s="9">
        <v>1</v>
      </c>
      <c r="F21" s="19">
        <v>700000</v>
      </c>
      <c r="G21" s="19">
        <f>F21*E21</f>
        <v>700000</v>
      </c>
      <c r="H21" s="9">
        <v>8</v>
      </c>
      <c r="I21" s="46">
        <v>0.18</v>
      </c>
      <c r="J21" s="48">
        <f>G21*H21*I21</f>
        <v>1008000</v>
      </c>
    </row>
    <row r="22" spans="2:13" ht="23.25" customHeight="1" x14ac:dyDescent="0.25">
      <c r="B22" s="8" t="s">
        <v>25</v>
      </c>
      <c r="C22" s="128" t="s">
        <v>26</v>
      </c>
      <c r="D22" s="128"/>
      <c r="E22" s="9">
        <v>1</v>
      </c>
      <c r="F22" s="19">
        <v>75000</v>
      </c>
      <c r="G22" s="19">
        <f t="shared" ref="G22:G26" si="0">F22*E22</f>
        <v>75000</v>
      </c>
      <c r="H22" s="9">
        <v>8</v>
      </c>
      <c r="I22" s="46">
        <v>0.18</v>
      </c>
      <c r="J22" s="48">
        <f>G22*H22*I22</f>
        <v>108000</v>
      </c>
    </row>
    <row r="23" spans="2:13" ht="20.25" customHeight="1" x14ac:dyDescent="0.25">
      <c r="B23" s="8" t="s">
        <v>27</v>
      </c>
      <c r="C23" s="128" t="s">
        <v>28</v>
      </c>
      <c r="D23" s="128"/>
      <c r="E23" s="9">
        <v>1</v>
      </c>
      <c r="F23" s="19">
        <v>500000</v>
      </c>
      <c r="G23" s="19">
        <f t="shared" si="0"/>
        <v>500000</v>
      </c>
      <c r="H23" s="9">
        <v>8</v>
      </c>
      <c r="I23" s="46">
        <v>0.18</v>
      </c>
      <c r="J23" s="48">
        <f>G23*H23*I23</f>
        <v>720000</v>
      </c>
    </row>
    <row r="24" spans="2:13" ht="36.75" customHeight="1" x14ac:dyDescent="0.25">
      <c r="B24" s="8" t="s">
        <v>29</v>
      </c>
      <c r="C24" s="128" t="s">
        <v>30</v>
      </c>
      <c r="D24" s="128"/>
      <c r="E24" s="9">
        <v>1</v>
      </c>
      <c r="F24" s="19">
        <v>250000</v>
      </c>
      <c r="G24" s="19">
        <f t="shared" si="0"/>
        <v>250000</v>
      </c>
      <c r="H24" s="9">
        <v>8</v>
      </c>
      <c r="I24" s="46">
        <v>0.18</v>
      </c>
      <c r="J24" s="48">
        <f>G24*H24*I24</f>
        <v>360000</v>
      </c>
      <c r="M24" s="26"/>
    </row>
    <row r="25" spans="2:13" ht="29.25" customHeight="1" x14ac:dyDescent="0.25">
      <c r="B25" s="8" t="s">
        <v>31</v>
      </c>
      <c r="C25" s="128" t="s">
        <v>32</v>
      </c>
      <c r="D25" s="128"/>
      <c r="E25" s="9">
        <v>1</v>
      </c>
      <c r="F25" s="19">
        <v>125000</v>
      </c>
      <c r="G25" s="19">
        <f t="shared" si="0"/>
        <v>125000</v>
      </c>
      <c r="H25" s="9">
        <v>8</v>
      </c>
      <c r="I25" s="46">
        <v>0.18</v>
      </c>
      <c r="J25" s="48">
        <f>G25*H25*I25</f>
        <v>180000</v>
      </c>
      <c r="M25" s="26"/>
    </row>
    <row r="26" spans="2:13" ht="28.5" customHeight="1" x14ac:dyDescent="0.25">
      <c r="B26" s="8">
        <v>2.7</v>
      </c>
      <c r="C26" s="128" t="s">
        <v>33</v>
      </c>
      <c r="D26" s="128"/>
      <c r="E26" s="9">
        <v>1</v>
      </c>
      <c r="F26" s="19">
        <v>362250</v>
      </c>
      <c r="G26" s="19">
        <f t="shared" si="0"/>
        <v>362250</v>
      </c>
      <c r="H26" s="9">
        <v>1</v>
      </c>
      <c r="I26" s="36"/>
      <c r="J26" s="48">
        <f>G26*H26</f>
        <v>362250</v>
      </c>
      <c r="M26" s="26"/>
    </row>
    <row r="27" spans="2:13" x14ac:dyDescent="0.25">
      <c r="B27" s="25" t="s">
        <v>34</v>
      </c>
      <c r="C27" s="125" t="s">
        <v>35</v>
      </c>
      <c r="D27" s="125"/>
      <c r="E27" s="125"/>
      <c r="F27" s="125"/>
      <c r="G27" s="125"/>
      <c r="H27" s="125"/>
      <c r="I27" s="125"/>
      <c r="J27" s="29">
        <f>J20+J21+J22+J23+J24+J25+J26</f>
        <v>3138250</v>
      </c>
    </row>
    <row r="28" spans="2:13" x14ac:dyDescent="0.25">
      <c r="B28" s="25" t="s">
        <v>36</v>
      </c>
      <c r="C28" s="136" t="s">
        <v>37</v>
      </c>
      <c r="D28" s="136"/>
      <c r="E28" s="136"/>
      <c r="F28" s="136"/>
      <c r="G28" s="136"/>
      <c r="H28" s="136"/>
      <c r="I28" s="136"/>
      <c r="J28" s="29">
        <f>J14+J27</f>
        <v>31560749.52</v>
      </c>
    </row>
    <row r="29" spans="2:13" x14ac:dyDescent="0.25">
      <c r="B29" s="130"/>
      <c r="C29" s="131"/>
      <c r="D29" s="131"/>
      <c r="E29" s="131"/>
      <c r="F29" s="131"/>
      <c r="G29" s="131"/>
      <c r="H29" s="131"/>
      <c r="I29" s="131"/>
      <c r="J29" s="132"/>
    </row>
    <row r="30" spans="2:13" ht="15.75" customHeight="1" x14ac:dyDescent="0.25">
      <c r="B30" s="134" t="s">
        <v>38</v>
      </c>
      <c r="C30" s="134"/>
      <c r="D30" s="134"/>
      <c r="E30" s="134"/>
      <c r="F30" s="134"/>
      <c r="G30" s="134"/>
      <c r="H30" s="134"/>
      <c r="I30" s="134"/>
      <c r="J30" s="134"/>
    </row>
    <row r="31" spans="2:13" x14ac:dyDescent="0.25">
      <c r="B31" s="133" t="s">
        <v>39</v>
      </c>
      <c r="C31" s="133"/>
      <c r="D31" s="133"/>
      <c r="E31" s="133"/>
      <c r="F31" s="133"/>
      <c r="G31" s="133"/>
      <c r="H31" s="22">
        <v>0</v>
      </c>
      <c r="I31" s="129">
        <v>0</v>
      </c>
      <c r="J31" s="129"/>
    </row>
    <row r="32" spans="2:13" x14ac:dyDescent="0.25">
      <c r="B32" s="133" t="s">
        <v>40</v>
      </c>
      <c r="C32" s="133"/>
      <c r="D32" s="133"/>
      <c r="E32" s="133"/>
      <c r="F32" s="133"/>
      <c r="G32" s="133"/>
      <c r="H32" s="22">
        <v>0.05</v>
      </c>
      <c r="I32" s="129">
        <f>J28*H32</f>
        <v>1578037.476</v>
      </c>
      <c r="J32" s="129"/>
    </row>
    <row r="33" spans="2:12" x14ac:dyDescent="0.25">
      <c r="B33" s="25" t="s">
        <v>41</v>
      </c>
      <c r="C33" s="125" t="s">
        <v>42</v>
      </c>
      <c r="D33" s="125"/>
      <c r="E33" s="125"/>
      <c r="F33" s="125"/>
      <c r="G33" s="125"/>
      <c r="H33" s="125"/>
      <c r="I33" s="135">
        <f>I32</f>
        <v>1578037.476</v>
      </c>
      <c r="J33" s="135"/>
    </row>
    <row r="34" spans="2:12" x14ac:dyDescent="0.25">
      <c r="B34" s="137"/>
      <c r="C34" s="137"/>
      <c r="D34" s="137"/>
      <c r="E34" s="137"/>
      <c r="F34" s="137"/>
      <c r="G34" s="137"/>
      <c r="H34" s="137"/>
      <c r="I34" s="137"/>
      <c r="J34" s="137"/>
    </row>
    <row r="35" spans="2:12" x14ac:dyDescent="0.25">
      <c r="B35" s="25" t="s">
        <v>43</v>
      </c>
      <c r="C35" s="125" t="s">
        <v>44</v>
      </c>
      <c r="D35" s="125"/>
      <c r="E35" s="125"/>
      <c r="F35" s="125"/>
      <c r="G35" s="125"/>
      <c r="H35" s="125"/>
      <c r="I35" s="135">
        <f>J28+I33</f>
        <v>33138786.995999999</v>
      </c>
      <c r="J35" s="135"/>
    </row>
    <row r="36" spans="2:12" x14ac:dyDescent="0.25">
      <c r="B36" s="130"/>
      <c r="C36" s="131"/>
      <c r="D36" s="131"/>
      <c r="E36" s="131"/>
      <c r="F36" s="131"/>
      <c r="G36" s="131"/>
      <c r="H36" s="131"/>
      <c r="I36" s="131"/>
      <c r="J36" s="132"/>
    </row>
    <row r="37" spans="2:12" ht="15.75" x14ac:dyDescent="0.25">
      <c r="B37" s="144" t="s">
        <v>48</v>
      </c>
      <c r="C37" s="144"/>
      <c r="D37" s="144"/>
      <c r="E37" s="144"/>
      <c r="F37" s="144"/>
      <c r="G37" s="144"/>
      <c r="H37" s="144"/>
      <c r="I37" s="144"/>
      <c r="J37" s="44">
        <f>+I35</f>
        <v>33138786.995999999</v>
      </c>
    </row>
    <row r="38" spans="2:12" ht="15.75" x14ac:dyDescent="0.25">
      <c r="B38" s="144" t="s">
        <v>49</v>
      </c>
      <c r="C38" s="144"/>
      <c r="D38" s="144"/>
      <c r="E38" s="144"/>
      <c r="F38" s="144"/>
      <c r="G38" s="144"/>
      <c r="H38" s="145">
        <v>0.19</v>
      </c>
      <c r="I38" s="145"/>
      <c r="J38" s="45">
        <f>+J37*0.19</f>
        <v>6296369.5292400001</v>
      </c>
    </row>
    <row r="39" spans="2:12" ht="15.75" x14ac:dyDescent="0.25">
      <c r="B39" s="134" t="s">
        <v>52</v>
      </c>
      <c r="C39" s="134"/>
      <c r="D39" s="134"/>
      <c r="E39" s="134"/>
      <c r="F39" s="134"/>
      <c r="G39" s="134"/>
      <c r="H39" s="134"/>
      <c r="I39" s="134"/>
      <c r="J39" s="134"/>
    </row>
    <row r="40" spans="2:12" x14ac:dyDescent="0.25">
      <c r="B40" s="124" t="s">
        <v>45</v>
      </c>
      <c r="C40" s="124"/>
      <c r="D40" s="124"/>
      <c r="E40" s="124"/>
      <c r="F40" s="124"/>
      <c r="G40" s="124"/>
      <c r="H40" s="24"/>
      <c r="I40" s="10">
        <v>0.11</v>
      </c>
      <c r="J40" s="23">
        <f>I35*I40</f>
        <v>3645266.5695599997</v>
      </c>
      <c r="K40" s="122" t="s">
        <v>76</v>
      </c>
      <c r="L40" s="123"/>
    </row>
    <row r="41" spans="2:12" x14ac:dyDescent="0.25">
      <c r="B41" s="124" t="s">
        <v>46</v>
      </c>
      <c r="C41" s="124"/>
      <c r="D41" s="124"/>
      <c r="E41" s="124"/>
      <c r="F41" s="124"/>
      <c r="G41" s="124"/>
      <c r="H41" s="24"/>
      <c r="I41" s="13">
        <v>4.0000000000000001E-3</v>
      </c>
      <c r="J41" s="23">
        <f>I35*I41</f>
        <v>132555.14798400001</v>
      </c>
      <c r="K41" s="122"/>
      <c r="L41" s="123"/>
    </row>
    <row r="42" spans="2:12" x14ac:dyDescent="0.25">
      <c r="B42" s="124" t="s">
        <v>47</v>
      </c>
      <c r="C42" s="124"/>
      <c r="D42" s="124"/>
      <c r="E42" s="124"/>
      <c r="F42" s="124"/>
      <c r="G42" s="124"/>
      <c r="H42" s="24"/>
      <c r="I42" s="13">
        <v>5.0000000000000001E-3</v>
      </c>
      <c r="J42" s="23">
        <f>I35*I42</f>
        <v>165693.93497999999</v>
      </c>
      <c r="K42" s="122"/>
      <c r="L42" s="123"/>
    </row>
    <row r="43" spans="2:12" x14ac:dyDescent="0.25">
      <c r="B43" s="124" t="s">
        <v>51</v>
      </c>
      <c r="C43" s="124"/>
      <c r="D43" s="124"/>
      <c r="E43" s="124"/>
      <c r="F43" s="124"/>
      <c r="G43" s="124"/>
      <c r="H43" s="24"/>
      <c r="I43" s="13">
        <v>0.03</v>
      </c>
      <c r="J43" s="23">
        <f>I35*I43</f>
        <v>994163.60987999989</v>
      </c>
      <c r="K43" s="122"/>
      <c r="L43" s="123"/>
    </row>
    <row r="44" spans="2:12" x14ac:dyDescent="0.25">
      <c r="B44" s="124" t="s">
        <v>75</v>
      </c>
      <c r="C44" s="124"/>
      <c r="D44" s="124"/>
      <c r="E44" s="124"/>
      <c r="F44" s="124"/>
      <c r="G44" s="124"/>
      <c r="H44" s="50"/>
      <c r="I44" s="13">
        <v>0.05</v>
      </c>
      <c r="J44" s="23">
        <f>+J37*I44</f>
        <v>1656939.3498</v>
      </c>
      <c r="K44" s="122"/>
      <c r="L44" s="123"/>
    </row>
    <row r="45" spans="2:12" x14ac:dyDescent="0.25">
      <c r="B45" s="125" t="s">
        <v>71</v>
      </c>
      <c r="C45" s="125"/>
      <c r="D45" s="125"/>
      <c r="E45" s="125"/>
      <c r="F45" s="125"/>
      <c r="G45" s="125"/>
      <c r="H45" s="125"/>
      <c r="I45" s="125"/>
      <c r="J45" s="18">
        <f>SUM(J40:J44)</f>
        <v>6594618.6122039994</v>
      </c>
      <c r="K45" s="122"/>
      <c r="L45" s="123"/>
    </row>
    <row r="46" spans="2:12" x14ac:dyDescent="0.25">
      <c r="B46" s="130"/>
      <c r="C46" s="131"/>
      <c r="D46" s="131"/>
      <c r="E46" s="131"/>
      <c r="F46" s="131"/>
      <c r="G46" s="131"/>
      <c r="H46" s="131"/>
      <c r="I46" s="131"/>
      <c r="J46" s="132"/>
    </row>
    <row r="47" spans="2:12" ht="38.25" customHeight="1" x14ac:dyDescent="0.25">
      <c r="B47" s="144" t="s">
        <v>50</v>
      </c>
      <c r="C47" s="144"/>
      <c r="D47" s="144"/>
      <c r="E47" s="144"/>
      <c r="F47" s="144"/>
      <c r="G47" s="144"/>
      <c r="H47" s="144"/>
      <c r="I47" s="144"/>
      <c r="J47" s="14">
        <f>+J37+J38</f>
        <v>39435156.525239997</v>
      </c>
    </row>
    <row r="48" spans="2:12" x14ac:dyDescent="0.25">
      <c r="B48" s="146"/>
      <c r="C48" s="146"/>
      <c r="D48" s="146"/>
      <c r="E48" s="146"/>
      <c r="F48" s="146"/>
      <c r="G48" s="146"/>
      <c r="H48" s="146"/>
      <c r="I48" s="146"/>
      <c r="J48" s="146"/>
    </row>
    <row r="49" spans="2:10" x14ac:dyDescent="0.25">
      <c r="B49" s="138" t="s">
        <v>74</v>
      </c>
      <c r="C49" s="139"/>
      <c r="D49" s="139"/>
      <c r="E49" s="139"/>
      <c r="F49" s="139"/>
      <c r="G49" s="139"/>
      <c r="H49" s="139"/>
      <c r="I49" s="139"/>
      <c r="J49" s="140"/>
    </row>
    <row r="50" spans="2:10" ht="141" customHeight="1" x14ac:dyDescent="0.25">
      <c r="B50" s="141"/>
      <c r="C50" s="142"/>
      <c r="D50" s="142"/>
      <c r="E50" s="142"/>
      <c r="F50" s="142"/>
      <c r="G50" s="142"/>
      <c r="H50" s="142"/>
      <c r="I50" s="142"/>
      <c r="J50" s="143"/>
    </row>
  </sheetData>
  <mergeCells count="51">
    <mergeCell ref="B17:J17"/>
    <mergeCell ref="B7:J7"/>
    <mergeCell ref="B9:J9"/>
    <mergeCell ref="C12:D12"/>
    <mergeCell ref="C13:D13"/>
    <mergeCell ref="C14:I14"/>
    <mergeCell ref="H8:I8"/>
    <mergeCell ref="B6:J6"/>
    <mergeCell ref="B1:J1"/>
    <mergeCell ref="B2:J2"/>
    <mergeCell ref="B3:J3"/>
    <mergeCell ref="B4:J4"/>
    <mergeCell ref="B5:J5"/>
    <mergeCell ref="B49:J50"/>
    <mergeCell ref="B46:J46"/>
    <mergeCell ref="B37:I37"/>
    <mergeCell ref="B38:G38"/>
    <mergeCell ref="H38:I38"/>
    <mergeCell ref="B44:G44"/>
    <mergeCell ref="B47:I47"/>
    <mergeCell ref="B48:J48"/>
    <mergeCell ref="B36:J36"/>
    <mergeCell ref="B39:J39"/>
    <mergeCell ref="I35:J35"/>
    <mergeCell ref="C28:I28"/>
    <mergeCell ref="C33:H33"/>
    <mergeCell ref="I33:J33"/>
    <mergeCell ref="C35:H35"/>
    <mergeCell ref="B34:J34"/>
    <mergeCell ref="B30:J30"/>
    <mergeCell ref="B18:J18"/>
    <mergeCell ref="C19:D19"/>
    <mergeCell ref="C20:D20"/>
    <mergeCell ref="C21:D21"/>
    <mergeCell ref="I32:J32"/>
    <mergeCell ref="B29:J29"/>
    <mergeCell ref="C27:I27"/>
    <mergeCell ref="B31:G31"/>
    <mergeCell ref="B32:G32"/>
    <mergeCell ref="C22:D22"/>
    <mergeCell ref="C23:D23"/>
    <mergeCell ref="C24:D24"/>
    <mergeCell ref="C25:D25"/>
    <mergeCell ref="C26:D26"/>
    <mergeCell ref="I31:J31"/>
    <mergeCell ref="K40:L45"/>
    <mergeCell ref="B41:G41"/>
    <mergeCell ref="B42:G42"/>
    <mergeCell ref="B43:G43"/>
    <mergeCell ref="B45:I45"/>
    <mergeCell ref="B40:G40"/>
  </mergeCells>
  <pageMargins left="0.7" right="0.7" top="0.75" bottom="0.75" header="0.3" footer="0.3"/>
  <pageSetup scale="46"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51"/>
  <sheetViews>
    <sheetView zoomScale="80" zoomScaleNormal="80" zoomScaleSheetLayoutView="85" workbookViewId="0">
      <selection activeCell="M27" sqref="M27"/>
    </sheetView>
  </sheetViews>
  <sheetFormatPr baseColWidth="10" defaultColWidth="11.42578125" defaultRowHeight="15" x14ac:dyDescent="0.25"/>
  <cols>
    <col min="1" max="1" width="11.42578125" style="1"/>
    <col min="2" max="2" width="11.42578125" style="62"/>
    <col min="3" max="3" width="11.42578125" style="1"/>
    <col min="4" max="4" width="42.140625" style="1" customWidth="1"/>
    <col min="5" max="6" width="11.42578125" style="1"/>
    <col min="7" max="7" width="15" style="1" customWidth="1"/>
    <col min="8" max="8" width="21.42578125" style="1" customWidth="1"/>
    <col min="9" max="9" width="32" style="1" customWidth="1"/>
    <col min="10" max="10" width="19.85546875" style="1" customWidth="1"/>
    <col min="11" max="11" width="17.140625" style="1" customWidth="1"/>
    <col min="12" max="12" width="12.7109375" style="1" bestFit="1" customWidth="1"/>
    <col min="13" max="16384" width="11.42578125" style="1"/>
  </cols>
  <sheetData>
    <row r="1" spans="1:11" x14ac:dyDescent="0.25">
      <c r="A1" s="15"/>
      <c r="B1" s="153" t="s">
        <v>1</v>
      </c>
      <c r="C1" s="154"/>
      <c r="D1" s="154"/>
      <c r="E1" s="154"/>
      <c r="F1" s="154"/>
      <c r="G1" s="154"/>
      <c r="H1" s="154"/>
      <c r="I1" s="155"/>
    </row>
    <row r="2" spans="1:11" x14ac:dyDescent="0.25">
      <c r="A2" s="15"/>
      <c r="B2" s="153" t="s">
        <v>2</v>
      </c>
      <c r="C2" s="154"/>
      <c r="D2" s="154"/>
      <c r="E2" s="154"/>
      <c r="F2" s="154"/>
      <c r="G2" s="154"/>
      <c r="H2" s="154"/>
      <c r="I2" s="155"/>
    </row>
    <row r="3" spans="1:11" x14ac:dyDescent="0.25">
      <c r="A3" s="15"/>
      <c r="B3" s="153" t="s">
        <v>3</v>
      </c>
      <c r="C3" s="154"/>
      <c r="D3" s="154"/>
      <c r="E3" s="154"/>
      <c r="F3" s="154"/>
      <c r="G3" s="154"/>
      <c r="H3" s="154"/>
      <c r="I3" s="155"/>
    </row>
    <row r="4" spans="1:11" ht="15.75" x14ac:dyDescent="0.25">
      <c r="A4" s="15"/>
      <c r="B4" s="156" t="s">
        <v>4</v>
      </c>
      <c r="C4" s="156"/>
      <c r="D4" s="156"/>
      <c r="E4" s="156"/>
      <c r="F4" s="156"/>
      <c r="G4" s="156"/>
      <c r="H4" s="156"/>
      <c r="I4" s="156"/>
    </row>
    <row r="5" spans="1:11" x14ac:dyDescent="0.25">
      <c r="B5" s="147"/>
      <c r="C5" s="148"/>
      <c r="D5" s="148"/>
      <c r="E5" s="148"/>
      <c r="F5" s="148"/>
      <c r="G5" s="148"/>
      <c r="H5" s="148"/>
      <c r="I5" s="149"/>
    </row>
    <row r="6" spans="1:11" ht="92.25" customHeight="1" x14ac:dyDescent="0.25">
      <c r="B6" s="160" t="s">
        <v>103</v>
      </c>
      <c r="C6" s="161"/>
      <c r="D6" s="161"/>
      <c r="E6" s="161"/>
      <c r="F6" s="161"/>
      <c r="G6" s="161"/>
      <c r="H6" s="161"/>
      <c r="I6" s="162"/>
    </row>
    <row r="7" spans="1:11" ht="15.75" x14ac:dyDescent="0.25">
      <c r="B7" s="3"/>
      <c r="C7" s="4"/>
      <c r="D7" s="4"/>
      <c r="E7" s="4"/>
      <c r="F7" s="4"/>
      <c r="G7" s="4"/>
      <c r="H7" s="4"/>
      <c r="I7" s="5"/>
    </row>
    <row r="8" spans="1:11" ht="15.75" x14ac:dyDescent="0.25">
      <c r="B8" s="126" t="s">
        <v>5</v>
      </c>
      <c r="C8" s="126"/>
      <c r="D8" s="126"/>
      <c r="E8" s="126"/>
      <c r="F8" s="126"/>
      <c r="G8" s="126"/>
      <c r="H8" s="126"/>
      <c r="I8" s="126"/>
    </row>
    <row r="9" spans="1:11" ht="93.2" customHeight="1" x14ac:dyDescent="0.25">
      <c r="B9" s="2" t="s">
        <v>6</v>
      </c>
      <c r="C9" s="163" t="s">
        <v>7</v>
      </c>
      <c r="D9" s="163"/>
      <c r="E9" s="66" t="s">
        <v>8</v>
      </c>
      <c r="F9" s="6" t="s">
        <v>77</v>
      </c>
      <c r="G9" s="6" t="s">
        <v>84</v>
      </c>
      <c r="H9" s="6" t="s">
        <v>10</v>
      </c>
      <c r="I9" s="6" t="s">
        <v>87</v>
      </c>
    </row>
    <row r="10" spans="1:11" x14ac:dyDescent="0.25">
      <c r="B10" s="54">
        <v>1.1000000000000001</v>
      </c>
      <c r="C10" s="164" t="s">
        <v>12</v>
      </c>
      <c r="D10" s="165"/>
      <c r="E10" s="165"/>
      <c r="F10" s="165"/>
      <c r="G10" s="165"/>
      <c r="H10" s="165"/>
      <c r="I10" s="166"/>
    </row>
    <row r="11" spans="1:11" ht="20.45" customHeight="1" x14ac:dyDescent="0.25">
      <c r="B11" s="11" t="s">
        <v>13</v>
      </c>
      <c r="C11" s="158" t="s">
        <v>292</v>
      </c>
      <c r="D11" s="158"/>
      <c r="E11" s="9">
        <v>1</v>
      </c>
      <c r="F11" s="9">
        <v>4</v>
      </c>
      <c r="G11" s="19">
        <f>'PROMEDIO HONORARIOS'!F6</f>
        <v>5458886.5</v>
      </c>
      <c r="H11" s="10">
        <v>1</v>
      </c>
      <c r="I11" s="20">
        <f>ROUND(E11*F11*G11*H11,0)</f>
        <v>21835546</v>
      </c>
      <c r="K11" s="43"/>
    </row>
    <row r="12" spans="1:11" ht="18.75" customHeight="1" x14ac:dyDescent="0.25">
      <c r="B12" s="11" t="s">
        <v>14</v>
      </c>
      <c r="C12" s="158" t="s">
        <v>15</v>
      </c>
      <c r="D12" s="158"/>
      <c r="E12" s="9">
        <v>1</v>
      </c>
      <c r="F12" s="9">
        <v>4</v>
      </c>
      <c r="G12" s="19">
        <f>'PROMEDIO HONORARIOS'!F7</f>
        <v>5458886.5</v>
      </c>
      <c r="H12" s="10">
        <v>1</v>
      </c>
      <c r="I12" s="20">
        <f>ROUND(E12*F12*G12*H12,0)</f>
        <v>21835546</v>
      </c>
      <c r="K12" s="43"/>
    </row>
    <row r="13" spans="1:11" ht="18.75" customHeight="1" x14ac:dyDescent="0.25">
      <c r="B13" s="11" t="s">
        <v>100</v>
      </c>
      <c r="C13" s="158" t="s">
        <v>102</v>
      </c>
      <c r="D13" s="158"/>
      <c r="E13" s="9">
        <v>1</v>
      </c>
      <c r="F13" s="9">
        <v>4</v>
      </c>
      <c r="G13" s="19">
        <v>3000000</v>
      </c>
      <c r="H13" s="10">
        <v>1</v>
      </c>
      <c r="I13" s="20">
        <f>ROUND(E13*F13*G13*H13,0)</f>
        <v>12000000</v>
      </c>
      <c r="K13" s="43"/>
    </row>
    <row r="14" spans="1:11" ht="18.75" customHeight="1" x14ac:dyDescent="0.25">
      <c r="B14" s="11" t="s">
        <v>100</v>
      </c>
      <c r="C14" s="167"/>
      <c r="D14" s="158"/>
      <c r="E14" s="9"/>
      <c r="F14" s="9"/>
      <c r="G14" s="19"/>
      <c r="H14" s="10"/>
      <c r="I14" s="20">
        <f>ROUND(E14*F14*G14*H14,0)</f>
        <v>0</v>
      </c>
      <c r="K14" s="43"/>
    </row>
    <row r="15" spans="1:11" x14ac:dyDescent="0.25">
      <c r="B15" s="12" t="s">
        <v>16</v>
      </c>
      <c r="C15" s="125" t="s">
        <v>17</v>
      </c>
      <c r="D15" s="125"/>
      <c r="E15" s="125"/>
      <c r="F15" s="125"/>
      <c r="G15" s="125"/>
      <c r="H15" s="125"/>
      <c r="I15" s="18">
        <f>SUM(I11:I14)</f>
        <v>55671092</v>
      </c>
      <c r="J15" s="26"/>
    </row>
    <row r="16" spans="1:11" x14ac:dyDescent="0.25">
      <c r="B16" s="51"/>
      <c r="C16" s="52"/>
      <c r="D16" s="52"/>
      <c r="E16" s="52"/>
      <c r="F16" s="52"/>
      <c r="G16" s="52"/>
      <c r="H16" s="52" t="s">
        <v>101</v>
      </c>
      <c r="I16" s="87">
        <v>1.5</v>
      </c>
    </row>
    <row r="17" spans="2:11" x14ac:dyDescent="0.25">
      <c r="B17" s="51"/>
      <c r="C17" s="52"/>
      <c r="D17" s="52"/>
      <c r="E17" s="52"/>
      <c r="F17" s="52"/>
      <c r="G17" s="52"/>
      <c r="H17" s="52"/>
      <c r="I17" s="86">
        <f>+I15*I16</f>
        <v>83506638</v>
      </c>
    </row>
    <row r="18" spans="2:11" x14ac:dyDescent="0.25">
      <c r="B18" s="130"/>
      <c r="C18" s="131"/>
      <c r="D18" s="131"/>
      <c r="E18" s="131"/>
      <c r="F18" s="131"/>
      <c r="G18" s="131"/>
      <c r="H18" s="131"/>
      <c r="I18" s="132"/>
      <c r="J18" s="59"/>
    </row>
    <row r="19" spans="2:11" ht="15.75" x14ac:dyDescent="0.25">
      <c r="B19" s="126" t="s">
        <v>18</v>
      </c>
      <c r="C19" s="126"/>
      <c r="D19" s="126"/>
      <c r="E19" s="126"/>
      <c r="F19" s="126"/>
      <c r="G19" s="126"/>
      <c r="H19" s="126"/>
      <c r="I19" s="126"/>
      <c r="J19" s="59"/>
    </row>
    <row r="20" spans="2:11" ht="45" x14ac:dyDescent="0.25">
      <c r="B20" s="66" t="s">
        <v>19</v>
      </c>
      <c r="C20" s="163" t="s">
        <v>7</v>
      </c>
      <c r="D20" s="163"/>
      <c r="E20" s="66" t="s">
        <v>8</v>
      </c>
      <c r="F20" s="6" t="s">
        <v>77</v>
      </c>
      <c r="G20" s="6" t="s">
        <v>20</v>
      </c>
      <c r="H20" s="6" t="s">
        <v>10</v>
      </c>
      <c r="I20" s="6" t="s">
        <v>88</v>
      </c>
      <c r="K20" s="60"/>
    </row>
    <row r="21" spans="2:11" ht="36.75" customHeight="1" x14ac:dyDescent="0.25">
      <c r="B21" s="11">
        <v>2.1</v>
      </c>
      <c r="C21" s="128" t="s">
        <v>30</v>
      </c>
      <c r="D21" s="128"/>
      <c r="E21" s="9">
        <v>1</v>
      </c>
      <c r="F21" s="9">
        <v>4</v>
      </c>
      <c r="G21" s="19">
        <v>800000</v>
      </c>
      <c r="H21" s="22" t="s">
        <v>83</v>
      </c>
      <c r="I21" s="20">
        <f>+G21*F21</f>
        <v>3200000</v>
      </c>
    </row>
    <row r="22" spans="2:11" ht="29.25" customHeight="1" x14ac:dyDescent="0.25">
      <c r="B22" s="55">
        <v>2.2999999999999998</v>
      </c>
      <c r="C22" s="128" t="s">
        <v>78</v>
      </c>
      <c r="D22" s="128"/>
      <c r="E22" s="56">
        <v>1</v>
      </c>
      <c r="F22" s="56">
        <v>4</v>
      </c>
      <c r="G22" s="57">
        <v>2000000</v>
      </c>
      <c r="H22" s="58"/>
      <c r="I22" s="20">
        <f t="shared" ref="I22:I24" si="0">+G22*F22</f>
        <v>8000000</v>
      </c>
    </row>
    <row r="23" spans="2:11" ht="29.25" customHeight="1" x14ac:dyDescent="0.25">
      <c r="B23" s="55">
        <v>2.4</v>
      </c>
      <c r="C23" s="128" t="s">
        <v>79</v>
      </c>
      <c r="D23" s="128"/>
      <c r="E23" s="56">
        <v>1</v>
      </c>
      <c r="F23" s="56">
        <v>4</v>
      </c>
      <c r="G23" s="57">
        <f>'PROMEDIO HONORARIOS'!C14</f>
        <v>1400000</v>
      </c>
      <c r="H23" s="58"/>
      <c r="I23" s="20">
        <f t="shared" si="0"/>
        <v>5600000</v>
      </c>
    </row>
    <row r="24" spans="2:11" ht="29.25" customHeight="1" x14ac:dyDescent="0.25">
      <c r="B24" s="55" t="s">
        <v>29</v>
      </c>
      <c r="C24" s="168" t="s">
        <v>22</v>
      </c>
      <c r="D24" s="168"/>
      <c r="E24" s="56">
        <v>1</v>
      </c>
      <c r="F24" s="56">
        <v>1</v>
      </c>
      <c r="G24" s="57">
        <v>500000</v>
      </c>
      <c r="H24" s="58"/>
      <c r="I24" s="20">
        <f t="shared" si="0"/>
        <v>500000</v>
      </c>
    </row>
    <row r="25" spans="2:11" ht="29.25" customHeight="1" x14ac:dyDescent="0.25">
      <c r="B25" s="55" t="s">
        <v>31</v>
      </c>
      <c r="C25" s="168" t="s">
        <v>33</v>
      </c>
      <c r="D25" s="168"/>
      <c r="E25" s="56">
        <v>1</v>
      </c>
      <c r="F25" s="56">
        <v>4</v>
      </c>
      <c r="G25" s="57">
        <v>816199</v>
      </c>
      <c r="H25" s="58"/>
      <c r="I25" s="20">
        <f>G25*F25</f>
        <v>3264796</v>
      </c>
    </row>
    <row r="26" spans="2:11" x14ac:dyDescent="0.25">
      <c r="B26" s="67" t="s">
        <v>34</v>
      </c>
      <c r="C26" s="125" t="s">
        <v>35</v>
      </c>
      <c r="D26" s="125"/>
      <c r="E26" s="125"/>
      <c r="F26" s="125"/>
      <c r="G26" s="125"/>
      <c r="H26" s="125"/>
      <c r="I26" s="18">
        <f>SUM(I21:I25)</f>
        <v>20564796</v>
      </c>
      <c r="K26" s="26"/>
    </row>
    <row r="27" spans="2:11" ht="15.75" x14ac:dyDescent="0.25">
      <c r="B27" s="172" t="s">
        <v>91</v>
      </c>
      <c r="C27" s="173"/>
      <c r="D27" s="173"/>
      <c r="E27" s="173"/>
      <c r="F27" s="173"/>
      <c r="G27" s="173"/>
      <c r="H27" s="174"/>
      <c r="I27" s="70">
        <f>I17+I26</f>
        <v>104071434</v>
      </c>
      <c r="K27" s="26"/>
    </row>
    <row r="28" spans="2:11" x14ac:dyDescent="0.25">
      <c r="B28" s="130"/>
      <c r="C28" s="131"/>
      <c r="D28" s="131"/>
      <c r="E28" s="131"/>
      <c r="F28" s="131"/>
      <c r="G28" s="131"/>
      <c r="H28" s="131"/>
      <c r="I28" s="132"/>
      <c r="K28" s="26"/>
    </row>
    <row r="29" spans="2:11" x14ac:dyDescent="0.25">
      <c r="B29" s="63"/>
      <c r="C29" s="64"/>
      <c r="D29" s="64"/>
      <c r="E29" s="64"/>
      <c r="F29" s="64"/>
      <c r="G29" s="64"/>
      <c r="H29" s="64"/>
      <c r="I29" s="65"/>
      <c r="K29" s="26"/>
    </row>
    <row r="30" spans="2:11" ht="15.75" x14ac:dyDescent="0.25">
      <c r="B30" s="169" t="s">
        <v>90</v>
      </c>
      <c r="C30" s="170"/>
      <c r="D30" s="170"/>
      <c r="E30" s="170"/>
      <c r="F30" s="170"/>
      <c r="G30" s="170"/>
      <c r="H30" s="170"/>
      <c r="I30" s="171"/>
      <c r="K30" s="26"/>
    </row>
    <row r="31" spans="2:11" ht="15.75" x14ac:dyDescent="0.25">
      <c r="B31" s="180" t="s">
        <v>85</v>
      </c>
      <c r="C31" s="180"/>
      <c r="D31" s="180"/>
      <c r="E31" s="180"/>
      <c r="F31" s="180"/>
      <c r="G31" s="180"/>
      <c r="H31" s="180"/>
      <c r="I31" s="71">
        <f>+I27</f>
        <v>104071434</v>
      </c>
      <c r="K31" s="26"/>
    </row>
    <row r="32" spans="2:11" ht="15.75" x14ac:dyDescent="0.25">
      <c r="B32" s="177" t="s">
        <v>49</v>
      </c>
      <c r="C32" s="178"/>
      <c r="D32" s="178"/>
      <c r="E32" s="178"/>
      <c r="F32" s="72"/>
      <c r="G32" s="72"/>
      <c r="H32" s="73">
        <v>0.19</v>
      </c>
      <c r="I32" s="71">
        <f>I31*H32+0.87</f>
        <v>19773573.330000002</v>
      </c>
      <c r="K32" s="26"/>
    </row>
    <row r="33" spans="2:12" ht="15.75" x14ac:dyDescent="0.25">
      <c r="B33" s="177" t="s">
        <v>47</v>
      </c>
      <c r="C33" s="178"/>
      <c r="D33" s="178"/>
      <c r="E33" s="178"/>
      <c r="F33" s="72"/>
      <c r="G33" s="72"/>
      <c r="H33" s="73">
        <v>5.0000000000000001E-3</v>
      </c>
      <c r="I33" s="71">
        <f>I31*H33</f>
        <v>520357.17</v>
      </c>
      <c r="K33" s="26"/>
    </row>
    <row r="34" spans="2:12" ht="15.75" x14ac:dyDescent="0.25">
      <c r="B34" s="182" t="s">
        <v>51</v>
      </c>
      <c r="C34" s="183"/>
      <c r="D34" s="183"/>
      <c r="E34" s="183"/>
      <c r="F34" s="84"/>
      <c r="G34" s="84"/>
      <c r="H34" s="85">
        <v>0.03</v>
      </c>
      <c r="I34" s="83">
        <f>I31*H34</f>
        <v>3122143.02</v>
      </c>
      <c r="K34" s="26"/>
    </row>
    <row r="35" spans="2:12" ht="15.75" x14ac:dyDescent="0.25">
      <c r="B35" s="177" t="s">
        <v>46</v>
      </c>
      <c r="C35" s="178"/>
      <c r="D35" s="178"/>
      <c r="E35" s="178"/>
      <c r="F35" s="72"/>
      <c r="G35" s="72"/>
      <c r="H35" s="73">
        <v>4.0000000000000001E-3</v>
      </c>
      <c r="I35" s="71">
        <f>I31*H35</f>
        <v>416285.73600000003</v>
      </c>
    </row>
    <row r="36" spans="2:12" ht="15.75" x14ac:dyDescent="0.25">
      <c r="B36" s="177" t="s">
        <v>89</v>
      </c>
      <c r="C36" s="178"/>
      <c r="D36" s="178"/>
      <c r="E36" s="178"/>
      <c r="F36" s="178"/>
      <c r="G36" s="179"/>
      <c r="H36" s="74">
        <v>0.11</v>
      </c>
      <c r="I36" s="71">
        <f>I31*H36</f>
        <v>11447857.74</v>
      </c>
    </row>
    <row r="37" spans="2:12" ht="28.5" customHeight="1" x14ac:dyDescent="0.25">
      <c r="B37" s="181" t="s">
        <v>86</v>
      </c>
      <c r="C37" s="181"/>
      <c r="D37" s="181"/>
      <c r="E37" s="181"/>
      <c r="F37" s="181"/>
      <c r="G37" s="181"/>
      <c r="H37" s="181"/>
      <c r="I37" s="75">
        <f>SUM(I31:I36)</f>
        <v>139351650.99599999</v>
      </c>
      <c r="J37" s="61">
        <v>139351651</v>
      </c>
      <c r="K37" s="59">
        <f>+J37-I37</f>
        <v>4.0000081062316895E-3</v>
      </c>
      <c r="L37" s="60"/>
    </row>
    <row r="38" spans="2:12" x14ac:dyDescent="0.25">
      <c r="B38" s="146"/>
      <c r="C38" s="146"/>
      <c r="D38" s="146"/>
      <c r="E38" s="146"/>
      <c r="F38" s="146"/>
      <c r="G38" s="146"/>
      <c r="H38" s="146"/>
      <c r="I38" s="146"/>
    </row>
    <row r="39" spans="2:12" x14ac:dyDescent="0.25">
      <c r="B39" s="138" t="s">
        <v>99</v>
      </c>
      <c r="C39" s="139"/>
      <c r="D39" s="139"/>
      <c r="E39" s="139"/>
      <c r="F39" s="139"/>
      <c r="G39" s="139"/>
      <c r="H39" s="139"/>
      <c r="I39" s="140"/>
    </row>
    <row r="40" spans="2:12" ht="86.25" customHeight="1" x14ac:dyDescent="0.25">
      <c r="B40" s="141"/>
      <c r="C40" s="142"/>
      <c r="D40" s="142"/>
      <c r="E40" s="142"/>
      <c r="F40" s="142"/>
      <c r="G40" s="142"/>
      <c r="H40" s="142"/>
      <c r="I40" s="143"/>
    </row>
    <row r="41" spans="2:12" x14ac:dyDescent="0.25">
      <c r="B41" s="175"/>
      <c r="C41" s="175"/>
      <c r="D41" s="175"/>
      <c r="E41" s="175"/>
      <c r="F41" s="175"/>
      <c r="G41" s="175"/>
      <c r="H41" s="175"/>
      <c r="I41" s="175"/>
    </row>
    <row r="42" spans="2:12" x14ac:dyDescent="0.25">
      <c r="B42" s="176"/>
      <c r="C42" s="176"/>
      <c r="D42" s="176"/>
      <c r="E42" s="176"/>
      <c r="F42" s="176"/>
      <c r="G42" s="176"/>
      <c r="H42" s="176"/>
      <c r="I42" s="176"/>
    </row>
    <row r="43" spans="2:12" x14ac:dyDescent="0.25">
      <c r="B43" s="176"/>
      <c r="C43" s="176"/>
      <c r="D43" s="176"/>
      <c r="E43" s="176"/>
      <c r="F43" s="176"/>
      <c r="G43" s="176"/>
      <c r="H43" s="176"/>
      <c r="I43" s="176"/>
    </row>
    <row r="44" spans="2:12" x14ac:dyDescent="0.25">
      <c r="B44" s="176"/>
      <c r="C44" s="176"/>
      <c r="D44" s="176"/>
      <c r="E44" s="176"/>
      <c r="F44" s="176"/>
      <c r="G44" s="176"/>
      <c r="H44" s="176"/>
      <c r="I44" s="176"/>
    </row>
    <row r="45" spans="2:12" x14ac:dyDescent="0.25">
      <c r="B45" s="176"/>
      <c r="C45" s="176"/>
      <c r="D45" s="176"/>
      <c r="E45" s="176"/>
      <c r="F45" s="176"/>
      <c r="G45" s="176"/>
      <c r="H45" s="176"/>
      <c r="I45" s="176"/>
    </row>
    <row r="46" spans="2:12" x14ac:dyDescent="0.25">
      <c r="B46" s="176"/>
      <c r="C46" s="176"/>
      <c r="D46" s="176"/>
      <c r="E46" s="176"/>
      <c r="F46" s="176"/>
      <c r="G46" s="176"/>
      <c r="H46" s="176"/>
      <c r="I46" s="176"/>
    </row>
    <row r="47" spans="2:12" x14ac:dyDescent="0.25">
      <c r="B47" s="176"/>
      <c r="C47" s="176"/>
      <c r="D47" s="176"/>
      <c r="E47" s="176"/>
      <c r="F47" s="176"/>
      <c r="G47" s="176"/>
      <c r="H47" s="176"/>
      <c r="I47" s="176"/>
    </row>
    <row r="48" spans="2:12" x14ac:dyDescent="0.25">
      <c r="B48" s="176"/>
      <c r="C48" s="176"/>
      <c r="D48" s="176"/>
      <c r="E48" s="176"/>
      <c r="F48" s="176"/>
      <c r="G48" s="176"/>
      <c r="H48" s="176"/>
      <c r="I48" s="176"/>
    </row>
    <row r="49" spans="2:9" x14ac:dyDescent="0.25">
      <c r="B49" s="176"/>
      <c r="C49" s="176"/>
      <c r="D49" s="176"/>
      <c r="E49" s="176"/>
      <c r="F49" s="176"/>
      <c r="G49" s="176"/>
      <c r="H49" s="176"/>
      <c r="I49" s="176"/>
    </row>
    <row r="50" spans="2:9" x14ac:dyDescent="0.25">
      <c r="B50" s="176"/>
      <c r="C50" s="176"/>
      <c r="D50" s="176"/>
      <c r="E50" s="176"/>
      <c r="F50" s="176"/>
      <c r="G50" s="176"/>
      <c r="H50" s="176"/>
      <c r="I50" s="176"/>
    </row>
    <row r="51" spans="2:9" x14ac:dyDescent="0.25">
      <c r="B51" s="176"/>
      <c r="C51" s="176"/>
      <c r="D51" s="176"/>
      <c r="E51" s="176"/>
      <c r="F51" s="176"/>
      <c r="G51" s="176"/>
      <c r="H51" s="176"/>
      <c r="I51" s="176"/>
    </row>
  </sheetData>
  <mergeCells count="36">
    <mergeCell ref="B30:I30"/>
    <mergeCell ref="B27:H27"/>
    <mergeCell ref="B39:I40"/>
    <mergeCell ref="B41:I51"/>
    <mergeCell ref="B35:E35"/>
    <mergeCell ref="B33:E33"/>
    <mergeCell ref="B32:E32"/>
    <mergeCell ref="B36:G36"/>
    <mergeCell ref="B31:H31"/>
    <mergeCell ref="B37:H37"/>
    <mergeCell ref="B38:I38"/>
    <mergeCell ref="B34:E34"/>
    <mergeCell ref="C23:D23"/>
    <mergeCell ref="C24:D24"/>
    <mergeCell ref="C25:D25"/>
    <mergeCell ref="C26:H26"/>
    <mergeCell ref="B28:I28"/>
    <mergeCell ref="C22:D22"/>
    <mergeCell ref="B6:I6"/>
    <mergeCell ref="B8:I8"/>
    <mergeCell ref="C9:D9"/>
    <mergeCell ref="C10:I10"/>
    <mergeCell ref="C11:D11"/>
    <mergeCell ref="C12:D12"/>
    <mergeCell ref="C15:H15"/>
    <mergeCell ref="B18:I18"/>
    <mergeCell ref="B19:I19"/>
    <mergeCell ref="C20:D20"/>
    <mergeCell ref="C21:D21"/>
    <mergeCell ref="C14:D14"/>
    <mergeCell ref="C13:D13"/>
    <mergeCell ref="B5:I5"/>
    <mergeCell ref="B1:I1"/>
    <mergeCell ref="B2:I2"/>
    <mergeCell ref="B3:I3"/>
    <mergeCell ref="B4:I4"/>
  </mergeCells>
  <pageMargins left="0.7" right="0.7" top="0.75" bottom="0.75" header="0.3" footer="0.3"/>
  <pageSetup paperSize="9" scale="5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3:I18"/>
  <sheetViews>
    <sheetView workbookViewId="0">
      <selection activeCell="F6" sqref="F6"/>
    </sheetView>
  </sheetViews>
  <sheetFormatPr baseColWidth="10" defaultColWidth="11.42578125" defaultRowHeight="15" x14ac:dyDescent="0.25"/>
  <cols>
    <col min="1" max="1" width="16.5703125" style="1" customWidth="1"/>
    <col min="2" max="2" width="48.7109375" style="1" bestFit="1" customWidth="1"/>
    <col min="3" max="3" width="21.7109375" style="31" customWidth="1"/>
    <col min="4" max="9" width="16.5703125" style="31" customWidth="1"/>
    <col min="10" max="16384" width="11.42578125" style="1"/>
  </cols>
  <sheetData>
    <row r="3" spans="1:8" ht="27" customHeight="1" x14ac:dyDescent="0.25">
      <c r="B3" s="184" t="s">
        <v>80</v>
      </c>
      <c r="C3" s="184"/>
      <c r="D3" s="184"/>
      <c r="E3" s="184"/>
      <c r="F3" s="184"/>
    </row>
    <row r="4" spans="1:8" ht="42.75" customHeight="1" x14ac:dyDescent="0.25">
      <c r="B4" s="185" t="s">
        <v>93</v>
      </c>
      <c r="C4" s="185"/>
      <c r="D4" s="185"/>
      <c r="E4" s="185"/>
      <c r="F4" s="185"/>
    </row>
    <row r="5" spans="1:8" ht="62.45" customHeight="1" x14ac:dyDescent="0.25">
      <c r="B5" s="77"/>
      <c r="C5" s="40" t="s">
        <v>57</v>
      </c>
      <c r="D5" s="40" t="s">
        <v>58</v>
      </c>
      <c r="E5" s="40" t="s">
        <v>59</v>
      </c>
      <c r="F5" s="40" t="s">
        <v>60</v>
      </c>
    </row>
    <row r="6" spans="1:8" x14ac:dyDescent="0.25">
      <c r="B6" s="32" t="s">
        <v>61</v>
      </c>
      <c r="C6" s="76">
        <v>5256576</v>
      </c>
      <c r="D6" s="76"/>
      <c r="E6" s="76">
        <v>5661197</v>
      </c>
      <c r="F6" s="33">
        <f>AVERAGE(C6:E6)</f>
        <v>5458886.5</v>
      </c>
      <c r="G6" s="34"/>
      <c r="H6" s="34"/>
    </row>
    <row r="7" spans="1:8" x14ac:dyDescent="0.25">
      <c r="B7" s="32" t="s">
        <v>62</v>
      </c>
      <c r="C7" s="76">
        <v>5256576</v>
      </c>
      <c r="D7" s="76"/>
      <c r="E7" s="76">
        <v>5661197</v>
      </c>
      <c r="F7" s="33">
        <f>(C7+D7+E7)/2</f>
        <v>5458886.5</v>
      </c>
      <c r="G7" s="34"/>
      <c r="H7" s="34"/>
    </row>
    <row r="8" spans="1:8" x14ac:dyDescent="0.25">
      <c r="B8" s="79" t="s">
        <v>63</v>
      </c>
      <c r="C8" s="80" t="s">
        <v>81</v>
      </c>
      <c r="D8" s="80" t="s">
        <v>64</v>
      </c>
      <c r="E8" s="80" t="s">
        <v>65</v>
      </c>
      <c r="F8" s="81"/>
      <c r="G8" s="34"/>
      <c r="H8" s="34"/>
    </row>
    <row r="10" spans="1:8" ht="30" x14ac:dyDescent="0.25">
      <c r="A10" s="186" t="s">
        <v>94</v>
      </c>
      <c r="B10" s="186"/>
      <c r="C10" s="186"/>
      <c r="D10" s="35"/>
      <c r="E10" s="35" t="s">
        <v>66</v>
      </c>
      <c r="F10" s="35"/>
    </row>
    <row r="11" spans="1:8" ht="33.75" customHeight="1" x14ac:dyDescent="0.25">
      <c r="A11" s="78" t="s">
        <v>96</v>
      </c>
      <c r="B11" s="82" t="s">
        <v>95</v>
      </c>
      <c r="C11" s="33">
        <v>1000000</v>
      </c>
      <c r="D11" s="35"/>
      <c r="E11" s="35"/>
      <c r="F11" s="35"/>
    </row>
    <row r="12" spans="1:8" x14ac:dyDescent="0.25">
      <c r="A12" s="187" t="s">
        <v>82</v>
      </c>
      <c r="B12" s="36" t="s">
        <v>97</v>
      </c>
      <c r="C12" s="33">
        <v>2000000</v>
      </c>
      <c r="D12" s="35"/>
      <c r="E12" s="35"/>
      <c r="F12" s="35"/>
    </row>
    <row r="13" spans="1:8" x14ac:dyDescent="0.25">
      <c r="A13" s="188"/>
      <c r="B13" s="36" t="s">
        <v>98</v>
      </c>
      <c r="C13" s="69">
        <v>1200000</v>
      </c>
      <c r="D13" s="35"/>
      <c r="E13" s="35"/>
      <c r="F13" s="35"/>
    </row>
    <row r="14" spans="1:8" x14ac:dyDescent="0.25">
      <c r="A14" s="189"/>
      <c r="B14" s="36" t="s">
        <v>67</v>
      </c>
      <c r="C14" s="37">
        <f>AVERAGE(C11:C13)</f>
        <v>1400000</v>
      </c>
      <c r="D14" s="35"/>
      <c r="E14" s="35"/>
      <c r="F14" s="35"/>
    </row>
    <row r="15" spans="1:8" x14ac:dyDescent="0.25">
      <c r="C15" s="35">
        <f>+C14*4</f>
        <v>5600000</v>
      </c>
      <c r="D15" s="35"/>
      <c r="E15" s="35"/>
      <c r="F15" s="35"/>
    </row>
    <row r="16" spans="1:8" x14ac:dyDescent="0.25">
      <c r="A16" s="38" t="s">
        <v>92</v>
      </c>
    </row>
    <row r="17" spans="1:3" ht="30" x14ac:dyDescent="0.25">
      <c r="A17" s="39" t="s">
        <v>66</v>
      </c>
      <c r="B17" s="39" t="s">
        <v>68</v>
      </c>
      <c r="C17" s="40" t="s">
        <v>69</v>
      </c>
    </row>
    <row r="18" spans="1:3" ht="60" x14ac:dyDescent="0.25">
      <c r="A18" s="41">
        <v>313</v>
      </c>
      <c r="B18" s="42" t="s">
        <v>70</v>
      </c>
      <c r="C18" s="68">
        <v>4</v>
      </c>
    </row>
  </sheetData>
  <mergeCells count="4">
    <mergeCell ref="B3:F3"/>
    <mergeCell ref="B4:F4"/>
    <mergeCell ref="A10:C10"/>
    <mergeCell ref="A12:A14"/>
  </mergeCells>
  <pageMargins left="0.7" right="0.7" top="0.75" bottom="0.75" header="0.3" footer="0.3"/>
  <pageSetup scale="66"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1"/>
  <sheetViews>
    <sheetView workbookViewId="0">
      <selection activeCell="A11" sqref="A11"/>
    </sheetView>
  </sheetViews>
  <sheetFormatPr baseColWidth="10" defaultRowHeight="15" x14ac:dyDescent="0.25"/>
  <sheetData>
    <row r="1" spans="1:2" x14ac:dyDescent="0.25">
      <c r="A1" t="s">
        <v>101</v>
      </c>
    </row>
    <row r="3" spans="1:2" x14ac:dyDescent="0.25">
      <c r="A3">
        <v>12</v>
      </c>
      <c r="B3" t="s">
        <v>111</v>
      </c>
    </row>
    <row r="4" spans="1:2" s="1" customFormat="1" x14ac:dyDescent="0.25">
      <c r="A4" s="1">
        <v>8.5</v>
      </c>
      <c r="B4" s="1" t="s">
        <v>104</v>
      </c>
    </row>
    <row r="5" spans="1:2" x14ac:dyDescent="0.25">
      <c r="A5">
        <v>1.044</v>
      </c>
      <c r="B5" t="s">
        <v>105</v>
      </c>
    </row>
    <row r="6" spans="1:2" x14ac:dyDescent="0.25">
      <c r="A6">
        <v>4</v>
      </c>
      <c r="B6" t="s">
        <v>106</v>
      </c>
    </row>
    <row r="7" spans="1:2" x14ac:dyDescent="0.25">
      <c r="A7">
        <v>8.33</v>
      </c>
      <c r="B7" t="s">
        <v>107</v>
      </c>
    </row>
    <row r="8" spans="1:2" x14ac:dyDescent="0.25">
      <c r="A8">
        <v>8.33</v>
      </c>
      <c r="B8" t="s">
        <v>108</v>
      </c>
    </row>
    <row r="9" spans="1:2" x14ac:dyDescent="0.25">
      <c r="A9">
        <v>4.17</v>
      </c>
      <c r="B9" t="s">
        <v>109</v>
      </c>
    </row>
    <row r="10" spans="1:2" x14ac:dyDescent="0.25">
      <c r="A10">
        <v>1</v>
      </c>
      <c r="B10" t="s">
        <v>110</v>
      </c>
    </row>
    <row r="11" spans="1:2" x14ac:dyDescent="0.25">
      <c r="A11">
        <f>SUM(A3:A10)</f>
        <v>47.374000000000002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G107"/>
  <sheetViews>
    <sheetView tabSelected="1" topLeftCell="A46" workbookViewId="0">
      <selection activeCell="K101" sqref="K101"/>
    </sheetView>
  </sheetViews>
  <sheetFormatPr baseColWidth="10" defaultRowHeight="15" x14ac:dyDescent="0.25"/>
  <cols>
    <col min="1" max="1" width="6.5703125" customWidth="1"/>
    <col min="3" max="3" width="37" customWidth="1"/>
    <col min="4" max="4" width="8.28515625" customWidth="1"/>
    <col min="5" max="5" width="12.28515625" customWidth="1"/>
    <col min="6" max="6" width="14" customWidth="1"/>
    <col min="7" max="7" width="16.7109375" customWidth="1"/>
  </cols>
  <sheetData>
    <row r="2" spans="1:7" ht="15" customHeight="1" x14ac:dyDescent="0.25">
      <c r="A2" s="88"/>
      <c r="B2" s="88"/>
      <c r="C2" s="88"/>
      <c r="D2" s="89"/>
      <c r="E2" s="89"/>
      <c r="F2" s="89"/>
      <c r="G2" s="89"/>
    </row>
    <row r="3" spans="1:7" x14ac:dyDescent="0.25">
      <c r="A3" s="197" t="s">
        <v>112</v>
      </c>
      <c r="B3" s="198"/>
      <c r="C3" s="198"/>
      <c r="D3" s="198"/>
      <c r="E3" s="198"/>
      <c r="F3" s="198"/>
      <c r="G3" s="199"/>
    </row>
    <row r="4" spans="1:7" ht="24" customHeight="1" x14ac:dyDescent="0.25">
      <c r="A4" s="197" t="s">
        <v>113</v>
      </c>
      <c r="B4" s="198"/>
      <c r="C4" s="198"/>
      <c r="D4" s="198"/>
      <c r="E4" s="198"/>
      <c r="F4" s="198"/>
      <c r="G4" s="199"/>
    </row>
    <row r="5" spans="1:7" ht="15" customHeight="1" x14ac:dyDescent="0.25">
      <c r="A5" s="200" t="s">
        <v>114</v>
      </c>
      <c r="B5" s="201"/>
      <c r="C5" s="201"/>
      <c r="D5" s="201"/>
      <c r="E5" s="201"/>
      <c r="F5" s="201"/>
      <c r="G5" s="202"/>
    </row>
    <row r="6" spans="1:7" ht="15" customHeight="1" x14ac:dyDescent="0.25">
      <c r="A6" s="203" t="s">
        <v>115</v>
      </c>
      <c r="B6" s="204"/>
      <c r="C6" s="204"/>
      <c r="D6" s="204"/>
      <c r="E6" s="204"/>
      <c r="F6" s="204"/>
      <c r="G6" s="205"/>
    </row>
    <row r="7" spans="1:7" ht="15" customHeight="1" x14ac:dyDescent="0.25">
      <c r="A7" s="206" t="s">
        <v>116</v>
      </c>
      <c r="B7" s="207"/>
      <c r="C7" s="207"/>
      <c r="D7" s="207"/>
      <c r="E7" s="207"/>
      <c r="F7" s="207"/>
      <c r="G7" s="208"/>
    </row>
    <row r="8" spans="1:7" ht="15" customHeight="1" x14ac:dyDescent="0.25">
      <c r="A8" s="209" t="s">
        <v>19</v>
      </c>
      <c r="B8" s="209" t="s">
        <v>117</v>
      </c>
      <c r="C8" s="209" t="s">
        <v>118</v>
      </c>
      <c r="D8" s="211" t="s">
        <v>119</v>
      </c>
      <c r="E8" s="212"/>
      <c r="F8" s="212"/>
      <c r="G8" s="213"/>
    </row>
    <row r="9" spans="1:7" ht="21" customHeight="1" x14ac:dyDescent="0.25">
      <c r="A9" s="210"/>
      <c r="B9" s="210"/>
      <c r="C9" s="210"/>
      <c r="D9" s="90" t="s">
        <v>120</v>
      </c>
      <c r="E9" s="90" t="s">
        <v>121</v>
      </c>
      <c r="F9" s="90" t="s">
        <v>122</v>
      </c>
      <c r="G9" s="90" t="s">
        <v>123</v>
      </c>
    </row>
    <row r="10" spans="1:7" ht="15" customHeight="1" x14ac:dyDescent="0.25">
      <c r="A10" s="214" t="s">
        <v>124</v>
      </c>
      <c r="B10" s="215"/>
      <c r="C10" s="216"/>
      <c r="D10" s="113"/>
      <c r="E10" s="113"/>
      <c r="F10" s="113"/>
      <c r="G10" s="113"/>
    </row>
    <row r="11" spans="1:7" ht="24" x14ac:dyDescent="0.25">
      <c r="A11" s="114" t="s">
        <v>125</v>
      </c>
      <c r="B11" s="192" t="s">
        <v>126</v>
      </c>
      <c r="C11" s="91" t="s">
        <v>127</v>
      </c>
      <c r="D11" s="92">
        <v>4</v>
      </c>
      <c r="E11" s="92" t="s">
        <v>128</v>
      </c>
      <c r="F11" s="93">
        <v>923999.99999999988</v>
      </c>
      <c r="G11" s="94">
        <f>D11*F11</f>
        <v>3695999.9999999995</v>
      </c>
    </row>
    <row r="12" spans="1:7" ht="24" x14ac:dyDescent="0.25">
      <c r="A12" s="114" t="s">
        <v>129</v>
      </c>
      <c r="B12" s="193"/>
      <c r="C12" s="91" t="s">
        <v>130</v>
      </c>
      <c r="D12" s="92">
        <v>1</v>
      </c>
      <c r="E12" s="92" t="s">
        <v>131</v>
      </c>
      <c r="F12" s="93">
        <v>19500000</v>
      </c>
      <c r="G12" s="94">
        <f t="shared" ref="G12:G77" si="0">D12*F12</f>
        <v>19500000</v>
      </c>
    </row>
    <row r="13" spans="1:7" ht="24" x14ac:dyDescent="0.25">
      <c r="A13" s="114" t="s">
        <v>132</v>
      </c>
      <c r="B13" s="193"/>
      <c r="C13" s="91" t="s">
        <v>133</v>
      </c>
      <c r="D13" s="92">
        <v>3</v>
      </c>
      <c r="E13" s="92" t="s">
        <v>131</v>
      </c>
      <c r="F13" s="93">
        <v>6900000</v>
      </c>
      <c r="G13" s="94">
        <f t="shared" si="0"/>
        <v>20700000</v>
      </c>
    </row>
    <row r="14" spans="1:7" ht="24" x14ac:dyDescent="0.25">
      <c r="A14" s="114" t="s">
        <v>134</v>
      </c>
      <c r="B14" s="193"/>
      <c r="C14" s="91" t="s">
        <v>135</v>
      </c>
      <c r="D14" s="92">
        <v>3</v>
      </c>
      <c r="E14" s="92" t="s">
        <v>131</v>
      </c>
      <c r="F14" s="93">
        <v>5440000</v>
      </c>
      <c r="G14" s="94">
        <f t="shared" si="0"/>
        <v>16320000</v>
      </c>
    </row>
    <row r="15" spans="1:7" ht="48" x14ac:dyDescent="0.25">
      <c r="A15" s="114" t="s">
        <v>136</v>
      </c>
      <c r="B15" s="193"/>
      <c r="C15" s="95" t="s">
        <v>137</v>
      </c>
      <c r="D15" s="92">
        <v>1</v>
      </c>
      <c r="E15" s="92" t="s">
        <v>131</v>
      </c>
      <c r="F15" s="93">
        <v>2950000</v>
      </c>
      <c r="G15" s="94">
        <f t="shared" si="0"/>
        <v>2950000</v>
      </c>
    </row>
    <row r="16" spans="1:7" ht="24" x14ac:dyDescent="0.25">
      <c r="A16" s="114" t="s">
        <v>138</v>
      </c>
      <c r="B16" s="193"/>
      <c r="C16" s="95" t="s">
        <v>139</v>
      </c>
      <c r="D16" s="92">
        <v>1</v>
      </c>
      <c r="E16" s="92" t="s">
        <v>131</v>
      </c>
      <c r="F16" s="93">
        <v>29200000</v>
      </c>
      <c r="G16" s="94">
        <f t="shared" si="0"/>
        <v>29200000</v>
      </c>
    </row>
    <row r="17" spans="1:7" ht="24" x14ac:dyDescent="0.25">
      <c r="A17" s="114" t="s">
        <v>140</v>
      </c>
      <c r="B17" s="193"/>
      <c r="C17" s="95" t="s">
        <v>141</v>
      </c>
      <c r="D17" s="92">
        <v>1</v>
      </c>
      <c r="E17" s="92" t="s">
        <v>131</v>
      </c>
      <c r="F17" s="93">
        <v>38900000</v>
      </c>
      <c r="G17" s="94">
        <f t="shared" si="0"/>
        <v>38900000</v>
      </c>
    </row>
    <row r="18" spans="1:7" ht="48" x14ac:dyDescent="0.25">
      <c r="A18" s="114" t="s">
        <v>142</v>
      </c>
      <c r="B18" s="193"/>
      <c r="C18" s="95" t="s">
        <v>143</v>
      </c>
      <c r="D18" s="92">
        <v>1</v>
      </c>
      <c r="E18" s="92" t="s">
        <v>144</v>
      </c>
      <c r="F18" s="93">
        <v>81800000</v>
      </c>
      <c r="G18" s="94">
        <f t="shared" si="0"/>
        <v>81800000</v>
      </c>
    </row>
    <row r="19" spans="1:7" ht="24" x14ac:dyDescent="0.25">
      <c r="A19" s="114" t="s">
        <v>145</v>
      </c>
      <c r="B19" s="193"/>
      <c r="C19" s="95" t="s">
        <v>146</v>
      </c>
      <c r="D19" s="92">
        <v>1</v>
      </c>
      <c r="E19" s="92" t="s">
        <v>128</v>
      </c>
      <c r="F19" s="93">
        <v>1125000</v>
      </c>
      <c r="G19" s="94">
        <f t="shared" si="0"/>
        <v>1125000</v>
      </c>
    </row>
    <row r="20" spans="1:7" ht="36" x14ac:dyDescent="0.25">
      <c r="A20" s="114" t="s">
        <v>147</v>
      </c>
      <c r="B20" s="193"/>
      <c r="C20" s="95" t="s">
        <v>148</v>
      </c>
      <c r="D20" s="92">
        <v>15</v>
      </c>
      <c r="E20" s="92" t="s">
        <v>149</v>
      </c>
      <c r="F20" s="93">
        <v>2352000</v>
      </c>
      <c r="G20" s="94">
        <f t="shared" si="0"/>
        <v>35280000</v>
      </c>
    </row>
    <row r="21" spans="1:7" ht="24" x14ac:dyDescent="0.25">
      <c r="A21" s="114" t="s">
        <v>150</v>
      </c>
      <c r="B21" s="193"/>
      <c r="C21" s="95" t="s">
        <v>151</v>
      </c>
      <c r="D21" s="92">
        <v>24</v>
      </c>
      <c r="E21" s="92" t="s">
        <v>131</v>
      </c>
      <c r="F21" s="93">
        <v>46900</v>
      </c>
      <c r="G21" s="94">
        <f t="shared" si="0"/>
        <v>1125600</v>
      </c>
    </row>
    <row r="22" spans="1:7" ht="36" x14ac:dyDescent="0.25">
      <c r="A22" s="114" t="s">
        <v>152</v>
      </c>
      <c r="B22" s="193"/>
      <c r="C22" s="95" t="s">
        <v>153</v>
      </c>
      <c r="D22" s="92">
        <v>12</v>
      </c>
      <c r="E22" s="92" t="s">
        <v>149</v>
      </c>
      <c r="F22" s="96">
        <v>241500</v>
      </c>
      <c r="G22" s="94">
        <f t="shared" si="0"/>
        <v>2898000</v>
      </c>
    </row>
    <row r="23" spans="1:7" ht="24" x14ac:dyDescent="0.25">
      <c r="A23" s="114" t="s">
        <v>154</v>
      </c>
      <c r="B23" s="193"/>
      <c r="C23" s="95" t="s">
        <v>155</v>
      </c>
      <c r="D23" s="92">
        <v>3</v>
      </c>
      <c r="E23" s="92" t="s">
        <v>131</v>
      </c>
      <c r="F23" s="93">
        <v>118999.99999999999</v>
      </c>
      <c r="G23" s="94">
        <f t="shared" si="0"/>
        <v>356999.99999999994</v>
      </c>
    </row>
    <row r="24" spans="1:7" ht="24" x14ac:dyDescent="0.25">
      <c r="A24" s="114" t="s">
        <v>156</v>
      </c>
      <c r="B24" s="193"/>
      <c r="C24" s="95" t="s">
        <v>157</v>
      </c>
      <c r="D24" s="92">
        <v>7</v>
      </c>
      <c r="E24" s="92" t="s">
        <v>131</v>
      </c>
      <c r="F24" s="93">
        <v>28699.999999999996</v>
      </c>
      <c r="G24" s="94">
        <f t="shared" si="0"/>
        <v>200899.99999999997</v>
      </c>
    </row>
    <row r="25" spans="1:7" ht="24" x14ac:dyDescent="0.25">
      <c r="A25" s="114" t="s">
        <v>158</v>
      </c>
      <c r="B25" s="193"/>
      <c r="C25" s="95" t="s">
        <v>159</v>
      </c>
      <c r="D25" s="92">
        <v>6</v>
      </c>
      <c r="E25" s="92" t="s">
        <v>131</v>
      </c>
      <c r="F25" s="96">
        <v>16099.999999999998</v>
      </c>
      <c r="G25" s="94">
        <f t="shared" si="0"/>
        <v>96599.999999999985</v>
      </c>
    </row>
    <row r="26" spans="1:7" ht="24" x14ac:dyDescent="0.25">
      <c r="A26" s="114" t="s">
        <v>160</v>
      </c>
      <c r="B26" s="193"/>
      <c r="C26" s="95" t="s">
        <v>161</v>
      </c>
      <c r="D26" s="92">
        <v>6</v>
      </c>
      <c r="E26" s="92" t="s">
        <v>131</v>
      </c>
      <c r="F26" s="96">
        <v>35000</v>
      </c>
      <c r="G26" s="94">
        <f t="shared" si="0"/>
        <v>210000</v>
      </c>
    </row>
    <row r="27" spans="1:7" ht="24" x14ac:dyDescent="0.25">
      <c r="A27" s="114" t="s">
        <v>162</v>
      </c>
      <c r="B27" s="193"/>
      <c r="C27" s="95" t="s">
        <v>163</v>
      </c>
      <c r="D27" s="92">
        <v>2</v>
      </c>
      <c r="E27" s="92" t="s">
        <v>131</v>
      </c>
      <c r="F27" s="96">
        <v>105000</v>
      </c>
      <c r="G27" s="94">
        <f t="shared" si="0"/>
        <v>210000</v>
      </c>
    </row>
    <row r="28" spans="1:7" ht="24" x14ac:dyDescent="0.25">
      <c r="A28" s="114" t="s">
        <v>164</v>
      </c>
      <c r="B28" s="193"/>
      <c r="C28" s="95" t="s">
        <v>165</v>
      </c>
      <c r="D28" s="92">
        <v>30</v>
      </c>
      <c r="E28" s="92" t="s">
        <v>149</v>
      </c>
      <c r="F28" s="96">
        <v>4059.9999999999995</v>
      </c>
      <c r="G28" s="94">
        <f t="shared" si="0"/>
        <v>121799.99999999999</v>
      </c>
    </row>
    <row r="29" spans="1:7" ht="60" x14ac:dyDescent="0.25">
      <c r="A29" s="114" t="s">
        <v>166</v>
      </c>
      <c r="B29" s="193"/>
      <c r="C29" s="95" t="s">
        <v>167</v>
      </c>
      <c r="D29" s="92">
        <v>1</v>
      </c>
      <c r="E29" s="92" t="s">
        <v>131</v>
      </c>
      <c r="F29" s="96">
        <v>5250000</v>
      </c>
      <c r="G29" s="94">
        <f t="shared" si="0"/>
        <v>5250000</v>
      </c>
    </row>
    <row r="30" spans="1:7" x14ac:dyDescent="0.25">
      <c r="A30" s="114" t="s">
        <v>168</v>
      </c>
      <c r="B30" s="193"/>
      <c r="C30" s="95" t="s">
        <v>169</v>
      </c>
      <c r="D30" s="92">
        <v>1</v>
      </c>
      <c r="E30" s="92" t="s">
        <v>131</v>
      </c>
      <c r="F30" s="96">
        <v>2590000</v>
      </c>
      <c r="G30" s="94">
        <f t="shared" si="0"/>
        <v>2590000</v>
      </c>
    </row>
    <row r="31" spans="1:7" ht="48" x14ac:dyDescent="0.25">
      <c r="A31" s="114" t="s">
        <v>170</v>
      </c>
      <c r="B31" s="193"/>
      <c r="C31" s="95" t="s">
        <v>171</v>
      </c>
      <c r="D31" s="92">
        <v>42</v>
      </c>
      <c r="E31" s="92" t="s">
        <v>172</v>
      </c>
      <c r="F31" s="96">
        <v>177600</v>
      </c>
      <c r="G31" s="94">
        <f t="shared" si="0"/>
        <v>7459200</v>
      </c>
    </row>
    <row r="32" spans="1:7" ht="24" x14ac:dyDescent="0.25">
      <c r="A32" s="114" t="s">
        <v>173</v>
      </c>
      <c r="B32" s="193"/>
      <c r="C32" s="95" t="s">
        <v>174</v>
      </c>
      <c r="D32" s="92">
        <v>25</v>
      </c>
      <c r="E32" s="92" t="s">
        <v>172</v>
      </c>
      <c r="F32" s="96">
        <v>130000</v>
      </c>
      <c r="G32" s="94">
        <f t="shared" si="0"/>
        <v>3250000</v>
      </c>
    </row>
    <row r="33" spans="1:7" ht="24" x14ac:dyDescent="0.25">
      <c r="A33" s="114" t="s">
        <v>175</v>
      </c>
      <c r="B33" s="193"/>
      <c r="C33" s="95" t="s">
        <v>176</v>
      </c>
      <c r="D33" s="92">
        <v>120</v>
      </c>
      <c r="E33" s="92" t="s">
        <v>172</v>
      </c>
      <c r="F33" s="96">
        <v>36000</v>
      </c>
      <c r="G33" s="94">
        <f t="shared" si="0"/>
        <v>4320000</v>
      </c>
    </row>
    <row r="34" spans="1:7" ht="24" x14ac:dyDescent="0.25">
      <c r="A34" s="114" t="s">
        <v>177</v>
      </c>
      <c r="B34" s="193"/>
      <c r="C34" s="95" t="s">
        <v>178</v>
      </c>
      <c r="D34" s="92">
        <v>2</v>
      </c>
      <c r="E34" s="92" t="s">
        <v>131</v>
      </c>
      <c r="F34" s="96">
        <v>1255000</v>
      </c>
      <c r="G34" s="94">
        <f t="shared" si="0"/>
        <v>2510000</v>
      </c>
    </row>
    <row r="35" spans="1:7" ht="24" x14ac:dyDescent="0.25">
      <c r="A35" s="114" t="s">
        <v>179</v>
      </c>
      <c r="B35" s="193"/>
      <c r="C35" s="95" t="s">
        <v>180</v>
      </c>
      <c r="D35" s="92">
        <v>1</v>
      </c>
      <c r="E35" s="92" t="s">
        <v>181</v>
      </c>
      <c r="F35" s="96">
        <v>787500</v>
      </c>
      <c r="G35" s="94">
        <f t="shared" si="0"/>
        <v>787500</v>
      </c>
    </row>
    <row r="36" spans="1:7" ht="36" x14ac:dyDescent="0.25">
      <c r="A36" s="114" t="s">
        <v>182</v>
      </c>
      <c r="B36" s="193"/>
      <c r="C36" s="95" t="s">
        <v>183</v>
      </c>
      <c r="D36" s="92">
        <v>1</v>
      </c>
      <c r="E36" s="92" t="s">
        <v>181</v>
      </c>
      <c r="F36" s="96">
        <v>251999.99999999997</v>
      </c>
      <c r="G36" s="94">
        <f t="shared" si="0"/>
        <v>251999.99999999997</v>
      </c>
    </row>
    <row r="37" spans="1:7" ht="48" x14ac:dyDescent="0.25">
      <c r="A37" s="114" t="s">
        <v>184</v>
      </c>
      <c r="B37" s="193"/>
      <c r="C37" s="95" t="s">
        <v>185</v>
      </c>
      <c r="D37" s="92">
        <v>1</v>
      </c>
      <c r="E37" s="97" t="s">
        <v>181</v>
      </c>
      <c r="F37" s="96">
        <v>4500000</v>
      </c>
      <c r="G37" s="94">
        <f t="shared" si="0"/>
        <v>4500000</v>
      </c>
    </row>
    <row r="38" spans="1:7" ht="72" x14ac:dyDescent="0.25">
      <c r="A38" s="114" t="s">
        <v>186</v>
      </c>
      <c r="B38" s="193"/>
      <c r="C38" s="95" t="s">
        <v>187</v>
      </c>
      <c r="D38" s="92">
        <v>5</v>
      </c>
      <c r="E38" s="97" t="s">
        <v>149</v>
      </c>
      <c r="F38" s="96">
        <v>155000</v>
      </c>
      <c r="G38" s="94">
        <f t="shared" si="0"/>
        <v>775000</v>
      </c>
    </row>
    <row r="39" spans="1:7" ht="60" x14ac:dyDescent="0.25">
      <c r="A39" s="114" t="s">
        <v>188</v>
      </c>
      <c r="B39" s="194"/>
      <c r="C39" s="95" t="s">
        <v>189</v>
      </c>
      <c r="D39" s="92">
        <v>13</v>
      </c>
      <c r="E39" s="97" t="s">
        <v>149</v>
      </c>
      <c r="F39" s="96">
        <v>412500</v>
      </c>
      <c r="G39" s="94">
        <f t="shared" si="0"/>
        <v>5362500</v>
      </c>
    </row>
    <row r="40" spans="1:7" ht="48" x14ac:dyDescent="0.25">
      <c r="A40" s="114" t="s">
        <v>21</v>
      </c>
      <c r="B40" s="192" t="s">
        <v>190</v>
      </c>
      <c r="C40" s="95" t="s">
        <v>191</v>
      </c>
      <c r="D40" s="92">
        <v>10</v>
      </c>
      <c r="E40" s="92" t="s">
        <v>149</v>
      </c>
      <c r="F40" s="96">
        <v>486219.99999999994</v>
      </c>
      <c r="G40" s="94">
        <f t="shared" si="0"/>
        <v>4862199.9999999991</v>
      </c>
    </row>
    <row r="41" spans="1:7" ht="48" x14ac:dyDescent="0.25">
      <c r="A41" s="114" t="s">
        <v>23</v>
      </c>
      <c r="B41" s="193"/>
      <c r="C41" s="95" t="s">
        <v>192</v>
      </c>
      <c r="D41" s="92">
        <v>5</v>
      </c>
      <c r="E41" s="92" t="s">
        <v>149</v>
      </c>
      <c r="F41" s="96">
        <v>486219.99999999994</v>
      </c>
      <c r="G41" s="94">
        <f t="shared" si="0"/>
        <v>2431099.9999999995</v>
      </c>
    </row>
    <row r="42" spans="1:7" ht="24" x14ac:dyDescent="0.25">
      <c r="A42" s="114" t="s">
        <v>25</v>
      </c>
      <c r="B42" s="193"/>
      <c r="C42" s="95" t="s">
        <v>193</v>
      </c>
      <c r="D42" s="92">
        <v>32</v>
      </c>
      <c r="E42" s="92" t="s">
        <v>131</v>
      </c>
      <c r="F42" s="96">
        <v>13720</v>
      </c>
      <c r="G42" s="94">
        <f t="shared" si="0"/>
        <v>439040</v>
      </c>
    </row>
    <row r="43" spans="1:7" ht="24" x14ac:dyDescent="0.25">
      <c r="A43" s="114" t="s">
        <v>27</v>
      </c>
      <c r="B43" s="193"/>
      <c r="C43" s="95" t="s">
        <v>194</v>
      </c>
      <c r="D43" s="92">
        <v>2</v>
      </c>
      <c r="E43" s="92" t="s">
        <v>131</v>
      </c>
      <c r="F43" s="96">
        <v>8119.9999999999991</v>
      </c>
      <c r="G43" s="94">
        <f t="shared" si="0"/>
        <v>16239.999999999998</v>
      </c>
    </row>
    <row r="44" spans="1:7" ht="48" x14ac:dyDescent="0.25">
      <c r="A44" s="114" t="s">
        <v>29</v>
      </c>
      <c r="B44" s="193"/>
      <c r="C44" s="95" t="s">
        <v>195</v>
      </c>
      <c r="D44" s="92">
        <v>1</v>
      </c>
      <c r="E44" s="92" t="s">
        <v>131</v>
      </c>
      <c r="F44" s="96">
        <v>2450000</v>
      </c>
      <c r="G44" s="94">
        <f t="shared" si="0"/>
        <v>2450000</v>
      </c>
    </row>
    <row r="45" spans="1:7" x14ac:dyDescent="0.25">
      <c r="A45" s="114" t="s">
        <v>31</v>
      </c>
      <c r="B45" s="193"/>
      <c r="C45" s="95" t="s">
        <v>169</v>
      </c>
      <c r="D45" s="92">
        <v>1</v>
      </c>
      <c r="E45" s="92" t="s">
        <v>131</v>
      </c>
      <c r="F45" s="96">
        <v>2590000</v>
      </c>
      <c r="G45" s="94">
        <f t="shared" si="0"/>
        <v>2590000</v>
      </c>
    </row>
    <row r="46" spans="1:7" ht="72" x14ac:dyDescent="0.25">
      <c r="A46" s="114" t="s">
        <v>196</v>
      </c>
      <c r="B46" s="193"/>
      <c r="C46" s="95" t="s">
        <v>197</v>
      </c>
      <c r="D46" s="92">
        <v>1</v>
      </c>
      <c r="E46" s="92" t="s">
        <v>131</v>
      </c>
      <c r="F46" s="96">
        <v>23500000</v>
      </c>
      <c r="G46" s="94">
        <f t="shared" si="0"/>
        <v>23500000</v>
      </c>
    </row>
    <row r="47" spans="1:7" ht="24" x14ac:dyDescent="0.25">
      <c r="A47" s="114" t="s">
        <v>198</v>
      </c>
      <c r="B47" s="193"/>
      <c r="C47" s="95" t="s">
        <v>199</v>
      </c>
      <c r="D47" s="92">
        <v>1</v>
      </c>
      <c r="E47" s="92" t="s">
        <v>181</v>
      </c>
      <c r="F47" s="96">
        <v>3548000</v>
      </c>
      <c r="G47" s="94">
        <f t="shared" si="0"/>
        <v>3548000</v>
      </c>
    </row>
    <row r="48" spans="1:7" ht="36" x14ac:dyDescent="0.25">
      <c r="A48" s="114" t="s">
        <v>200</v>
      </c>
      <c r="B48" s="193"/>
      <c r="C48" s="95" t="s">
        <v>201</v>
      </c>
      <c r="D48" s="92">
        <v>1</v>
      </c>
      <c r="E48" s="92" t="s">
        <v>131</v>
      </c>
      <c r="F48" s="96">
        <v>13890000</v>
      </c>
      <c r="G48" s="94">
        <f t="shared" si="0"/>
        <v>13890000</v>
      </c>
    </row>
    <row r="49" spans="1:7" ht="48" x14ac:dyDescent="0.25">
      <c r="A49" s="114" t="s">
        <v>202</v>
      </c>
      <c r="B49" s="193"/>
      <c r="C49" s="95" t="s">
        <v>203</v>
      </c>
      <c r="D49" s="92">
        <v>22</v>
      </c>
      <c r="E49" s="92" t="s">
        <v>149</v>
      </c>
      <c r="F49" s="96">
        <v>388976</v>
      </c>
      <c r="G49" s="94">
        <f t="shared" si="0"/>
        <v>8557472</v>
      </c>
    </row>
    <row r="50" spans="1:7" ht="60" x14ac:dyDescent="0.25">
      <c r="A50" s="114" t="s">
        <v>204</v>
      </c>
      <c r="B50" s="193"/>
      <c r="C50" s="95" t="s">
        <v>205</v>
      </c>
      <c r="D50" s="92">
        <v>15</v>
      </c>
      <c r="E50" s="92" t="s">
        <v>149</v>
      </c>
      <c r="F50" s="96">
        <v>758503.2</v>
      </c>
      <c r="G50" s="94">
        <f t="shared" si="0"/>
        <v>11377548</v>
      </c>
    </row>
    <row r="51" spans="1:7" ht="36" x14ac:dyDescent="0.25">
      <c r="A51" s="114" t="s">
        <v>206</v>
      </c>
      <c r="B51" s="193"/>
      <c r="C51" s="95" t="s">
        <v>207</v>
      </c>
      <c r="D51" s="92">
        <v>6</v>
      </c>
      <c r="E51" s="92" t="s">
        <v>149</v>
      </c>
      <c r="F51" s="96">
        <v>241500</v>
      </c>
      <c r="G51" s="94">
        <f t="shared" si="0"/>
        <v>1449000</v>
      </c>
    </row>
    <row r="52" spans="1:7" ht="60" x14ac:dyDescent="0.25">
      <c r="A52" s="114" t="s">
        <v>208</v>
      </c>
      <c r="B52" s="193"/>
      <c r="C52" s="95" t="s">
        <v>209</v>
      </c>
      <c r="D52" s="92">
        <v>15</v>
      </c>
      <c r="E52" s="92" t="s">
        <v>149</v>
      </c>
      <c r="F52" s="96">
        <v>412500</v>
      </c>
      <c r="G52" s="94">
        <f t="shared" si="0"/>
        <v>6187500</v>
      </c>
    </row>
    <row r="53" spans="1:7" ht="72" x14ac:dyDescent="0.25">
      <c r="A53" s="114" t="s">
        <v>210</v>
      </c>
      <c r="B53" s="193"/>
      <c r="C53" s="95" t="s">
        <v>211</v>
      </c>
      <c r="D53" s="92">
        <v>18</v>
      </c>
      <c r="E53" s="92" t="s">
        <v>149</v>
      </c>
      <c r="F53" s="96">
        <v>625200</v>
      </c>
      <c r="G53" s="94">
        <f t="shared" si="0"/>
        <v>11253600</v>
      </c>
    </row>
    <row r="54" spans="1:7" ht="48" x14ac:dyDescent="0.25">
      <c r="A54" s="114" t="s">
        <v>212</v>
      </c>
      <c r="B54" s="193"/>
      <c r="C54" s="95" t="s">
        <v>213</v>
      </c>
      <c r="D54" s="92">
        <v>18</v>
      </c>
      <c r="E54" s="92" t="s">
        <v>149</v>
      </c>
      <c r="F54" s="96">
        <v>671800</v>
      </c>
      <c r="G54" s="94">
        <f t="shared" si="0"/>
        <v>12092400</v>
      </c>
    </row>
    <row r="55" spans="1:7" ht="24" x14ac:dyDescent="0.25">
      <c r="A55" s="114" t="s">
        <v>214</v>
      </c>
      <c r="B55" s="194"/>
      <c r="C55" s="95" t="s">
        <v>215</v>
      </c>
      <c r="D55" s="92">
        <v>6</v>
      </c>
      <c r="E55" s="92" t="s">
        <v>149</v>
      </c>
      <c r="F55" s="96">
        <v>595995</v>
      </c>
      <c r="G55" s="94">
        <f t="shared" si="0"/>
        <v>3575970</v>
      </c>
    </row>
    <row r="56" spans="1:7" ht="48" x14ac:dyDescent="0.25">
      <c r="A56" s="114" t="s">
        <v>216</v>
      </c>
      <c r="B56" s="192" t="s">
        <v>217</v>
      </c>
      <c r="C56" s="95" t="s">
        <v>218</v>
      </c>
      <c r="D56" s="92">
        <v>1</v>
      </c>
      <c r="E56" s="92" t="s">
        <v>131</v>
      </c>
      <c r="F56" s="96">
        <v>42650000</v>
      </c>
      <c r="G56" s="94">
        <f t="shared" si="0"/>
        <v>42650000</v>
      </c>
    </row>
    <row r="57" spans="1:7" ht="24" x14ac:dyDescent="0.25">
      <c r="A57" s="114" t="s">
        <v>219</v>
      </c>
      <c r="B57" s="193"/>
      <c r="C57" s="95" t="s">
        <v>220</v>
      </c>
      <c r="D57" s="92">
        <v>1</v>
      </c>
      <c r="E57" s="92" t="s">
        <v>221</v>
      </c>
      <c r="F57" s="96">
        <v>3849999.9999999995</v>
      </c>
      <c r="G57" s="94">
        <f t="shared" si="0"/>
        <v>3849999.9999999995</v>
      </c>
    </row>
    <row r="58" spans="1:7" ht="24" x14ac:dyDescent="0.25">
      <c r="A58" s="114" t="s">
        <v>222</v>
      </c>
      <c r="B58" s="193"/>
      <c r="C58" s="95" t="s">
        <v>223</v>
      </c>
      <c r="D58" s="92">
        <v>1</v>
      </c>
      <c r="E58" s="92" t="s">
        <v>221</v>
      </c>
      <c r="F58" s="96">
        <v>630000</v>
      </c>
      <c r="G58" s="94">
        <f t="shared" si="0"/>
        <v>630000</v>
      </c>
    </row>
    <row r="59" spans="1:7" ht="24" x14ac:dyDescent="0.25">
      <c r="A59" s="114" t="s">
        <v>224</v>
      </c>
      <c r="B59" s="193"/>
      <c r="C59" s="95" t="s">
        <v>225</v>
      </c>
      <c r="D59" s="92">
        <v>1</v>
      </c>
      <c r="E59" s="92" t="s">
        <v>221</v>
      </c>
      <c r="F59" s="96">
        <v>5880000</v>
      </c>
      <c r="G59" s="94">
        <f t="shared" si="0"/>
        <v>5880000</v>
      </c>
    </row>
    <row r="60" spans="1:7" ht="24" x14ac:dyDescent="0.25">
      <c r="A60" s="114" t="s">
        <v>226</v>
      </c>
      <c r="B60" s="194"/>
      <c r="C60" s="95" t="s">
        <v>227</v>
      </c>
      <c r="D60" s="97">
        <v>1</v>
      </c>
      <c r="E60" s="97" t="s">
        <v>131</v>
      </c>
      <c r="F60" s="96">
        <v>6000000</v>
      </c>
      <c r="G60" s="94">
        <f t="shared" si="0"/>
        <v>6000000</v>
      </c>
    </row>
    <row r="61" spans="1:7" x14ac:dyDescent="0.25">
      <c r="A61" s="114" t="s">
        <v>228</v>
      </c>
      <c r="B61" s="192" t="s">
        <v>229</v>
      </c>
      <c r="C61" s="95" t="s">
        <v>230</v>
      </c>
      <c r="D61" s="92">
        <v>1</v>
      </c>
      <c r="E61" s="92" t="s">
        <v>131</v>
      </c>
      <c r="F61" s="96">
        <v>133000</v>
      </c>
      <c r="G61" s="94">
        <f t="shared" si="0"/>
        <v>133000</v>
      </c>
    </row>
    <row r="62" spans="1:7" x14ac:dyDescent="0.25">
      <c r="A62" s="114" t="s">
        <v>231</v>
      </c>
      <c r="B62" s="193"/>
      <c r="C62" s="95" t="s">
        <v>232</v>
      </c>
      <c r="D62" s="92">
        <v>120</v>
      </c>
      <c r="E62" s="92" t="s">
        <v>233</v>
      </c>
      <c r="F62" s="96">
        <v>8526</v>
      </c>
      <c r="G62" s="94">
        <f t="shared" si="0"/>
        <v>1023120</v>
      </c>
    </row>
    <row r="63" spans="1:7" ht="24" x14ac:dyDescent="0.25">
      <c r="A63" s="114" t="s">
        <v>234</v>
      </c>
      <c r="B63" s="193"/>
      <c r="C63" s="95" t="s">
        <v>235</v>
      </c>
      <c r="D63" s="92">
        <v>10</v>
      </c>
      <c r="E63" s="92" t="s">
        <v>236</v>
      </c>
      <c r="F63" s="96">
        <v>81200</v>
      </c>
      <c r="G63" s="94">
        <f t="shared" si="0"/>
        <v>812000</v>
      </c>
    </row>
    <row r="64" spans="1:7" x14ac:dyDescent="0.25">
      <c r="A64" s="114" t="s">
        <v>237</v>
      </c>
      <c r="B64" s="193"/>
      <c r="C64" s="95" t="s">
        <v>238</v>
      </c>
      <c r="D64" s="98">
        <v>0</v>
      </c>
      <c r="E64" s="98" t="s">
        <v>131</v>
      </c>
      <c r="F64" s="99">
        <v>6620000</v>
      </c>
      <c r="G64" s="94">
        <f t="shared" si="0"/>
        <v>0</v>
      </c>
    </row>
    <row r="65" spans="1:7" ht="24" x14ac:dyDescent="0.25">
      <c r="A65" s="114" t="s">
        <v>239</v>
      </c>
      <c r="B65" s="193"/>
      <c r="C65" s="95" t="s">
        <v>240</v>
      </c>
      <c r="D65" s="92">
        <v>1</v>
      </c>
      <c r="E65" s="92" t="s">
        <v>131</v>
      </c>
      <c r="F65" s="96">
        <v>3850000</v>
      </c>
      <c r="G65" s="94">
        <f t="shared" si="0"/>
        <v>3850000</v>
      </c>
    </row>
    <row r="66" spans="1:7" x14ac:dyDescent="0.25">
      <c r="A66" s="114" t="s">
        <v>241</v>
      </c>
      <c r="B66" s="194"/>
      <c r="C66" s="95" t="s">
        <v>242</v>
      </c>
      <c r="D66" s="92">
        <v>1</v>
      </c>
      <c r="E66" s="92" t="s">
        <v>131</v>
      </c>
      <c r="F66" s="96">
        <v>7865250</v>
      </c>
      <c r="G66" s="94">
        <f t="shared" si="0"/>
        <v>7865250</v>
      </c>
    </row>
    <row r="67" spans="1:7" ht="72" x14ac:dyDescent="0.25">
      <c r="A67" s="114" t="s">
        <v>243</v>
      </c>
      <c r="B67" s="192" t="s">
        <v>244</v>
      </c>
      <c r="C67" s="95" t="s">
        <v>245</v>
      </c>
      <c r="D67" s="92">
        <v>1</v>
      </c>
      <c r="E67" s="92" t="s">
        <v>221</v>
      </c>
      <c r="F67" s="96">
        <v>383342428</v>
      </c>
      <c r="G67" s="94">
        <f t="shared" si="0"/>
        <v>383342428</v>
      </c>
    </row>
    <row r="68" spans="1:7" ht="60" x14ac:dyDescent="0.25">
      <c r="A68" s="114" t="s">
        <v>246</v>
      </c>
      <c r="B68" s="193"/>
      <c r="C68" s="95" t="s">
        <v>247</v>
      </c>
      <c r="D68" s="92">
        <v>1</v>
      </c>
      <c r="E68" s="92" t="s">
        <v>221</v>
      </c>
      <c r="F68" s="96">
        <v>8320000</v>
      </c>
      <c r="G68" s="94">
        <f t="shared" si="0"/>
        <v>8320000</v>
      </c>
    </row>
    <row r="69" spans="1:7" ht="48" x14ac:dyDescent="0.25">
      <c r="A69" s="114" t="s">
        <v>248</v>
      </c>
      <c r="B69" s="194"/>
      <c r="C69" s="95" t="s">
        <v>249</v>
      </c>
      <c r="D69" s="92">
        <v>15</v>
      </c>
      <c r="E69" s="92" t="s">
        <v>236</v>
      </c>
      <c r="F69" s="96">
        <v>395200</v>
      </c>
      <c r="G69" s="94">
        <f t="shared" si="0"/>
        <v>5928000</v>
      </c>
    </row>
    <row r="70" spans="1:7" ht="36" x14ac:dyDescent="0.25">
      <c r="A70" s="114" t="s">
        <v>250</v>
      </c>
      <c r="B70" s="192" t="s">
        <v>251</v>
      </c>
      <c r="C70" s="95" t="s">
        <v>252</v>
      </c>
      <c r="D70" s="92">
        <v>1</v>
      </c>
      <c r="E70" s="92" t="s">
        <v>221</v>
      </c>
      <c r="F70" s="96">
        <v>2275000</v>
      </c>
      <c r="G70" s="94">
        <f t="shared" si="0"/>
        <v>2275000</v>
      </c>
    </row>
    <row r="71" spans="1:7" x14ac:dyDescent="0.25">
      <c r="A71" s="114" t="s">
        <v>253</v>
      </c>
      <c r="B71" s="193"/>
      <c r="C71" s="95" t="s">
        <v>254</v>
      </c>
      <c r="D71" s="92">
        <v>5</v>
      </c>
      <c r="E71" s="92" t="s">
        <v>236</v>
      </c>
      <c r="F71" s="96">
        <v>672000</v>
      </c>
      <c r="G71" s="94">
        <f t="shared" si="0"/>
        <v>3360000</v>
      </c>
    </row>
    <row r="72" spans="1:7" ht="36" x14ac:dyDescent="0.25">
      <c r="A72" s="114" t="s">
        <v>255</v>
      </c>
      <c r="B72" s="193"/>
      <c r="C72" s="95" t="s">
        <v>256</v>
      </c>
      <c r="D72" s="92">
        <v>1</v>
      </c>
      <c r="E72" s="92" t="s">
        <v>221</v>
      </c>
      <c r="F72" s="96">
        <v>3060085</v>
      </c>
      <c r="G72" s="94">
        <f t="shared" si="0"/>
        <v>3060085</v>
      </c>
    </row>
    <row r="73" spans="1:7" ht="24" x14ac:dyDescent="0.25">
      <c r="A73" s="114" t="s">
        <v>257</v>
      </c>
      <c r="B73" s="193"/>
      <c r="C73" s="95" t="s">
        <v>258</v>
      </c>
      <c r="D73" s="92">
        <v>1</v>
      </c>
      <c r="E73" s="92" t="s">
        <v>221</v>
      </c>
      <c r="F73" s="93">
        <v>2985150</v>
      </c>
      <c r="G73" s="94">
        <f t="shared" si="0"/>
        <v>2985150</v>
      </c>
    </row>
    <row r="74" spans="1:7" ht="24" x14ac:dyDescent="0.25">
      <c r="A74" s="114" t="s">
        <v>259</v>
      </c>
      <c r="B74" s="193"/>
      <c r="C74" s="95" t="s">
        <v>260</v>
      </c>
      <c r="D74" s="92">
        <v>1</v>
      </c>
      <c r="E74" s="92" t="s">
        <v>221</v>
      </c>
      <c r="F74" s="93">
        <v>1889999.9999999998</v>
      </c>
      <c r="G74" s="94">
        <f t="shared" si="0"/>
        <v>1889999.9999999998</v>
      </c>
    </row>
    <row r="75" spans="1:7" ht="60" x14ac:dyDescent="0.25">
      <c r="A75" s="114" t="s">
        <v>261</v>
      </c>
      <c r="B75" s="193"/>
      <c r="C75" s="95" t="s">
        <v>262</v>
      </c>
      <c r="D75" s="92">
        <v>1</v>
      </c>
      <c r="E75" s="92" t="s">
        <v>221</v>
      </c>
      <c r="F75" s="93">
        <v>28900000</v>
      </c>
      <c r="G75" s="94">
        <f t="shared" si="0"/>
        <v>28900000</v>
      </c>
    </row>
    <row r="76" spans="1:7" ht="24" x14ac:dyDescent="0.25">
      <c r="A76" s="114" t="s">
        <v>263</v>
      </c>
      <c r="B76" s="193"/>
      <c r="C76" s="95" t="s">
        <v>264</v>
      </c>
      <c r="D76" s="92">
        <v>1</v>
      </c>
      <c r="E76" s="92" t="s">
        <v>221</v>
      </c>
      <c r="F76" s="93">
        <v>2510000</v>
      </c>
      <c r="G76" s="94">
        <f t="shared" si="0"/>
        <v>2510000</v>
      </c>
    </row>
    <row r="77" spans="1:7" ht="24" x14ac:dyDescent="0.25">
      <c r="A77" s="114" t="s">
        <v>265</v>
      </c>
      <c r="B77" s="193"/>
      <c r="C77" s="95" t="s">
        <v>266</v>
      </c>
      <c r="D77" s="92">
        <v>1</v>
      </c>
      <c r="E77" s="92" t="s">
        <v>221</v>
      </c>
      <c r="F77" s="93">
        <v>6488000</v>
      </c>
      <c r="G77" s="94">
        <f t="shared" si="0"/>
        <v>6488000</v>
      </c>
    </row>
    <row r="78" spans="1:7" ht="36" x14ac:dyDescent="0.25">
      <c r="A78" s="114" t="s">
        <v>267</v>
      </c>
      <c r="B78" s="193"/>
      <c r="C78" s="95" t="s">
        <v>268</v>
      </c>
      <c r="D78" s="92">
        <v>1</v>
      </c>
      <c r="E78" s="92" t="s">
        <v>221</v>
      </c>
      <c r="F78" s="93">
        <v>18100000</v>
      </c>
      <c r="G78" s="94">
        <f t="shared" ref="G78:G86" si="1">D78*F78</f>
        <v>18100000</v>
      </c>
    </row>
    <row r="79" spans="1:7" ht="36" x14ac:dyDescent="0.25">
      <c r="A79" s="114" t="s">
        <v>269</v>
      </c>
      <c r="B79" s="193"/>
      <c r="C79" s="95" t="s">
        <v>270</v>
      </c>
      <c r="D79" s="92">
        <v>5</v>
      </c>
      <c r="E79" s="92" t="s">
        <v>221</v>
      </c>
      <c r="F79" s="93">
        <v>1452000</v>
      </c>
      <c r="G79" s="94">
        <f t="shared" si="1"/>
        <v>7260000</v>
      </c>
    </row>
    <row r="80" spans="1:7" ht="36" x14ac:dyDescent="0.25">
      <c r="A80" s="114" t="s">
        <v>271</v>
      </c>
      <c r="B80" s="193"/>
      <c r="C80" s="95" t="s">
        <v>272</v>
      </c>
      <c r="D80" s="92">
        <v>1</v>
      </c>
      <c r="E80" s="92" t="s">
        <v>236</v>
      </c>
      <c r="F80" s="93">
        <v>19808000</v>
      </c>
      <c r="G80" s="94">
        <f t="shared" si="1"/>
        <v>19808000</v>
      </c>
    </row>
    <row r="81" spans="1:7" ht="36" x14ac:dyDescent="0.25">
      <c r="A81" s="114" t="s">
        <v>273</v>
      </c>
      <c r="B81" s="193"/>
      <c r="C81" s="95" t="s">
        <v>274</v>
      </c>
      <c r="D81" s="92">
        <v>96</v>
      </c>
      <c r="E81" s="92" t="s">
        <v>149</v>
      </c>
      <c r="F81" s="93">
        <v>774792</v>
      </c>
      <c r="G81" s="94">
        <f t="shared" si="1"/>
        <v>74380032</v>
      </c>
    </row>
    <row r="82" spans="1:7" ht="24" x14ac:dyDescent="0.25">
      <c r="A82" s="114" t="s">
        <v>275</v>
      </c>
      <c r="B82" s="193"/>
      <c r="C82" s="95" t="s">
        <v>276</v>
      </c>
      <c r="D82" s="92">
        <v>70</v>
      </c>
      <c r="E82" s="92" t="s">
        <v>149</v>
      </c>
      <c r="F82" s="93">
        <v>45000</v>
      </c>
      <c r="G82" s="94">
        <f t="shared" si="1"/>
        <v>3150000</v>
      </c>
    </row>
    <row r="83" spans="1:7" ht="24" x14ac:dyDescent="0.25">
      <c r="A83" s="114" t="s">
        <v>277</v>
      </c>
      <c r="B83" s="193"/>
      <c r="C83" s="95" t="s">
        <v>278</v>
      </c>
      <c r="D83" s="92">
        <v>85</v>
      </c>
      <c r="E83" s="92" t="s">
        <v>149</v>
      </c>
      <c r="F83" s="93">
        <v>72000</v>
      </c>
      <c r="G83" s="94">
        <f t="shared" si="1"/>
        <v>6120000</v>
      </c>
    </row>
    <row r="84" spans="1:7" ht="24" x14ac:dyDescent="0.25">
      <c r="A84" s="114" t="s">
        <v>279</v>
      </c>
      <c r="B84" s="193"/>
      <c r="C84" s="95" t="s">
        <v>280</v>
      </c>
      <c r="D84" s="92">
        <v>38</v>
      </c>
      <c r="E84" s="92" t="s">
        <v>149</v>
      </c>
      <c r="F84" s="93">
        <v>95000</v>
      </c>
      <c r="G84" s="94">
        <f t="shared" si="1"/>
        <v>3610000</v>
      </c>
    </row>
    <row r="85" spans="1:7" ht="24" x14ac:dyDescent="0.25">
      <c r="A85" s="114" t="s">
        <v>281</v>
      </c>
      <c r="B85" s="193"/>
      <c r="C85" s="95" t="s">
        <v>282</v>
      </c>
      <c r="D85" s="92">
        <v>46</v>
      </c>
      <c r="E85" s="92" t="s">
        <v>149</v>
      </c>
      <c r="F85" s="93">
        <v>132000</v>
      </c>
      <c r="G85" s="94">
        <f t="shared" si="1"/>
        <v>6072000</v>
      </c>
    </row>
    <row r="86" spans="1:7" ht="20.25" customHeight="1" x14ac:dyDescent="0.25">
      <c r="A86" s="114" t="s">
        <v>283</v>
      </c>
      <c r="B86" s="194"/>
      <c r="C86" s="95" t="s">
        <v>284</v>
      </c>
      <c r="D86" s="92">
        <v>20</v>
      </c>
      <c r="E86" s="92" t="s">
        <v>149</v>
      </c>
      <c r="F86" s="93">
        <v>197000</v>
      </c>
      <c r="G86" s="94">
        <f t="shared" si="1"/>
        <v>3940000</v>
      </c>
    </row>
    <row r="87" spans="1:7" ht="15" customHeight="1" x14ac:dyDescent="0.25">
      <c r="A87" s="100"/>
      <c r="B87" s="101"/>
      <c r="C87" s="102"/>
      <c r="D87" s="190" t="s">
        <v>285</v>
      </c>
      <c r="E87" s="195"/>
      <c r="F87" s="191"/>
      <c r="G87" s="103">
        <f>ROUND(SUM(G11:G86),0)</f>
        <v>1064159235</v>
      </c>
    </row>
    <row r="88" spans="1:7" ht="24" x14ac:dyDescent="0.25">
      <c r="A88" s="196"/>
      <c r="B88" s="196"/>
      <c r="C88" s="104"/>
      <c r="D88" s="92" t="s">
        <v>286</v>
      </c>
      <c r="E88" s="92"/>
      <c r="F88" s="105">
        <v>0.23</v>
      </c>
      <c r="G88" s="121">
        <f>ROUND('[1]FLORENCIA Version final'!$H$86*'[1]FLORENCIA Version final'!G87,2)</f>
        <v>244756624.05000001</v>
      </c>
    </row>
    <row r="89" spans="1:7" ht="24" x14ac:dyDescent="0.25">
      <c r="A89" s="106"/>
      <c r="B89" s="106"/>
      <c r="C89" s="104"/>
      <c r="D89" s="92" t="s">
        <v>287</v>
      </c>
      <c r="E89" s="92"/>
      <c r="F89" s="105">
        <v>0.02</v>
      </c>
      <c r="G89" s="121">
        <v>21283184.699999999</v>
      </c>
    </row>
    <row r="90" spans="1:7" ht="15" customHeight="1" x14ac:dyDescent="0.25">
      <c r="A90" s="106"/>
      <c r="B90" s="106"/>
      <c r="C90" s="101"/>
      <c r="D90" s="92" t="s">
        <v>40</v>
      </c>
      <c r="E90" s="92"/>
      <c r="F90" s="105">
        <v>0.05</v>
      </c>
      <c r="G90" s="94">
        <v>53207961.75</v>
      </c>
    </row>
    <row r="91" spans="1:7" ht="15" customHeight="1" x14ac:dyDescent="0.25">
      <c r="A91" s="115"/>
      <c r="B91" s="115"/>
      <c r="C91" s="107"/>
      <c r="D91" s="190" t="s">
        <v>288</v>
      </c>
      <c r="E91" s="195"/>
      <c r="F91" s="191"/>
      <c r="G91" s="108">
        <v>1383407005.5</v>
      </c>
    </row>
    <row r="92" spans="1:7" ht="15" customHeight="1" x14ac:dyDescent="0.25">
      <c r="A92" s="116"/>
      <c r="B92" s="116"/>
      <c r="C92" s="107"/>
      <c r="D92" s="92" t="s">
        <v>289</v>
      </c>
      <c r="E92" s="92"/>
      <c r="F92" s="105">
        <v>0.19</v>
      </c>
      <c r="G92" s="109">
        <f>ROUND(G90*F92,2)</f>
        <v>10109512.73</v>
      </c>
    </row>
    <row r="93" spans="1:7" ht="15" customHeight="1" x14ac:dyDescent="0.25">
      <c r="A93" s="115"/>
      <c r="B93" s="115"/>
      <c r="C93" s="107"/>
      <c r="D93" s="190" t="s">
        <v>290</v>
      </c>
      <c r="E93" s="195"/>
      <c r="F93" s="191"/>
      <c r="G93" s="108">
        <f>G91+G92</f>
        <v>1393516518.23</v>
      </c>
    </row>
    <row r="94" spans="1:7" ht="15" customHeight="1" x14ac:dyDescent="0.25">
      <c r="A94" s="115"/>
      <c r="B94" s="107"/>
      <c r="C94" s="107"/>
      <c r="D94" s="110"/>
      <c r="E94" s="110"/>
      <c r="F94" s="110"/>
      <c r="G94" s="111"/>
    </row>
    <row r="95" spans="1:7" ht="15" customHeight="1" x14ac:dyDescent="0.25">
      <c r="A95" s="115"/>
      <c r="B95" s="117"/>
      <c r="C95" s="107"/>
      <c r="D95" s="190" t="s">
        <v>291</v>
      </c>
      <c r="E95" s="191"/>
      <c r="F95" s="112">
        <v>0.1</v>
      </c>
      <c r="G95" s="108">
        <f>ROUND(G93*F95,0)-1</f>
        <v>139351651</v>
      </c>
    </row>
    <row r="96" spans="1:7" x14ac:dyDescent="0.25">
      <c r="A96" s="118"/>
      <c r="B96" s="118"/>
      <c r="C96" s="107"/>
      <c r="D96" s="119"/>
      <c r="E96" s="119"/>
      <c r="F96" s="119"/>
      <c r="G96" s="119"/>
    </row>
    <row r="97" spans="1:7" x14ac:dyDescent="0.25">
      <c r="A97" s="118"/>
      <c r="B97" s="118"/>
      <c r="C97" s="118"/>
      <c r="D97" s="190" t="s">
        <v>123</v>
      </c>
      <c r="E97" s="191"/>
      <c r="F97" s="112"/>
      <c r="G97" s="108">
        <f>G93+G95</f>
        <v>1532868169.23</v>
      </c>
    </row>
    <row r="98" spans="1:7" x14ac:dyDescent="0.25">
      <c r="A98" s="118"/>
      <c r="B98" s="118"/>
      <c r="C98" s="117"/>
      <c r="D98" s="119"/>
      <c r="E98" s="119"/>
      <c r="F98" s="119"/>
      <c r="G98" s="119"/>
    </row>
    <row r="99" spans="1:7" x14ac:dyDescent="0.25">
      <c r="A99" s="118"/>
      <c r="B99" s="118"/>
      <c r="C99" s="118"/>
      <c r="D99" s="119"/>
      <c r="E99" s="119"/>
      <c r="F99" s="119"/>
      <c r="G99" s="119"/>
    </row>
    <row r="100" spans="1:7" x14ac:dyDescent="0.25">
      <c r="A100" s="120"/>
      <c r="B100" s="120"/>
      <c r="C100" s="120"/>
      <c r="D100" s="120"/>
      <c r="E100" s="120"/>
      <c r="F100" s="120"/>
      <c r="G100" s="120"/>
    </row>
    <row r="101" spans="1:7" x14ac:dyDescent="0.25">
      <c r="A101" s="120"/>
      <c r="B101" s="120"/>
      <c r="C101" s="120"/>
      <c r="D101" s="120"/>
      <c r="E101" s="120"/>
      <c r="F101" s="120"/>
      <c r="G101" s="120"/>
    </row>
    <row r="102" spans="1:7" x14ac:dyDescent="0.25">
      <c r="A102" s="120"/>
      <c r="B102" s="120"/>
      <c r="C102" s="120"/>
      <c r="D102" s="120"/>
      <c r="E102" s="120"/>
      <c r="F102" s="120"/>
      <c r="G102" s="120"/>
    </row>
    <row r="103" spans="1:7" x14ac:dyDescent="0.25">
      <c r="A103" s="120"/>
      <c r="B103" s="120"/>
      <c r="C103" s="120"/>
      <c r="D103" s="120"/>
      <c r="E103" s="120"/>
      <c r="F103" s="120"/>
      <c r="G103" s="120"/>
    </row>
    <row r="104" spans="1:7" x14ac:dyDescent="0.25">
      <c r="A104" s="120"/>
      <c r="B104" s="120"/>
      <c r="C104" s="120"/>
      <c r="D104" s="120"/>
      <c r="E104" s="120"/>
      <c r="F104" s="120"/>
      <c r="G104" s="120"/>
    </row>
    <row r="105" spans="1:7" x14ac:dyDescent="0.25">
      <c r="A105" s="120"/>
      <c r="B105" s="120"/>
      <c r="C105" s="120"/>
      <c r="D105" s="120"/>
      <c r="E105" s="120"/>
      <c r="F105" s="120"/>
      <c r="G105" s="120"/>
    </row>
    <row r="106" spans="1:7" x14ac:dyDescent="0.25">
      <c r="A106" s="120"/>
      <c r="B106" s="120"/>
      <c r="C106" s="120"/>
      <c r="D106" s="120"/>
      <c r="E106" s="120"/>
      <c r="F106" s="120"/>
      <c r="G106" s="120"/>
    </row>
    <row r="107" spans="1:7" x14ac:dyDescent="0.25">
      <c r="A107" s="120"/>
      <c r="B107" s="120"/>
      <c r="C107" s="120"/>
      <c r="D107" s="120"/>
      <c r="E107" s="120"/>
      <c r="F107" s="120"/>
      <c r="G107" s="120"/>
    </row>
  </sheetData>
  <mergeCells count="22">
    <mergeCell ref="B67:B69"/>
    <mergeCell ref="A3:G3"/>
    <mergeCell ref="A4:G4"/>
    <mergeCell ref="A5:G5"/>
    <mergeCell ref="A6:G6"/>
    <mergeCell ref="A7:G7"/>
    <mergeCell ref="A8:A9"/>
    <mergeCell ref="B8:B9"/>
    <mergeCell ref="C8:C9"/>
    <mergeCell ref="D8:G8"/>
    <mergeCell ref="A10:C10"/>
    <mergeCell ref="B11:B39"/>
    <mergeCell ref="B40:B55"/>
    <mergeCell ref="B56:B60"/>
    <mergeCell ref="B61:B66"/>
    <mergeCell ref="D97:E97"/>
    <mergeCell ref="B70:B86"/>
    <mergeCell ref="D87:F87"/>
    <mergeCell ref="A88:B88"/>
    <mergeCell ref="D91:F91"/>
    <mergeCell ref="D93:F93"/>
    <mergeCell ref="D95:E95"/>
  </mergeCells>
  <pageMargins left="0.7" right="0.7" top="0.75" bottom="0.75" header="0.3" footer="0.3"/>
  <pageSetup scale="8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ESTUDIO DE MERCADO</vt:lpstr>
      <vt:lpstr>PRESUPUESTO INTERV OBRA ELECT</vt:lpstr>
      <vt:lpstr>PROMEDIO HONORARIOS</vt:lpstr>
      <vt:lpstr>Hoja1</vt:lpstr>
      <vt:lpstr>PptoConsultoria2019</vt:lpstr>
      <vt:lpstr>'ESTUDIO DE MERCADO'!Área_de_impresión</vt:lpstr>
      <vt:lpstr>'PRESUPUESTO INTERV OBRA ELECT'!Área_de_impresión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Magda Lorena Fajardo Farfan</cp:lastModifiedBy>
  <cp:lastPrinted>2022-07-06T20:25:34Z</cp:lastPrinted>
  <dcterms:created xsi:type="dcterms:W3CDTF">2020-11-09T02:29:06Z</dcterms:created>
  <dcterms:modified xsi:type="dcterms:W3CDTF">2022-07-06T20:25:36Z</dcterms:modified>
</cp:coreProperties>
</file>