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arra\Desktop\Contratación\MINIMAS CUANTIA\2019\COCOLISO\DOCUMENTOS DEFINITIVOS\PDF\"/>
    </mc:Choice>
  </mc:AlternateContent>
  <xr:revisionPtr revIDLastSave="0" documentId="8_{E932B133-09BC-4D0A-A646-18264A7C413D}" xr6:coauthVersionLast="41" xr6:coauthVersionMax="41" xr10:uidLastSave="{00000000-0000-0000-0000-000000000000}"/>
  <bookViews>
    <workbookView xWindow="-120" yWindow="-120" windowWidth="24240" windowHeight="13140" tabRatio="634" activeTab="2" xr2:uid="{00000000-000D-0000-FFFF-FFFF00000000}"/>
  </bookViews>
  <sheets>
    <sheet name="PARAMETROS" sheetId="15" r:id="rId1"/>
    <sheet name="CONSOLIDADO TECNICO-ECONOMICO" sheetId="11" r:id="rId2"/>
    <sheet name="EVALUACION EXPERIENCIA" sheetId="14" r:id="rId3"/>
  </sheets>
  <externalReferences>
    <externalReference r:id="rId4"/>
    <externalReference r:id="rId5"/>
  </externalReferences>
  <definedNames>
    <definedName name="CM001EEM1">PARAMETROS!$N$10</definedName>
    <definedName name="CM001EMM1">PARAMETROS!$L$10</definedName>
    <definedName name="CM001LM1">PARAMETROS!$J$10</definedName>
    <definedName name="CM001M1">PARAMETROS!$H$10</definedName>
    <definedName name="CM005EEM1">[1]PARAMETROS!#REF!</definedName>
    <definedName name="CM005EEM2">[1]PARAMETROS!#REF!</definedName>
    <definedName name="CM005EEM3">[1]PARAMETROS!#REF!</definedName>
    <definedName name="CM005EMM2">[1]PARAMETROS!#REF!</definedName>
    <definedName name="CM005EMM3">[1]PARAMETROS!#REF!</definedName>
    <definedName name="CM005LM2">[1]PARAMETROS!#REF!</definedName>
    <definedName name="CM005LM3">[1]PARAMETROS!#REF!</definedName>
    <definedName name="CM005M2">[1]PARAMETROS!#REF!</definedName>
    <definedName name="CM005M3">[1]PARAMETROS!#REF!</definedName>
    <definedName name="CM007EMM1">[2]PARAMETROS!$K$11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15" l="1"/>
  <c r="O2" i="14"/>
  <c r="O3" i="14" l="1"/>
  <c r="D3" i="14"/>
  <c r="D2" i="14"/>
  <c r="O5" i="14" l="1"/>
  <c r="R5" i="14" s="1"/>
  <c r="S5" i="14" s="1"/>
  <c r="N5" i="14"/>
  <c r="O4" i="14"/>
  <c r="R4" i="14"/>
  <c r="S4" i="14" s="1"/>
  <c r="N4" i="14"/>
  <c r="E6" i="11"/>
  <c r="N10" i="15"/>
  <c r="R3" i="14"/>
  <c r="S3" i="14"/>
  <c r="R2" i="14"/>
  <c r="S2" i="14" s="1"/>
  <c r="S6" i="14" s="1"/>
  <c r="N3" i="14"/>
  <c r="N2" i="14"/>
  <c r="E5" i="11"/>
  <c r="F14" i="15"/>
  <c r="L14" i="15" s="1"/>
  <c r="F13" i="15"/>
  <c r="P13" i="15" s="1"/>
  <c r="F12" i="15"/>
  <c r="L12" i="15" s="1"/>
  <c r="O10" i="15"/>
  <c r="F9" i="15"/>
  <c r="P9" i="15" s="1"/>
  <c r="J9" i="15"/>
  <c r="F8" i="15"/>
  <c r="N8" i="15" s="1"/>
  <c r="F7" i="15"/>
  <c r="L7" i="15" s="1"/>
  <c r="F6" i="15"/>
  <c r="J6" i="15" s="1"/>
  <c r="P12" i="15" l="1"/>
  <c r="N13" i="15"/>
  <c r="P14" i="15"/>
  <c r="N7" i="15"/>
  <c r="L9" i="15"/>
  <c r="H14" i="15"/>
  <c r="N9" i="15"/>
  <c r="H12" i="15"/>
  <c r="J13" i="15"/>
  <c r="H7" i="15"/>
  <c r="H9" i="15"/>
  <c r="J12" i="15"/>
  <c r="L13" i="15"/>
  <c r="J14" i="15"/>
  <c r="L6" i="15"/>
  <c r="P7" i="15"/>
  <c r="L8" i="15"/>
  <c r="N6" i="15"/>
  <c r="J7" i="15"/>
  <c r="H6" i="15"/>
  <c r="P6" i="15"/>
  <c r="H8" i="15"/>
  <c r="P8" i="15"/>
  <c r="N12" i="15"/>
  <c r="N14" i="15"/>
  <c r="J8" i="15"/>
  <c r="H13" i="15"/>
  <c r="H10" i="15"/>
  <c r="P10" i="15"/>
  <c r="J10" i="15" l="1"/>
  <c r="L10" i="15"/>
</calcChain>
</file>

<file path=xl/sharedStrings.xml><?xml version="1.0" encoding="utf-8"?>
<sst xmlns="http://schemas.openxmlformats.org/spreadsheetml/2006/main" count="114" uniqueCount="87">
  <si>
    <t>No</t>
  </si>
  <si>
    <t>PROPONENTE</t>
  </si>
  <si>
    <t>AGENCIA NACIONAL DE INFRAESTRUCTURA</t>
  </si>
  <si>
    <t>CUMPLE / NO CUMPLE</t>
  </si>
  <si>
    <t>CUMPLE</t>
  </si>
  <si>
    <t xml:space="preserve">CUMPLE </t>
  </si>
  <si>
    <t>IDN1</t>
  </si>
  <si>
    <t>IDN2</t>
  </si>
  <si>
    <t>FOLIO CONTRATO</t>
  </si>
  <si>
    <t>INTEGRANTE</t>
  </si>
  <si>
    <t>ENTIDAD</t>
  </si>
  <si>
    <t>PAÍS DE EJECUCIÓN</t>
  </si>
  <si>
    <t>No. Contrato</t>
  </si>
  <si>
    <t>OBJETO DEL CONTRATO</t>
  </si>
  <si>
    <t>CONTRATO VÁLIDO PARA ACREDITAR EXPERIENCIA (SI/NO)</t>
  </si>
  <si>
    <t>PORCENTAJE DE PARTICIPACIÓN</t>
  </si>
  <si>
    <t>Fecha de inicio del contrato</t>
  </si>
  <si>
    <t>Fecha de terminación del contrato</t>
  </si>
  <si>
    <t>Año de Finalización/ última facturación</t>
  </si>
  <si>
    <t>SMMLV Finalización / última facturación</t>
  </si>
  <si>
    <t>Valor del contrato incluido IVA</t>
  </si>
  <si>
    <t>MONEDA</t>
  </si>
  <si>
    <t xml:space="preserve">SMMLV Valor del contrato </t>
  </si>
  <si>
    <t>SMMLV finalización del contrato PONDERADO</t>
  </si>
  <si>
    <t>COLOMBIA</t>
  </si>
  <si>
    <t>SI</t>
  </si>
  <si>
    <t>COP</t>
  </si>
  <si>
    <t>Proyecto (Interventoría)</t>
  </si>
  <si>
    <t>Presupuesto Oficial</t>
  </si>
  <si>
    <t>Año</t>
  </si>
  <si>
    <t>Presupuesto Oficial (SMMLV)</t>
  </si>
  <si>
    <t>Parametros</t>
  </si>
  <si>
    <t>Fecha de cierre según Adendas</t>
  </si>
  <si>
    <t>Fecha de cierre según Pliego</t>
  </si>
  <si>
    <t>Fecha de Adjudicación</t>
  </si>
  <si>
    <t>Experiencia General</t>
  </si>
  <si>
    <t>Experiencia Especifica</t>
  </si>
  <si>
    <t>Desempate</t>
  </si>
  <si>
    <t>Sumatoria Exp. General</t>
  </si>
  <si>
    <t>Exp. Min por el Lider</t>
  </si>
  <si>
    <t>Exp. Min por contrato</t>
  </si>
  <si>
    <t>Porcentaje Requerido P.O.</t>
  </si>
  <si>
    <t>Valor</t>
  </si>
  <si>
    <t>Criterio</t>
  </si>
  <si>
    <t>AUTOPISTA AL MAR 2</t>
  </si>
  <si>
    <t>VJ-VGC-CM-019-2015</t>
  </si>
  <si>
    <t>VÍAS DEL NUS</t>
  </si>
  <si>
    <t xml:space="preserve"> VJ-VGC-CM-023-2015</t>
  </si>
  <si>
    <t>ÁREA METROPOLITANA DE CÚCUTA Y NORTE DE SANTANDER</t>
  </si>
  <si>
    <t>VJ-VGC-CM-001-2016</t>
  </si>
  <si>
    <t>RED FÉRREA DEL PACÍFICO</t>
  </si>
  <si>
    <t>VJ-VGC-CM-003-2016</t>
  </si>
  <si>
    <t>NA</t>
  </si>
  <si>
    <t>N/A</t>
  </si>
  <si>
    <t>MÓDULO 1: CONTRATOS DE CONCESIÓN PORTUARIA No. 010 DE 2007, 012 DE 1994, 010 DE 1994</t>
  </si>
  <si>
    <t>VJ-VGC-CM-005-2016</t>
  </si>
  <si>
    <t>MÓDULO 2: CONTRATOS DE CONCESIÓN PORTUARIA No. 010 DE 1994, 010 DE 2010, 007 DE 1993</t>
  </si>
  <si>
    <t>MÓDULO 3: CONTRATOS DE CONCESIÓN PORTUARIA No. 001 DE 2007, 008 DE 2004, 021 DE 1997 Y 001 DE 2009</t>
  </si>
  <si>
    <t xml:space="preserve">SERIE SMLMV </t>
  </si>
  <si>
    <t xml:space="preserve">AÑO </t>
  </si>
  <si>
    <t>VALOR (COP)</t>
  </si>
  <si>
    <t>9.2. REQUISITOS HABILITANTES TÉCNICOS</t>
  </si>
  <si>
    <t>P02</t>
  </si>
  <si>
    <t>199 de 2015</t>
  </si>
  <si>
    <t>0-0236-2017</t>
  </si>
  <si>
    <t>RECHAZADO NO PRESENTÓ SUBSANE</t>
  </si>
  <si>
    <t>P04</t>
  </si>
  <si>
    <t>P04-01</t>
  </si>
  <si>
    <t>VIAS DE CALI S.A.S</t>
  </si>
  <si>
    <t>GEOZAM LABORATORIO Y CONSULTORIA S.A.S</t>
  </si>
  <si>
    <t>INTERVENTORIA, SUPERVISIÓN Y CONTROL DE CALIDAD DE OBRAS PARA LA REHABILITACIÓN DE LA CALLE 16 ENTRE CARRERAS 50 Y 10, PROYECTO INTEGRANTE DEL CONTRATO DE CONCESIÓN ENTRE EL MUNICIPIO DE SANTIAGO DE CALI Y LA SOCIEDAD VIAS DE CALI S.A.S</t>
  </si>
  <si>
    <t>P02-01</t>
  </si>
  <si>
    <t>VJ-VGC-MC-002-2019</t>
  </si>
  <si>
    <t>" CONTRATAR LA INTERVENTORÍA INTEGRAL PARA LA REVERSIÓN DEL CONTRATO DE CONCESIÓN PORTUARIA No. 003 DE DICIEMBRE 19 DE 2013 SUSCRITO ENTRE LA NACIÓN –AGENCIA NACIONAL DE INFRAESTRUCTURA - Y LA SOCIEDAD COCOLISO ALCATRAZ S.A.</t>
  </si>
  <si>
    <t>PROCESO VJ-VGC-MC-002-2019</t>
  </si>
  <si>
    <t>SERVICIOS DE INGENIERÍA Y CONSTRUCCIÓN S.A.S “SERVINC S.A.S</t>
  </si>
  <si>
    <t xml:space="preserve">
9.2.2 Oferta Técnica: El Cumplimiento de las condiciones y especificaciones técnicas necesarias para el cumplimiento del objeto y las obligaciones se acredita por el proponente mediante la manifestación que efectúe en la propuesta o diligenciando el formato 1 – Carta de Presentación de la Propuesta, 
</t>
  </si>
  <si>
    <t xml:space="preserve">10. EVALUACIÓN OFERTA                              ECONÓMICA                           (MENOR VALOR OFERTADO)    
</t>
  </si>
  <si>
    <t>a) EL proponente deberá acreditar máximo DOS (2) contratos ejecutados y terminados, que cumplan con todas las características relacionadas a continuación: a) Que el objeto haya sido o incluya: INTERVENTORIA DE PROYECTOS DE CONCESIÓN DE INFRAESTRUCTURA DE TRANSPORTE*.                                                                        b) Que la sumatoria de sus cuantías en salarios mínimos legales mensuales vigentes (SMMLV) sea igual o superior al presupuesto oficial de la presente invitación.</t>
  </si>
  <si>
    <t>ANI</t>
  </si>
  <si>
    <t>CTO Nº 046/2014: Interventoría Integral del contrato de Concesión que incluye pero no se limita a la interventoría técnica, financiera, contable, administrativa, jurídica, medioambiental y socio-predial el contrato de concesión 446 de 1994 para la concesión malla vial del Meta.</t>
  </si>
  <si>
    <t>CTO Nº ICCU-021-2010: Interventoría técnica, socio-ambiental, jurídica y
financiera para un periodo de la etapa de operación y para las actividades de la etapa preoperativa de las obras adicionales de las concesiones viales del departamento
de Cundinamarca</t>
  </si>
  <si>
    <t>INSTITUTO DE INFRAESTRUCTURA Y
CONCESIONES DE CUNDINAMARCA
ICCU</t>
  </si>
  <si>
    <t xml:space="preserve">9.2.1. Experiencia del proponente:
a) EL proponente deberá acreditar máximo DOS (2) contratos ejecutados y terminados, que cumplan con todas las características relacionadas a continuación: a) Que el objeto haya sido o incluya: INTERVENTORIA DE PROYECTOS DE CONCESIÓN DE INFRAESTRUCTURA DE TRANSPORTE*.                                       b) Que la sumatoria de sus cuantías en salarios mínimos legales mensuales vigentes (SMMLV) sea igual o superior al presupuesto oficial de la presente invitación.
</t>
  </si>
  <si>
    <t>SMMLV</t>
  </si>
  <si>
    <t>Nº Proceso</t>
  </si>
  <si>
    <r>
      <t xml:space="preserve">SUMATORIA EXPERIENCIA GENERAL 
</t>
    </r>
    <r>
      <rPr>
        <b/>
        <u/>
        <sz val="14"/>
        <color theme="0" tint="-4.9989318521683403E-2"/>
        <rFont val="Arial"/>
        <family val="2"/>
      </rPr>
      <t xml:space="preserve">(MAYOR 92,00 SMMLV)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</si>
</sst>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164" formatCode="_-* #,##0.00\ _€_-;\-* #,##0.00\ _€_-;_-* &quot;-&quot;??\ _€_-;_-@_-"/>
    <numFmt numFmtId="165" formatCode="_-[$$-240A]* #,##0.00_-;\-[$$-240A]* #,##0.00_-;_-[$$-240A]* &quot;-&quot;??_-;_-@_-"/>
    <numFmt numFmtId="166" formatCode="_-[$$-409]* #,##0.00_ ;_-[$$-409]* \-#,##0.00\ ;_-[$$-409]* &quot;-&quot;??_ ;_-@_ "/>
    <numFmt numFmtId="167" formatCode="dd/mm/yyyy;@"/>
    <numFmt numFmtId="168" formatCode="_-* #,##0\ _€_-;\-* #,##0\ _€_-;_-* &quot;-&quot;??\ _€_-;_-@_-"/>
    <numFmt numFmtId="169" formatCode="&quot;$&quot;#,##0;[Red]&quot;$&quot;#,##0"/>
    <numFmt numFmtId="170" formatCode="_-[$$]* #,##0_-;\-[$$]* #,##0_-;_-[$$]* &quot;-&quot;??_-;_-@_-"/>
    <numFmt numFmtId="171" formatCode="_(* #,##0.00_);_(* \(#,##0.00\);_(* &quot;-&quot;??_);_(@_)"/>
    <numFmt numFmtId="172" formatCode="_ * #,##0.00_ ;_ * \-#,##0.00_ ;_ * &quot;-&quot;??_ ;_ @_ "/>
    <numFmt numFmtId="173" formatCode="_(&quot;$&quot;\ * #,##0.00_);_(&quot;$&quot;\ * \(#,##0.00\);_(&quot;$&quot;\ * &quot;-&quot;??_);_(@_)"/>
    <numFmt numFmtId="174" formatCode="_(&quot;$&quot;* #,##0.00_);_(&quot;$&quot;* \(#,##0.00\);_(&quot;$&quot;* &quot;-&quot;??_);_(@_)"/>
    <numFmt numFmtId="175" formatCode="#,##0.00\ _€"/>
    <numFmt numFmtId="176" formatCode="0.0%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9"/>
      <color theme="0" tint="-4.9989318521683403E-2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9.9"/>
      <color theme="10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Arial"/>
      <family val="2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b/>
      <sz val="10"/>
      <color theme="0" tint="-4.9989318521683403E-2"/>
      <name val="Arial"/>
      <family val="2"/>
    </font>
    <font>
      <b/>
      <u/>
      <sz val="14"/>
      <color theme="0" tint="-4.9989318521683403E-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171" fontId="16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41" fontId="9" fillId="0" borderId="0" applyFont="0" applyFill="0" applyBorder="0" applyAlignment="0" applyProtection="0"/>
    <xf numFmtId="172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71" fontId="9" fillId="0" borderId="0" applyFont="0" applyFill="0" applyBorder="0" applyAlignment="0" applyProtection="0"/>
    <xf numFmtId="42" fontId="9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8" fillId="0" borderId="0" applyFont="0" applyFill="0" applyBorder="0" applyAlignment="0" applyProtection="0"/>
    <xf numFmtId="17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3" fillId="0" borderId="0"/>
    <xf numFmtId="0" fontId="3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16" fillId="0" borderId="0"/>
    <xf numFmtId="0" fontId="19" fillId="0" borderId="0"/>
    <xf numFmtId="0" fontId="3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6" fillId="0" borderId="0"/>
    <xf numFmtId="0" fontId="3" fillId="0" borderId="0"/>
    <xf numFmtId="164" fontId="3" fillId="0" borderId="0" applyFont="0" applyFill="0" applyBorder="0" applyAlignment="0" applyProtection="0"/>
  </cellStyleXfs>
  <cellXfs count="2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7" fontId="11" fillId="5" borderId="2" xfId="3" applyNumberFormat="1" applyFont="1" applyFill="1" applyBorder="1" applyAlignment="1">
      <alignment horizontal="center" vertical="center" wrapText="1"/>
    </xf>
    <xf numFmtId="9" fontId="11" fillId="5" borderId="2" xfId="2" applyFont="1" applyFill="1" applyBorder="1" applyAlignment="1">
      <alignment horizontal="center" vertical="center" wrapText="1"/>
    </xf>
    <xf numFmtId="9" fontId="13" fillId="5" borderId="2" xfId="2" applyFont="1" applyFill="1" applyBorder="1" applyAlignment="1">
      <alignment horizontal="center" vertical="center" wrapText="1"/>
    </xf>
    <xf numFmtId="14" fontId="13" fillId="5" borderId="2" xfId="3" applyNumberFormat="1" applyFont="1" applyFill="1" applyBorder="1" applyAlignment="1">
      <alignment horizontal="center" vertical="center" wrapText="1"/>
    </xf>
    <xf numFmtId="0" fontId="13" fillId="5" borderId="2" xfId="3" applyFont="1" applyFill="1" applyBorder="1" applyAlignment="1">
      <alignment horizontal="center" vertical="center" wrapText="1"/>
    </xf>
    <xf numFmtId="167" fontId="13" fillId="5" borderId="2" xfId="3" applyNumberFormat="1" applyFont="1" applyFill="1" applyBorder="1" applyAlignment="1">
      <alignment horizontal="center" vertical="center" wrapText="1"/>
    </xf>
    <xf numFmtId="168" fontId="13" fillId="5" borderId="2" xfId="3" applyNumberFormat="1" applyFont="1" applyFill="1" applyBorder="1" applyAlignment="1">
      <alignment horizontal="center" vertical="center" wrapText="1"/>
    </xf>
    <xf numFmtId="167" fontId="14" fillId="6" borderId="2" xfId="3" applyNumberFormat="1" applyFont="1" applyFill="1" applyBorder="1" applyAlignment="1">
      <alignment horizontal="center" vertical="center" wrapText="1"/>
    </xf>
    <xf numFmtId="0" fontId="5" fillId="0" borderId="0" xfId="0" applyFont="1"/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/>
    <xf numFmtId="0" fontId="0" fillId="0" borderId="9" xfId="0" applyBorder="1"/>
    <xf numFmtId="0" fontId="15" fillId="0" borderId="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3" fillId="7" borderId="0" xfId="1" applyFill="1" applyAlignment="1">
      <alignment horizontal="center" vertical="center" wrapText="1"/>
    </xf>
    <xf numFmtId="0" fontId="3" fillId="7" borderId="0" xfId="1" applyFill="1" applyAlignment="1">
      <alignment horizontal="center" vertical="center"/>
    </xf>
    <xf numFmtId="175" fontId="20" fillId="8" borderId="2" xfId="1" applyNumberFormat="1" applyFont="1" applyFill="1" applyBorder="1" applyAlignment="1">
      <alignment horizontal="center" vertical="center"/>
    </xf>
    <xf numFmtId="175" fontId="20" fillId="8" borderId="22" xfId="1" applyNumberFormat="1" applyFont="1" applyFill="1" applyBorder="1" applyAlignment="1">
      <alignment horizontal="center" vertical="center"/>
    </xf>
    <xf numFmtId="0" fontId="20" fillId="8" borderId="21" xfId="1" applyFont="1" applyFill="1" applyBorder="1" applyAlignment="1">
      <alignment horizontal="center" vertical="center"/>
    </xf>
    <xf numFmtId="0" fontId="3" fillId="0" borderId="1" xfId="1" applyBorder="1" applyAlignment="1">
      <alignment vertical="center" wrapText="1"/>
    </xf>
    <xf numFmtId="165" fontId="3" fillId="0" borderId="1" xfId="1" applyNumberFormat="1" applyBorder="1" applyAlignment="1">
      <alignment vertical="center" wrapText="1"/>
    </xf>
    <xf numFmtId="0" fontId="3" fillId="0" borderId="1" xfId="1" applyBorder="1" applyAlignment="1">
      <alignment horizontal="center" vertical="center" wrapText="1"/>
    </xf>
    <xf numFmtId="175" fontId="3" fillId="0" borderId="4" xfId="1" applyNumberFormat="1" applyBorder="1" applyAlignment="1">
      <alignment horizontal="center" vertical="center" wrapText="1"/>
    </xf>
    <xf numFmtId="9" fontId="3" fillId="0" borderId="15" xfId="33" applyFont="1" applyBorder="1" applyAlignment="1">
      <alignment horizontal="center" vertical="center" wrapText="1"/>
    </xf>
    <xf numFmtId="175" fontId="3" fillId="0" borderId="1" xfId="1" applyNumberFormat="1" applyBorder="1" applyAlignment="1">
      <alignment horizontal="center" vertical="center" wrapText="1"/>
    </xf>
    <xf numFmtId="10" fontId="3" fillId="0" borderId="1" xfId="33" applyNumberFormat="1" applyFont="1" applyBorder="1" applyAlignment="1">
      <alignment horizontal="center" vertical="center" wrapText="1"/>
    </xf>
    <xf numFmtId="175" fontId="3" fillId="0" borderId="16" xfId="1" applyNumberFormat="1" applyBorder="1" applyAlignment="1">
      <alignment horizontal="center" vertical="center" wrapText="1"/>
    </xf>
    <xf numFmtId="10" fontId="3" fillId="0" borderId="15" xfId="33" applyNumberFormat="1" applyFont="1" applyBorder="1" applyAlignment="1">
      <alignment horizontal="center" vertical="center" wrapText="1"/>
    </xf>
    <xf numFmtId="14" fontId="3" fillId="0" borderId="15" xfId="1" applyNumberFormat="1" applyBorder="1" applyAlignment="1">
      <alignment horizontal="center" vertical="center" wrapText="1"/>
    </xf>
    <xf numFmtId="14" fontId="3" fillId="0" borderId="16" xfId="1" applyNumberFormat="1" applyBorder="1" applyAlignment="1">
      <alignment horizontal="center" vertical="center" wrapText="1"/>
    </xf>
    <xf numFmtId="14" fontId="3" fillId="0" borderId="20" xfId="1" applyNumberFormat="1" applyBorder="1" applyAlignment="1">
      <alignment horizontal="center" vertical="center" wrapText="1"/>
    </xf>
    <xf numFmtId="0" fontId="3" fillId="7" borderId="0" xfId="1" applyFill="1" applyAlignment="1">
      <alignment vertical="center" wrapText="1"/>
    </xf>
    <xf numFmtId="0" fontId="3" fillId="0" borderId="1" xfId="1" applyBorder="1" applyAlignment="1">
      <alignment vertical="center"/>
    </xf>
    <xf numFmtId="165" fontId="3" fillId="0" borderId="1" xfId="1" applyNumberFormat="1" applyBorder="1" applyAlignment="1">
      <alignment vertical="center"/>
    </xf>
    <xf numFmtId="0" fontId="3" fillId="0" borderId="1" xfId="1" applyBorder="1" applyAlignment="1">
      <alignment horizontal="center" vertical="center"/>
    </xf>
    <xf numFmtId="9" fontId="3" fillId="0" borderId="15" xfId="33" applyFont="1" applyBorder="1" applyAlignment="1">
      <alignment horizontal="center" vertical="center"/>
    </xf>
    <xf numFmtId="10" fontId="3" fillId="0" borderId="1" xfId="33" applyNumberFormat="1" applyFont="1" applyBorder="1" applyAlignment="1">
      <alignment horizontal="center" vertical="center"/>
    </xf>
    <xf numFmtId="14" fontId="3" fillId="0" borderId="15" xfId="1" applyNumberFormat="1" applyBorder="1" applyAlignment="1">
      <alignment horizontal="center" vertical="center"/>
    </xf>
    <xf numFmtId="14" fontId="3" fillId="0" borderId="16" xfId="1" applyNumberFormat="1" applyBorder="1" applyAlignment="1">
      <alignment horizontal="center" vertical="center"/>
    </xf>
    <xf numFmtId="14" fontId="3" fillId="0" borderId="20" xfId="1" applyNumberFormat="1" applyBorder="1" applyAlignment="1">
      <alignment horizontal="center" vertical="center"/>
    </xf>
    <xf numFmtId="0" fontId="3" fillId="7" borderId="0" xfId="1" applyFill="1" applyAlignment="1">
      <alignment vertical="center"/>
    </xf>
    <xf numFmtId="165" fontId="3" fillId="7" borderId="1" xfId="1" applyNumberFormat="1" applyFill="1" applyBorder="1" applyAlignment="1">
      <alignment vertical="center"/>
    </xf>
    <xf numFmtId="0" fontId="3" fillId="7" borderId="1" xfId="1" applyFill="1" applyBorder="1" applyAlignment="1">
      <alignment horizontal="center" vertical="center"/>
    </xf>
    <xf numFmtId="175" fontId="3" fillId="7" borderId="16" xfId="1" applyNumberFormat="1" applyFill="1" applyBorder="1" applyAlignment="1">
      <alignment horizontal="center" vertical="center"/>
    </xf>
    <xf numFmtId="9" fontId="3" fillId="7" borderId="15" xfId="33" applyFont="1" applyFill="1" applyBorder="1" applyAlignment="1">
      <alignment horizontal="center" vertical="center"/>
    </xf>
    <xf numFmtId="175" fontId="3" fillId="7" borderId="16" xfId="1" applyNumberFormat="1" applyFill="1" applyBorder="1" applyAlignment="1">
      <alignment vertical="center"/>
    </xf>
    <xf numFmtId="14" fontId="3" fillId="7" borderId="19" xfId="1" applyNumberFormat="1" applyFill="1" applyBorder="1" applyAlignment="1">
      <alignment horizontal="center" vertical="center"/>
    </xf>
    <xf numFmtId="14" fontId="3" fillId="7" borderId="16" xfId="1" applyNumberFormat="1" applyFill="1" applyBorder="1" applyAlignment="1">
      <alignment horizontal="center" vertical="center"/>
    </xf>
    <xf numFmtId="14" fontId="3" fillId="7" borderId="20" xfId="1" applyNumberFormat="1" applyFill="1" applyBorder="1" applyAlignment="1">
      <alignment horizontal="center" vertical="center"/>
    </xf>
    <xf numFmtId="14" fontId="3" fillId="7" borderId="23" xfId="1" applyNumberFormat="1" applyFill="1" applyBorder="1" applyAlignment="1">
      <alignment vertical="center"/>
    </xf>
    <xf numFmtId="0" fontId="3" fillId="7" borderId="24" xfId="1" applyFill="1" applyBorder="1" applyAlignment="1">
      <alignment horizontal="justify" vertical="center" wrapText="1"/>
    </xf>
    <xf numFmtId="165" fontId="3" fillId="7" borderId="3" xfId="1" applyNumberFormat="1" applyFill="1" applyBorder="1" applyAlignment="1">
      <alignment vertical="center"/>
    </xf>
    <xf numFmtId="0" fontId="3" fillId="7" borderId="3" xfId="1" applyFill="1" applyBorder="1" applyAlignment="1">
      <alignment horizontal="center" vertical="center"/>
    </xf>
    <xf numFmtId="175" fontId="3" fillId="7" borderId="25" xfId="1" applyNumberFormat="1" applyFill="1" applyBorder="1" applyAlignment="1">
      <alignment horizontal="center" vertical="center"/>
    </xf>
    <xf numFmtId="9" fontId="3" fillId="0" borderId="24" xfId="33" applyFont="1" applyBorder="1" applyAlignment="1">
      <alignment horizontal="center" vertical="center"/>
    </xf>
    <xf numFmtId="175" fontId="3" fillId="7" borderId="3" xfId="1" applyNumberFormat="1" applyFill="1" applyBorder="1" applyAlignment="1">
      <alignment horizontal="center" vertical="center"/>
    </xf>
    <xf numFmtId="10" fontId="3" fillId="7" borderId="3" xfId="33" applyNumberFormat="1" applyFont="1" applyFill="1" applyBorder="1" applyAlignment="1">
      <alignment horizontal="center" vertical="center"/>
    </xf>
    <xf numFmtId="10" fontId="3" fillId="0" borderId="3" xfId="33" applyNumberFormat="1" applyFont="1" applyBorder="1" applyAlignment="1">
      <alignment horizontal="center" vertical="center" wrapText="1"/>
    </xf>
    <xf numFmtId="175" fontId="3" fillId="7" borderId="25" xfId="1" applyNumberFormat="1" applyFill="1" applyBorder="1" applyAlignment="1">
      <alignment vertical="center"/>
    </xf>
    <xf numFmtId="9" fontId="3" fillId="7" borderId="24" xfId="33" applyFont="1" applyFill="1" applyBorder="1" applyAlignment="1">
      <alignment horizontal="center" vertical="center"/>
    </xf>
    <xf numFmtId="14" fontId="3" fillId="7" borderId="24" xfId="1" applyNumberFormat="1" applyFill="1" applyBorder="1" applyAlignment="1">
      <alignment vertical="center"/>
    </xf>
    <xf numFmtId="14" fontId="3" fillId="7" borderId="25" xfId="1" applyNumberFormat="1" applyFill="1" applyBorder="1" applyAlignment="1">
      <alignment vertical="center"/>
    </xf>
    <xf numFmtId="14" fontId="3" fillId="7" borderId="26" xfId="1" applyNumberFormat="1" applyFill="1" applyBorder="1" applyAlignment="1">
      <alignment vertical="center"/>
    </xf>
    <xf numFmtId="0" fontId="3" fillId="7" borderId="15" xfId="1" applyFill="1" applyBorder="1" applyAlignment="1">
      <alignment horizontal="justify" vertical="center" wrapText="1"/>
    </xf>
    <xf numFmtId="175" fontId="3" fillId="7" borderId="1" xfId="1" applyNumberFormat="1" applyFill="1" applyBorder="1" applyAlignment="1">
      <alignment horizontal="center" vertical="center"/>
    </xf>
    <xf numFmtId="10" fontId="3" fillId="7" borderId="1" xfId="33" applyNumberFormat="1" applyFont="1" applyFill="1" applyBorder="1" applyAlignment="1">
      <alignment horizontal="center" vertical="center"/>
    </xf>
    <xf numFmtId="14" fontId="3" fillId="7" borderId="15" xfId="1" applyNumberFormat="1" applyFill="1" applyBorder="1" applyAlignment="1">
      <alignment vertical="center"/>
    </xf>
    <xf numFmtId="14" fontId="3" fillId="7" borderId="16" xfId="1" applyNumberFormat="1" applyFill="1" applyBorder="1" applyAlignment="1">
      <alignment vertical="center"/>
    </xf>
    <xf numFmtId="14" fontId="3" fillId="7" borderId="20" xfId="1" applyNumberFormat="1" applyFill="1" applyBorder="1" applyAlignment="1">
      <alignment vertical="center"/>
    </xf>
    <xf numFmtId="0" fontId="3" fillId="7" borderId="27" xfId="1" applyFill="1" applyBorder="1" applyAlignment="1">
      <alignment horizontal="justify" vertical="center" wrapText="1"/>
    </xf>
    <xf numFmtId="165" fontId="3" fillId="7" borderId="0" xfId="1" applyNumberFormat="1" applyFill="1" applyAlignment="1">
      <alignment vertical="center"/>
    </xf>
    <xf numFmtId="175" fontId="3" fillId="7" borderId="0" xfId="1" applyNumberFormat="1" applyFill="1" applyAlignment="1">
      <alignment horizontal="center" vertical="center"/>
    </xf>
    <xf numFmtId="175" fontId="3" fillId="7" borderId="0" xfId="1" applyNumberFormat="1" applyFill="1" applyAlignment="1">
      <alignment vertical="center"/>
    </xf>
    <xf numFmtId="14" fontId="3" fillId="7" borderId="0" xfId="1" applyNumberFormat="1" applyFill="1" applyAlignment="1">
      <alignment vertical="center"/>
    </xf>
    <xf numFmtId="175" fontId="3" fillId="7" borderId="28" xfId="1" applyNumberFormat="1" applyFill="1" applyBorder="1" applyAlignment="1">
      <alignment horizontal="center" vertical="center"/>
    </xf>
    <xf numFmtId="0" fontId="3" fillId="7" borderId="27" xfId="1" applyFill="1" applyBorder="1" applyAlignment="1">
      <alignment horizontal="center" vertical="center"/>
    </xf>
    <xf numFmtId="175" fontId="3" fillId="7" borderId="28" xfId="1" applyNumberFormat="1" applyFill="1" applyBorder="1" applyAlignment="1">
      <alignment vertical="center"/>
    </xf>
    <xf numFmtId="14" fontId="3" fillId="7" borderId="27" xfId="1" applyNumberFormat="1" applyFill="1" applyBorder="1" applyAlignment="1">
      <alignment vertical="center"/>
    </xf>
    <xf numFmtId="14" fontId="3" fillId="7" borderId="28" xfId="1" applyNumberFormat="1" applyFill="1" applyBorder="1" applyAlignment="1">
      <alignment vertical="center"/>
    </xf>
    <xf numFmtId="0" fontId="3" fillId="7" borderId="29" xfId="1" applyFill="1" applyBorder="1" applyAlignment="1">
      <alignment horizontal="justify" vertical="center" wrapText="1"/>
    </xf>
    <xf numFmtId="0" fontId="3" fillId="7" borderId="30" xfId="1" applyFill="1" applyBorder="1" applyAlignment="1">
      <alignment vertical="center"/>
    </xf>
    <xf numFmtId="165" fontId="3" fillId="7" borderId="30" xfId="1" applyNumberFormat="1" applyFill="1" applyBorder="1" applyAlignment="1">
      <alignment vertical="center"/>
    </xf>
    <xf numFmtId="0" fontId="3" fillId="7" borderId="30" xfId="1" applyFill="1" applyBorder="1" applyAlignment="1">
      <alignment horizontal="center" vertical="center"/>
    </xf>
    <xf numFmtId="175" fontId="3" fillId="7" borderId="31" xfId="1" applyNumberFormat="1" applyFill="1" applyBorder="1" applyAlignment="1">
      <alignment horizontal="center" vertical="center"/>
    </xf>
    <xf numFmtId="0" fontId="3" fillId="7" borderId="29" xfId="1" applyFill="1" applyBorder="1" applyAlignment="1">
      <alignment horizontal="center" vertical="center"/>
    </xf>
    <xf numFmtId="175" fontId="3" fillId="7" borderId="30" xfId="1" applyNumberFormat="1" applyFill="1" applyBorder="1" applyAlignment="1">
      <alignment horizontal="center" vertical="center"/>
    </xf>
    <xf numFmtId="175" fontId="3" fillId="7" borderId="31" xfId="1" applyNumberFormat="1" applyFill="1" applyBorder="1" applyAlignment="1">
      <alignment vertical="center"/>
    </xf>
    <xf numFmtId="14" fontId="3" fillId="7" borderId="29" xfId="1" applyNumberFormat="1" applyFill="1" applyBorder="1" applyAlignment="1">
      <alignment vertical="center"/>
    </xf>
    <xf numFmtId="14" fontId="3" fillId="7" borderId="31" xfId="1" applyNumberFormat="1" applyFill="1" applyBorder="1" applyAlignment="1">
      <alignment vertical="center"/>
    </xf>
    <xf numFmtId="0" fontId="3" fillId="7" borderId="0" xfId="1" applyFill="1" applyAlignment="1">
      <alignment horizontal="justify" vertical="center" wrapText="1"/>
    </xf>
    <xf numFmtId="0" fontId="21" fillId="7" borderId="32" xfId="4" applyFont="1" applyFill="1" applyBorder="1" applyAlignment="1">
      <alignment horizontal="justify" vertical="center"/>
    </xf>
    <xf numFmtId="0" fontId="21" fillId="5" borderId="15" xfId="4" applyFont="1" applyFill="1" applyBorder="1" applyAlignment="1">
      <alignment horizontal="center" vertical="center"/>
    </xf>
    <xf numFmtId="0" fontId="21" fillId="5" borderId="16" xfId="4" applyFont="1" applyFill="1" applyBorder="1" applyAlignment="1">
      <alignment horizontal="center" vertical="center"/>
    </xf>
    <xf numFmtId="0" fontId="8" fillId="7" borderId="24" xfId="1" applyFont="1" applyFill="1" applyBorder="1" applyAlignment="1">
      <alignment horizontal="center" vertical="center"/>
    </xf>
    <xf numFmtId="166" fontId="8" fillId="7" borderId="25" xfId="1" applyNumberFormat="1" applyFont="1" applyFill="1" applyBorder="1" applyAlignment="1">
      <alignment vertical="center"/>
    </xf>
    <xf numFmtId="0" fontId="8" fillId="7" borderId="15" xfId="1" applyFont="1" applyFill="1" applyBorder="1" applyAlignment="1">
      <alignment horizontal="center" vertical="center"/>
    </xf>
    <xf numFmtId="166" fontId="8" fillId="7" borderId="16" xfId="1" applyNumberFormat="1" applyFont="1" applyFill="1" applyBorder="1" applyAlignment="1">
      <alignment vertical="center"/>
    </xf>
    <xf numFmtId="0" fontId="8" fillId="7" borderId="21" xfId="1" applyFont="1" applyFill="1" applyBorder="1" applyAlignment="1">
      <alignment horizontal="center" vertical="center"/>
    </xf>
    <xf numFmtId="166" fontId="8" fillId="7" borderId="22" xfId="1" applyNumberFormat="1" applyFont="1" applyFill="1" applyBorder="1" applyAlignment="1">
      <alignment vertical="center"/>
    </xf>
    <xf numFmtId="0" fontId="8" fillId="3" borderId="34" xfId="1" applyFont="1" applyFill="1" applyBorder="1" applyAlignment="1">
      <alignment horizontal="center" vertical="center"/>
    </xf>
    <xf numFmtId="166" fontId="8" fillId="3" borderId="35" xfId="1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5" fillId="0" borderId="0" xfId="0" applyFont="1"/>
    <xf numFmtId="0" fontId="9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9" fontId="9" fillId="7" borderId="1" xfId="0" applyNumberFormat="1" applyFont="1" applyFill="1" applyBorder="1" applyAlignment="1">
      <alignment horizontal="center" vertical="center" wrapText="1"/>
    </xf>
    <xf numFmtId="170" fontId="9" fillId="0" borderId="1" xfId="0" applyNumberFormat="1" applyFont="1" applyBorder="1" applyAlignment="1">
      <alignment vertical="center"/>
    </xf>
    <xf numFmtId="0" fontId="9" fillId="0" borderId="9" xfId="0" applyFont="1" applyBorder="1" applyAlignment="1">
      <alignment horizontal="center" vertical="center" wrapText="1"/>
    </xf>
    <xf numFmtId="169" fontId="9" fillId="7" borderId="9" xfId="0" applyNumberFormat="1" applyFont="1" applyFill="1" applyBorder="1" applyAlignment="1">
      <alignment horizontal="center" vertical="center" wrapText="1"/>
    </xf>
    <xf numFmtId="170" fontId="9" fillId="0" borderId="9" xfId="0" applyNumberFormat="1" applyFont="1" applyBorder="1" applyAlignment="1">
      <alignment vertical="center"/>
    </xf>
    <xf numFmtId="167" fontId="9" fillId="0" borderId="3" xfId="0" applyNumberFormat="1" applyFont="1" applyBorder="1" applyAlignment="1">
      <alignment horizontal="center" vertical="center" wrapText="1"/>
    </xf>
    <xf numFmtId="167" fontId="9" fillId="0" borderId="36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top" wrapText="1"/>
    </xf>
    <xf numFmtId="0" fontId="24" fillId="0" borderId="1" xfId="0" applyFont="1" applyBorder="1"/>
    <xf numFmtId="0" fontId="24" fillId="0" borderId="9" xfId="0" applyFont="1" applyBorder="1"/>
    <xf numFmtId="176" fontId="6" fillId="0" borderId="0" xfId="33" applyNumberFormat="1" applyFont="1" applyAlignment="1">
      <alignment horizontal="center" vertical="center" wrapText="1"/>
    </xf>
    <xf numFmtId="9" fontId="3" fillId="0" borderId="0" xfId="33" applyFont="1" applyAlignment="1">
      <alignment horizontal="center" vertical="center"/>
    </xf>
    <xf numFmtId="10" fontId="3" fillId="7" borderId="0" xfId="33" applyNumberFormat="1" applyFont="1" applyFill="1" applyAlignment="1">
      <alignment horizontal="center" vertical="center"/>
    </xf>
    <xf numFmtId="10" fontId="3" fillId="0" borderId="0" xfId="33" applyNumberFormat="1" applyFont="1" applyAlignment="1">
      <alignment horizontal="center" vertical="center" wrapText="1"/>
    </xf>
    <xf numFmtId="9" fontId="3" fillId="7" borderId="0" xfId="33" applyFont="1" applyFill="1" applyAlignment="1">
      <alignment horizontal="center" vertical="center"/>
    </xf>
    <xf numFmtId="0" fontId="20" fillId="8" borderId="21" xfId="1" applyFont="1" applyFill="1" applyBorder="1" applyAlignment="1">
      <alignment horizontal="center" vertical="center" wrapText="1"/>
    </xf>
    <xf numFmtId="0" fontId="20" fillId="8" borderId="2" xfId="1" applyFont="1" applyFill="1" applyBorder="1" applyAlignment="1">
      <alignment horizontal="center" vertical="center" wrapText="1"/>
    </xf>
    <xf numFmtId="9" fontId="9" fillId="0" borderId="11" xfId="34" applyBorder="1" applyAlignment="1">
      <alignment horizontal="center" vertical="center"/>
    </xf>
    <xf numFmtId="0" fontId="24" fillId="0" borderId="4" xfId="0" applyFont="1" applyBorder="1"/>
    <xf numFmtId="0" fontId="24" fillId="0" borderId="37" xfId="0" applyFont="1" applyBorder="1"/>
    <xf numFmtId="0" fontId="24" fillId="0" borderId="0" xfId="0" applyFont="1"/>
    <xf numFmtId="0" fontId="5" fillId="7" borderId="24" xfId="1" applyFont="1" applyFill="1" applyBorder="1" applyAlignment="1">
      <alignment horizontal="justify" vertical="center" wrapText="1"/>
    </xf>
    <xf numFmtId="0" fontId="3" fillId="7" borderId="3" xfId="1" applyFill="1" applyBorder="1" applyAlignment="1">
      <alignment vertical="center"/>
    </xf>
    <xf numFmtId="9" fontId="3" fillId="7" borderId="0" xfId="1" applyNumberFormat="1" applyFill="1" applyAlignment="1">
      <alignment horizontal="center" vertical="center"/>
    </xf>
    <xf numFmtId="175" fontId="3" fillId="7" borderId="0" xfId="1" applyNumberFormat="1" applyFill="1" applyAlignment="1">
      <alignment horizontal="right" vertical="center"/>
    </xf>
    <xf numFmtId="0" fontId="3" fillId="0" borderId="15" xfId="1" applyBorder="1" applyAlignment="1">
      <alignment horizontal="justify" vertical="center" wrapText="1"/>
    </xf>
    <xf numFmtId="0" fontId="0" fillId="7" borderId="9" xfId="1" applyFont="1" applyFill="1" applyBorder="1" applyAlignment="1">
      <alignment vertical="center"/>
    </xf>
    <xf numFmtId="0" fontId="3" fillId="7" borderId="9" xfId="1" applyFill="1" applyBorder="1" applyAlignment="1">
      <alignment horizontal="center" vertical="center"/>
    </xf>
    <xf numFmtId="175" fontId="3" fillId="7" borderId="35" xfId="1" applyNumberFormat="1" applyFill="1" applyBorder="1" applyAlignment="1">
      <alignment horizontal="center" vertical="center"/>
    </xf>
    <xf numFmtId="9" fontId="3" fillId="7" borderId="34" xfId="1" applyNumberFormat="1" applyFill="1" applyBorder="1" applyAlignment="1">
      <alignment horizontal="center" vertical="center"/>
    </xf>
    <xf numFmtId="175" fontId="3" fillId="7" borderId="9" xfId="1" applyNumberFormat="1" applyFill="1" applyBorder="1" applyAlignment="1">
      <alignment horizontal="right" vertical="center"/>
    </xf>
    <xf numFmtId="9" fontId="3" fillId="7" borderId="9" xfId="33" applyFont="1" applyFill="1" applyBorder="1" applyAlignment="1">
      <alignment horizontal="center" vertical="center"/>
    </xf>
    <xf numFmtId="175" fontId="3" fillId="7" borderId="35" xfId="1" applyNumberFormat="1" applyFill="1" applyBorder="1" applyAlignment="1">
      <alignment horizontal="right" vertical="center"/>
    </xf>
    <xf numFmtId="9" fontId="3" fillId="7" borderId="34" xfId="33" applyFont="1" applyFill="1" applyBorder="1" applyAlignment="1">
      <alignment horizontal="center" vertical="center"/>
    </xf>
    <xf numFmtId="175" fontId="3" fillId="7" borderId="35" xfId="1" applyNumberFormat="1" applyFill="1" applyBorder="1" applyAlignment="1">
      <alignment vertical="center"/>
    </xf>
    <xf numFmtId="0" fontId="3" fillId="7" borderId="27" xfId="1" applyFill="1" applyBorder="1" applyAlignment="1">
      <alignment horizontal="center" vertical="center" wrapText="1"/>
    </xf>
    <xf numFmtId="0" fontId="3" fillId="7" borderId="27" xfId="1" applyFill="1" applyBorder="1" applyAlignment="1">
      <alignment vertical="center" wrapText="1"/>
    </xf>
    <xf numFmtId="0" fontId="3" fillId="7" borderId="27" xfId="1" applyFill="1" applyBorder="1" applyAlignment="1">
      <alignment vertical="center"/>
    </xf>
    <xf numFmtId="0" fontId="4" fillId="0" borderId="1" xfId="0" applyFont="1" applyBorder="1" applyAlignment="1">
      <alignment horizontal="justify" vertical="center" wrapText="1"/>
    </xf>
    <xf numFmtId="10" fontId="9" fillId="0" borderId="36" xfId="34" applyNumberFormat="1" applyBorder="1" applyAlignment="1">
      <alignment horizontal="center" vertical="center"/>
    </xf>
    <xf numFmtId="164" fontId="9" fillId="0" borderId="1" xfId="41" applyFont="1" applyBorder="1" applyAlignment="1">
      <alignment vertical="center"/>
    </xf>
    <xf numFmtId="164" fontId="9" fillId="0" borderId="9" xfId="41" applyFont="1" applyBorder="1" applyAlignment="1">
      <alignment vertical="center"/>
    </xf>
    <xf numFmtId="165" fontId="0" fillId="7" borderId="9" xfId="1" applyNumberFormat="1" applyFont="1" applyFill="1" applyBorder="1" applyAlignment="1">
      <alignment vertical="center"/>
    </xf>
    <xf numFmtId="0" fontId="8" fillId="10" borderId="34" xfId="1" applyFont="1" applyFill="1" applyBorder="1" applyAlignment="1">
      <alignment horizontal="center" vertical="center"/>
    </xf>
    <xf numFmtId="166" fontId="8" fillId="10" borderId="35" xfId="1" applyNumberFormat="1" applyFont="1" applyFill="1" applyBorder="1" applyAlignment="1">
      <alignment vertical="center"/>
    </xf>
    <xf numFmtId="0" fontId="9" fillId="7" borderId="34" xfId="1" applyFont="1" applyFill="1" applyBorder="1" applyAlignment="1">
      <alignment horizontal="justify" vertical="center" wrapText="1"/>
    </xf>
    <xf numFmtId="0" fontId="2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7" fontId="12" fillId="2" borderId="2" xfId="3" applyNumberFormat="1" applyFont="1" applyFill="1" applyBorder="1" applyAlignment="1">
      <alignment horizontal="left" vertical="center" wrapText="1"/>
    </xf>
    <xf numFmtId="9" fontId="9" fillId="0" borderId="36" xfId="34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/>
    </xf>
    <xf numFmtId="0" fontId="15" fillId="0" borderId="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9" fontId="9" fillId="0" borderId="3" xfId="34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69" fontId="9" fillId="7" borderId="3" xfId="0" applyNumberFormat="1" applyFont="1" applyFill="1" applyBorder="1" applyAlignment="1">
      <alignment horizontal="center" vertical="center" wrapText="1"/>
    </xf>
    <xf numFmtId="170" fontId="9" fillId="0" borderId="3" xfId="0" applyNumberFormat="1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164" fontId="9" fillId="0" borderId="3" xfId="41" applyFont="1" applyBorder="1" applyAlignment="1">
      <alignment vertical="center"/>
    </xf>
    <xf numFmtId="0" fontId="23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vertical="top" wrapText="1"/>
    </xf>
    <xf numFmtId="0" fontId="24" fillId="0" borderId="3" xfId="0" applyFont="1" applyBorder="1"/>
    <xf numFmtId="0" fontId="24" fillId="0" borderId="8" xfId="0" applyFont="1" applyBorder="1"/>
    <xf numFmtId="0" fontId="15" fillId="0" borderId="3" xfId="0" applyFont="1" applyBorder="1"/>
    <xf numFmtId="0" fontId="15" fillId="0" borderId="9" xfId="0" applyFont="1" applyBorder="1" applyAlignment="1">
      <alignment vertical="center"/>
    </xf>
    <xf numFmtId="0" fontId="24" fillId="0" borderId="30" xfId="0" applyFont="1" applyBorder="1"/>
    <xf numFmtId="0" fontId="0" fillId="0" borderId="30" xfId="0" applyBorder="1"/>
    <xf numFmtId="164" fontId="7" fillId="0" borderId="1" xfId="41" applyFont="1" applyBorder="1" applyAlignment="1">
      <alignment vertical="center"/>
    </xf>
    <xf numFmtId="164" fontId="7" fillId="0" borderId="9" xfId="41" applyFont="1" applyBorder="1" applyAlignment="1">
      <alignment vertical="center"/>
    </xf>
    <xf numFmtId="164" fontId="26" fillId="0" borderId="39" xfId="0" applyNumberFormat="1" applyFont="1" applyBorder="1" applyAlignment="1">
      <alignment vertical="center"/>
    </xf>
    <xf numFmtId="0" fontId="0" fillId="0" borderId="9" xfId="0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7" fillId="7" borderId="33" xfId="4" applyFont="1" applyFill="1" applyBorder="1" applyAlignment="1">
      <alignment horizontal="center" vertical="center"/>
    </xf>
    <xf numFmtId="167" fontId="12" fillId="5" borderId="2" xfId="3" applyNumberFormat="1" applyFont="1" applyFill="1" applyBorder="1" applyAlignment="1">
      <alignment horizontal="center" vertical="center" wrapText="1"/>
    </xf>
    <xf numFmtId="167" fontId="28" fillId="6" borderId="2" xfId="3" applyNumberFormat="1" applyFont="1" applyFill="1" applyBorder="1" applyAlignment="1">
      <alignment horizontal="center" vertical="center" wrapText="1"/>
    </xf>
    <xf numFmtId="176" fontId="6" fillId="0" borderId="11" xfId="33" applyNumberFormat="1" applyFont="1" applyBorder="1" applyAlignment="1">
      <alignment horizontal="center" vertical="center" wrapText="1"/>
    </xf>
    <xf numFmtId="14" fontId="20" fillId="8" borderId="10" xfId="1" applyNumberFormat="1" applyFont="1" applyFill="1" applyBorder="1" applyAlignment="1">
      <alignment horizontal="center" vertical="center" wrapText="1"/>
    </xf>
    <xf numFmtId="14" fontId="20" fillId="8" borderId="15" xfId="1" applyNumberFormat="1" applyFont="1" applyFill="1" applyBorder="1" applyAlignment="1">
      <alignment horizontal="center" vertical="center" wrapText="1"/>
    </xf>
    <xf numFmtId="14" fontId="20" fillId="8" borderId="21" xfId="1" applyNumberFormat="1" applyFont="1" applyFill="1" applyBorder="1" applyAlignment="1">
      <alignment horizontal="center" vertical="center" wrapText="1"/>
    </xf>
    <xf numFmtId="14" fontId="20" fillId="8" borderId="16" xfId="1" applyNumberFormat="1" applyFont="1" applyFill="1" applyBorder="1" applyAlignment="1">
      <alignment horizontal="center" vertical="center" wrapText="1"/>
    </xf>
    <xf numFmtId="14" fontId="20" fillId="8" borderId="22" xfId="1" applyNumberFormat="1" applyFont="1" applyFill="1" applyBorder="1" applyAlignment="1">
      <alignment horizontal="center" vertical="center" wrapText="1"/>
    </xf>
    <xf numFmtId="0" fontId="20" fillId="8" borderId="10" xfId="1" applyFont="1" applyFill="1" applyBorder="1" applyAlignment="1">
      <alignment horizontal="center" vertical="center"/>
    </xf>
    <xf numFmtId="0" fontId="20" fillId="8" borderId="11" xfId="1" applyFont="1" applyFill="1" applyBorder="1" applyAlignment="1">
      <alignment horizontal="center" vertical="center"/>
    </xf>
    <xf numFmtId="0" fontId="20" fillId="8" borderId="12" xfId="1" applyFont="1" applyFill="1" applyBorder="1" applyAlignment="1">
      <alignment horizontal="center" vertical="center"/>
    </xf>
    <xf numFmtId="0" fontId="20" fillId="8" borderId="17" xfId="1" applyFont="1" applyFill="1" applyBorder="1" applyAlignment="1">
      <alignment horizontal="center" vertical="center"/>
    </xf>
    <xf numFmtId="0" fontId="20" fillId="8" borderId="18" xfId="1" applyFont="1" applyFill="1" applyBorder="1" applyAlignment="1">
      <alignment horizontal="center" vertical="center"/>
    </xf>
    <xf numFmtId="0" fontId="20" fillId="8" borderId="15" xfId="1" applyFont="1" applyFill="1" applyBorder="1" applyAlignment="1">
      <alignment horizontal="center" vertical="center"/>
    </xf>
    <xf numFmtId="0" fontId="20" fillId="8" borderId="16" xfId="1" applyFont="1" applyFill="1" applyBorder="1" applyAlignment="1">
      <alignment horizontal="center" vertical="center"/>
    </xf>
    <xf numFmtId="0" fontId="20" fillId="8" borderId="19" xfId="1" applyFont="1" applyFill="1" applyBorder="1" applyAlignment="1">
      <alignment horizontal="center" vertical="center"/>
    </xf>
    <xf numFmtId="0" fontId="20" fillId="8" borderId="5" xfId="1" applyFont="1" applyFill="1" applyBorder="1" applyAlignment="1">
      <alignment horizontal="center" vertical="center"/>
    </xf>
    <xf numFmtId="0" fontId="20" fillId="8" borderId="4" xfId="1" applyFont="1" applyFill="1" applyBorder="1" applyAlignment="1">
      <alignment horizontal="center" vertical="center"/>
    </xf>
    <xf numFmtId="0" fontId="20" fillId="8" borderId="20" xfId="1" applyFont="1" applyFill="1" applyBorder="1" applyAlignment="1">
      <alignment horizontal="center" vertical="center"/>
    </xf>
    <xf numFmtId="0" fontId="20" fillId="8" borderId="38" xfId="1" applyFont="1" applyFill="1" applyBorder="1" applyAlignment="1">
      <alignment horizontal="center" vertical="center" wrapText="1"/>
    </xf>
    <xf numFmtId="0" fontId="20" fillId="8" borderId="13" xfId="1" applyFont="1" applyFill="1" applyBorder="1" applyAlignment="1">
      <alignment horizontal="center" vertical="center" wrapText="1"/>
    </xf>
    <xf numFmtId="0" fontId="20" fillId="8" borderId="14" xfId="1" applyFont="1" applyFill="1" applyBorder="1" applyAlignment="1">
      <alignment horizontal="center" vertical="center" wrapText="1"/>
    </xf>
    <xf numFmtId="0" fontId="20" fillId="8" borderId="10" xfId="1" applyFont="1" applyFill="1" applyBorder="1" applyAlignment="1">
      <alignment horizontal="center" vertical="center" wrapText="1"/>
    </xf>
    <xf numFmtId="0" fontId="20" fillId="8" borderId="15" xfId="1" applyFont="1" applyFill="1" applyBorder="1" applyAlignment="1">
      <alignment horizontal="center" vertical="center" wrapText="1"/>
    </xf>
    <xf numFmtId="0" fontId="20" fillId="8" borderId="21" xfId="1" applyFont="1" applyFill="1" applyBorder="1" applyAlignment="1">
      <alignment horizontal="center" vertical="center" wrapText="1"/>
    </xf>
    <xf numFmtId="0" fontId="20" fillId="8" borderId="11" xfId="1" applyFont="1" applyFill="1" applyBorder="1" applyAlignment="1">
      <alignment horizontal="center" vertical="center" wrapText="1"/>
    </xf>
    <xf numFmtId="0" fontId="20" fillId="8" borderId="1" xfId="1" applyFont="1" applyFill="1" applyBorder="1" applyAlignment="1">
      <alignment horizontal="center" vertical="center" wrapText="1"/>
    </xf>
    <xf numFmtId="0" fontId="20" fillId="8" borderId="2" xfId="1" applyFont="1" applyFill="1" applyBorder="1" applyAlignment="1">
      <alignment horizontal="center" vertical="center" wrapText="1"/>
    </xf>
    <xf numFmtId="165" fontId="20" fillId="8" borderId="11" xfId="1" applyNumberFormat="1" applyFont="1" applyFill="1" applyBorder="1" applyAlignment="1">
      <alignment horizontal="center" vertical="center" wrapText="1"/>
    </xf>
    <xf numFmtId="165" fontId="20" fillId="8" borderId="1" xfId="1" applyNumberFormat="1" applyFont="1" applyFill="1" applyBorder="1" applyAlignment="1">
      <alignment horizontal="center" vertical="center" wrapText="1"/>
    </xf>
    <xf numFmtId="165" fontId="20" fillId="8" borderId="2" xfId="1" applyNumberFormat="1" applyFont="1" applyFill="1" applyBorder="1" applyAlignment="1">
      <alignment horizontal="center" vertical="center" wrapText="1"/>
    </xf>
    <xf numFmtId="175" fontId="20" fillId="8" borderId="12" xfId="1" applyNumberFormat="1" applyFont="1" applyFill="1" applyBorder="1" applyAlignment="1">
      <alignment horizontal="center" vertical="center" wrapText="1"/>
    </xf>
    <xf numFmtId="175" fontId="20" fillId="8" borderId="16" xfId="1" applyNumberFormat="1" applyFont="1" applyFill="1" applyBorder="1" applyAlignment="1">
      <alignment horizontal="center" vertical="center" wrapText="1"/>
    </xf>
    <xf numFmtId="175" fontId="20" fillId="8" borderId="22" xfId="1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42">
    <cellStyle name="60% - Énfasis1" xfId="3" builtinId="32"/>
    <cellStyle name="60% - Énfasis1 2" xfId="4" xr:uid="{00000000-0005-0000-0000-000001000000}"/>
    <cellStyle name="Comma 2" xfId="5" xr:uid="{00000000-0005-0000-0000-000002000000}"/>
    <cellStyle name="Hipervínculo 2" xfId="6" xr:uid="{00000000-0005-0000-0000-000003000000}"/>
    <cellStyle name="Millares" xfId="41" builtinId="3"/>
    <cellStyle name="Millares [0] 2" xfId="7" xr:uid="{00000000-0005-0000-0000-000005000000}"/>
    <cellStyle name="Millares 2" xfId="8" xr:uid="{00000000-0005-0000-0000-000006000000}"/>
    <cellStyle name="Millares 2 2" xfId="9" xr:uid="{00000000-0005-0000-0000-000007000000}"/>
    <cellStyle name="Millares 3" xfId="10" xr:uid="{00000000-0005-0000-0000-000008000000}"/>
    <cellStyle name="Moneda [0] 2" xfId="11" xr:uid="{00000000-0005-0000-0000-000009000000}"/>
    <cellStyle name="Moneda 10" xfId="12" xr:uid="{00000000-0005-0000-0000-00000A000000}"/>
    <cellStyle name="Moneda 11" xfId="13" xr:uid="{00000000-0005-0000-0000-00000B000000}"/>
    <cellStyle name="Moneda 12" xfId="14" xr:uid="{00000000-0005-0000-0000-00000C000000}"/>
    <cellStyle name="Moneda 2" xfId="15" xr:uid="{00000000-0005-0000-0000-00000D000000}"/>
    <cellStyle name="Moneda 2 12 2" xfId="16" xr:uid="{00000000-0005-0000-0000-00000E000000}"/>
    <cellStyle name="Moneda 3" xfId="17" xr:uid="{00000000-0005-0000-0000-00000F000000}"/>
    <cellStyle name="Moneda 4" xfId="18" xr:uid="{00000000-0005-0000-0000-000010000000}"/>
    <cellStyle name="Moneda 5" xfId="19" xr:uid="{00000000-0005-0000-0000-000011000000}"/>
    <cellStyle name="Moneda 6" xfId="20" xr:uid="{00000000-0005-0000-0000-000012000000}"/>
    <cellStyle name="Moneda 7" xfId="21" xr:uid="{00000000-0005-0000-0000-000013000000}"/>
    <cellStyle name="Moneda 8" xfId="22" xr:uid="{00000000-0005-0000-0000-000014000000}"/>
    <cellStyle name="Moneda 9" xfId="23" xr:uid="{00000000-0005-0000-0000-000015000000}"/>
    <cellStyle name="Normal" xfId="0" builtinId="0"/>
    <cellStyle name="Normal 11 45 9" xfId="24" xr:uid="{00000000-0005-0000-0000-000017000000}"/>
    <cellStyle name="Normal 11 45 9 2" xfId="25" xr:uid="{00000000-0005-0000-0000-000018000000}"/>
    <cellStyle name="Normal 2" xfId="26" xr:uid="{00000000-0005-0000-0000-000019000000}"/>
    <cellStyle name="Normal 2 2" xfId="39" xr:uid="{00000000-0005-0000-0000-00001A000000}"/>
    <cellStyle name="Normal 3" xfId="27" xr:uid="{00000000-0005-0000-0000-00001B000000}"/>
    <cellStyle name="Normal 3 2" xfId="28" xr:uid="{00000000-0005-0000-0000-00001C000000}"/>
    <cellStyle name="Normal 4" xfId="29" xr:uid="{00000000-0005-0000-0000-00001D000000}"/>
    <cellStyle name="Normal 5" xfId="30" xr:uid="{00000000-0005-0000-0000-00001E000000}"/>
    <cellStyle name="Normal 6" xfId="1" xr:uid="{00000000-0005-0000-0000-00001F000000}"/>
    <cellStyle name="Normal 7" xfId="31" xr:uid="{00000000-0005-0000-0000-000020000000}"/>
    <cellStyle name="Normal 8" xfId="32" xr:uid="{00000000-0005-0000-0000-000021000000}"/>
    <cellStyle name="Normal 9" xfId="40" xr:uid="{00000000-0005-0000-0000-000022000000}"/>
    <cellStyle name="Porcentaje" xfId="2" builtinId="5"/>
    <cellStyle name="Porcentaje 2" xfId="33" xr:uid="{00000000-0005-0000-0000-000024000000}"/>
    <cellStyle name="Porcentual 2" xfId="34" xr:uid="{00000000-0005-0000-0000-000025000000}"/>
    <cellStyle name="Porcentual 2 2" xfId="35" xr:uid="{00000000-0005-0000-0000-000026000000}"/>
    <cellStyle name="Porcentual 2 2 2" xfId="36" xr:uid="{00000000-0005-0000-0000-000027000000}"/>
    <cellStyle name="Porcentual 2 3" xfId="37" xr:uid="{00000000-0005-0000-0000-000028000000}"/>
    <cellStyle name="Porcentual 3" xfId="38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6.%20MenorCuantia&amp;SeleccAbreviada/2017/MINIMA_CUANTIA/VJ-VGC-MC-006-2017/EvaluacionVJ-MC-006-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2.%20Vias/2017/VJ-VE-CM-007-2017/definitivo/MT_EVA-TEC-DEFINITIVA%20-VJ-VE-CM-007-2017%20R-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EVAL__TEC"/>
      <sheetName val="PARAMETROS"/>
      <sheetName val="Hoja3"/>
    </sheetNames>
    <sheetDataSet>
      <sheetData sheetId="0"/>
      <sheetData sheetId="1"/>
      <sheetData sheetId="2">
        <row r="51">
          <cell r="A51">
            <v>1990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CONSOLIDADO M1"/>
      <sheetName val="EXP GEN. M1"/>
      <sheetName val="EXP ESPEC. M1"/>
      <sheetName val="CONSOLIDADO M2"/>
      <sheetName val="EXP GEN. M2"/>
      <sheetName val="EXP ESPEC. M2"/>
      <sheetName val="DESEMPATE"/>
      <sheetName val="DESEMPATE 1"/>
      <sheetName val="SH TRM"/>
      <sheetName val="PROM TRM MES"/>
      <sheetName val="SH EURO"/>
      <sheetName val="PROM EUR MES"/>
    </sheetNames>
    <sheetDataSet>
      <sheetData sheetId="0">
        <row r="11">
          <cell r="K11">
            <v>1360.2474076102353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120"/>
  <sheetViews>
    <sheetView workbookViewId="0">
      <pane xSplit="2" ySplit="9" topLeftCell="C106" activePane="bottomRight" state="frozen"/>
      <selection pane="topRight" activeCell="B1" sqref="B1"/>
      <selection pane="bottomLeft" activeCell="A9" sqref="A9"/>
      <selection pane="bottomRight" activeCell="F94" sqref="F94"/>
    </sheetView>
  </sheetViews>
  <sheetFormatPr baseColWidth="10" defaultRowHeight="15" x14ac:dyDescent="0.25"/>
  <cols>
    <col min="1" max="1" width="4.140625" style="51" customWidth="1"/>
    <col min="2" max="2" width="54.85546875" style="42" customWidth="1"/>
    <col min="3" max="3" width="22.42578125" style="51" customWidth="1"/>
    <col min="4" max="4" width="19.28515625" style="81" bestFit="1" customWidth="1"/>
    <col min="5" max="5" width="7.140625" style="26" customWidth="1"/>
    <col min="6" max="6" width="12.5703125" style="82" customWidth="1"/>
    <col min="7" max="7" width="22.7109375" style="26" customWidth="1"/>
    <col min="8" max="8" width="11.5703125" style="82" hidden="1" customWidth="1"/>
    <col min="9" max="9" width="12.28515625" style="26" hidden="1" customWidth="1"/>
    <col min="10" max="10" width="10.5703125" style="82" hidden="1" customWidth="1"/>
    <col min="11" max="11" width="12.28515625" style="26" hidden="1" customWidth="1"/>
    <col min="12" max="12" width="9.7109375" style="83" hidden="1" customWidth="1"/>
    <col min="13" max="13" width="10.7109375" style="26" hidden="1" customWidth="1"/>
    <col min="14" max="14" width="9.7109375" style="83" hidden="1" customWidth="1"/>
    <col min="15" max="15" width="10.7109375" style="26" hidden="1" customWidth="1"/>
    <col min="16" max="16" width="9.7109375" style="83" hidden="1" customWidth="1"/>
    <col min="17" max="18" width="11.7109375" style="84" hidden="1" customWidth="1"/>
    <col min="19" max="19" width="13.28515625" style="84" hidden="1" customWidth="1"/>
    <col min="20" max="20" width="0" style="51" hidden="1" customWidth="1"/>
    <col min="21" max="16384" width="11.42578125" style="51"/>
  </cols>
  <sheetData>
    <row r="1" spans="2:21" ht="15.75" thickBot="1" x14ac:dyDescent="0.3"/>
    <row r="2" spans="2:21" s="25" customFormat="1" ht="29.25" customHeight="1" thickBot="1" x14ac:dyDescent="0.3">
      <c r="B2" s="215" t="s">
        <v>27</v>
      </c>
      <c r="C2" s="218" t="s">
        <v>85</v>
      </c>
      <c r="D2" s="221" t="s">
        <v>28</v>
      </c>
      <c r="E2" s="218" t="s">
        <v>29</v>
      </c>
      <c r="F2" s="224" t="s">
        <v>30</v>
      </c>
      <c r="G2" s="212" t="s">
        <v>31</v>
      </c>
      <c r="H2" s="213"/>
      <c r="I2" s="213"/>
      <c r="J2" s="213"/>
      <c r="K2" s="213"/>
      <c r="L2" s="213"/>
      <c r="M2" s="213"/>
      <c r="N2" s="213"/>
      <c r="O2" s="213"/>
      <c r="P2" s="214"/>
      <c r="Q2" s="196" t="s">
        <v>32</v>
      </c>
      <c r="R2" s="195" t="s">
        <v>33</v>
      </c>
      <c r="S2" s="195" t="s">
        <v>34</v>
      </c>
      <c r="U2" s="153"/>
    </row>
    <row r="3" spans="2:21" s="26" customFormat="1" ht="15" customHeight="1" x14ac:dyDescent="0.25">
      <c r="B3" s="216"/>
      <c r="C3" s="219"/>
      <c r="D3" s="222"/>
      <c r="E3" s="219"/>
      <c r="F3" s="225"/>
      <c r="G3" s="201" t="s">
        <v>35</v>
      </c>
      <c r="H3" s="202"/>
      <c r="I3" s="202"/>
      <c r="J3" s="202"/>
      <c r="K3" s="202"/>
      <c r="L3" s="203"/>
      <c r="M3" s="204" t="s">
        <v>36</v>
      </c>
      <c r="N3" s="205"/>
      <c r="O3" s="201" t="s">
        <v>37</v>
      </c>
      <c r="P3" s="203"/>
      <c r="Q3" s="197"/>
      <c r="R3" s="199"/>
      <c r="S3" s="199"/>
      <c r="T3" s="25"/>
      <c r="U3" s="86"/>
    </row>
    <row r="4" spans="2:21" s="26" customFormat="1" x14ac:dyDescent="0.25">
      <c r="B4" s="216"/>
      <c r="C4" s="219"/>
      <c r="D4" s="222"/>
      <c r="E4" s="219"/>
      <c r="F4" s="225"/>
      <c r="G4" s="208" t="s">
        <v>38</v>
      </c>
      <c r="H4" s="209"/>
      <c r="I4" s="210" t="s">
        <v>39</v>
      </c>
      <c r="J4" s="209"/>
      <c r="K4" s="210" t="s">
        <v>40</v>
      </c>
      <c r="L4" s="211"/>
      <c r="M4" s="208" t="s">
        <v>40</v>
      </c>
      <c r="N4" s="211"/>
      <c r="O4" s="206"/>
      <c r="P4" s="207"/>
      <c r="Q4" s="197"/>
      <c r="R4" s="199"/>
      <c r="S4" s="199"/>
      <c r="T4" s="25"/>
      <c r="U4" s="86"/>
    </row>
    <row r="5" spans="2:21" s="26" customFormat="1" ht="52.5" customHeight="1" x14ac:dyDescent="0.25">
      <c r="B5" s="217"/>
      <c r="C5" s="220"/>
      <c r="D5" s="223"/>
      <c r="E5" s="220"/>
      <c r="F5" s="226"/>
      <c r="G5" s="133" t="s">
        <v>41</v>
      </c>
      <c r="H5" s="27" t="s">
        <v>42</v>
      </c>
      <c r="I5" s="134" t="s">
        <v>41</v>
      </c>
      <c r="J5" s="27" t="s">
        <v>42</v>
      </c>
      <c r="K5" s="134" t="s">
        <v>41</v>
      </c>
      <c r="L5" s="28" t="s">
        <v>42</v>
      </c>
      <c r="M5" s="29" t="s">
        <v>43</v>
      </c>
      <c r="N5" s="28" t="s">
        <v>42</v>
      </c>
      <c r="O5" s="29" t="s">
        <v>43</v>
      </c>
      <c r="P5" s="28" t="s">
        <v>42</v>
      </c>
      <c r="Q5" s="198"/>
      <c r="R5" s="200"/>
      <c r="S5" s="200"/>
      <c r="T5" s="25"/>
      <c r="U5" s="86"/>
    </row>
    <row r="6" spans="2:21" s="42" customFormat="1" ht="55.5" hidden="1" customHeight="1" x14ac:dyDescent="0.25">
      <c r="B6" s="143" t="s">
        <v>44</v>
      </c>
      <c r="C6" s="30" t="s">
        <v>45</v>
      </c>
      <c r="D6" s="31">
        <v>32213938131</v>
      </c>
      <c r="E6" s="32">
        <v>2013</v>
      </c>
      <c r="F6" s="33">
        <f>+D6/VLOOKUP(E6,$B$91:$C$117,2,FALSE)</f>
        <v>54646.205480916033</v>
      </c>
      <c r="G6" s="34">
        <v>0.4</v>
      </c>
      <c r="H6" s="35">
        <f>F6*G6</f>
        <v>21858.482192366413</v>
      </c>
      <c r="I6" s="36">
        <v>0.20399999999999999</v>
      </c>
      <c r="J6" s="35">
        <f t="shared" ref="J6:J14" si="0">F6*I6</f>
        <v>11147.82591810687</v>
      </c>
      <c r="K6" s="36">
        <v>0.04</v>
      </c>
      <c r="L6" s="37">
        <f t="shared" ref="L6:L14" si="1">F6*K6</f>
        <v>2185.8482192366414</v>
      </c>
      <c r="M6" s="34">
        <v>0.05</v>
      </c>
      <c r="N6" s="37">
        <f t="shared" ref="N6:N14" si="2">F6*M6</f>
        <v>2732.3102740458016</v>
      </c>
      <c r="O6" s="38">
        <v>0.15</v>
      </c>
      <c r="P6" s="37">
        <f>F6*O6</f>
        <v>8196.9308221374049</v>
      </c>
      <c r="Q6" s="39">
        <v>42023</v>
      </c>
      <c r="R6" s="40">
        <v>42023</v>
      </c>
      <c r="S6" s="41"/>
      <c r="U6" s="154"/>
    </row>
    <row r="7" spans="2:21" ht="55.5" hidden="1" customHeight="1" x14ac:dyDescent="0.25">
      <c r="B7" s="143" t="s">
        <v>46</v>
      </c>
      <c r="C7" s="43" t="s">
        <v>47</v>
      </c>
      <c r="D7" s="44">
        <v>28458744093</v>
      </c>
      <c r="E7" s="45">
        <v>2013</v>
      </c>
      <c r="F7" s="33">
        <f>+D7/VLOOKUP(E7,$B$91:$C$117,2,FALSE)</f>
        <v>48276.071404580151</v>
      </c>
      <c r="G7" s="46">
        <v>0.4</v>
      </c>
      <c r="H7" s="35">
        <f>F7*G7</f>
        <v>19310.428561832061</v>
      </c>
      <c r="I7" s="47">
        <v>0.20399999999999999</v>
      </c>
      <c r="J7" s="35">
        <f t="shared" si="0"/>
        <v>9848.3185665343499</v>
      </c>
      <c r="K7" s="36">
        <v>0.04</v>
      </c>
      <c r="L7" s="37">
        <f t="shared" si="1"/>
        <v>1931.0428561832061</v>
      </c>
      <c r="M7" s="34">
        <v>0.05</v>
      </c>
      <c r="N7" s="37">
        <f t="shared" si="2"/>
        <v>2413.8035702290076</v>
      </c>
      <c r="O7" s="38">
        <v>0.15</v>
      </c>
      <c r="P7" s="37">
        <f>F7*O7</f>
        <v>7241.4107106870224</v>
      </c>
      <c r="Q7" s="48">
        <v>42401</v>
      </c>
      <c r="R7" s="49">
        <v>42401</v>
      </c>
      <c r="S7" s="50"/>
      <c r="U7" s="155"/>
    </row>
    <row r="8" spans="2:21" s="42" customFormat="1" ht="55.5" hidden="1" customHeight="1" x14ac:dyDescent="0.25">
      <c r="B8" s="143" t="s">
        <v>48</v>
      </c>
      <c r="C8" s="30" t="s">
        <v>49</v>
      </c>
      <c r="D8" s="31">
        <v>7241052994</v>
      </c>
      <c r="E8" s="32">
        <v>2015</v>
      </c>
      <c r="F8" s="33">
        <f>+D8/VLOOKUP(E8,$B$91:$C$117,2,FALSE)</f>
        <v>11237.763628462792</v>
      </c>
      <c r="G8" s="34">
        <v>0.5</v>
      </c>
      <c r="H8" s="35">
        <f>F8*G8</f>
        <v>5618.8818142313958</v>
      </c>
      <c r="I8" s="36">
        <v>0.255</v>
      </c>
      <c r="J8" s="35">
        <f t="shared" si="0"/>
        <v>2865.6297252580121</v>
      </c>
      <c r="K8" s="36">
        <v>0.15</v>
      </c>
      <c r="L8" s="37">
        <f t="shared" si="1"/>
        <v>1685.6645442694187</v>
      </c>
      <c r="M8" s="34">
        <v>0.3</v>
      </c>
      <c r="N8" s="37">
        <f t="shared" si="2"/>
        <v>3371.3290885388374</v>
      </c>
      <c r="O8" s="38">
        <v>0.42499999999999999</v>
      </c>
      <c r="P8" s="37">
        <f>F8*O8</f>
        <v>4776.0495420966863</v>
      </c>
      <c r="Q8" s="39">
        <v>42417</v>
      </c>
      <c r="R8" s="40">
        <v>42417</v>
      </c>
      <c r="S8" s="41"/>
      <c r="U8" s="154"/>
    </row>
    <row r="9" spans="2:21" ht="54" hidden="1" customHeight="1" x14ac:dyDescent="0.25">
      <c r="B9" s="143" t="s">
        <v>50</v>
      </c>
      <c r="C9" s="43" t="s">
        <v>51</v>
      </c>
      <c r="D9" s="44">
        <v>5593590000</v>
      </c>
      <c r="E9" s="45">
        <v>2015</v>
      </c>
      <c r="F9" s="33">
        <f>+D9/VLOOKUP(E9,$B$91:$C$117,2,FALSE)</f>
        <v>8680.9808333979981</v>
      </c>
      <c r="G9" s="46">
        <v>1</v>
      </c>
      <c r="H9" s="35">
        <f>F9*G9</f>
        <v>8680.9808333979981</v>
      </c>
      <c r="I9" s="36">
        <v>0.51</v>
      </c>
      <c r="J9" s="35">
        <f t="shared" si="0"/>
        <v>4427.3002250329791</v>
      </c>
      <c r="K9" s="36">
        <v>0.2</v>
      </c>
      <c r="L9" s="37">
        <f t="shared" si="1"/>
        <v>1736.1961666795996</v>
      </c>
      <c r="M9" s="34">
        <v>0.2</v>
      </c>
      <c r="N9" s="37">
        <f t="shared" si="2"/>
        <v>1736.1961666795996</v>
      </c>
      <c r="O9" s="38">
        <v>0.45</v>
      </c>
      <c r="P9" s="37">
        <f>F9*O9</f>
        <v>3906.4413750290992</v>
      </c>
      <c r="Q9" s="48" t="s">
        <v>52</v>
      </c>
      <c r="R9" s="49">
        <v>42472</v>
      </c>
      <c r="S9" s="50"/>
      <c r="U9" s="155"/>
    </row>
    <row r="10" spans="2:21" ht="108.75" customHeight="1" thickBot="1" x14ac:dyDescent="0.3">
      <c r="B10" s="163" t="s">
        <v>73</v>
      </c>
      <c r="C10" s="144" t="s">
        <v>72</v>
      </c>
      <c r="D10" s="160">
        <v>76154682</v>
      </c>
      <c r="E10" s="145">
        <v>2019</v>
      </c>
      <c r="F10" s="146">
        <f>ROUND(D10/$C$120,0)</f>
        <v>92</v>
      </c>
      <c r="G10" s="147">
        <v>1</v>
      </c>
      <c r="H10" s="148">
        <f>+F10*G10</f>
        <v>92</v>
      </c>
      <c r="I10" s="149">
        <v>0.51</v>
      </c>
      <c r="J10" s="148">
        <f>H10*I10</f>
        <v>46.92</v>
      </c>
      <c r="K10" s="149">
        <v>0.3</v>
      </c>
      <c r="L10" s="150">
        <f>H10*K10</f>
        <v>27.599999999999998</v>
      </c>
      <c r="M10" s="151">
        <v>0.15</v>
      </c>
      <c r="N10" s="152">
        <f>F10*M10</f>
        <v>13.799999999999999</v>
      </c>
      <c r="O10" s="151">
        <f>25%*(G10+(4*M10))</f>
        <v>0.4</v>
      </c>
      <c r="P10" s="152">
        <f>O10*F10</f>
        <v>36.800000000000004</v>
      </c>
      <c r="Q10" s="57" t="s">
        <v>53</v>
      </c>
      <c r="R10" s="58">
        <v>43168</v>
      </c>
      <c r="S10" s="59">
        <v>43185</v>
      </c>
      <c r="U10" s="155"/>
    </row>
    <row r="11" spans="2:21" ht="37.5" hidden="1" customHeight="1" x14ac:dyDescent="0.25">
      <c r="B11" s="139"/>
      <c r="C11" s="140"/>
      <c r="G11" s="141"/>
      <c r="H11" s="142"/>
      <c r="I11" s="132"/>
      <c r="J11" s="142"/>
      <c r="K11" s="132"/>
      <c r="L11" s="142"/>
      <c r="M11" s="132"/>
      <c r="O11" s="132"/>
      <c r="Q11" s="60"/>
      <c r="R11" s="60"/>
      <c r="S11" s="60"/>
    </row>
    <row r="12" spans="2:21" ht="45" hidden="1" x14ac:dyDescent="0.25">
      <c r="B12" s="61" t="s">
        <v>54</v>
      </c>
      <c r="C12" s="195" t="s">
        <v>55</v>
      </c>
      <c r="D12" s="62">
        <v>891660000</v>
      </c>
      <c r="E12" s="63">
        <v>2016</v>
      </c>
      <c r="F12" s="64">
        <f>+D12/VLOOKUP(E12,$B$91:$C$117,2,FALSE)</f>
        <v>1293.2823752094046</v>
      </c>
      <c r="G12" s="65">
        <v>1</v>
      </c>
      <c r="H12" s="66">
        <f>F12*G12</f>
        <v>1293.2823752094046</v>
      </c>
      <c r="I12" s="67">
        <v>0.51</v>
      </c>
      <c r="J12" s="66">
        <f t="shared" si="0"/>
        <v>659.57401135679629</v>
      </c>
      <c r="K12" s="68">
        <v>0.2</v>
      </c>
      <c r="L12" s="69">
        <f t="shared" si="1"/>
        <v>258.65647504188092</v>
      </c>
      <c r="M12" s="70">
        <v>0.2</v>
      </c>
      <c r="N12" s="69">
        <f t="shared" si="2"/>
        <v>258.65647504188092</v>
      </c>
      <c r="O12" s="70">
        <v>0.45</v>
      </c>
      <c r="P12" s="69">
        <f>F12*O12</f>
        <v>581.97706884423212</v>
      </c>
      <c r="Q12" s="71"/>
      <c r="R12" s="72"/>
      <c r="S12" s="73"/>
    </row>
    <row r="13" spans="2:21" ht="45" hidden="1" x14ac:dyDescent="0.25">
      <c r="B13" s="74" t="s">
        <v>56</v>
      </c>
      <c r="C13" s="195"/>
      <c r="D13" s="52">
        <v>909360000</v>
      </c>
      <c r="E13" s="53">
        <v>2016</v>
      </c>
      <c r="F13" s="54">
        <f>+D13/VLOOKUP(E13,$B$91:$C$117,2,FALSE)</f>
        <v>1318.9548266384318</v>
      </c>
      <c r="G13" s="46">
        <v>1</v>
      </c>
      <c r="H13" s="75">
        <f>F13*G13</f>
        <v>1318.9548266384318</v>
      </c>
      <c r="I13" s="76">
        <v>0.51</v>
      </c>
      <c r="J13" s="75">
        <f t="shared" si="0"/>
        <v>672.66696158560023</v>
      </c>
      <c r="K13" s="36">
        <v>0.2</v>
      </c>
      <c r="L13" s="56">
        <f t="shared" si="1"/>
        <v>263.79096532768637</v>
      </c>
      <c r="M13" s="55">
        <v>0.2</v>
      </c>
      <c r="N13" s="56">
        <f t="shared" si="2"/>
        <v>263.79096532768637</v>
      </c>
      <c r="O13" s="55">
        <v>0.45</v>
      </c>
      <c r="P13" s="56">
        <f>F13*O13</f>
        <v>593.52967198729436</v>
      </c>
      <c r="Q13" s="77"/>
      <c r="R13" s="78"/>
      <c r="S13" s="79"/>
    </row>
    <row r="14" spans="2:21" ht="60" hidden="1" x14ac:dyDescent="0.25">
      <c r="B14" s="74" t="s">
        <v>57</v>
      </c>
      <c r="C14" s="195"/>
      <c r="D14" s="52">
        <v>909360000</v>
      </c>
      <c r="E14" s="53">
        <v>2016</v>
      </c>
      <c r="F14" s="54">
        <f>+D14/VLOOKUP(E14,$B$91:$C$117,2,FALSE)</f>
        <v>1318.9548266384318</v>
      </c>
      <c r="G14" s="46">
        <v>1</v>
      </c>
      <c r="H14" s="75">
        <f>F14*G14</f>
        <v>1318.9548266384318</v>
      </c>
      <c r="I14" s="76">
        <v>0.51</v>
      </c>
      <c r="J14" s="75">
        <f t="shared" si="0"/>
        <v>672.66696158560023</v>
      </c>
      <c r="K14" s="36">
        <v>0.2</v>
      </c>
      <c r="L14" s="56">
        <f t="shared" si="1"/>
        <v>263.79096532768637</v>
      </c>
      <c r="M14" s="55">
        <v>0.2</v>
      </c>
      <c r="N14" s="56">
        <f t="shared" si="2"/>
        <v>263.79096532768637</v>
      </c>
      <c r="O14" s="55">
        <v>0.45</v>
      </c>
      <c r="P14" s="56">
        <f>F14*O14</f>
        <v>593.52967198729436</v>
      </c>
      <c r="Q14" s="77"/>
      <c r="R14" s="78"/>
      <c r="S14" s="79"/>
    </row>
    <row r="15" spans="2:21" x14ac:dyDescent="0.25">
      <c r="B15" s="80"/>
      <c r="C15" s="128"/>
      <c r="G15" s="129"/>
      <c r="I15" s="130"/>
      <c r="K15" s="131"/>
      <c r="M15" s="132"/>
      <c r="O15" s="132"/>
    </row>
    <row r="16" spans="2:21" hidden="1" x14ac:dyDescent="0.25">
      <c r="B16" s="80"/>
      <c r="C16" s="128"/>
      <c r="G16" s="129"/>
      <c r="I16" s="130"/>
      <c r="K16" s="131"/>
      <c r="M16" s="132"/>
      <c r="O16" s="132"/>
    </row>
    <row r="17" spans="2:15" hidden="1" x14ac:dyDescent="0.25">
      <c r="B17" s="80"/>
      <c r="C17" s="128"/>
      <c r="G17" s="129"/>
      <c r="I17" s="130"/>
      <c r="K17" s="131"/>
      <c r="M17" s="132"/>
      <c r="O17" s="132"/>
    </row>
    <row r="18" spans="2:15" hidden="1" x14ac:dyDescent="0.25">
      <c r="B18" s="80"/>
      <c r="C18" s="128"/>
      <c r="G18" s="129"/>
      <c r="I18" s="130"/>
      <c r="K18" s="131"/>
      <c r="M18" s="132"/>
      <c r="O18" s="132"/>
    </row>
    <row r="19" spans="2:15" hidden="1" x14ac:dyDescent="0.25">
      <c r="B19" s="80"/>
      <c r="C19" s="128"/>
      <c r="G19" s="129"/>
      <c r="I19" s="130"/>
      <c r="K19" s="131"/>
      <c r="M19" s="132"/>
      <c r="O19" s="132"/>
    </row>
    <row r="20" spans="2:15" hidden="1" x14ac:dyDescent="0.25">
      <c r="B20" s="80"/>
      <c r="C20" s="128"/>
      <c r="G20" s="129"/>
      <c r="I20" s="130"/>
      <c r="K20" s="131"/>
      <c r="M20" s="132"/>
      <c r="O20" s="132"/>
    </row>
    <row r="21" spans="2:15" hidden="1" x14ac:dyDescent="0.25">
      <c r="B21" s="80"/>
      <c r="C21" s="128"/>
      <c r="G21" s="129"/>
      <c r="I21" s="130"/>
      <c r="K21" s="131"/>
      <c r="M21" s="132"/>
      <c r="O21" s="132"/>
    </row>
    <row r="22" spans="2:15" hidden="1" x14ac:dyDescent="0.25">
      <c r="B22" s="80"/>
      <c r="C22" s="128"/>
      <c r="G22" s="129"/>
      <c r="I22" s="130"/>
      <c r="K22" s="131"/>
      <c r="M22" s="132"/>
      <c r="O22" s="132"/>
    </row>
    <row r="23" spans="2:15" hidden="1" x14ac:dyDescent="0.25">
      <c r="B23" s="80"/>
      <c r="C23" s="128"/>
      <c r="G23" s="129"/>
      <c r="I23" s="130"/>
      <c r="K23" s="131"/>
      <c r="M23" s="132"/>
      <c r="O23" s="132"/>
    </row>
    <row r="24" spans="2:15" hidden="1" x14ac:dyDescent="0.25">
      <c r="B24" s="80"/>
      <c r="C24" s="128"/>
      <c r="G24" s="129"/>
      <c r="I24" s="130"/>
      <c r="K24" s="131"/>
      <c r="M24" s="132"/>
      <c r="O24" s="132"/>
    </row>
    <row r="25" spans="2:15" hidden="1" x14ac:dyDescent="0.25">
      <c r="B25" s="80"/>
      <c r="C25" s="128"/>
      <c r="G25" s="129"/>
      <c r="I25" s="130"/>
      <c r="K25" s="131"/>
      <c r="M25" s="132"/>
      <c r="O25" s="132"/>
    </row>
    <row r="26" spans="2:15" hidden="1" x14ac:dyDescent="0.25">
      <c r="B26" s="80"/>
      <c r="C26" s="128"/>
      <c r="G26" s="129"/>
      <c r="I26" s="130"/>
      <c r="K26" s="131"/>
      <c r="M26" s="132"/>
      <c r="O26" s="132"/>
    </row>
    <row r="27" spans="2:15" hidden="1" x14ac:dyDescent="0.25">
      <c r="B27" s="80"/>
      <c r="C27" s="128"/>
      <c r="G27" s="129"/>
      <c r="I27" s="130"/>
      <c r="K27" s="131"/>
      <c r="M27" s="132"/>
      <c r="O27" s="132"/>
    </row>
    <row r="28" spans="2:15" hidden="1" x14ac:dyDescent="0.25">
      <c r="B28" s="80"/>
      <c r="C28" s="128"/>
      <c r="G28" s="129"/>
      <c r="I28" s="130"/>
      <c r="K28" s="131"/>
      <c r="M28" s="132"/>
      <c r="O28" s="132"/>
    </row>
    <row r="29" spans="2:15" hidden="1" x14ac:dyDescent="0.25">
      <c r="B29" s="80"/>
      <c r="C29" s="128"/>
      <c r="G29" s="129"/>
      <c r="I29" s="130"/>
      <c r="K29" s="131"/>
      <c r="M29" s="132"/>
      <c r="O29" s="132"/>
    </row>
    <row r="30" spans="2:15" hidden="1" x14ac:dyDescent="0.25">
      <c r="B30" s="80"/>
      <c r="C30" s="128"/>
      <c r="G30" s="129"/>
      <c r="I30" s="130"/>
      <c r="K30" s="131"/>
      <c r="M30" s="132"/>
      <c r="O30" s="132"/>
    </row>
    <row r="31" spans="2:15" hidden="1" x14ac:dyDescent="0.25">
      <c r="B31" s="80"/>
      <c r="C31" s="128"/>
      <c r="G31" s="129"/>
      <c r="I31" s="130"/>
      <c r="K31" s="131"/>
      <c r="M31" s="132"/>
      <c r="O31" s="132"/>
    </row>
    <row r="32" spans="2:15" hidden="1" x14ac:dyDescent="0.25">
      <c r="B32" s="80"/>
      <c r="C32" s="128"/>
      <c r="G32" s="129"/>
      <c r="I32" s="130"/>
      <c r="K32" s="131"/>
      <c r="M32" s="132"/>
      <c r="O32" s="132"/>
    </row>
    <row r="33" spans="2:15" hidden="1" x14ac:dyDescent="0.25">
      <c r="B33" s="80"/>
      <c r="C33" s="128"/>
      <c r="G33" s="129"/>
      <c r="I33" s="130"/>
      <c r="K33" s="131"/>
      <c r="M33" s="132"/>
      <c r="O33" s="132"/>
    </row>
    <row r="34" spans="2:15" hidden="1" x14ac:dyDescent="0.25">
      <c r="B34" s="80"/>
      <c r="C34" s="128"/>
      <c r="G34" s="129"/>
      <c r="I34" s="130"/>
      <c r="K34" s="131"/>
      <c r="M34" s="132"/>
      <c r="O34" s="132"/>
    </row>
    <row r="35" spans="2:15" hidden="1" x14ac:dyDescent="0.25">
      <c r="B35" s="80"/>
      <c r="C35" s="128"/>
      <c r="G35" s="129"/>
      <c r="I35" s="130"/>
      <c r="K35" s="131"/>
      <c r="M35" s="132"/>
      <c r="O35" s="132"/>
    </row>
    <row r="36" spans="2:15" hidden="1" x14ac:dyDescent="0.25">
      <c r="B36" s="80"/>
      <c r="C36" s="128"/>
      <c r="G36" s="129"/>
      <c r="I36" s="130"/>
      <c r="K36" s="131"/>
      <c r="M36" s="132"/>
      <c r="O36" s="132"/>
    </row>
    <row r="37" spans="2:15" hidden="1" x14ac:dyDescent="0.25">
      <c r="B37" s="80"/>
      <c r="C37" s="128"/>
      <c r="G37" s="129"/>
      <c r="I37" s="130"/>
      <c r="K37" s="131"/>
      <c r="M37" s="132"/>
      <c r="O37" s="132"/>
    </row>
    <row r="38" spans="2:15" hidden="1" x14ac:dyDescent="0.25">
      <c r="B38" s="80"/>
      <c r="C38" s="128"/>
      <c r="G38" s="129"/>
      <c r="I38" s="130"/>
      <c r="K38" s="131"/>
      <c r="M38" s="132"/>
      <c r="O38" s="132"/>
    </row>
    <row r="39" spans="2:15" hidden="1" x14ac:dyDescent="0.25">
      <c r="B39" s="80"/>
      <c r="C39" s="128"/>
      <c r="G39" s="129"/>
      <c r="I39" s="130"/>
      <c r="K39" s="131"/>
      <c r="M39" s="132"/>
      <c r="O39" s="132"/>
    </row>
    <row r="40" spans="2:15" hidden="1" x14ac:dyDescent="0.25">
      <c r="B40" s="80"/>
      <c r="C40" s="128"/>
      <c r="G40" s="129"/>
      <c r="I40" s="130"/>
      <c r="K40" s="131"/>
      <c r="M40" s="132"/>
      <c r="O40" s="132"/>
    </row>
    <row r="41" spans="2:15" hidden="1" x14ac:dyDescent="0.25">
      <c r="B41" s="80"/>
      <c r="C41" s="128"/>
      <c r="G41" s="129"/>
      <c r="I41" s="130"/>
      <c r="K41" s="131"/>
      <c r="M41" s="132"/>
      <c r="O41" s="132"/>
    </row>
    <row r="42" spans="2:15" hidden="1" x14ac:dyDescent="0.25">
      <c r="B42" s="80"/>
      <c r="C42" s="128"/>
      <c r="G42" s="129"/>
      <c r="I42" s="130"/>
      <c r="K42" s="131"/>
      <c r="M42" s="132"/>
      <c r="O42" s="132"/>
    </row>
    <row r="43" spans="2:15" hidden="1" x14ac:dyDescent="0.25">
      <c r="B43" s="80"/>
      <c r="C43" s="128"/>
      <c r="G43" s="129"/>
      <c r="I43" s="130"/>
      <c r="K43" s="131"/>
      <c r="M43" s="132"/>
      <c r="O43" s="132"/>
    </row>
    <row r="44" spans="2:15" hidden="1" x14ac:dyDescent="0.25">
      <c r="B44" s="80"/>
      <c r="C44" s="128"/>
      <c r="G44" s="129"/>
      <c r="I44" s="130"/>
      <c r="K44" s="131"/>
      <c r="M44" s="132"/>
      <c r="O44" s="132"/>
    </row>
    <row r="45" spans="2:15" hidden="1" x14ac:dyDescent="0.25">
      <c r="B45" s="80"/>
      <c r="C45" s="128"/>
      <c r="G45" s="129"/>
      <c r="I45" s="130"/>
      <c r="K45" s="131"/>
      <c r="M45" s="132"/>
      <c r="O45" s="132"/>
    </row>
    <row r="46" spans="2:15" hidden="1" x14ac:dyDescent="0.25">
      <c r="B46" s="80"/>
      <c r="C46" s="128"/>
      <c r="G46" s="129"/>
      <c r="I46" s="130"/>
      <c r="K46" s="131"/>
      <c r="M46" s="132"/>
      <c r="O46" s="132"/>
    </row>
    <row r="47" spans="2:15" hidden="1" x14ac:dyDescent="0.25">
      <c r="B47" s="80"/>
      <c r="C47" s="128"/>
      <c r="G47" s="129"/>
      <c r="I47" s="130"/>
      <c r="K47" s="131"/>
      <c r="M47" s="132"/>
      <c r="O47" s="132"/>
    </row>
    <row r="48" spans="2:15" hidden="1" x14ac:dyDescent="0.25">
      <c r="B48" s="80"/>
      <c r="C48" s="128"/>
      <c r="G48" s="129"/>
      <c r="I48" s="130"/>
      <c r="K48" s="131"/>
      <c r="M48" s="132"/>
      <c r="O48" s="132"/>
    </row>
    <row r="49" spans="2:15" hidden="1" x14ac:dyDescent="0.25">
      <c r="B49" s="80"/>
      <c r="C49" s="128"/>
      <c r="G49" s="129"/>
      <c r="I49" s="130"/>
      <c r="K49" s="131"/>
      <c r="M49" s="132"/>
      <c r="O49" s="132"/>
    </row>
    <row r="50" spans="2:15" hidden="1" x14ac:dyDescent="0.25">
      <c r="B50" s="80"/>
      <c r="C50" s="128"/>
      <c r="G50" s="129"/>
      <c r="I50" s="130"/>
      <c r="K50" s="131"/>
      <c r="M50" s="132"/>
      <c r="O50" s="132"/>
    </row>
    <row r="51" spans="2:15" hidden="1" x14ac:dyDescent="0.25">
      <c r="B51" s="80"/>
      <c r="C51" s="128"/>
      <c r="G51" s="129"/>
      <c r="I51" s="130"/>
      <c r="K51" s="131"/>
      <c r="M51" s="132"/>
      <c r="O51" s="132"/>
    </row>
    <row r="52" spans="2:15" ht="22.5" hidden="1" customHeight="1" x14ac:dyDescent="0.25">
      <c r="B52" s="80"/>
    </row>
    <row r="53" spans="2:15" hidden="1" x14ac:dyDescent="0.25">
      <c r="B53" s="80"/>
    </row>
    <row r="54" spans="2:15" hidden="1" x14ac:dyDescent="0.25">
      <c r="B54" s="80"/>
    </row>
    <row r="55" spans="2:15" hidden="1" x14ac:dyDescent="0.25">
      <c r="B55" s="80"/>
    </row>
    <row r="56" spans="2:15" hidden="1" x14ac:dyDescent="0.25">
      <c r="B56" s="80"/>
    </row>
    <row r="57" spans="2:15" hidden="1" x14ac:dyDescent="0.25">
      <c r="B57" s="80"/>
    </row>
    <row r="58" spans="2:15" hidden="1" x14ac:dyDescent="0.25">
      <c r="B58" s="80"/>
    </row>
    <row r="59" spans="2:15" hidden="1" x14ac:dyDescent="0.25">
      <c r="B59" s="80"/>
    </row>
    <row r="60" spans="2:15" hidden="1" x14ac:dyDescent="0.25">
      <c r="B60" s="80"/>
    </row>
    <row r="61" spans="2:15" hidden="1" x14ac:dyDescent="0.25">
      <c r="B61" s="80"/>
    </row>
    <row r="62" spans="2:15" hidden="1" x14ac:dyDescent="0.25">
      <c r="B62" s="80"/>
    </row>
    <row r="63" spans="2:15" hidden="1" x14ac:dyDescent="0.25">
      <c r="B63" s="80"/>
    </row>
    <row r="64" spans="2:15" hidden="1" x14ac:dyDescent="0.25">
      <c r="B64" s="80"/>
    </row>
    <row r="65" spans="2:19" hidden="1" x14ac:dyDescent="0.25">
      <c r="B65" s="80"/>
    </row>
    <row r="66" spans="2:19" hidden="1" x14ac:dyDescent="0.25">
      <c r="B66" s="80"/>
    </row>
    <row r="67" spans="2:19" hidden="1" x14ac:dyDescent="0.25">
      <c r="B67" s="80"/>
    </row>
    <row r="68" spans="2:19" hidden="1" x14ac:dyDescent="0.25">
      <c r="B68" s="80"/>
    </row>
    <row r="69" spans="2:19" hidden="1" x14ac:dyDescent="0.25">
      <c r="B69" s="80"/>
    </row>
    <row r="70" spans="2:19" hidden="1" x14ac:dyDescent="0.25">
      <c r="B70" s="80"/>
    </row>
    <row r="71" spans="2:19" hidden="1" x14ac:dyDescent="0.25">
      <c r="B71" s="80"/>
    </row>
    <row r="72" spans="2:19" hidden="1" x14ac:dyDescent="0.25">
      <c r="B72" s="80"/>
    </row>
    <row r="73" spans="2:19" hidden="1" x14ac:dyDescent="0.25">
      <c r="B73" s="80"/>
    </row>
    <row r="74" spans="2:19" hidden="1" x14ac:dyDescent="0.25">
      <c r="B74" s="80"/>
      <c r="F74" s="85"/>
      <c r="G74" s="86"/>
      <c r="L74" s="87"/>
      <c r="M74" s="86"/>
      <c r="N74" s="87"/>
      <c r="O74" s="86"/>
      <c r="P74" s="87"/>
      <c r="Q74" s="88"/>
      <c r="R74" s="89"/>
      <c r="S74" s="89"/>
    </row>
    <row r="75" spans="2:19" hidden="1" x14ac:dyDescent="0.25">
      <c r="B75" s="80"/>
      <c r="F75" s="85"/>
      <c r="G75" s="86"/>
      <c r="L75" s="87"/>
      <c r="M75" s="86"/>
      <c r="N75" s="87"/>
      <c r="O75" s="86"/>
      <c r="P75" s="87"/>
      <c r="Q75" s="88"/>
      <c r="R75" s="89"/>
      <c r="S75" s="89"/>
    </row>
    <row r="76" spans="2:19" hidden="1" x14ac:dyDescent="0.25">
      <c r="B76" s="80"/>
      <c r="F76" s="85"/>
      <c r="G76" s="86"/>
      <c r="L76" s="87"/>
      <c r="M76" s="86"/>
      <c r="N76" s="87"/>
      <c r="O76" s="86"/>
      <c r="P76" s="87"/>
      <c r="Q76" s="88"/>
      <c r="R76" s="89"/>
      <c r="S76" s="89"/>
    </row>
    <row r="77" spans="2:19" hidden="1" x14ac:dyDescent="0.25">
      <c r="B77" s="80"/>
      <c r="F77" s="85"/>
      <c r="G77" s="86"/>
      <c r="L77" s="87"/>
      <c r="M77" s="86"/>
      <c r="N77" s="87"/>
      <c r="O77" s="86"/>
      <c r="P77" s="87"/>
      <c r="Q77" s="88"/>
      <c r="R77" s="89"/>
      <c r="S77" s="89"/>
    </row>
    <row r="78" spans="2:19" hidden="1" x14ac:dyDescent="0.25">
      <c r="B78" s="80"/>
      <c r="F78" s="85"/>
      <c r="G78" s="86"/>
      <c r="L78" s="87"/>
      <c r="M78" s="86"/>
      <c r="N78" s="87"/>
      <c r="O78" s="86"/>
      <c r="P78" s="87"/>
      <c r="Q78" s="88"/>
      <c r="R78" s="89"/>
      <c r="S78" s="89"/>
    </row>
    <row r="79" spans="2:19" hidden="1" x14ac:dyDescent="0.25">
      <c r="B79" s="80"/>
      <c r="F79" s="85"/>
      <c r="G79" s="86"/>
      <c r="L79" s="87"/>
      <c r="M79" s="86"/>
      <c r="N79" s="87"/>
      <c r="O79" s="86"/>
      <c r="P79" s="87"/>
      <c r="Q79" s="88"/>
      <c r="R79" s="89"/>
      <c r="S79" s="89"/>
    </row>
    <row r="80" spans="2:19" hidden="1" x14ac:dyDescent="0.25">
      <c r="B80" s="80"/>
      <c r="F80" s="85"/>
      <c r="G80" s="86"/>
      <c r="L80" s="87"/>
      <c r="M80" s="86"/>
      <c r="N80" s="87"/>
      <c r="O80" s="86"/>
      <c r="P80" s="87"/>
      <c r="Q80" s="88"/>
      <c r="R80" s="89"/>
      <c r="S80" s="89"/>
    </row>
    <row r="81" spans="2:19" hidden="1" x14ac:dyDescent="0.25">
      <c r="B81" s="80"/>
      <c r="F81" s="85"/>
      <c r="G81" s="86"/>
      <c r="L81" s="87"/>
      <c r="M81" s="86"/>
      <c r="N81" s="87"/>
      <c r="O81" s="86"/>
      <c r="P81" s="87"/>
      <c r="Q81" s="88"/>
      <c r="R81" s="89"/>
      <c r="S81" s="89"/>
    </row>
    <row r="82" spans="2:19" hidden="1" x14ac:dyDescent="0.25">
      <c r="B82" s="80"/>
      <c r="F82" s="85"/>
      <c r="G82" s="86"/>
      <c r="L82" s="87"/>
      <c r="M82" s="86"/>
      <c r="N82" s="87"/>
      <c r="O82" s="86"/>
      <c r="P82" s="87"/>
      <c r="Q82" s="88"/>
      <c r="R82" s="89"/>
      <c r="S82" s="89"/>
    </row>
    <row r="83" spans="2:19" hidden="1" x14ac:dyDescent="0.25">
      <c r="B83" s="80"/>
      <c r="F83" s="85"/>
      <c r="G83" s="86"/>
      <c r="L83" s="87"/>
      <c r="M83" s="86"/>
      <c r="N83" s="87"/>
      <c r="O83" s="86"/>
      <c r="P83" s="87"/>
      <c r="Q83" s="88"/>
      <c r="R83" s="89"/>
      <c r="S83" s="89"/>
    </row>
    <row r="84" spans="2:19" hidden="1" x14ac:dyDescent="0.25">
      <c r="B84" s="80"/>
      <c r="F84" s="85"/>
      <c r="G84" s="86"/>
      <c r="L84" s="87"/>
      <c r="M84" s="86"/>
      <c r="N84" s="87"/>
      <c r="O84" s="86"/>
      <c r="P84" s="87"/>
      <c r="Q84" s="88"/>
      <c r="R84" s="89"/>
      <c r="S84" s="89"/>
    </row>
    <row r="85" spans="2:19" hidden="1" x14ac:dyDescent="0.25">
      <c r="B85" s="80"/>
      <c r="F85" s="85"/>
      <c r="G85" s="86"/>
      <c r="L85" s="87"/>
      <c r="M85" s="86"/>
      <c r="N85" s="87"/>
      <c r="O85" s="86"/>
      <c r="P85" s="87"/>
      <c r="Q85" s="88"/>
      <c r="R85" s="89"/>
      <c r="S85" s="89"/>
    </row>
    <row r="86" spans="2:19" hidden="1" x14ac:dyDescent="0.25">
      <c r="B86" s="80"/>
      <c r="F86" s="85"/>
      <c r="G86" s="86"/>
      <c r="L86" s="87"/>
      <c r="M86" s="86"/>
      <c r="N86" s="87"/>
      <c r="O86" s="86"/>
      <c r="P86" s="87"/>
      <c r="Q86" s="88"/>
      <c r="R86" s="89"/>
      <c r="S86" s="89"/>
    </row>
    <row r="87" spans="2:19" ht="15.75" hidden="1" thickBot="1" x14ac:dyDescent="0.3">
      <c r="B87" s="90"/>
      <c r="C87" s="91"/>
      <c r="D87" s="92"/>
      <c r="E87" s="93"/>
      <c r="F87" s="94"/>
      <c r="G87" s="95"/>
      <c r="H87" s="96"/>
      <c r="I87" s="93"/>
      <c r="J87" s="96"/>
      <c r="K87" s="93"/>
      <c r="L87" s="97"/>
      <c r="M87" s="95"/>
      <c r="N87" s="97"/>
      <c r="O87" s="95"/>
      <c r="P87" s="97"/>
      <c r="Q87" s="98"/>
      <c r="R87" s="99"/>
      <c r="S87" s="99"/>
    </row>
    <row r="88" spans="2:19" ht="15.75" thickBot="1" x14ac:dyDescent="0.3">
      <c r="B88" s="100"/>
    </row>
    <row r="89" spans="2:19" x14ac:dyDescent="0.25">
      <c r="B89" s="101" t="s">
        <v>58</v>
      </c>
      <c r="C89" s="192" t="s">
        <v>84</v>
      </c>
    </row>
    <row r="90" spans="2:19" x14ac:dyDescent="0.25">
      <c r="B90" s="102" t="s">
        <v>59</v>
      </c>
      <c r="C90" s="103" t="s">
        <v>60</v>
      </c>
    </row>
    <row r="91" spans="2:19" x14ac:dyDescent="0.25">
      <c r="B91" s="104">
        <v>1990</v>
      </c>
      <c r="C91" s="105">
        <v>41025</v>
      </c>
    </row>
    <row r="92" spans="2:19" x14ac:dyDescent="0.25">
      <c r="B92" s="106">
        <v>1991</v>
      </c>
      <c r="C92" s="107">
        <v>51716</v>
      </c>
    </row>
    <row r="93" spans="2:19" x14ac:dyDescent="0.25">
      <c r="B93" s="106">
        <v>1992</v>
      </c>
      <c r="C93" s="107">
        <v>65190</v>
      </c>
    </row>
    <row r="94" spans="2:19" x14ac:dyDescent="0.25">
      <c r="B94" s="106">
        <v>1993</v>
      </c>
      <c r="C94" s="107">
        <v>81510</v>
      </c>
    </row>
    <row r="95" spans="2:19" x14ac:dyDescent="0.25">
      <c r="B95" s="106">
        <v>1994</v>
      </c>
      <c r="C95" s="107">
        <v>98700</v>
      </c>
    </row>
    <row r="96" spans="2:19" x14ac:dyDescent="0.25">
      <c r="B96" s="106">
        <v>1995</v>
      </c>
      <c r="C96" s="107">
        <v>118933.5</v>
      </c>
    </row>
    <row r="97" spans="2:20" x14ac:dyDescent="0.25">
      <c r="B97" s="106">
        <v>1996</v>
      </c>
      <c r="C97" s="107">
        <v>142125</v>
      </c>
    </row>
    <row r="98" spans="2:20" x14ac:dyDescent="0.25">
      <c r="B98" s="106">
        <v>1997</v>
      </c>
      <c r="C98" s="107">
        <v>172005</v>
      </c>
    </row>
    <row r="99" spans="2:20" x14ac:dyDescent="0.25">
      <c r="B99" s="106">
        <v>1998</v>
      </c>
      <c r="C99" s="107">
        <v>203826</v>
      </c>
    </row>
    <row r="100" spans="2:20" x14ac:dyDescent="0.25">
      <c r="B100" s="106">
        <v>1999</v>
      </c>
      <c r="C100" s="107">
        <v>236460</v>
      </c>
    </row>
    <row r="101" spans="2:20" x14ac:dyDescent="0.25">
      <c r="B101" s="106">
        <v>2000</v>
      </c>
      <c r="C101" s="107">
        <v>260100</v>
      </c>
    </row>
    <row r="102" spans="2:20" x14ac:dyDescent="0.25">
      <c r="B102" s="106">
        <v>2001</v>
      </c>
      <c r="C102" s="107">
        <v>286000</v>
      </c>
    </row>
    <row r="103" spans="2:20" s="81" customFormat="1" x14ac:dyDescent="0.25">
      <c r="B103" s="106">
        <v>2002</v>
      </c>
      <c r="C103" s="107">
        <v>309000</v>
      </c>
      <c r="E103" s="26"/>
      <c r="F103" s="82"/>
      <c r="G103" s="26"/>
      <c r="H103" s="82"/>
      <c r="I103" s="26"/>
      <c r="J103" s="82"/>
      <c r="K103" s="26"/>
      <c r="L103" s="83"/>
      <c r="M103" s="26"/>
      <c r="N103" s="83"/>
      <c r="O103" s="26"/>
      <c r="P103" s="83"/>
      <c r="Q103" s="84"/>
      <c r="R103" s="84"/>
      <c r="S103" s="84"/>
      <c r="T103" s="51"/>
    </row>
    <row r="104" spans="2:20" s="81" customFormat="1" x14ac:dyDescent="0.25">
      <c r="B104" s="106">
        <v>2003</v>
      </c>
      <c r="C104" s="107">
        <v>332000</v>
      </c>
      <c r="E104" s="26"/>
      <c r="F104" s="82"/>
      <c r="G104" s="26"/>
      <c r="H104" s="82"/>
      <c r="I104" s="26"/>
      <c r="J104" s="82"/>
      <c r="K104" s="26"/>
      <c r="L104" s="83"/>
      <c r="M104" s="26"/>
      <c r="N104" s="83"/>
      <c r="O104" s="26"/>
      <c r="P104" s="83"/>
      <c r="Q104" s="84"/>
      <c r="R104" s="84"/>
      <c r="S104" s="84"/>
      <c r="T104" s="51"/>
    </row>
    <row r="105" spans="2:20" s="81" customFormat="1" x14ac:dyDescent="0.25">
      <c r="B105" s="106">
        <v>2004</v>
      </c>
      <c r="C105" s="107">
        <v>358000</v>
      </c>
      <c r="E105" s="26"/>
      <c r="F105" s="82"/>
      <c r="G105" s="26"/>
      <c r="H105" s="82"/>
      <c r="I105" s="26"/>
      <c r="J105" s="82"/>
      <c r="K105" s="26"/>
      <c r="L105" s="83"/>
      <c r="M105" s="26"/>
      <c r="N105" s="83"/>
      <c r="O105" s="26"/>
      <c r="P105" s="83"/>
      <c r="Q105" s="84"/>
      <c r="R105" s="84"/>
      <c r="S105" s="84"/>
      <c r="T105" s="51"/>
    </row>
    <row r="106" spans="2:20" s="81" customFormat="1" x14ac:dyDescent="0.25">
      <c r="B106" s="106">
        <v>2005</v>
      </c>
      <c r="C106" s="107">
        <v>381500</v>
      </c>
      <c r="E106" s="26"/>
      <c r="F106" s="82"/>
      <c r="G106" s="26"/>
      <c r="H106" s="82"/>
      <c r="I106" s="26"/>
      <c r="J106" s="82"/>
      <c r="K106" s="26"/>
      <c r="L106" s="83"/>
      <c r="M106" s="26"/>
      <c r="N106" s="83"/>
      <c r="O106" s="26"/>
      <c r="P106" s="83"/>
      <c r="Q106" s="84"/>
      <c r="R106" s="84"/>
      <c r="S106" s="84"/>
      <c r="T106" s="51"/>
    </row>
    <row r="107" spans="2:20" s="81" customFormat="1" x14ac:dyDescent="0.25">
      <c r="B107" s="106">
        <v>2006</v>
      </c>
      <c r="C107" s="107">
        <v>408000</v>
      </c>
      <c r="E107" s="26"/>
      <c r="F107" s="82"/>
      <c r="G107" s="26"/>
      <c r="H107" s="82"/>
      <c r="I107" s="26"/>
      <c r="J107" s="82"/>
      <c r="K107" s="26"/>
      <c r="L107" s="83"/>
      <c r="M107" s="26"/>
      <c r="N107" s="83"/>
      <c r="O107" s="26"/>
      <c r="P107" s="83"/>
      <c r="Q107" s="84"/>
      <c r="R107" s="84"/>
      <c r="S107" s="84"/>
      <c r="T107" s="51"/>
    </row>
    <row r="108" spans="2:20" s="81" customFormat="1" x14ac:dyDescent="0.25">
      <c r="B108" s="106">
        <v>2007</v>
      </c>
      <c r="C108" s="107">
        <v>433700</v>
      </c>
      <c r="E108" s="26"/>
      <c r="F108" s="82"/>
      <c r="G108" s="26"/>
      <c r="H108" s="82"/>
      <c r="I108" s="26"/>
      <c r="J108" s="82"/>
      <c r="K108" s="26"/>
      <c r="L108" s="83"/>
      <c r="M108" s="26"/>
      <c r="N108" s="83"/>
      <c r="O108" s="26"/>
      <c r="P108" s="83"/>
      <c r="Q108" s="84"/>
      <c r="R108" s="84"/>
      <c r="S108" s="84"/>
      <c r="T108" s="51"/>
    </row>
    <row r="109" spans="2:20" s="81" customFormat="1" x14ac:dyDescent="0.25">
      <c r="B109" s="106">
        <v>2008</v>
      </c>
      <c r="C109" s="107">
        <v>461500</v>
      </c>
      <c r="E109" s="26"/>
      <c r="F109" s="82"/>
      <c r="G109" s="26"/>
      <c r="H109" s="82"/>
      <c r="I109" s="26"/>
      <c r="J109" s="82"/>
      <c r="K109" s="26"/>
      <c r="L109" s="83"/>
      <c r="M109" s="26"/>
      <c r="N109" s="83"/>
      <c r="O109" s="26"/>
      <c r="P109" s="83"/>
      <c r="Q109" s="84"/>
      <c r="R109" s="84"/>
      <c r="S109" s="84"/>
      <c r="T109" s="51"/>
    </row>
    <row r="110" spans="2:20" s="81" customFormat="1" x14ac:dyDescent="0.25">
      <c r="B110" s="106">
        <v>2009</v>
      </c>
      <c r="C110" s="107">
        <v>496900</v>
      </c>
      <c r="E110" s="26"/>
      <c r="F110" s="82"/>
      <c r="G110" s="26"/>
      <c r="H110" s="82"/>
      <c r="I110" s="26"/>
      <c r="J110" s="82"/>
      <c r="K110" s="26"/>
      <c r="L110" s="83"/>
      <c r="M110" s="26"/>
      <c r="N110" s="83"/>
      <c r="O110" s="26"/>
      <c r="P110" s="83"/>
      <c r="Q110" s="84"/>
      <c r="R110" s="84"/>
      <c r="S110" s="84"/>
      <c r="T110" s="51"/>
    </row>
    <row r="111" spans="2:20" s="81" customFormat="1" x14ac:dyDescent="0.25">
      <c r="B111" s="106">
        <v>2010</v>
      </c>
      <c r="C111" s="107">
        <v>515000</v>
      </c>
      <c r="E111" s="26"/>
      <c r="F111" s="82"/>
      <c r="G111" s="26"/>
      <c r="H111" s="82"/>
      <c r="I111" s="26"/>
      <c r="J111" s="82"/>
      <c r="K111" s="26"/>
      <c r="L111" s="83"/>
      <c r="M111" s="26"/>
      <c r="N111" s="83"/>
      <c r="O111" s="26"/>
      <c r="P111" s="83"/>
      <c r="Q111" s="84"/>
      <c r="R111" s="84"/>
      <c r="S111" s="84"/>
      <c r="T111" s="51"/>
    </row>
    <row r="112" spans="2:20" s="81" customFormat="1" x14ac:dyDescent="0.25">
      <c r="B112" s="106">
        <v>2011</v>
      </c>
      <c r="C112" s="107">
        <v>535600</v>
      </c>
      <c r="E112" s="26"/>
      <c r="F112" s="82"/>
      <c r="G112" s="26"/>
      <c r="H112" s="82"/>
      <c r="I112" s="26"/>
      <c r="J112" s="82"/>
      <c r="K112" s="26"/>
      <c r="L112" s="83"/>
      <c r="M112" s="26"/>
      <c r="N112" s="83"/>
      <c r="O112" s="26"/>
      <c r="P112" s="83"/>
      <c r="Q112" s="84"/>
      <c r="R112" s="84"/>
      <c r="S112" s="84"/>
      <c r="T112" s="51"/>
    </row>
    <row r="113" spans="2:20" s="81" customFormat="1" x14ac:dyDescent="0.25">
      <c r="B113" s="106">
        <v>2012</v>
      </c>
      <c r="C113" s="107">
        <v>566700</v>
      </c>
      <c r="E113" s="26"/>
      <c r="F113" s="82"/>
      <c r="G113" s="26"/>
      <c r="H113" s="82"/>
      <c r="I113" s="26"/>
      <c r="J113" s="82"/>
      <c r="K113" s="26"/>
      <c r="L113" s="83"/>
      <c r="M113" s="26"/>
      <c r="N113" s="83"/>
      <c r="O113" s="26"/>
      <c r="P113" s="83"/>
      <c r="Q113" s="84"/>
      <c r="R113" s="84"/>
      <c r="S113" s="84"/>
      <c r="T113" s="51"/>
    </row>
    <row r="114" spans="2:20" s="81" customFormat="1" x14ac:dyDescent="0.25">
      <c r="B114" s="106">
        <v>2013</v>
      </c>
      <c r="C114" s="107">
        <v>589500</v>
      </c>
      <c r="E114" s="26"/>
      <c r="F114" s="82"/>
      <c r="G114" s="26"/>
      <c r="H114" s="82"/>
      <c r="I114" s="26"/>
      <c r="J114" s="82"/>
      <c r="K114" s="26"/>
      <c r="L114" s="83"/>
      <c r="M114" s="26"/>
      <c r="N114" s="83"/>
      <c r="O114" s="26"/>
      <c r="P114" s="83"/>
      <c r="Q114" s="84"/>
      <c r="R114" s="84"/>
      <c r="S114" s="84"/>
      <c r="T114" s="51"/>
    </row>
    <row r="115" spans="2:20" s="81" customFormat="1" x14ac:dyDescent="0.25">
      <c r="B115" s="106">
        <v>2014</v>
      </c>
      <c r="C115" s="107">
        <v>616000</v>
      </c>
      <c r="E115" s="26"/>
      <c r="F115" s="82"/>
      <c r="G115" s="26"/>
      <c r="H115" s="82"/>
      <c r="I115" s="26"/>
      <c r="J115" s="82"/>
      <c r="K115" s="26"/>
      <c r="L115" s="83"/>
      <c r="M115" s="26"/>
      <c r="N115" s="83"/>
      <c r="O115" s="26"/>
      <c r="P115" s="83"/>
      <c r="Q115" s="84"/>
      <c r="R115" s="84"/>
      <c r="S115" s="84"/>
      <c r="T115" s="51"/>
    </row>
    <row r="116" spans="2:20" s="81" customFormat="1" x14ac:dyDescent="0.25">
      <c r="B116" s="106">
        <v>2015</v>
      </c>
      <c r="C116" s="107">
        <v>644350</v>
      </c>
      <c r="E116" s="26"/>
      <c r="F116" s="82"/>
      <c r="G116" s="26"/>
      <c r="H116" s="82"/>
      <c r="I116" s="26"/>
      <c r="J116" s="82"/>
      <c r="K116" s="26"/>
      <c r="L116" s="83"/>
      <c r="M116" s="26"/>
      <c r="N116" s="83"/>
      <c r="O116" s="26"/>
      <c r="P116" s="83"/>
      <c r="Q116" s="84"/>
      <c r="R116" s="84"/>
      <c r="S116" s="84"/>
      <c r="T116" s="51"/>
    </row>
    <row r="117" spans="2:20" s="81" customFormat="1" x14ac:dyDescent="0.25">
      <c r="B117" s="106">
        <v>2016</v>
      </c>
      <c r="C117" s="107">
        <v>689455</v>
      </c>
      <c r="E117" s="26"/>
      <c r="F117" s="82"/>
      <c r="G117" s="26"/>
      <c r="H117" s="82"/>
      <c r="I117" s="26"/>
      <c r="J117" s="82"/>
      <c r="K117" s="26"/>
      <c r="L117" s="83"/>
      <c r="M117" s="26"/>
      <c r="N117" s="83"/>
      <c r="O117" s="26"/>
      <c r="P117" s="83"/>
      <c r="Q117" s="84"/>
      <c r="R117" s="84"/>
      <c r="S117" s="84"/>
      <c r="T117" s="51"/>
    </row>
    <row r="118" spans="2:20" s="81" customFormat="1" x14ac:dyDescent="0.25">
      <c r="B118" s="108">
        <v>2017</v>
      </c>
      <c r="C118" s="109">
        <v>737717</v>
      </c>
      <c r="E118" s="26"/>
      <c r="F118" s="82"/>
      <c r="G118" s="26"/>
      <c r="H118" s="82"/>
      <c r="I118" s="26"/>
      <c r="J118" s="82"/>
      <c r="K118" s="26"/>
      <c r="L118" s="83"/>
      <c r="M118" s="26"/>
      <c r="N118" s="83"/>
      <c r="O118" s="26"/>
      <c r="P118" s="83"/>
      <c r="Q118" s="84"/>
      <c r="R118" s="84"/>
      <c r="S118" s="84"/>
      <c r="T118" s="51"/>
    </row>
    <row r="119" spans="2:20" s="81" customFormat="1" ht="15.75" thickBot="1" x14ac:dyDescent="0.3">
      <c r="B119" s="161">
        <v>2018</v>
      </c>
      <c r="C119" s="162">
        <v>781242</v>
      </c>
      <c r="E119" s="26"/>
      <c r="F119" s="82"/>
      <c r="G119" s="26"/>
      <c r="H119" s="82"/>
      <c r="I119" s="26"/>
      <c r="J119" s="82"/>
      <c r="K119" s="26"/>
      <c r="L119" s="83"/>
      <c r="M119" s="26"/>
      <c r="N119" s="83"/>
      <c r="O119" s="26"/>
      <c r="P119" s="83"/>
      <c r="Q119" s="84"/>
      <c r="R119" s="84"/>
      <c r="S119" s="84"/>
      <c r="T119" s="51"/>
    </row>
    <row r="120" spans="2:20" ht="15.75" thickBot="1" x14ac:dyDescent="0.3">
      <c r="B120" s="110">
        <v>2019</v>
      </c>
      <c r="C120" s="111">
        <v>828116</v>
      </c>
    </row>
  </sheetData>
  <mergeCells count="17">
    <mergeCell ref="B2:B5"/>
    <mergeCell ref="C2:C5"/>
    <mergeCell ref="D2:D5"/>
    <mergeCell ref="E2:E5"/>
    <mergeCell ref="F2:F5"/>
    <mergeCell ref="C12:C14"/>
    <mergeCell ref="Q2:Q5"/>
    <mergeCell ref="R2:R5"/>
    <mergeCell ref="S2:S5"/>
    <mergeCell ref="G3:L3"/>
    <mergeCell ref="M3:N3"/>
    <mergeCell ref="O3:P4"/>
    <mergeCell ref="G4:H4"/>
    <mergeCell ref="I4:J4"/>
    <mergeCell ref="K4:L4"/>
    <mergeCell ref="M4:N4"/>
    <mergeCell ref="G2:P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6"/>
  <sheetViews>
    <sheetView zoomScale="110" zoomScaleNormal="110" workbookViewId="0">
      <selection activeCell="B6" sqref="B6"/>
    </sheetView>
  </sheetViews>
  <sheetFormatPr baseColWidth="10" defaultRowHeight="15" x14ac:dyDescent="0.25"/>
  <cols>
    <col min="1" max="1" width="3.140625" style="2" customWidth="1"/>
    <col min="2" max="2" width="5.85546875" style="1" customWidth="1"/>
    <col min="3" max="3" width="24" style="2" customWidth="1"/>
    <col min="4" max="4" width="31.42578125" style="2" customWidth="1"/>
    <col min="5" max="5" width="26.85546875" style="2" customWidth="1"/>
    <col min="6" max="6" width="23.5703125" style="2" customWidth="1"/>
    <col min="7" max="16384" width="11.42578125" style="2"/>
  </cols>
  <sheetData>
    <row r="1" spans="2:10" ht="15" customHeight="1" x14ac:dyDescent="0.25">
      <c r="B1" s="228" t="s">
        <v>2</v>
      </c>
      <c r="C1" s="229"/>
      <c r="D1" s="229"/>
      <c r="E1" s="229"/>
      <c r="F1" s="229"/>
    </row>
    <row r="2" spans="2:10" ht="33.75" customHeight="1" x14ac:dyDescent="0.25">
      <c r="B2" s="230" t="s">
        <v>74</v>
      </c>
      <c r="C2" s="231"/>
      <c r="D2" s="231"/>
      <c r="E2" s="231"/>
      <c r="F2" s="231"/>
    </row>
    <row r="3" spans="2:10" ht="50.25" customHeight="1" x14ac:dyDescent="0.25">
      <c r="B3" s="227" t="s">
        <v>3</v>
      </c>
      <c r="C3" s="227"/>
      <c r="D3" s="227" t="s">
        <v>61</v>
      </c>
      <c r="E3" s="227"/>
      <c r="F3" s="232" t="s">
        <v>77</v>
      </c>
    </row>
    <row r="4" spans="2:10" ht="176.25" customHeight="1" x14ac:dyDescent="0.25">
      <c r="B4" s="3" t="s">
        <v>0</v>
      </c>
      <c r="C4" s="3" t="s">
        <v>1</v>
      </c>
      <c r="D4" s="156" t="s">
        <v>83</v>
      </c>
      <c r="E4" s="156" t="s">
        <v>76</v>
      </c>
      <c r="F4" s="233"/>
      <c r="J4" s="156"/>
    </row>
    <row r="5" spans="2:10" ht="53.25" hidden="1" customHeight="1" x14ac:dyDescent="0.25">
      <c r="B5" s="6" t="s">
        <v>62</v>
      </c>
      <c r="C5" s="5"/>
      <c r="D5" s="4" t="s">
        <v>5</v>
      </c>
      <c r="E5" s="7" t="str">
        <f>+'EVALUACION EXPERIENCIA'!T2</f>
        <v>CUMPLE</v>
      </c>
      <c r="F5" s="8">
        <v>61523000</v>
      </c>
      <c r="G5" s="2" t="s">
        <v>65</v>
      </c>
    </row>
    <row r="6" spans="2:10" ht="53.25" customHeight="1" x14ac:dyDescent="0.25">
      <c r="B6" s="3" t="s">
        <v>62</v>
      </c>
      <c r="C6" s="5" t="s">
        <v>75</v>
      </c>
      <c r="D6" s="164" t="s">
        <v>5</v>
      </c>
      <c r="E6" s="165" t="str">
        <f>'EVALUACION EXPERIENCIA'!T2</f>
        <v>CUMPLE</v>
      </c>
      <c r="F6" s="8">
        <v>44169716</v>
      </c>
    </row>
  </sheetData>
  <mergeCells count="5">
    <mergeCell ref="B3:C3"/>
    <mergeCell ref="D3:E3"/>
    <mergeCell ref="B1:F1"/>
    <mergeCell ref="B2:F2"/>
    <mergeCell ref="F3:F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W6"/>
  <sheetViews>
    <sheetView tabSelected="1" zoomScale="70" zoomScaleNormal="70" workbookViewId="0">
      <pane ySplit="1" topLeftCell="A2" activePane="bottomLeft" state="frozen"/>
      <selection pane="bottomLeft" activeCell="T1" sqref="T1"/>
    </sheetView>
  </sheetViews>
  <sheetFormatPr baseColWidth="10" defaultRowHeight="15" x14ac:dyDescent="0.25"/>
  <cols>
    <col min="1" max="1" width="5.42578125" customWidth="1"/>
    <col min="2" max="2" width="6.7109375" customWidth="1"/>
    <col min="3" max="3" width="10.7109375" hidden="1" customWidth="1"/>
    <col min="4" max="4" width="19.28515625" customWidth="1"/>
    <col min="5" max="5" width="21.42578125" customWidth="1"/>
    <col min="6" max="6" width="11.5703125" customWidth="1"/>
    <col min="7" max="7" width="9.140625" hidden="1" customWidth="1"/>
    <col min="8" max="8" width="51.28515625" customWidth="1"/>
    <col min="9" max="9" width="0" hidden="1" customWidth="1"/>
    <col min="10" max="10" width="46.140625" customWidth="1"/>
    <col min="11" max="11" width="9.42578125" customWidth="1"/>
    <col min="12" max="13" width="13" bestFit="1" customWidth="1"/>
    <col min="14" max="15" width="11.5703125" bestFit="1" customWidth="1"/>
    <col min="16" max="16" width="25.140625" customWidth="1"/>
    <col min="18" max="18" width="18" customWidth="1"/>
    <col min="19" max="19" width="18.140625" customWidth="1"/>
    <col min="20" max="20" width="19.28515625" customWidth="1"/>
    <col min="21" max="21" width="19.85546875" hidden="1" customWidth="1"/>
    <col min="22" max="22" width="33.140625" hidden="1" customWidth="1"/>
    <col min="23" max="69" width="0" hidden="1" customWidth="1"/>
  </cols>
  <sheetData>
    <row r="1" spans="1:127" s="17" customFormat="1" ht="170.25" customHeight="1" thickBot="1" x14ac:dyDescent="0.25">
      <c r="A1" s="9" t="s">
        <v>6</v>
      </c>
      <c r="B1" s="9" t="s">
        <v>7</v>
      </c>
      <c r="C1" s="9" t="s">
        <v>8</v>
      </c>
      <c r="D1" s="193" t="s">
        <v>9</v>
      </c>
      <c r="E1" s="193" t="s">
        <v>10</v>
      </c>
      <c r="F1" s="193" t="s">
        <v>11</v>
      </c>
      <c r="G1" s="193" t="s">
        <v>12</v>
      </c>
      <c r="H1" s="193" t="s">
        <v>13</v>
      </c>
      <c r="I1" s="10" t="s">
        <v>14</v>
      </c>
      <c r="J1" s="166" t="s">
        <v>78</v>
      </c>
      <c r="K1" s="11" t="s">
        <v>15</v>
      </c>
      <c r="L1" s="12" t="s">
        <v>16</v>
      </c>
      <c r="M1" s="12" t="s">
        <v>17</v>
      </c>
      <c r="N1" s="13" t="s">
        <v>18</v>
      </c>
      <c r="O1" s="14" t="s">
        <v>19</v>
      </c>
      <c r="P1" s="15" t="s">
        <v>20</v>
      </c>
      <c r="Q1" s="14" t="s">
        <v>21</v>
      </c>
      <c r="R1" s="14" t="s">
        <v>22</v>
      </c>
      <c r="S1" s="194" t="s">
        <v>23</v>
      </c>
      <c r="T1" s="194" t="s">
        <v>86</v>
      </c>
      <c r="U1" s="16"/>
    </row>
    <row r="2" spans="1:127" s="21" customFormat="1" ht="138" customHeight="1" x14ac:dyDescent="0.35">
      <c r="A2" s="234" t="s">
        <v>62</v>
      </c>
      <c r="B2" s="18" t="s">
        <v>71</v>
      </c>
      <c r="C2" s="19">
        <v>25</v>
      </c>
      <c r="D2" s="20" t="str">
        <f>+'CONSOLIDADO TECNICO-ECONOMICO'!C6</f>
        <v>SERVICIOS DE INGENIERÍA Y CONSTRUCCIÓN S.A.S “SERVINC S.A.S</v>
      </c>
      <c r="E2" s="7" t="s">
        <v>79</v>
      </c>
      <c r="F2" s="20" t="s">
        <v>24</v>
      </c>
      <c r="G2" s="20" t="s">
        <v>63</v>
      </c>
      <c r="H2" s="7" t="s">
        <v>80</v>
      </c>
      <c r="I2" s="20" t="s">
        <v>25</v>
      </c>
      <c r="J2" s="190" t="s">
        <v>25</v>
      </c>
      <c r="K2" s="135">
        <v>0.6</v>
      </c>
      <c r="L2" s="122">
        <v>41803</v>
      </c>
      <c r="M2" s="122">
        <v>42350</v>
      </c>
      <c r="N2" s="116">
        <f>IF(M2="","",YEAR(M2))</f>
        <v>2015</v>
      </c>
      <c r="O2" s="117">
        <f>+PARAMETROS!C116</f>
        <v>644350</v>
      </c>
      <c r="P2" s="118">
        <v>1192548443</v>
      </c>
      <c r="Q2" s="112" t="s">
        <v>26</v>
      </c>
      <c r="R2" s="158">
        <f>+P2/O2</f>
        <v>1850.7774392798945</v>
      </c>
      <c r="S2" s="186">
        <f>IF(OR(I2="",J2="NO"),"",IF(I2="SI",IFERROR(R2*K2,""),""))</f>
        <v>1110.4664635679367</v>
      </c>
      <c r="T2" s="235" t="s">
        <v>4</v>
      </c>
      <c r="U2" s="124"/>
      <c r="V2" s="125"/>
      <c r="W2" s="126"/>
      <c r="X2" s="126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6"/>
      <c r="AK2" s="126"/>
      <c r="AL2" s="126"/>
      <c r="AM2" s="126"/>
      <c r="AN2" s="126"/>
      <c r="AO2" s="126"/>
      <c r="AP2" s="126"/>
      <c r="AQ2" s="126"/>
      <c r="AR2" s="126"/>
      <c r="AS2" s="126"/>
      <c r="AT2" s="126"/>
      <c r="AU2" s="126"/>
      <c r="AV2" s="126"/>
      <c r="AW2" s="126"/>
      <c r="AX2" s="126"/>
      <c r="AY2" s="126"/>
      <c r="AZ2" s="126"/>
      <c r="BA2" s="126"/>
      <c r="BB2" s="126"/>
      <c r="BC2" s="126"/>
      <c r="BD2" s="126"/>
      <c r="BE2" s="126"/>
      <c r="BF2" s="126"/>
      <c r="BG2" s="126"/>
      <c r="BH2" s="126"/>
      <c r="BI2" s="126"/>
      <c r="BJ2" s="126"/>
      <c r="BK2" s="126"/>
      <c r="BL2" s="126"/>
      <c r="BM2" s="126"/>
      <c r="BN2" s="126"/>
      <c r="BO2" s="126"/>
      <c r="BP2" s="126"/>
      <c r="BQ2" s="136"/>
      <c r="BR2" s="138"/>
      <c r="BS2" s="113"/>
      <c r="BT2" s="113"/>
      <c r="BU2" s="113"/>
      <c r="BV2" s="113"/>
      <c r="BW2" s="113"/>
      <c r="BX2" s="113"/>
      <c r="BY2" s="113"/>
      <c r="BZ2" s="113"/>
      <c r="CA2" s="113"/>
      <c r="CB2" s="113"/>
      <c r="CC2" s="113"/>
      <c r="CD2" s="113"/>
      <c r="CE2" s="113"/>
      <c r="CF2" s="113"/>
      <c r="CG2" s="113"/>
      <c r="CH2" s="113"/>
      <c r="CI2" s="113"/>
      <c r="CJ2" s="113"/>
      <c r="CK2" s="113"/>
      <c r="CL2" s="113"/>
      <c r="CM2" s="113"/>
      <c r="CN2" s="113"/>
      <c r="CO2" s="113"/>
      <c r="CP2" s="113"/>
      <c r="CQ2" s="113"/>
      <c r="CR2" s="113"/>
      <c r="CS2" s="113"/>
      <c r="CT2" s="113"/>
      <c r="CU2" s="113"/>
      <c r="CV2" s="113"/>
      <c r="CW2" s="113"/>
      <c r="CX2" s="113"/>
      <c r="CY2" s="113"/>
      <c r="CZ2" s="113"/>
      <c r="DA2" s="113"/>
      <c r="DB2" s="113"/>
      <c r="DC2" s="113"/>
      <c r="DD2" s="113"/>
      <c r="DE2" s="113"/>
      <c r="DF2" s="113"/>
      <c r="DG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  <c r="DT2" s="113"/>
      <c r="DU2" s="113"/>
      <c r="DV2" s="113"/>
      <c r="DW2" s="113"/>
    </row>
    <row r="3" spans="1:127" s="22" customFormat="1" ht="123.75" customHeight="1" thickBot="1" x14ac:dyDescent="0.4">
      <c r="A3" s="234"/>
      <c r="B3" s="183" t="s">
        <v>71</v>
      </c>
      <c r="C3" s="23"/>
      <c r="D3" s="24" t="str">
        <f>+'CONSOLIDADO TECNICO-ECONOMICO'!C6</f>
        <v>SERVICIOS DE INGENIERÍA Y CONSTRUCCIÓN S.A.S “SERVINC S.A.S</v>
      </c>
      <c r="E3" s="189" t="s">
        <v>82</v>
      </c>
      <c r="F3" s="24" t="s">
        <v>24</v>
      </c>
      <c r="G3" s="24"/>
      <c r="H3" s="189" t="s">
        <v>81</v>
      </c>
      <c r="I3" s="24" t="s">
        <v>25</v>
      </c>
      <c r="J3" s="191" t="s">
        <v>25</v>
      </c>
      <c r="K3" s="167">
        <v>0.5</v>
      </c>
      <c r="L3" s="123">
        <v>40331</v>
      </c>
      <c r="M3" s="123">
        <v>41215</v>
      </c>
      <c r="N3" s="119">
        <f>IF(M3="","",YEAR(M3))</f>
        <v>2012</v>
      </c>
      <c r="O3" s="120">
        <f>+PARAMETROS!C113</f>
        <v>566700</v>
      </c>
      <c r="P3" s="121">
        <v>4264498383</v>
      </c>
      <c r="Q3" s="114" t="s">
        <v>26</v>
      </c>
      <c r="R3" s="159">
        <f>+P3/O3</f>
        <v>7525.1427263102169</v>
      </c>
      <c r="S3" s="187">
        <f>IF(OR(I3="",J3="NO"),"",IF(I3="SI",IFERROR(R3*K3,""),""))</f>
        <v>3762.5713631551084</v>
      </c>
      <c r="T3" s="236"/>
      <c r="U3" s="127"/>
      <c r="V3" s="127"/>
      <c r="W3" s="127"/>
      <c r="X3" s="127"/>
      <c r="Y3" s="127"/>
      <c r="Z3" s="127"/>
      <c r="AA3" s="127"/>
      <c r="AB3" s="127"/>
      <c r="AC3" s="127"/>
      <c r="AD3" s="127"/>
      <c r="AE3" s="127"/>
      <c r="AF3" s="127"/>
      <c r="AG3" s="127"/>
      <c r="AH3" s="127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7"/>
      <c r="AU3" s="127"/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7"/>
      <c r="BP3" s="127"/>
      <c r="BQ3" s="137"/>
      <c r="BR3" s="184"/>
      <c r="BS3" s="185"/>
      <c r="BT3" s="185"/>
      <c r="BU3" s="185"/>
      <c r="BV3" s="185"/>
      <c r="BW3" s="185"/>
      <c r="BX3" s="185"/>
      <c r="BY3" s="185"/>
      <c r="BZ3" s="185"/>
      <c r="CA3" s="185"/>
      <c r="CB3" s="185"/>
      <c r="CC3" s="185"/>
      <c r="CD3" s="185"/>
      <c r="CE3" s="185"/>
      <c r="CF3" s="185"/>
      <c r="CG3" s="185"/>
      <c r="CH3" s="185"/>
      <c r="CI3" s="185"/>
      <c r="CJ3" s="185"/>
      <c r="CK3" s="185"/>
      <c r="CL3" s="185"/>
      <c r="CM3" s="185"/>
      <c r="CN3" s="185"/>
      <c r="CO3" s="185"/>
      <c r="CP3" s="185"/>
      <c r="CQ3" s="185"/>
      <c r="CR3" s="185"/>
      <c r="CS3" s="185"/>
      <c r="CT3" s="185"/>
      <c r="CU3" s="185"/>
      <c r="CV3" s="185"/>
      <c r="CW3" s="185"/>
      <c r="CX3" s="185"/>
      <c r="CY3" s="185"/>
      <c r="CZ3" s="185"/>
      <c r="DA3" s="185"/>
      <c r="DB3" s="185"/>
      <c r="DC3" s="185"/>
      <c r="DD3" s="185"/>
      <c r="DE3" s="185"/>
      <c r="DF3" s="185"/>
      <c r="DG3" s="185"/>
      <c r="DH3" s="185"/>
      <c r="DI3" s="185"/>
      <c r="DJ3" s="185"/>
      <c r="DK3" s="185"/>
      <c r="DL3" s="185"/>
      <c r="DM3" s="185"/>
      <c r="DN3" s="185"/>
      <c r="DO3" s="185"/>
      <c r="DP3" s="185"/>
      <c r="DQ3" s="185"/>
      <c r="DR3" s="185"/>
      <c r="DS3" s="185"/>
      <c r="DT3" s="185"/>
      <c r="DU3" s="185"/>
      <c r="DV3" s="185"/>
      <c r="DW3" s="185"/>
    </row>
    <row r="4" spans="1:127" s="182" customFormat="1" ht="139.5" hidden="1" customHeight="1" x14ac:dyDescent="0.35">
      <c r="A4" s="237" t="s">
        <v>66</v>
      </c>
      <c r="B4" s="169" t="s">
        <v>67</v>
      </c>
      <c r="C4" s="170">
        <v>25</v>
      </c>
      <c r="D4" s="168" t="s">
        <v>69</v>
      </c>
      <c r="E4" s="168" t="s">
        <v>68</v>
      </c>
      <c r="F4" s="168" t="s">
        <v>24</v>
      </c>
      <c r="G4" s="168" t="s">
        <v>63</v>
      </c>
      <c r="H4" s="168" t="s">
        <v>70</v>
      </c>
      <c r="I4" s="168" t="s">
        <v>25</v>
      </c>
      <c r="J4" s="171"/>
      <c r="K4" s="172">
        <v>1</v>
      </c>
      <c r="L4" s="122">
        <v>40479</v>
      </c>
      <c r="M4" s="122">
        <v>40904</v>
      </c>
      <c r="N4" s="173">
        <f>IF(M4="","",YEAR(M4))</f>
        <v>2011</v>
      </c>
      <c r="O4" s="174">
        <f>+PARAMETROS!C118</f>
        <v>737717</v>
      </c>
      <c r="P4" s="175">
        <v>572891520</v>
      </c>
      <c r="Q4" s="176" t="s">
        <v>26</v>
      </c>
      <c r="R4" s="177">
        <f>+P4/O4</f>
        <v>776.57356411740545</v>
      </c>
      <c r="S4" s="177">
        <f>IF(OR(I4="",J4="NO"),"",IF(I4="SI",IFERROR(R4*K4,""),""))</f>
        <v>776.57356411740545</v>
      </c>
      <c r="T4" s="235"/>
      <c r="U4" s="178"/>
      <c r="V4" s="179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180"/>
      <c r="AW4" s="180"/>
      <c r="AX4" s="180"/>
      <c r="AY4" s="180"/>
      <c r="AZ4" s="180"/>
      <c r="BA4" s="180"/>
      <c r="BB4" s="180"/>
      <c r="BC4" s="180"/>
      <c r="BD4" s="180"/>
      <c r="BE4" s="180"/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1"/>
      <c r="BR4" s="138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</row>
    <row r="5" spans="1:127" s="22" customFormat="1" ht="104.25" hidden="1" customHeight="1" thickBot="1" x14ac:dyDescent="0.4">
      <c r="A5" s="237"/>
      <c r="B5" s="18" t="s">
        <v>67</v>
      </c>
      <c r="C5" s="23"/>
      <c r="D5" s="20" t="s">
        <v>69</v>
      </c>
      <c r="E5" s="24" t="s">
        <v>68</v>
      </c>
      <c r="F5" s="24" t="s">
        <v>24</v>
      </c>
      <c r="G5" s="24" t="s">
        <v>64</v>
      </c>
      <c r="H5" s="24"/>
      <c r="I5" s="24" t="s">
        <v>25</v>
      </c>
      <c r="J5" s="115"/>
      <c r="K5" s="157"/>
      <c r="L5" s="123"/>
      <c r="M5" s="123"/>
      <c r="N5" s="119" t="str">
        <f>IF(M5="","",YEAR(M5))</f>
        <v/>
      </c>
      <c r="O5" s="120">
        <f>+PARAMETROS!C120</f>
        <v>828116</v>
      </c>
      <c r="P5" s="121"/>
      <c r="Q5" s="114" t="s">
        <v>26</v>
      </c>
      <c r="R5" s="159">
        <f>+P5/O5</f>
        <v>0</v>
      </c>
      <c r="S5" s="159">
        <f>IF(OR(I5="",J5="NO"),"",IF(I5="SI",IFERROR(R5*K5,""),""))</f>
        <v>0</v>
      </c>
      <c r="T5" s="236"/>
      <c r="U5" s="127"/>
      <c r="V5" s="127"/>
      <c r="W5" s="127"/>
      <c r="X5" s="127"/>
      <c r="Y5" s="127"/>
      <c r="Z5" s="127"/>
      <c r="AA5" s="127"/>
      <c r="AB5" s="127"/>
      <c r="AC5" s="127"/>
      <c r="AD5" s="127"/>
      <c r="AE5" s="127"/>
      <c r="AF5" s="127"/>
      <c r="AG5" s="127"/>
      <c r="AH5" s="127"/>
      <c r="AI5" s="127"/>
      <c r="AJ5" s="127"/>
      <c r="AK5" s="127"/>
      <c r="AL5" s="127"/>
      <c r="AM5" s="127"/>
      <c r="AN5" s="127"/>
      <c r="AO5" s="127"/>
      <c r="AP5" s="127"/>
      <c r="AQ5" s="127"/>
      <c r="AR5" s="127"/>
      <c r="AS5" s="127"/>
      <c r="AT5" s="127"/>
      <c r="AU5" s="127"/>
      <c r="AV5" s="127"/>
      <c r="AW5" s="127"/>
      <c r="AX5" s="127"/>
      <c r="AY5" s="127"/>
      <c r="AZ5" s="127"/>
      <c r="BA5" s="127"/>
      <c r="BB5" s="127"/>
      <c r="BC5" s="127"/>
      <c r="BD5" s="127"/>
      <c r="BE5" s="127"/>
      <c r="BF5" s="127"/>
      <c r="BG5" s="127"/>
      <c r="BH5" s="127"/>
      <c r="BI5" s="127"/>
      <c r="BJ5" s="127"/>
      <c r="BK5" s="127"/>
      <c r="BL5" s="127"/>
      <c r="BM5" s="127"/>
      <c r="BN5" s="127"/>
      <c r="BO5" s="127"/>
      <c r="BP5" s="127"/>
      <c r="BQ5" s="137"/>
      <c r="BR5" s="138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</row>
    <row r="6" spans="1:127" ht="28.5" customHeight="1" thickBot="1" x14ac:dyDescent="0.3">
      <c r="S6" s="188">
        <f>SUM(S2:S3)</f>
        <v>4873.0378267230453</v>
      </c>
    </row>
  </sheetData>
  <mergeCells count="4">
    <mergeCell ref="A2:A3"/>
    <mergeCell ref="T2:T3"/>
    <mergeCell ref="A4:A5"/>
    <mergeCell ref="T4:T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PARAMETROS</vt:lpstr>
      <vt:lpstr>CONSOLIDADO TECNICO-ECONOMICO</vt:lpstr>
      <vt:lpstr>EVALUACION EXPERIENCIA</vt:lpstr>
      <vt:lpstr>CM001EEM1</vt:lpstr>
      <vt:lpstr>CM001EMM1</vt:lpstr>
      <vt:lpstr>CM001LM1</vt:lpstr>
      <vt:lpstr>CM001M1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Jennifer Michelle Parra Caviedes</cp:lastModifiedBy>
  <dcterms:created xsi:type="dcterms:W3CDTF">2015-04-14T19:09:39Z</dcterms:created>
  <dcterms:modified xsi:type="dcterms:W3CDTF">2019-02-25T23:09:27Z</dcterms:modified>
</cp:coreProperties>
</file>