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codeName="ThisWorkbook" autoCompressPictures="0"/>
  <mc:AlternateContent xmlns:mc="http://schemas.openxmlformats.org/markup-compatibility/2006">
    <mc:Choice Requires="x15">
      <x15ac:absPath xmlns:x15ac="http://schemas.microsoft.com/office/spreadsheetml/2010/11/ac" url="C:\Users\Merly Guzman\Documents\AREAS PROTEGIDAS\DRMI LURIZA\ACTUALIZACIPON PMA LURIZA\"/>
    </mc:Choice>
  </mc:AlternateContent>
  <xr:revisionPtr revIDLastSave="0" documentId="13_ncr:1_{E3666D23-6BD9-41A2-A5E6-BCF59064DECB}" xr6:coauthVersionLast="47" xr6:coauthVersionMax="47" xr10:uidLastSave="{00000000-0000-0000-0000-000000000000}"/>
  <bookViews>
    <workbookView xWindow="-108" yWindow="-108" windowWidth="23256" windowHeight="12576" tabRatio="813" firstSheet="2" activeTab="6" xr2:uid="{00000000-000D-0000-FFFF-FFFF00000000}"/>
  </bookViews>
  <sheets>
    <sheet name="INICIO" sheetId="35" r:id="rId1"/>
    <sheet name="Información General" sheetId="21" r:id="rId2"/>
    <sheet name="Conceptual" sheetId="20" r:id="rId3"/>
    <sheet name="Orientaciones" sheetId="45" r:id="rId4"/>
    <sheet name="Estructura" sheetId="38" r:id="rId5"/>
    <sheet name="Metodología" sheetId="13" r:id="rId6"/>
    <sheet name="Aplicativo" sheetId="14" r:id="rId7"/>
    <sheet name="Validación" sheetId="40" state="veryHidden" r:id="rId8"/>
    <sheet name="Matrices de apoyo" sheetId="37" r:id="rId9"/>
    <sheet name="Resumen " sheetId="39" r:id="rId10"/>
    <sheet name="Reporte Resultados" sheetId="15" r:id="rId11"/>
    <sheet name="Homologación METT - GEF 3, 4, 5" sheetId="44" r:id="rId12"/>
    <sheet name="Homologación METT - GEF 6" sheetId="47" r:id="rId13"/>
    <sheet name="Homologación METT - GEF 7" sheetId="49" r:id="rId14"/>
    <sheet name="Resultados METT GEF 3, 4, 5" sheetId="43" r:id="rId15"/>
    <sheet name="Resultados METT GEF 6" sheetId="46" r:id="rId16"/>
    <sheet name="Resultados METT GEF 7" sheetId="48" r:id="rId17"/>
    <sheet name="Consolidado" sheetId="42" state="veryHidden" r:id="rId18"/>
  </sheets>
  <externalReferences>
    <externalReference r:id="rId19"/>
    <externalReference r:id="rId20"/>
    <externalReference r:id="rId21"/>
    <externalReference r:id="rId22"/>
  </externalReferences>
  <definedNames>
    <definedName name="_xlnm._FilterDatabase" localSheetId="11" hidden="1">'Homologación METT - GEF 3, 4, 5'!$C$4:$M$158</definedName>
    <definedName name="_xlnm._FilterDatabase" localSheetId="12" hidden="1">'Homologación METT - GEF 6'!$C$4:$M$152</definedName>
    <definedName name="_xlnm._FilterDatabase" localSheetId="13" hidden="1">'Homologación METT - GEF 7'!$C$4:$M$152</definedName>
    <definedName name="_xlnm.Print_Area" localSheetId="5">Metodología!$A$1:$H$34</definedName>
    <definedName name="assess" localSheetId="12">#REF!</definedName>
    <definedName name="assess" localSheetId="13">#REF!</definedName>
    <definedName name="assess" localSheetId="16">#REF!</definedName>
    <definedName name="assess">#REF!</definedName>
    <definedName name="global" localSheetId="15">'[1]Do not delete'!$A$3:$A$9</definedName>
    <definedName name="global" localSheetId="16">'[2]Do not delete'!$A$3:$A$9</definedName>
    <definedName name="global">'[3]Do not delete'!$A$3:$A$9</definedName>
    <definedName name="kk" localSheetId="11">#REF!</definedName>
    <definedName name="kk" localSheetId="12">#REF!</definedName>
    <definedName name="kk" localSheetId="13">#REF!</definedName>
    <definedName name="kk" localSheetId="15">#REF!</definedName>
    <definedName name="kk" localSheetId="16">#REF!</definedName>
    <definedName name="kk">#REF!</definedName>
    <definedName name="level">[4]te_Proj_inputs!$B$31:$B$37</definedName>
    <definedName name="o1a">[4]te_Proj_inputs!$B$50:$B$55</definedName>
    <definedName name="_xlnm.Print_Titles" localSheetId="5">Metodología!$1:$3</definedName>
    <definedName name="tObjectives" localSheetId="11">#REF!</definedName>
    <definedName name="tObjectives" localSheetId="12">#REF!</definedName>
    <definedName name="tObjectives" localSheetId="13">#REF!</definedName>
    <definedName name="tObjectives" localSheetId="15">#REF!</definedName>
    <definedName name="tObjectives" localSheetId="16">#REF!</definedName>
    <definedName name="tObjectives">#REF!</definedName>
    <definedName name="yn">[4]te_Proj_inputs!$C$3:$C$5</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92" i="48" l="1"/>
  <c r="L91" i="47"/>
  <c r="L91" i="49"/>
  <c r="J123" i="44" l="1"/>
  <c r="L123" i="44" s="1"/>
  <c r="L91" i="44"/>
  <c r="J117" i="44" l="1"/>
  <c r="J117" i="47"/>
  <c r="J117" i="49"/>
  <c r="L117" i="49" s="1"/>
  <c r="C119" i="48"/>
  <c r="E34" i="37"/>
  <c r="E367" i="14"/>
  <c r="E368" i="14"/>
  <c r="E369" i="14"/>
  <c r="J128" i="49" s="1"/>
  <c r="C150" i="48"/>
  <c r="C161" i="46"/>
  <c r="C148" i="48"/>
  <c r="C159" i="46"/>
  <c r="C103" i="46"/>
  <c r="C76" i="48"/>
  <c r="E24" i="48"/>
  <c r="D24" i="48"/>
  <c r="E23" i="48"/>
  <c r="D23" i="48"/>
  <c r="C23" i="48"/>
  <c r="E22" i="48"/>
  <c r="D22" i="48"/>
  <c r="C22" i="48"/>
  <c r="E21" i="48"/>
  <c r="D21" i="48"/>
  <c r="C21" i="48"/>
  <c r="C24" i="48"/>
  <c r="C21" i="46"/>
  <c r="E15" i="48"/>
  <c r="D15" i="48"/>
  <c r="C15" i="48"/>
  <c r="C14" i="46"/>
  <c r="J136" i="49"/>
  <c r="L136" i="49" s="1"/>
  <c r="J107" i="49"/>
  <c r="J103" i="49"/>
  <c r="L103" i="49" s="1"/>
  <c r="C129" i="48" s="1"/>
  <c r="J36" i="49"/>
  <c r="L36" i="49" s="1"/>
  <c r="C91" i="48" s="1"/>
  <c r="J21" i="49"/>
  <c r="J13" i="49"/>
  <c r="J9" i="49"/>
  <c r="L5" i="49"/>
  <c r="C75" i="48" s="1"/>
  <c r="B165" i="48"/>
  <c r="B164" i="48"/>
  <c r="B163" i="48"/>
  <c r="B162" i="48"/>
  <c r="B161" i="48"/>
  <c r="E153" i="48"/>
  <c r="D153" i="48"/>
  <c r="J37" i="49" l="1"/>
  <c r="J132" i="47"/>
  <c r="J38" i="47"/>
  <c r="J38" i="44"/>
  <c r="J132" i="49"/>
  <c r="J38" i="49"/>
  <c r="J132" i="44"/>
  <c r="L9" i="49"/>
  <c r="C77" i="48" s="1"/>
  <c r="L13" i="49"/>
  <c r="C79" i="48" s="1"/>
  <c r="L21" i="49"/>
  <c r="C83" i="48" s="1"/>
  <c r="C145" i="48"/>
  <c r="L107" i="49"/>
  <c r="C131" i="48" s="1"/>
  <c r="L132" i="44" l="1"/>
  <c r="L38" i="49"/>
  <c r="L38" i="47"/>
  <c r="L132" i="49"/>
  <c r="L38" i="44"/>
  <c r="L132" i="47"/>
  <c r="D231" i="14"/>
  <c r="F36" i="21" l="1"/>
  <c r="C225" i="43"/>
  <c r="C223" i="43"/>
  <c r="C167" i="43" l="1"/>
  <c r="C151" i="43"/>
  <c r="C20" i="46"/>
  <c r="C24" i="43"/>
  <c r="C23" i="43"/>
  <c r="C22" i="43"/>
  <c r="C21" i="43"/>
  <c r="C87" i="46" l="1"/>
  <c r="F3" i="21"/>
  <c r="C14" i="43" s="1"/>
  <c r="C23" i="46"/>
  <c r="C22" i="46"/>
  <c r="L117" i="44" l="1"/>
  <c r="L117" i="47"/>
  <c r="J136" i="47" l="1"/>
  <c r="J107" i="47"/>
  <c r="L107" i="47" s="1"/>
  <c r="C142" i="46" s="1"/>
  <c r="J103" i="47"/>
  <c r="L103" i="47" s="1"/>
  <c r="C140" i="46" s="1"/>
  <c r="C130" i="46"/>
  <c r="J36" i="47"/>
  <c r="L36" i="47" s="1"/>
  <c r="C102" i="46" s="1"/>
  <c r="J21" i="47"/>
  <c r="J13" i="47"/>
  <c r="L13" i="47" s="1"/>
  <c r="C90" i="46" s="1"/>
  <c r="J9" i="47"/>
  <c r="L5" i="47"/>
  <c r="C86" i="46" s="1"/>
  <c r="B176" i="46"/>
  <c r="B175" i="46"/>
  <c r="B174" i="46"/>
  <c r="B173" i="46"/>
  <c r="B172" i="46"/>
  <c r="E164" i="46"/>
  <c r="D164" i="46"/>
  <c r="L136" i="47" l="1"/>
  <c r="C156" i="46" s="1"/>
  <c r="L9" i="47"/>
  <c r="C88" i="46" s="1"/>
  <c r="L21" i="47"/>
  <c r="C94" i="46" s="1"/>
  <c r="J136" i="44"/>
  <c r="L136" i="44" s="1"/>
  <c r="J107" i="44"/>
  <c r="C194" i="43"/>
  <c r="D167" i="14"/>
  <c r="D166" i="14"/>
  <c r="D162" i="14"/>
  <c r="D163" i="14"/>
  <c r="D164" i="14"/>
  <c r="D165" i="14"/>
  <c r="D161" i="14"/>
  <c r="D124" i="14" l="1"/>
  <c r="C220" i="43" l="1"/>
  <c r="L107" i="44"/>
  <c r="C206" i="43" s="1"/>
  <c r="J103" i="44"/>
  <c r="L103" i="44" s="1"/>
  <c r="C204" i="43" s="1"/>
  <c r="J36" i="44"/>
  <c r="L36" i="44" s="1"/>
  <c r="J21" i="44"/>
  <c r="L21" i="44" s="1"/>
  <c r="J13" i="44"/>
  <c r="L13" i="44" s="1"/>
  <c r="C154" i="43" s="1"/>
  <c r="J9" i="44"/>
  <c r="L5" i="44"/>
  <c r="C150" i="43" s="1"/>
  <c r="L9" i="44" l="1"/>
  <c r="C152" i="43" s="1"/>
  <c r="C166" i="43"/>
  <c r="C158" i="43"/>
  <c r="F40" i="39" l="1"/>
  <c r="F12" i="39"/>
  <c r="E637" i="14" l="1"/>
  <c r="E636" i="14"/>
  <c r="E635" i="14"/>
  <c r="E638" i="14"/>
  <c r="E492" i="14"/>
  <c r="E365" i="14"/>
  <c r="E178" i="14"/>
  <c r="J123" i="47" l="1"/>
  <c r="J123" i="49"/>
  <c r="J51" i="47"/>
  <c r="J51" i="49"/>
  <c r="J51" i="44"/>
  <c r="D28" i="39"/>
  <c r="J119" i="44"/>
  <c r="L119" i="44" s="1"/>
  <c r="J119" i="49"/>
  <c r="J119" i="47"/>
  <c r="L119" i="47" s="1"/>
  <c r="J120" i="49"/>
  <c r="J120" i="47"/>
  <c r="L120" i="47" s="1"/>
  <c r="J37" i="47"/>
  <c r="L37" i="47" s="1"/>
  <c r="C104" i="46" s="1"/>
  <c r="J128" i="47"/>
  <c r="L128" i="47" s="1"/>
  <c r="C154" i="46" s="1"/>
  <c r="J37" i="44"/>
  <c r="L37" i="44" s="1"/>
  <c r="C168" i="43" s="1"/>
  <c r="J121" i="49"/>
  <c r="J121" i="47"/>
  <c r="J156" i="44"/>
  <c r="J121" i="44"/>
  <c r="J128" i="44"/>
  <c r="J155" i="44"/>
  <c r="L155" i="44" s="1"/>
  <c r="J120" i="44"/>
  <c r="L120" i="44" s="1"/>
  <c r="F28" i="39"/>
  <c r="I56" i="15" s="1"/>
  <c r="E28" i="39"/>
  <c r="L51" i="47" l="1"/>
  <c r="L123" i="49"/>
  <c r="L51" i="44"/>
  <c r="L51" i="49"/>
  <c r="L123" i="47"/>
  <c r="L128" i="44"/>
  <c r="C218" i="43" s="1"/>
  <c r="C132" i="48"/>
  <c r="C143" i="46"/>
  <c r="L121" i="49"/>
  <c r="L37" i="49"/>
  <c r="C93" i="48" s="1"/>
  <c r="L121" i="44"/>
  <c r="L128" i="49"/>
  <c r="C143" i="48" s="1"/>
  <c r="L119" i="49"/>
  <c r="L156" i="44"/>
  <c r="L121" i="47"/>
  <c r="L120" i="49"/>
  <c r="H56" i="15"/>
  <c r="C207" i="43"/>
  <c r="H24" i="14"/>
  <c r="E81" i="14" l="1"/>
  <c r="M148" i="49" s="1"/>
  <c r="J148" i="49" s="1"/>
  <c r="D77" i="15"/>
  <c r="L148" i="49" l="1"/>
  <c r="C151" i="48" s="1"/>
  <c r="M148" i="47"/>
  <c r="J148" i="47" s="1"/>
  <c r="M148" i="44"/>
  <c r="J148" i="44" s="1"/>
  <c r="L148" i="44" s="1"/>
  <c r="C226" i="43" s="1"/>
  <c r="D78" i="15"/>
  <c r="D74" i="42"/>
  <c r="D39" i="39"/>
  <c r="D76" i="15"/>
  <c r="D72" i="42"/>
  <c r="D38" i="39"/>
  <c r="D75" i="15"/>
  <c r="D71" i="42"/>
  <c r="D56" i="15"/>
  <c r="D49" i="42"/>
  <c r="D40" i="39"/>
  <c r="D73" i="42"/>
  <c r="D41" i="39"/>
  <c r="J492" i="14"/>
  <c r="J637" i="14"/>
  <c r="J635" i="14"/>
  <c r="J638" i="14"/>
  <c r="J636" i="14"/>
  <c r="L148" i="47" l="1"/>
  <c r="C162" i="46" s="1"/>
  <c r="F635" i="14"/>
  <c r="G635" i="14" s="1"/>
  <c r="F636" i="14"/>
  <c r="F638" i="14"/>
  <c r="G638" i="14" s="1"/>
  <c r="G636" i="14" l="1"/>
  <c r="F637" i="14"/>
  <c r="G637" i="14" s="1"/>
  <c r="E16" i="39" l="1"/>
  <c r="C84" i="48" l="1"/>
  <c r="C128" i="48"/>
  <c r="C95" i="46"/>
  <c r="C139" i="46"/>
  <c r="C203" i="43"/>
  <c r="C159" i="43"/>
  <c r="D403" i="14"/>
  <c r="D415" i="14"/>
  <c r="D414" i="14"/>
  <c r="D413" i="14"/>
  <c r="D412" i="14"/>
  <c r="C401" i="14"/>
  <c r="E491" i="14"/>
  <c r="J122" i="47" s="1"/>
  <c r="E493" i="14"/>
  <c r="E494" i="14"/>
  <c r="E495" i="14"/>
  <c r="D31" i="39" s="1"/>
  <c r="E496" i="14"/>
  <c r="E82" i="14"/>
  <c r="E83" i="14"/>
  <c r="E84" i="14"/>
  <c r="E179" i="14"/>
  <c r="F179" i="14" s="1"/>
  <c r="E180" i="14"/>
  <c r="E181" i="14"/>
  <c r="J47" i="49" s="1"/>
  <c r="E360" i="14"/>
  <c r="E361" i="14"/>
  <c r="E362" i="14"/>
  <c r="E363" i="14"/>
  <c r="E364" i="14"/>
  <c r="E366" i="14"/>
  <c r="J95" i="44" s="1"/>
  <c r="E556" i="14"/>
  <c r="E557" i="14"/>
  <c r="E558" i="14"/>
  <c r="D485" i="14"/>
  <c r="C150" i="14"/>
  <c r="C534" i="14"/>
  <c r="D612" i="14"/>
  <c r="C598" i="14"/>
  <c r="D593" i="14"/>
  <c r="C581" i="14"/>
  <c r="D336" i="14"/>
  <c r="C324" i="14"/>
  <c r="D172" i="14"/>
  <c r="D40" i="14"/>
  <c r="C307" i="14"/>
  <c r="D38" i="14"/>
  <c r="C27" i="14"/>
  <c r="C373" i="14"/>
  <c r="D397" i="14"/>
  <c r="D451" i="14"/>
  <c r="C438" i="14"/>
  <c r="C185" i="14"/>
  <c r="C219" i="14"/>
  <c r="D234" i="14"/>
  <c r="H41" i="15"/>
  <c r="E17" i="39"/>
  <c r="D196" i="14"/>
  <c r="D197" i="14"/>
  <c r="K21" i="49" s="1"/>
  <c r="C472" i="14"/>
  <c r="D395" i="14"/>
  <c r="D396" i="14"/>
  <c r="K103" i="49" s="1"/>
  <c r="D145" i="14"/>
  <c r="C183" i="14"/>
  <c r="C202" i="14"/>
  <c r="D143" i="14"/>
  <c r="D144" i="14"/>
  <c r="D146" i="14"/>
  <c r="D151" i="14"/>
  <c r="D169" i="14"/>
  <c r="D170" i="14"/>
  <c r="D171" i="14"/>
  <c r="C88" i="14"/>
  <c r="D178" i="14" s="1"/>
  <c r="C20" i="42" s="1"/>
  <c r="C105" i="14"/>
  <c r="D179" i="14" s="1"/>
  <c r="C21" i="42" s="1"/>
  <c r="C123" i="14"/>
  <c r="D180" i="14" s="1"/>
  <c r="C22" i="42" s="1"/>
  <c r="D186" i="14"/>
  <c r="D195" i="14"/>
  <c r="D198" i="14"/>
  <c r="D203" i="14"/>
  <c r="D212" i="14"/>
  <c r="D213" i="14"/>
  <c r="D214" i="14"/>
  <c r="D215" i="14"/>
  <c r="D220" i="14"/>
  <c r="D529" i="14"/>
  <c r="K13" i="49" s="1"/>
  <c r="D530" i="14"/>
  <c r="C517" i="14"/>
  <c r="D119" i="14"/>
  <c r="D118" i="14"/>
  <c r="D117" i="14"/>
  <c r="D116" i="14"/>
  <c r="D101" i="14"/>
  <c r="D100" i="14"/>
  <c r="D99" i="14"/>
  <c r="D98" i="14"/>
  <c r="D107" i="14"/>
  <c r="D89" i="14"/>
  <c r="C273" i="14"/>
  <c r="C635" i="14"/>
  <c r="C648" i="14" s="1"/>
  <c r="G10" i="15" s="1"/>
  <c r="C644" i="14"/>
  <c r="G6" i="15" s="1"/>
  <c r="C645" i="14"/>
  <c r="G7" i="15" s="1"/>
  <c r="C646" i="14"/>
  <c r="G8" i="15" s="1"/>
  <c r="C647" i="14"/>
  <c r="G9" i="15" s="1"/>
  <c r="C643" i="14"/>
  <c r="G5" i="15" s="1"/>
  <c r="F22" i="39"/>
  <c r="I47" i="15" s="1"/>
  <c r="F23" i="39"/>
  <c r="I48" i="15" s="1"/>
  <c r="F24" i="39"/>
  <c r="I49" i="15" s="1"/>
  <c r="F25" i="39"/>
  <c r="I50" i="15" s="1"/>
  <c r="F17" i="39"/>
  <c r="I42" i="15" s="1"/>
  <c r="F18" i="39"/>
  <c r="I43" i="15" s="1"/>
  <c r="F19" i="39"/>
  <c r="I44" i="15" s="1"/>
  <c r="F20" i="39"/>
  <c r="I45" i="15" s="1"/>
  <c r="F21" i="39"/>
  <c r="I46" i="15" s="1"/>
  <c r="E18" i="39"/>
  <c r="E19" i="39"/>
  <c r="E20" i="39"/>
  <c r="H45" i="15" s="1"/>
  <c r="E21" i="39"/>
  <c r="E22" i="39"/>
  <c r="E23" i="39"/>
  <c r="E24" i="39"/>
  <c r="E25" i="39"/>
  <c r="C290" i="14"/>
  <c r="C22" i="39" s="1"/>
  <c r="H95" i="49" s="1"/>
  <c r="C341" i="14"/>
  <c r="C238" i="14"/>
  <c r="C255" i="14"/>
  <c r="C20" i="39" s="1"/>
  <c r="G45" i="15" s="1"/>
  <c r="C45" i="15" s="1"/>
  <c r="D286" i="14"/>
  <c r="D285" i="14"/>
  <c r="D365" i="14"/>
  <c r="C36" i="42" s="1"/>
  <c r="D284" i="14"/>
  <c r="D283" i="14"/>
  <c r="D274" i="14"/>
  <c r="I77" i="15"/>
  <c r="F41" i="39"/>
  <c r="I78" i="15" s="1"/>
  <c r="E41" i="39"/>
  <c r="H78" i="15" s="1"/>
  <c r="E40" i="39"/>
  <c r="H77" i="15" s="1"/>
  <c r="F39" i="39"/>
  <c r="I76" i="15" s="1"/>
  <c r="E39" i="39"/>
  <c r="F38" i="39"/>
  <c r="I75" i="15" s="1"/>
  <c r="E38" i="39"/>
  <c r="H75" i="15" s="1"/>
  <c r="F36" i="39"/>
  <c r="I68" i="15" s="1"/>
  <c r="E36" i="39"/>
  <c r="F35" i="39"/>
  <c r="I67" i="15" s="1"/>
  <c r="E35" i="39"/>
  <c r="F34" i="39"/>
  <c r="I66" i="15" s="1"/>
  <c r="E34" i="39"/>
  <c r="F32" i="39"/>
  <c r="I60" i="15" s="1"/>
  <c r="E32" i="39"/>
  <c r="H60" i="15" s="1"/>
  <c r="F31" i="39"/>
  <c r="I59" i="15" s="1"/>
  <c r="E31" i="39"/>
  <c r="H59" i="15" s="1"/>
  <c r="F30" i="39"/>
  <c r="I58" i="15" s="1"/>
  <c r="E30" i="39"/>
  <c r="H58" i="15" s="1"/>
  <c r="F29" i="39"/>
  <c r="I57" i="15" s="1"/>
  <c r="E29" i="39"/>
  <c r="F27" i="39"/>
  <c r="I55" i="15" s="1"/>
  <c r="E27" i="39"/>
  <c r="F9" i="39"/>
  <c r="I24" i="15" s="1"/>
  <c r="F8" i="39"/>
  <c r="I23" i="15" s="1"/>
  <c r="F7" i="39"/>
  <c r="I22" i="15" s="1"/>
  <c r="F6" i="39"/>
  <c r="I21" i="15" s="1"/>
  <c r="F16" i="39"/>
  <c r="I41" i="15" s="1"/>
  <c r="D291" i="14"/>
  <c r="F14" i="39"/>
  <c r="I32" i="15" s="1"/>
  <c r="E14" i="39"/>
  <c r="F13" i="39"/>
  <c r="I31" i="15" s="1"/>
  <c r="E13" i="39"/>
  <c r="H31" i="15" s="1"/>
  <c r="I30" i="15"/>
  <c r="E12" i="39"/>
  <c r="H30" i="15" s="1"/>
  <c r="F11" i="39"/>
  <c r="I29" i="15" s="1"/>
  <c r="E11" i="39"/>
  <c r="H29" i="15" s="1"/>
  <c r="E9" i="39"/>
  <c r="E8" i="39"/>
  <c r="H23" i="15" s="1"/>
  <c r="E7" i="39"/>
  <c r="E6" i="39"/>
  <c r="D257" i="14"/>
  <c r="D636" i="14"/>
  <c r="C72" i="42" s="1"/>
  <c r="D637" i="14"/>
  <c r="C73" i="42" s="1"/>
  <c r="D638" i="14"/>
  <c r="C74" i="42" s="1"/>
  <c r="D629" i="14"/>
  <c r="D628" i="14"/>
  <c r="D627" i="14"/>
  <c r="D626" i="14"/>
  <c r="D617" i="14"/>
  <c r="C616" i="14"/>
  <c r="C41" i="39" s="1"/>
  <c r="G78" i="15" s="1"/>
  <c r="D635" i="14"/>
  <c r="C71" i="42" s="1"/>
  <c r="D594" i="14"/>
  <c r="D592" i="14"/>
  <c r="D591" i="14"/>
  <c r="C564" i="14"/>
  <c r="D558" i="14"/>
  <c r="D557" i="14"/>
  <c r="D556" i="14"/>
  <c r="D493" i="14"/>
  <c r="D494" i="14"/>
  <c r="D495" i="14"/>
  <c r="D496" i="14"/>
  <c r="D491" i="14"/>
  <c r="D465" i="14"/>
  <c r="D361" i="14"/>
  <c r="C32" i="42" s="1"/>
  <c r="D362" i="14"/>
  <c r="C33" i="42" s="1"/>
  <c r="D363" i="14"/>
  <c r="C34" i="42" s="1"/>
  <c r="D364" i="14"/>
  <c r="D366" i="14"/>
  <c r="C37" i="42" s="1"/>
  <c r="D367" i="14"/>
  <c r="C38" i="42" s="1"/>
  <c r="D368" i="14"/>
  <c r="C39" i="42" s="1"/>
  <c r="D369" i="14"/>
  <c r="C40" i="42" s="1"/>
  <c r="D360" i="14"/>
  <c r="C31" i="42" s="1"/>
  <c r="D17" i="14"/>
  <c r="K148" i="49" s="1"/>
  <c r="D582" i="14"/>
  <c r="C560" i="14"/>
  <c r="D550" i="14"/>
  <c r="D549" i="14"/>
  <c r="D548" i="14"/>
  <c r="D547" i="14"/>
  <c r="D535" i="14"/>
  <c r="D528" i="14"/>
  <c r="D527" i="14"/>
  <c r="D518" i="14"/>
  <c r="D513" i="14"/>
  <c r="D512" i="14"/>
  <c r="D511" i="14"/>
  <c r="D510" i="14"/>
  <c r="C500" i="14"/>
  <c r="D501" i="14"/>
  <c r="C498" i="14"/>
  <c r="D468" i="14"/>
  <c r="D467" i="14"/>
  <c r="D466" i="14"/>
  <c r="D456" i="14"/>
  <c r="C455" i="14"/>
  <c r="C31" i="39" s="1"/>
  <c r="G59" i="15" s="1"/>
  <c r="D450" i="14"/>
  <c r="D449" i="14"/>
  <c r="D448" i="14"/>
  <c r="D439" i="14"/>
  <c r="D374" i="14"/>
  <c r="C371" i="14"/>
  <c r="D354" i="14"/>
  <c r="D352" i="14"/>
  <c r="D353" i="14"/>
  <c r="D351" i="14"/>
  <c r="D342" i="14"/>
  <c r="D337" i="14"/>
  <c r="D335" i="14"/>
  <c r="D334" i="14"/>
  <c r="D325" i="14"/>
  <c r="D320" i="14"/>
  <c r="D319" i="14"/>
  <c r="D318" i="14"/>
  <c r="D317" i="14"/>
  <c r="D308" i="14"/>
  <c r="D303" i="14"/>
  <c r="D302" i="14"/>
  <c r="D301" i="14"/>
  <c r="D300" i="14"/>
  <c r="D251" i="14"/>
  <c r="D249" i="14"/>
  <c r="D250" i="14"/>
  <c r="D248" i="14"/>
  <c r="D239" i="14"/>
  <c r="D233" i="14"/>
  <c r="D232" i="14"/>
  <c r="C86" i="14"/>
  <c r="D63" i="14"/>
  <c r="C62" i="14"/>
  <c r="C5" i="14"/>
  <c r="C3" i="14"/>
  <c r="D565" i="14"/>
  <c r="D611" i="14"/>
  <c r="D610" i="14"/>
  <c r="D609" i="14"/>
  <c r="D600" i="14"/>
  <c r="D577" i="14"/>
  <c r="D576" i="14"/>
  <c r="D575" i="14"/>
  <c r="K119" i="49" s="1"/>
  <c r="D574" i="14"/>
  <c r="D484" i="14"/>
  <c r="D483" i="14"/>
  <c r="D482" i="14"/>
  <c r="D473" i="14"/>
  <c r="D434" i="14"/>
  <c r="D433" i="14"/>
  <c r="D432" i="14"/>
  <c r="D431" i="14"/>
  <c r="D420" i="14"/>
  <c r="C419" i="14"/>
  <c r="D394" i="14"/>
  <c r="D269" i="14"/>
  <c r="D268" i="14"/>
  <c r="D267" i="14"/>
  <c r="D266" i="14"/>
  <c r="C106" i="13"/>
  <c r="D75" i="14"/>
  <c r="D74" i="14"/>
  <c r="D73" i="14"/>
  <c r="D72" i="14"/>
  <c r="D58" i="14"/>
  <c r="D57" i="14"/>
  <c r="D56" i="14"/>
  <c r="D55" i="14"/>
  <c r="D46" i="14"/>
  <c r="C44" i="14"/>
  <c r="D83" i="14" s="1"/>
  <c r="D39" i="14"/>
  <c r="D37" i="14"/>
  <c r="D28" i="14"/>
  <c r="D6" i="14"/>
  <c r="D18" i="14"/>
  <c r="D16" i="14"/>
  <c r="D15" i="14"/>
  <c r="C155" i="46" l="1"/>
  <c r="C169" i="43"/>
  <c r="C105" i="46"/>
  <c r="C94" i="48"/>
  <c r="C219" i="43"/>
  <c r="C144" i="48"/>
  <c r="H51" i="47"/>
  <c r="H51" i="44"/>
  <c r="H51" i="49"/>
  <c r="L47" i="49"/>
  <c r="C99" i="48" s="1"/>
  <c r="K47" i="49"/>
  <c r="K9" i="49"/>
  <c r="K51" i="47"/>
  <c r="K51" i="44"/>
  <c r="K51" i="49"/>
  <c r="H132" i="47"/>
  <c r="H38" i="44"/>
  <c r="H38" i="47"/>
  <c r="H38" i="49"/>
  <c r="H132" i="49"/>
  <c r="H132" i="44"/>
  <c r="K121" i="47"/>
  <c r="K121" i="44"/>
  <c r="K121" i="49"/>
  <c r="K156" i="44"/>
  <c r="H123" i="47"/>
  <c r="H117" i="44"/>
  <c r="H123" i="44"/>
  <c r="H123" i="49"/>
  <c r="J91" i="47"/>
  <c r="J91" i="49"/>
  <c r="J91" i="44"/>
  <c r="K123" i="44"/>
  <c r="K117" i="49"/>
  <c r="K117" i="44"/>
  <c r="K117" i="47"/>
  <c r="K123" i="47"/>
  <c r="K123" i="49"/>
  <c r="K38" i="44"/>
  <c r="K132" i="44"/>
  <c r="K132" i="47"/>
  <c r="K38" i="47"/>
  <c r="K132" i="49"/>
  <c r="K38" i="49"/>
  <c r="K136" i="49"/>
  <c r="C175" i="43"/>
  <c r="C111" i="46"/>
  <c r="C100" i="48"/>
  <c r="C151" i="46"/>
  <c r="C215" i="43"/>
  <c r="C140" i="48"/>
  <c r="J99" i="44"/>
  <c r="L99" i="44" s="1"/>
  <c r="C198" i="43" s="1"/>
  <c r="J99" i="49"/>
  <c r="C102" i="48"/>
  <c r="C109" i="46"/>
  <c r="C113" i="46"/>
  <c r="C98" i="48"/>
  <c r="C126" i="48"/>
  <c r="C137" i="46"/>
  <c r="C142" i="48"/>
  <c r="C153" i="46"/>
  <c r="C122" i="48"/>
  <c r="C133" i="46"/>
  <c r="C88" i="48"/>
  <c r="C124" i="48"/>
  <c r="C99" i="46"/>
  <c r="C135" i="46"/>
  <c r="C93" i="46"/>
  <c r="C82" i="48"/>
  <c r="C138" i="48"/>
  <c r="C149" i="46"/>
  <c r="C120" i="48"/>
  <c r="C131" i="46"/>
  <c r="C114" i="48"/>
  <c r="C110" i="48"/>
  <c r="C125" i="46"/>
  <c r="C121" i="46"/>
  <c r="C112" i="48"/>
  <c r="C123" i="46"/>
  <c r="C118" i="48"/>
  <c r="C129" i="46"/>
  <c r="C116" i="48"/>
  <c r="C127" i="46"/>
  <c r="C146" i="48"/>
  <c r="C89" i="46"/>
  <c r="C78" i="48"/>
  <c r="C97" i="46"/>
  <c r="C86" i="48"/>
  <c r="C96" i="48"/>
  <c r="C104" i="48"/>
  <c r="C107" i="46"/>
  <c r="C115" i="46"/>
  <c r="K107" i="49"/>
  <c r="K107" i="47"/>
  <c r="K107" i="44"/>
  <c r="C134" i="48"/>
  <c r="C130" i="48"/>
  <c r="C101" i="46"/>
  <c r="C145" i="46"/>
  <c r="C141" i="46"/>
  <c r="C147" i="46"/>
  <c r="C136" i="48"/>
  <c r="C90" i="48"/>
  <c r="C106" i="48"/>
  <c r="C117" i="46"/>
  <c r="C80" i="48"/>
  <c r="C108" i="48"/>
  <c r="C91" i="46"/>
  <c r="C119" i="46"/>
  <c r="H119" i="47"/>
  <c r="H119" i="49"/>
  <c r="H100" i="47"/>
  <c r="H100" i="49"/>
  <c r="H35" i="47"/>
  <c r="H35" i="49"/>
  <c r="H34" i="49"/>
  <c r="H116" i="49"/>
  <c r="H47" i="47"/>
  <c r="H47" i="49"/>
  <c r="J75" i="49"/>
  <c r="J79" i="49"/>
  <c r="J71" i="49"/>
  <c r="J79" i="47"/>
  <c r="L79" i="47" s="1"/>
  <c r="C124" i="46" s="1"/>
  <c r="J71" i="47"/>
  <c r="L71" i="47" s="1"/>
  <c r="C120" i="46" s="1"/>
  <c r="J75" i="47"/>
  <c r="L75" i="47" s="1"/>
  <c r="C122" i="46" s="1"/>
  <c r="J79" i="44"/>
  <c r="L79" i="44" s="1"/>
  <c r="C188" i="43" s="1"/>
  <c r="J75" i="44"/>
  <c r="L75" i="44" s="1"/>
  <c r="C186" i="43" s="1"/>
  <c r="J71" i="44"/>
  <c r="L71" i="44" s="1"/>
  <c r="C184" i="43" s="1"/>
  <c r="J101" i="49"/>
  <c r="J101" i="47"/>
  <c r="J101" i="44"/>
  <c r="J102" i="49"/>
  <c r="L102" i="49" s="1"/>
  <c r="J102" i="47"/>
  <c r="J102" i="44"/>
  <c r="J124" i="49"/>
  <c r="J124" i="47"/>
  <c r="L124" i="47" s="1"/>
  <c r="C152" i="46" s="1"/>
  <c r="H117" i="49"/>
  <c r="H107" i="49"/>
  <c r="H124" i="47"/>
  <c r="H124" i="49"/>
  <c r="H128" i="49"/>
  <c r="H37" i="49"/>
  <c r="H121" i="47"/>
  <c r="H121" i="49"/>
  <c r="J59" i="49"/>
  <c r="J39" i="49"/>
  <c r="J39" i="47"/>
  <c r="L39" i="47" s="1"/>
  <c r="C106" i="46" s="1"/>
  <c r="J59" i="47"/>
  <c r="L59" i="47" s="1"/>
  <c r="C114" i="46" s="1"/>
  <c r="J157" i="44"/>
  <c r="L157" i="44" s="1"/>
  <c r="C232" i="43" s="1"/>
  <c r="J59" i="44"/>
  <c r="L59" i="44" s="1"/>
  <c r="C178" i="43" s="1"/>
  <c r="J39" i="44"/>
  <c r="L39" i="44" s="1"/>
  <c r="C170" i="43" s="1"/>
  <c r="J100" i="49"/>
  <c r="J100" i="47"/>
  <c r="L100" i="47" s="1"/>
  <c r="J100" i="44"/>
  <c r="L100" i="44" s="1"/>
  <c r="D30" i="39"/>
  <c r="J116" i="49"/>
  <c r="L116" i="49" s="1"/>
  <c r="J34" i="49"/>
  <c r="L34" i="49" s="1"/>
  <c r="J34" i="47"/>
  <c r="L34" i="47" s="1"/>
  <c r="J116" i="47"/>
  <c r="L116" i="47" s="1"/>
  <c r="J34" i="44"/>
  <c r="L34" i="44" s="1"/>
  <c r="J116" i="44"/>
  <c r="L116" i="44" s="1"/>
  <c r="H75" i="49"/>
  <c r="H79" i="49"/>
  <c r="H71" i="49"/>
  <c r="K120" i="47"/>
  <c r="K120" i="49"/>
  <c r="H9" i="47"/>
  <c r="H9" i="49"/>
  <c r="H99" i="49"/>
  <c r="H29" i="49"/>
  <c r="H55" i="49"/>
  <c r="H43" i="49"/>
  <c r="J83" i="49"/>
  <c r="J87" i="49"/>
  <c r="J87" i="47"/>
  <c r="L87" i="47" s="1"/>
  <c r="C128" i="46" s="1"/>
  <c r="J83" i="47"/>
  <c r="L83" i="47" s="1"/>
  <c r="C126" i="46" s="1"/>
  <c r="J83" i="44"/>
  <c r="L83" i="44" s="1"/>
  <c r="C190" i="43" s="1"/>
  <c r="J87" i="44"/>
  <c r="L87" i="44" s="1"/>
  <c r="C192" i="43" s="1"/>
  <c r="J55" i="49"/>
  <c r="L55" i="49" s="1"/>
  <c r="J43" i="49"/>
  <c r="J43" i="47"/>
  <c r="L43" i="47" s="1"/>
  <c r="C108" i="46" s="1"/>
  <c r="J55" i="47"/>
  <c r="L55" i="47" s="1"/>
  <c r="C112" i="46" s="1"/>
  <c r="J43" i="44"/>
  <c r="L43" i="44" s="1"/>
  <c r="C172" i="43" s="1"/>
  <c r="J55" i="44"/>
  <c r="L55" i="44" s="1"/>
  <c r="C176" i="43" s="1"/>
  <c r="J153" i="44"/>
  <c r="L153" i="44" s="1"/>
  <c r="J29" i="49"/>
  <c r="L29" i="49" s="1"/>
  <c r="J99" i="47"/>
  <c r="L99" i="47" s="1"/>
  <c r="C134" i="46" s="1"/>
  <c r="J29" i="47"/>
  <c r="L29" i="47" s="1"/>
  <c r="J29" i="44"/>
  <c r="D10" i="42"/>
  <c r="J152" i="44"/>
  <c r="L152" i="44" s="1"/>
  <c r="D29" i="39"/>
  <c r="J118" i="49"/>
  <c r="J118" i="47"/>
  <c r="L118" i="47" s="1"/>
  <c r="C148" i="46" s="1"/>
  <c r="J118" i="44"/>
  <c r="L118" i="44" s="1"/>
  <c r="C212" i="43" s="1"/>
  <c r="H67" i="49"/>
  <c r="H63" i="49"/>
  <c r="H13" i="49"/>
  <c r="H59" i="49"/>
  <c r="H39" i="49"/>
  <c r="J47" i="47"/>
  <c r="L47" i="47" s="1"/>
  <c r="C110" i="46" s="1"/>
  <c r="J154" i="44"/>
  <c r="L154" i="44" s="1"/>
  <c r="C230" i="43" s="1"/>
  <c r="J47" i="44"/>
  <c r="L47" i="44" s="1"/>
  <c r="C174" i="43" s="1"/>
  <c r="H101" i="47"/>
  <c r="H101" i="49"/>
  <c r="H25" i="47"/>
  <c r="H25" i="49"/>
  <c r="H102" i="49"/>
  <c r="H21" i="49"/>
  <c r="H122" i="49"/>
  <c r="H115" i="49"/>
  <c r="H111" i="49"/>
  <c r="H103" i="49"/>
  <c r="H33" i="49"/>
  <c r="H120" i="47"/>
  <c r="H120" i="49"/>
  <c r="H83" i="49"/>
  <c r="H136" i="49"/>
  <c r="H87" i="49"/>
  <c r="J67" i="49"/>
  <c r="J63" i="49"/>
  <c r="J63" i="47"/>
  <c r="L63" i="47" s="1"/>
  <c r="C116" i="46" s="1"/>
  <c r="J67" i="47"/>
  <c r="L67" i="47" s="1"/>
  <c r="C118" i="46" s="1"/>
  <c r="J63" i="44"/>
  <c r="L63" i="44" s="1"/>
  <c r="C180" i="43" s="1"/>
  <c r="J67" i="44"/>
  <c r="L67" i="44" s="1"/>
  <c r="C182" i="43" s="1"/>
  <c r="J95" i="49"/>
  <c r="J95" i="47"/>
  <c r="L95" i="47" s="1"/>
  <c r="C132" i="46" s="1"/>
  <c r="L95" i="44"/>
  <c r="C196" i="43" s="1"/>
  <c r="J25" i="49"/>
  <c r="L25" i="49" s="1"/>
  <c r="J25" i="47"/>
  <c r="K25" i="47" s="1"/>
  <c r="J25" i="44"/>
  <c r="F181" i="14"/>
  <c r="G181" i="14" s="1"/>
  <c r="F180" i="14"/>
  <c r="G180" i="14" s="1"/>
  <c r="F178" i="14"/>
  <c r="G178" i="14" s="1"/>
  <c r="G179" i="14"/>
  <c r="D32" i="39"/>
  <c r="J35" i="49"/>
  <c r="L35" i="49" s="1"/>
  <c r="J35" i="47"/>
  <c r="L35" i="47" s="1"/>
  <c r="J35" i="44"/>
  <c r="L35" i="44" s="1"/>
  <c r="D27" i="39"/>
  <c r="J115" i="49"/>
  <c r="L115" i="49" s="1"/>
  <c r="J111" i="49"/>
  <c r="J122" i="49"/>
  <c r="J33" i="49"/>
  <c r="L33" i="49" s="1"/>
  <c r="J115" i="47"/>
  <c r="J33" i="47"/>
  <c r="J111" i="47"/>
  <c r="L111" i="47" s="1"/>
  <c r="C144" i="46" s="1"/>
  <c r="L122" i="47"/>
  <c r="C150" i="46" s="1"/>
  <c r="J33" i="44"/>
  <c r="L33" i="44" s="1"/>
  <c r="J122" i="44"/>
  <c r="L122" i="44" s="1"/>
  <c r="C214" i="43" s="1"/>
  <c r="J115" i="44"/>
  <c r="J111" i="44"/>
  <c r="L111" i="44" s="1"/>
  <c r="C208" i="43" s="1"/>
  <c r="H91" i="49"/>
  <c r="H118" i="49"/>
  <c r="H148" i="47"/>
  <c r="H148" i="49"/>
  <c r="K37" i="49"/>
  <c r="K128" i="49"/>
  <c r="H24" i="15"/>
  <c r="C217" i="43"/>
  <c r="H95" i="44"/>
  <c r="H95" i="47"/>
  <c r="H47" i="15"/>
  <c r="C197" i="43"/>
  <c r="H43" i="15"/>
  <c r="C199" i="43"/>
  <c r="C163" i="43"/>
  <c r="K103" i="47"/>
  <c r="H55" i="47"/>
  <c r="H43" i="47"/>
  <c r="K39" i="47"/>
  <c r="K148" i="44"/>
  <c r="K148" i="47"/>
  <c r="H32" i="15"/>
  <c r="C231" i="43"/>
  <c r="H128" i="47"/>
  <c r="H37" i="47"/>
  <c r="H44" i="15"/>
  <c r="C201" i="43"/>
  <c r="H63" i="47"/>
  <c r="H67" i="47"/>
  <c r="H13" i="47"/>
  <c r="K55" i="47"/>
  <c r="K116" i="47"/>
  <c r="H79" i="47"/>
  <c r="H71" i="47"/>
  <c r="H75" i="47"/>
  <c r="K119" i="44"/>
  <c r="K119" i="47"/>
  <c r="H21" i="15"/>
  <c r="C227" i="43"/>
  <c r="C157" i="43"/>
  <c r="H57" i="15"/>
  <c r="C213" i="43"/>
  <c r="C195" i="43"/>
  <c r="H66" i="15"/>
  <c r="C187" i="43"/>
  <c r="C185" i="43"/>
  <c r="C189" i="43"/>
  <c r="H68" i="15"/>
  <c r="C191" i="43"/>
  <c r="C157" i="46"/>
  <c r="C221" i="43"/>
  <c r="H76" i="15"/>
  <c r="C193" i="43"/>
  <c r="H50" i="15"/>
  <c r="H46" i="15"/>
  <c r="C153" i="43"/>
  <c r="K13" i="47"/>
  <c r="H42" i="15"/>
  <c r="C161" i="43"/>
  <c r="H21" i="47"/>
  <c r="H102" i="47"/>
  <c r="H111" i="47"/>
  <c r="H103" i="47"/>
  <c r="H33" i="47"/>
  <c r="H122" i="47"/>
  <c r="H115" i="47"/>
  <c r="H87" i="47"/>
  <c r="H83" i="47"/>
  <c r="H136" i="47"/>
  <c r="K35" i="44"/>
  <c r="K95" i="47"/>
  <c r="K75" i="47"/>
  <c r="K79" i="47"/>
  <c r="K136" i="47"/>
  <c r="K136" i="44"/>
  <c r="H67" i="15"/>
  <c r="C183" i="43"/>
  <c r="C155" i="43"/>
  <c r="C181" i="43"/>
  <c r="K9" i="44"/>
  <c r="K9" i="47"/>
  <c r="H48" i="15"/>
  <c r="C177" i="43"/>
  <c r="C173" i="43"/>
  <c r="H118" i="47"/>
  <c r="H91" i="47"/>
  <c r="K37" i="44"/>
  <c r="K128" i="47"/>
  <c r="K37" i="47"/>
  <c r="H22" i="15"/>
  <c r="C229" i="43"/>
  <c r="H49" i="15"/>
  <c r="C233" i="43"/>
  <c r="C179" i="43"/>
  <c r="C171" i="43"/>
  <c r="H116" i="47"/>
  <c r="H34" i="47"/>
  <c r="H117" i="47"/>
  <c r="H107" i="47"/>
  <c r="H107" i="44"/>
  <c r="K21" i="47"/>
  <c r="H59" i="47"/>
  <c r="H39" i="47"/>
  <c r="H99" i="47"/>
  <c r="H29" i="47"/>
  <c r="C205" i="43"/>
  <c r="C165" i="43"/>
  <c r="C209" i="43"/>
  <c r="C211" i="43"/>
  <c r="H55" i="15"/>
  <c r="K128" i="44"/>
  <c r="D12" i="42"/>
  <c r="J124" i="44"/>
  <c r="L124" i="44" s="1"/>
  <c r="C216" i="43" s="1"/>
  <c r="H79" i="44"/>
  <c r="H75" i="44"/>
  <c r="K120" i="44"/>
  <c r="K155" i="44"/>
  <c r="B38" i="39"/>
  <c r="C67" i="42"/>
  <c r="C59" i="15"/>
  <c r="C52" i="42"/>
  <c r="C67" i="15"/>
  <c r="G67" i="15" s="1"/>
  <c r="C62" i="42"/>
  <c r="C25" i="39"/>
  <c r="G50" i="15" s="1"/>
  <c r="C50" i="15" s="1"/>
  <c r="H128" i="44"/>
  <c r="H37" i="44"/>
  <c r="C17" i="39"/>
  <c r="G42" i="15" s="1"/>
  <c r="C42" i="15" s="1"/>
  <c r="H25" i="44"/>
  <c r="H99" i="44"/>
  <c r="H29" i="44"/>
  <c r="H122" i="44"/>
  <c r="H115" i="44"/>
  <c r="H33" i="44"/>
  <c r="H111" i="44"/>
  <c r="H103" i="44"/>
  <c r="H155" i="44"/>
  <c r="H120" i="44"/>
  <c r="H83" i="44"/>
  <c r="H136" i="44"/>
  <c r="H87" i="44"/>
  <c r="C23" i="15"/>
  <c r="G23" i="15" s="1"/>
  <c r="C11" i="42"/>
  <c r="H91" i="44"/>
  <c r="H118" i="44"/>
  <c r="H148" i="44"/>
  <c r="C5" i="42"/>
  <c r="B34" i="39"/>
  <c r="C57" i="42"/>
  <c r="H101" i="44"/>
  <c r="C35" i="42"/>
  <c r="C58" i="15"/>
  <c r="C51" i="42"/>
  <c r="C68" i="15"/>
  <c r="G68" i="15" s="1"/>
  <c r="C63" i="42"/>
  <c r="C21" i="39"/>
  <c r="G46" i="15" s="1"/>
  <c r="C46" i="15" s="1"/>
  <c r="H9" i="44"/>
  <c r="H63" i="44"/>
  <c r="H13" i="44"/>
  <c r="H67" i="44"/>
  <c r="B16" i="39"/>
  <c r="C27" i="42"/>
  <c r="H35" i="44"/>
  <c r="H102" i="44"/>
  <c r="H21" i="44"/>
  <c r="H34" i="44"/>
  <c r="H116" i="44"/>
  <c r="H152" i="44"/>
  <c r="H154" i="44"/>
  <c r="H47" i="44"/>
  <c r="B11" i="39"/>
  <c r="C16" i="42"/>
  <c r="D84" i="14"/>
  <c r="H124" i="44"/>
  <c r="B27" i="39"/>
  <c r="C44" i="42"/>
  <c r="C55" i="15"/>
  <c r="C48" i="42"/>
  <c r="C57" i="15"/>
  <c r="C50" i="42"/>
  <c r="H119" i="44"/>
  <c r="K102" i="44"/>
  <c r="K21" i="44"/>
  <c r="H157" i="44"/>
  <c r="H59" i="44"/>
  <c r="H39" i="44"/>
  <c r="H156" i="44"/>
  <c r="H121" i="44"/>
  <c r="D492" i="14"/>
  <c r="C28" i="39"/>
  <c r="G56" i="15" s="1"/>
  <c r="C34" i="39"/>
  <c r="H71" i="44"/>
  <c r="C60" i="15"/>
  <c r="C53" i="42"/>
  <c r="C66" i="15"/>
  <c r="G66" i="15" s="1"/>
  <c r="C61" i="42"/>
  <c r="C19" i="39"/>
  <c r="G44" i="15" s="1"/>
  <c r="C44" i="15" s="1"/>
  <c r="H100" i="44"/>
  <c r="K13" i="44"/>
  <c r="K33" i="44"/>
  <c r="K103" i="44"/>
  <c r="H153" i="44"/>
  <c r="H55" i="44"/>
  <c r="H43" i="44"/>
  <c r="K39" i="44"/>
  <c r="K59" i="44"/>
  <c r="D68" i="15"/>
  <c r="D63" i="42"/>
  <c r="D67" i="15"/>
  <c r="D62" i="42"/>
  <c r="D66" i="15"/>
  <c r="D61" i="42"/>
  <c r="D60" i="15"/>
  <c r="D53" i="42"/>
  <c r="D59" i="15"/>
  <c r="D52" i="42"/>
  <c r="D58" i="15"/>
  <c r="D51" i="42"/>
  <c r="D57" i="15"/>
  <c r="D50" i="42"/>
  <c r="D55" i="15"/>
  <c r="D48" i="42"/>
  <c r="D48" i="15"/>
  <c r="D38" i="42"/>
  <c r="D47" i="15"/>
  <c r="D37" i="42"/>
  <c r="D46" i="15"/>
  <c r="D36" i="42"/>
  <c r="D45" i="15"/>
  <c r="D35" i="42"/>
  <c r="D44" i="15"/>
  <c r="D34" i="42"/>
  <c r="D42" i="15"/>
  <c r="D32" i="42"/>
  <c r="D50" i="15"/>
  <c r="D40" i="42"/>
  <c r="D49" i="15"/>
  <c r="D39" i="42"/>
  <c r="D43" i="15"/>
  <c r="D33" i="42"/>
  <c r="D41" i="15"/>
  <c r="D31" i="42"/>
  <c r="D32" i="15"/>
  <c r="D23" i="42"/>
  <c r="D31" i="15"/>
  <c r="D22" i="42"/>
  <c r="D30" i="15"/>
  <c r="D21" i="42"/>
  <c r="D29" i="15"/>
  <c r="D20" i="42"/>
  <c r="D8" i="39"/>
  <c r="D11" i="42"/>
  <c r="D6" i="39"/>
  <c r="D9" i="42"/>
  <c r="G558" i="14"/>
  <c r="D36" i="39"/>
  <c r="G557" i="14"/>
  <c r="D35" i="39"/>
  <c r="G556" i="14"/>
  <c r="D34" i="39"/>
  <c r="J368" i="14"/>
  <c r="D24" i="39"/>
  <c r="D23" i="39"/>
  <c r="J366" i="14"/>
  <c r="D22" i="39"/>
  <c r="J365" i="14"/>
  <c r="D21" i="39"/>
  <c r="J364" i="14"/>
  <c r="D20" i="39"/>
  <c r="J363" i="14"/>
  <c r="D19" i="39"/>
  <c r="J362" i="14"/>
  <c r="D18" i="39"/>
  <c r="D17" i="39"/>
  <c r="J360" i="14"/>
  <c r="D16" i="39"/>
  <c r="D14" i="39"/>
  <c r="D13" i="39"/>
  <c r="D12" i="39"/>
  <c r="D11" i="39"/>
  <c r="J82" i="14"/>
  <c r="D7" i="39"/>
  <c r="J495" i="14"/>
  <c r="J493" i="14"/>
  <c r="D25" i="39"/>
  <c r="J84" i="14"/>
  <c r="D9" i="39"/>
  <c r="J496" i="14"/>
  <c r="J491" i="14"/>
  <c r="D21" i="15"/>
  <c r="J81" i="14"/>
  <c r="J494" i="14"/>
  <c r="J83" i="14"/>
  <c r="D22" i="15"/>
  <c r="D23" i="15"/>
  <c r="J361" i="14"/>
  <c r="J369" i="14"/>
  <c r="C23" i="39"/>
  <c r="G48" i="15" s="1"/>
  <c r="C48" i="15" s="1"/>
  <c r="D24" i="15"/>
  <c r="J367" i="14"/>
  <c r="C27" i="39"/>
  <c r="G55" i="15" s="1"/>
  <c r="C39" i="39"/>
  <c r="G76" i="15" s="1"/>
  <c r="C30" i="39"/>
  <c r="G58" i="15" s="1"/>
  <c r="C16" i="39"/>
  <c r="G41" i="15" s="1"/>
  <c r="C41" i="15" s="1"/>
  <c r="D82" i="14"/>
  <c r="C36" i="39"/>
  <c r="D81" i="14"/>
  <c r="C11" i="39"/>
  <c r="G29" i="15" s="1"/>
  <c r="C29" i="15" s="1"/>
  <c r="C13" i="39"/>
  <c r="G31" i="15" s="1"/>
  <c r="C31" i="15" s="1"/>
  <c r="C8" i="39"/>
  <c r="C7" i="39"/>
  <c r="C38" i="39"/>
  <c r="C32" i="39"/>
  <c r="G60" i="15" s="1"/>
  <c r="C35" i="39"/>
  <c r="C40" i="39"/>
  <c r="C18" i="39"/>
  <c r="G43" i="15" s="1"/>
  <c r="C43" i="15" s="1"/>
  <c r="C12" i="39"/>
  <c r="G30" i="15" s="1"/>
  <c r="C30" i="15" s="1"/>
  <c r="C78" i="15"/>
  <c r="C24" i="39"/>
  <c r="G49" i="15" s="1"/>
  <c r="C49" i="15" s="1"/>
  <c r="C6" i="39"/>
  <c r="C9" i="39"/>
  <c r="G47" i="15"/>
  <c r="C47" i="15" s="1"/>
  <c r="C29" i="39"/>
  <c r="G57" i="15" s="1"/>
  <c r="C14" i="39"/>
  <c r="G32" i="15" s="1"/>
  <c r="C32" i="15" s="1"/>
  <c r="D181" i="14"/>
  <c r="C23" i="42" s="1"/>
  <c r="K87" i="44" l="1"/>
  <c r="K67" i="44"/>
  <c r="K75" i="44"/>
  <c r="K79" i="44"/>
  <c r="K122" i="44"/>
  <c r="K43" i="44"/>
  <c r="K100" i="44"/>
  <c r="K29" i="44"/>
  <c r="L29" i="44"/>
  <c r="K154" i="44"/>
  <c r="K118" i="44"/>
  <c r="K34" i="47"/>
  <c r="K63" i="44"/>
  <c r="K100" i="47"/>
  <c r="K63" i="47"/>
  <c r="L102" i="47"/>
  <c r="C138" i="46" s="1"/>
  <c r="L33" i="47"/>
  <c r="C100" i="46" s="1"/>
  <c r="L25" i="47"/>
  <c r="C96" i="46" s="1"/>
  <c r="K102" i="47"/>
  <c r="K35" i="47"/>
  <c r="K43" i="47"/>
  <c r="L115" i="47"/>
  <c r="C146" i="46" s="1"/>
  <c r="K157" i="44"/>
  <c r="K116" i="44"/>
  <c r="K83" i="44"/>
  <c r="K152" i="44"/>
  <c r="K153" i="44"/>
  <c r="K47" i="44"/>
  <c r="L115" i="44"/>
  <c r="C210" i="43" s="1"/>
  <c r="L25" i="44"/>
  <c r="C160" i="43" s="1"/>
  <c r="L102" i="44"/>
  <c r="C202" i="43" s="1"/>
  <c r="K29" i="47"/>
  <c r="C162" i="43"/>
  <c r="K99" i="44"/>
  <c r="C98" i="46"/>
  <c r="K87" i="47"/>
  <c r="K71" i="44"/>
  <c r="C164" i="43"/>
  <c r="K124" i="47"/>
  <c r="K34" i="44"/>
  <c r="K118" i="47"/>
  <c r="K83" i="47"/>
  <c r="K99" i="47"/>
  <c r="K115" i="47"/>
  <c r="K111" i="44"/>
  <c r="K55" i="44"/>
  <c r="K71" i="47"/>
  <c r="K59" i="47"/>
  <c r="K122" i="47"/>
  <c r="L67" i="49"/>
  <c r="C107" i="48" s="1"/>
  <c r="K67" i="49"/>
  <c r="K115" i="44"/>
  <c r="K95" i="44"/>
  <c r="K111" i="47"/>
  <c r="K115" i="49"/>
  <c r="K35" i="49"/>
  <c r="K95" i="49"/>
  <c r="L95" i="49"/>
  <c r="C121" i="48" s="1"/>
  <c r="K118" i="49"/>
  <c r="L118" i="49"/>
  <c r="C137" i="48" s="1"/>
  <c r="L43" i="49"/>
  <c r="C97" i="48" s="1"/>
  <c r="K43" i="49"/>
  <c r="K116" i="49"/>
  <c r="K100" i="49"/>
  <c r="L100" i="49"/>
  <c r="K102" i="49"/>
  <c r="C127" i="48"/>
  <c r="L75" i="49"/>
  <c r="C111" i="48" s="1"/>
  <c r="K75" i="49"/>
  <c r="K122" i="49"/>
  <c r="L122" i="49"/>
  <c r="C139" i="48" s="1"/>
  <c r="K111" i="49"/>
  <c r="L111" i="49"/>
  <c r="C133" i="48" s="1"/>
  <c r="K33" i="47"/>
  <c r="K67" i="47"/>
  <c r="K25" i="44"/>
  <c r="C89" i="48"/>
  <c r="K33" i="49"/>
  <c r="C85" i="48"/>
  <c r="K25" i="49"/>
  <c r="L63" i="49"/>
  <c r="C105" i="48" s="1"/>
  <c r="K63" i="49"/>
  <c r="K99" i="49"/>
  <c r="L99" i="49"/>
  <c r="C123" i="48" s="1"/>
  <c r="C101" i="48"/>
  <c r="K55" i="49"/>
  <c r="K124" i="49"/>
  <c r="L124" i="49"/>
  <c r="C141" i="48" s="1"/>
  <c r="K101" i="44"/>
  <c r="L101" i="44"/>
  <c r="C200" i="43" s="1"/>
  <c r="C228" i="43"/>
  <c r="C87" i="48"/>
  <c r="K29" i="49"/>
  <c r="L87" i="49"/>
  <c r="C117" i="48" s="1"/>
  <c r="K87" i="49"/>
  <c r="L39" i="49"/>
  <c r="C95" i="48" s="1"/>
  <c r="K39" i="49"/>
  <c r="L101" i="47"/>
  <c r="C136" i="46" s="1"/>
  <c r="K101" i="47"/>
  <c r="L71" i="49"/>
  <c r="C109" i="48" s="1"/>
  <c r="K71" i="49"/>
  <c r="L83" i="49"/>
  <c r="C115" i="48" s="1"/>
  <c r="K83" i="49"/>
  <c r="K34" i="49"/>
  <c r="L59" i="49"/>
  <c r="C103" i="48" s="1"/>
  <c r="K59" i="49"/>
  <c r="K101" i="49"/>
  <c r="L101" i="49"/>
  <c r="L79" i="49"/>
  <c r="C113" i="48" s="1"/>
  <c r="K79" i="49"/>
  <c r="K47" i="47"/>
  <c r="K124" i="44"/>
  <c r="C22" i="15"/>
  <c r="G22" i="15" s="1"/>
  <c r="C10" i="42"/>
  <c r="C56" i="15"/>
  <c r="C49" i="42"/>
  <c r="C21" i="15"/>
  <c r="G21" i="15" s="1"/>
  <c r="C9" i="42"/>
  <c r="C24" i="15"/>
  <c r="G24" i="15" s="1"/>
  <c r="C12" i="42"/>
  <c r="H556" i="14"/>
  <c r="E647" i="14" s="1"/>
  <c r="J647" i="14" s="1"/>
  <c r="F491" i="14"/>
  <c r="F496" i="14"/>
  <c r="G496" i="14" s="1"/>
  <c r="F493" i="14"/>
  <c r="G493" i="14" s="1"/>
  <c r="F494" i="14"/>
  <c r="G494" i="14" s="1"/>
  <c r="F495" i="14"/>
  <c r="G495" i="14" s="1"/>
  <c r="F360" i="14"/>
  <c r="G360" i="14" s="1"/>
  <c r="F81" i="14"/>
  <c r="G81" i="14" s="1"/>
  <c r="F82" i="14"/>
  <c r="F84" i="14"/>
  <c r="G84" i="14" s="1"/>
  <c r="F369" i="14"/>
  <c r="G369" i="14" s="1"/>
  <c r="F368" i="14"/>
  <c r="G368" i="14" s="1"/>
  <c r="F367" i="14"/>
  <c r="G367" i="14" s="1"/>
  <c r="F362" i="14"/>
  <c r="G362" i="14" s="1"/>
  <c r="F365" i="14"/>
  <c r="G365" i="14" s="1"/>
  <c r="F361" i="14"/>
  <c r="G361" i="14" s="1"/>
  <c r="F366" i="14"/>
  <c r="G366" i="14" s="1"/>
  <c r="F363" i="14"/>
  <c r="F364" i="14" s="1"/>
  <c r="G364" i="14" s="1"/>
  <c r="C76" i="15"/>
  <c r="C77" i="15"/>
  <c r="G77" i="15"/>
  <c r="C75" i="15"/>
  <c r="G75" i="15"/>
  <c r="C125" i="48" l="1"/>
  <c r="C135" i="48"/>
  <c r="I556" i="14"/>
  <c r="D64" i="42" s="1"/>
  <c r="G491" i="14"/>
  <c r="F492" i="14"/>
  <c r="G492" i="14" s="1"/>
  <c r="G82" i="14"/>
  <c r="F83" i="14"/>
  <c r="G83" i="14" s="1"/>
  <c r="G363" i="14"/>
  <c r="H360" i="14" s="1"/>
  <c r="E645" i="14" s="1"/>
  <c r="H635" i="14"/>
  <c r="H81" i="14" l="1"/>
  <c r="E643" i="14" s="1"/>
  <c r="J643" i="14" s="1"/>
  <c r="D37" i="39"/>
  <c r="H9" i="15"/>
  <c r="I9" i="15" s="1"/>
  <c r="H491" i="14"/>
  <c r="E646" i="14" s="1"/>
  <c r="J646" i="14" s="1"/>
  <c r="E648" i="14"/>
  <c r="J648" i="14" s="1"/>
  <c r="I635" i="14"/>
  <c r="D75" i="42" s="1"/>
  <c r="J645" i="14"/>
  <c r="I360" i="14"/>
  <c r="D41" i="42" s="1"/>
  <c r="I81" i="14" l="1"/>
  <c r="D13" i="42" s="1"/>
  <c r="I491" i="14"/>
  <c r="H8" i="15" s="1"/>
  <c r="I8" i="15" s="1"/>
  <c r="H10" i="15"/>
  <c r="I10" i="15" s="1"/>
  <c r="D42" i="39"/>
  <c r="H7" i="15"/>
  <c r="I7" i="15" s="1"/>
  <c r="D26" i="39"/>
  <c r="H178" i="14"/>
  <c r="I178" i="14" s="1"/>
  <c r="D10" i="39" l="1"/>
  <c r="H5" i="15"/>
  <c r="I5" i="15" s="1"/>
  <c r="D33" i="39"/>
  <c r="D54" i="42"/>
  <c r="E644" i="14"/>
  <c r="J644" i="14" s="1"/>
  <c r="F643" i="14" s="1"/>
  <c r="G643" i="14" s="1"/>
  <c r="D24" i="42"/>
  <c r="H6" i="15"/>
  <c r="I6" i="15" s="1"/>
  <c r="D15" i="39"/>
  <c r="F644" i="14" l="1"/>
  <c r="G644" i="14" s="1"/>
  <c r="F646" i="14"/>
  <c r="G646" i="14" s="1"/>
  <c r="F645" i="14"/>
  <c r="G645" i="14" s="1"/>
  <c r="F647" i="14"/>
  <c r="F648" i="14" s="1"/>
  <c r="G648" i="14" s="1"/>
  <c r="G647" i="14" l="1"/>
  <c r="H643" i="14" s="1"/>
  <c r="I643" i="14" s="1"/>
  <c r="E653" i="14" s="1"/>
  <c r="J17" i="47" l="1"/>
  <c r="L17" i="47" s="1"/>
  <c r="C92" i="46" s="1"/>
  <c r="J17" i="49"/>
  <c r="L17" i="49" s="1"/>
  <c r="C81" i="48" s="1"/>
  <c r="D3" i="39"/>
  <c r="J17" i="44"/>
  <c r="L17" i="44" s="1"/>
  <c r="C156" i="43" s="1"/>
  <c r="C235" i="43" s="1"/>
  <c r="L158" i="44" s="1"/>
  <c r="D77" i="42"/>
  <c r="C5" i="15"/>
  <c r="D5" i="15" s="1"/>
  <c r="C153" i="48" l="1"/>
  <c r="L152" i="49" s="1"/>
  <c r="C164" i="46"/>
  <c r="L152" i="47" s="1"/>
</calcChain>
</file>

<file path=xl/sharedStrings.xml><?xml version="1.0" encoding="utf-8"?>
<sst xmlns="http://schemas.openxmlformats.org/spreadsheetml/2006/main" count="3076" uniqueCount="1193">
  <si>
    <t>Área protegida</t>
  </si>
  <si>
    <t>Fecha</t>
  </si>
  <si>
    <t>Categoría de manejo</t>
  </si>
  <si>
    <t xml:space="preserve"> </t>
  </si>
  <si>
    <t>Autoridad ambiental responsable del manejo</t>
  </si>
  <si>
    <t>Extensión (hectáreas)</t>
  </si>
  <si>
    <t>Acuerdo del Consejo Directivo (año de creación)</t>
  </si>
  <si>
    <t>Subsistema al cual pertenece</t>
  </si>
  <si>
    <t>Objetivos de conservación</t>
  </si>
  <si>
    <t>Forma/esquema de administración</t>
  </si>
  <si>
    <t>Jurisdicción (Municipio(s))</t>
  </si>
  <si>
    <t>Acuerdo de aprobación del Plan de Manejo 
(Año y número de acuerdo)</t>
  </si>
  <si>
    <t>Extensión del área protegida que está traslapada con grupos etnicos (Ha)</t>
  </si>
  <si>
    <t>Presupuesto anual</t>
  </si>
  <si>
    <t>Con cuáles otras áreas protegidas limita (regionales, fronterizas, privadas, etc.)</t>
  </si>
  <si>
    <t>Población</t>
  </si>
  <si>
    <t>Campesina</t>
  </si>
  <si>
    <t>Indígena</t>
  </si>
  <si>
    <t>Afrodescendiente</t>
  </si>
  <si>
    <t>Total</t>
  </si>
  <si>
    <t>Años de análisis de efectividad realizados</t>
  </si>
  <si>
    <t>Manejo efectivo</t>
  </si>
  <si>
    <t>Es la determinación de qué tan bien se está manejando un área protegida, es decir la medida en que se están protegiendo objetos y alcanzando las metas y objetivos. Incluye el entendimiento de que las dinámicas ecológicas y socio-culturales asociadas a los objetos de conservación trascienden la administración y en gran medida las fronteras del área protegida, por lo cual sólo es posible el logro de los objetivos de conservación mediante la articulación de ésta con sectores sociales, lógicas y espacios territoriales y regionales. El manejo efectivo de un área protegida permite integrar la conservación con el desarrollo sostenible aportando beneficios para el bienestar humano al tiempo que protege su herencia cultural.</t>
  </si>
  <si>
    <t>Análisis de la efectividad de manejo</t>
  </si>
  <si>
    <t>Se concibe como una reflexión periódica para conocer el nivel de cumplimiento de los objetivos de conservación del área protegida en su contexto regional. Está diseñado desde una perspectiva crítica que pretende, a partir de un ejercicio documentado y de reflexión colectiva, comprender la situación actual de manejo de un área protegida y orientarla hacia una situación deseada de manejo. La situación deseada se fundamenta en la noción del manejo efectivo, definido como aquel que se acerca al logro de los objetivos de conservación mediante un proceso legitimado socialmente y eficiente. El análisis de la efectividad del manejo forma parte esencial de la planeación, seguimiento y retroalimentación, por lo que no debe verse de manera aislada. En este sentido, los resultados que se obtengan retroalimentarán indistintamente la fase de planificación en que se encuentre el área protegida. Un análisis de efectividad es completo cuando integra el seguimiento a la gestión y manejo con el monitoreo de la biodiversidad, servicios ecosistémicos y presiones.</t>
  </si>
  <si>
    <t>Estrategias de manejo</t>
  </si>
  <si>
    <t>Responden a las situaciones del contexto en que se enmarca el área protegida y que tienen relación directa con la posibilidad de avanzar en el logro de los objetivos de conservación, adecuando la práctica de conservación para que refleje un contexto de prioridades y valores sociales dentro de un clima cambiante. Entre las situaciones relevantes están el ordenamiento territorial, los tensionantes, presiones o amenazas, incluyendo los posibles riesgos climáticos y, en general, los escenarios de cambio a las escalas pertinentes (TNC, 1999; UAESPNN, 2005 y PNNC, 2017). Estas estrategias abarcan aspectos de ordenamiento y de planeación estratégica para generar respuestas integrales a las situaciones priorizadas sobre las que se pretende intervenir. Los aspectos a tener en cuenta para las estrategias de manejo son: las situaciones de manejo prioritarias o prioridades de manejo, las decisiones sobre ordenamiento del territorio protegido (zonificación de manejo, regulación de usos y reglamentación de actividades permitidas, etc.), y las decisiones sobre la gestión del manejo (impactos de largo plazo y objetivos y metas de mediano plazo, y la planeación operativa).</t>
  </si>
  <si>
    <t>Prioridades de manejo</t>
  </si>
  <si>
    <t>Se entienden como aquellas situaciones positivas o negativas a las que debería responder la administración y manejo de un área protegida, de manera prioritaria en el plazo de vigencia del plan de manejo, para avanzar en el logro de los objetivos de conservación. Estas prioridades de manejo deben por lo tanto tener una relación directa con dichos objetivos. La relación entre las prioridades de manejo y los objetivos de conservación no se da solo porque las situaciones se presenten al interior del área protegida, sino particularmente por el impacto positivo o negativo que estas puedan tener en el logro de los objetivos de conservación, con una consideración amplia y suficiente de amenazas y presiones de origen climático y análisis de riesgos climáticos . De esta manera podrá haber prioridades de manejo que se presenten por fuera del área protegida, para lo cual se hace necesaria una debida articulación con las demás autoridades con jurisdicción y competencias por fuera de la misma. Estas prioridades deberán ser el foco de la Síntesis diagnóstica del Componente Diagnóstico del Plan de Manejo y deberán sustentarse en la información descriptiva relacionada y en los análisis realizados en este componente.</t>
  </si>
  <si>
    <t>Zonificación</t>
  </si>
  <si>
    <t xml:space="preserve">Parte de la respuesta a las prioridades de manejo se define con la zonificación de manejo del área protegida, a partir de la tipología de zonas que establece el Dec. 2372 de 2010 -compilado en el Decreto 1076 de 2015 -. La zonificación de manejo no debe entenderse como una zonificación ecológica o ambiental en la que se delimitan zonas homogéneas, sino como la zonificación prospectiva que propiciará el logro de los objetivos de conservación. En este sentido, para la zonificación de manejo de un área protegida habría que tener en cuenta no solo el estado (integridad, zonificación ecológica o ambiental, etc.) sino muy especialmente la prospectiva del territorio a manejar. Si no se requieren respuestas diferentes en distintos sectores del área protegida, entonces no es necesaria la división de la misma en zonas de manejo. Es decir, no hay que zonificar solo porque la norma establece una tipología de zonas. Si se zonifica es porque distintos sectores del área protegida deben responder a diferentes intenciones de manejo para propiciar el logro de los objetivos de conservación. </t>
  </si>
  <si>
    <t>Gobernanza</t>
  </si>
  <si>
    <t xml:space="preserve">Se entiende como "la forma y tipo de gobierno de áreas protegidas, incluyendo el tipo de actor principal que toma las decisiones, su capacidad de decisión y control, y la forma de dominio y posición legal del territorio. Gobernanza va mas allá de las formas de participación(…) se refiere a temas que para los actores relevantes incluyen marcos jurídico-institucionales, estructuras y sistemas de conocimiento y valores culturales que determinan la manera en que son tomadas las decisiones de gobierno de las áreas protegidas" (Alianza para la Conservación, 2017). </t>
  </si>
  <si>
    <t>Estructura de gobernanza</t>
  </si>
  <si>
    <t>Es una estructura organizativa cuyos componentes facilitan la adecuada coordinación y articulación entre actores públicos, privados y comunitarios que son importantes para la gestión efectiva de las áreas protegidas y en la toma de decisiones de un territorio</t>
  </si>
  <si>
    <t>Según el Decreto 2372 se define como la unidad de clasificación o denominación genérica que se asigna a las áreas protegidas teniendo en cuenta sus características específicas, con el fin de lograr objetivos específicos de conservación bajo unas mismas directrices de manejo, restricciones y usos permitidos.</t>
  </si>
  <si>
    <t>Conflicto socio-ambiental</t>
  </si>
  <si>
    <t>Se identifican como las controversias de información, intereses o valores entre al menos dos grupos independientes, referidas a cuestiones relacionadas con el acceso, uso, control, disponibilidad y aprovechamiento de los recursos naturales y de las condiciones ambientales del entorno que afectan la calidad de vida de las personas. Los conflictos ambientales involucran a las autoridades encargadas de otorgar las autorizaciones para la realización de los proyectos, además de las comunidades y organizaciones locales, a los pueblos indígenas, a las comunidades negras, a los dueños de los proyectos (empresas), a las Organizaciones no gubernamentales e incluso a los grupos al margen de la ley. Además de ser social es también político y comprende aspectos relacionados con el espacio, el territorio y la población que en él habita. (Fuente: Adaptado de la web de la Universidad del Rosario)</t>
  </si>
  <si>
    <t>Componente diagnóstico</t>
  </si>
  <si>
    <t>Recoge la descripción, caracterización y análisis de los aspectos y dinámicas más relevantes para entender el estado actual del manejo y administración del área protegida, teniendo en cuenta los contextos local, regional, nacional e internacional -cuando sean del caso-. Este componente se concreta en una síntesis diagnóstica,  en la que se presentan las prioridades de manejo -sustentadas con información espacial, documental y primaria lo más actualizada y precisa posible-. (Fuente: Guía de planeación del manejo)</t>
  </si>
  <si>
    <t>Análisis de contexto integrado</t>
  </si>
  <si>
    <t>A partir del análisis de la información obtenida en el componente diagnóstico, se estructura el análisis de contexto integrado, que contiene de manera sucinta y estratégica, la situación actual, integrando los diferentes elementos del área protegida y del territorio donde está inmersa. Es así, como relaciona información, presentando un análisis desde las presiones y amenazas, dinámicas socio-económicas, vulnerabilidad climática, caracterización de actores, oportunidades y otros aspectos relevantes para la gestión del área protegida.</t>
  </si>
  <si>
    <t>Adaptación al cambio climático</t>
  </si>
  <si>
    <t>Proceso de ajuste al clima real o proyectado y sus efectos. En los sistemas humanos, la adaptación trata de moderar los daños o aprovechar las situaciones beneficiosas. En algunos sistemas naturales, la intervención humana puede facilitar el ajuste al clima proyectado y a sus efectos (IPCC, 2014). Capacidad adaptativa: capacidad de anticipar y responder frente a una amenaza atmosférica y/o climática (IDEAM, 2017). (Fuente: AbE. Guía de adaptación al cambio climático basada en ecosistemas en Colombia [Recurso electronico] / Dirección de Cambio Climático. Ministerio de Ambiente y Desarrollo Sostenible, 2018)</t>
  </si>
  <si>
    <t>Caracterización climática</t>
  </si>
  <si>
    <t xml:space="preserve">El primer paso para la consideración del cambio climático en el proceso de planificación es la descripción precisa del clima actual del área protegida, a partir de información bibliográfica y datos meteorológicos de estaciones cercanas. Esta descripción debe hacerse a partir de las variables que caracterizan el clima (precipitación, temperatura media, mínima y máxima, duración y frecuencia de eventos extremos, etcétera). La existencia de series largas de datos a menudo permite mostrar de forma gráfica y sencilla algunos indicadores de cambio climático, como tendencias ascendentes en la temperatura. La disponibilidad de series largas de datos es fundamental para poder diferenciar la variabilidad natural, de las tendencias a largo plazo del cambio climático inducido (Fuente: </t>
  </si>
  <si>
    <t>Análisis de vulnerabilidad</t>
  </si>
  <si>
    <t>Es preciso identificar de forma explícita los objetos de conservación que son susceptibles de verse afectados por el cambio climático y en qué medida, es decir valorar la vulnerabilidad de cada uno de ellos, de forma que puedan identificarse los efectos concretos sobre los mismos, y priorizar posteriormente las medidas de gestión sobre los más vulnerables. El análisis de vulnerabilidad permitirá identificar en qué medida el cambio climático es un factor de cambio relevante en el funcionamiento del área protegida, en relación a otros factores del cambio global (como el cambio de uso del suelo), de forma que sea posible priorizar en una fase posterior los objetivos de gestión. (Fuente: EUROPARC España. 2018. Las áreas protegidas en el contexto del cambio global: incorporación de la adaptación al cambio climático en la planificación y gestión)</t>
  </si>
  <si>
    <t>Servicios ecosistémicos
(Denominado actualmente como contribuciones de la naturaleza)</t>
  </si>
  <si>
    <r>
      <t xml:space="preserve">Son todos los beneficios que brinda la naturaleza. Se pueden dividir en cuatro grupos :
</t>
    </r>
    <r>
      <rPr>
        <b/>
        <sz val="10"/>
        <color theme="1"/>
        <rFont val="Trebuchet MS"/>
        <family val="2"/>
      </rPr>
      <t/>
    </r>
  </si>
  <si>
    <t>COMPOSICIÓN DE LA METODOLOGÍA</t>
  </si>
  <si>
    <t>Ficha de cada elemento de análisis (Hoja "Aplicativo")</t>
  </si>
  <si>
    <t>A continuación un ejemplo para diligenciar la ficha técnica:</t>
  </si>
  <si>
    <t>PROCESO DE APLICACIÓN</t>
  </si>
  <si>
    <t>A continuación, encontrará los pasos sugeridos para analizar la efectividad de manejo</t>
  </si>
  <si>
    <t>EJES TEMÁTICOS</t>
  </si>
  <si>
    <t>ELEMENTOS DE ANÁLISIS</t>
  </si>
  <si>
    <t>DESCRIPCIÓN</t>
  </si>
  <si>
    <t>NIVEL I</t>
  </si>
  <si>
    <t>NIVEL II</t>
  </si>
  <si>
    <t>NIVEL III</t>
  </si>
  <si>
    <t>NIVEL IV</t>
  </si>
  <si>
    <t>A. LOGROS</t>
  </si>
  <si>
    <r>
      <rPr>
        <b/>
        <sz val="12"/>
        <color theme="1"/>
        <rFont val="Trebuchet MS"/>
        <family val="2"/>
      </rPr>
      <t>A1</t>
    </r>
    <r>
      <rPr>
        <b/>
        <sz val="10"/>
        <color theme="1"/>
        <rFont val="Trebuchet MS"/>
        <family val="2"/>
      </rPr>
      <t>. Salud del área protegida</t>
    </r>
  </si>
  <si>
    <t>Analiza el impacto que la gestión del área tiene en el estado/salud del área protegida, a través del conocimiento de sus objetos de conservación (Ej. poblaciones, especies, ecosistemas, paisajes) y su manejo para reducir sus presiones. Parte de su importancia radica en asegurar la base natural que sustenta los servicios ecosistémicos esenciales para el bienestar humano (culturales, regulación, provisión, soporte).</t>
  </si>
  <si>
    <t>La integridad del área protegida se encuentra en estado No Deseable, no se cumple al menos con el atributo ecológico función en ninguno de los objetos de conservación. La base natural que sustenta la provisión de servicios ecosistémicos está en riesgo crítico.</t>
  </si>
  <si>
    <t>La integridad del área protegida se encuentra en estado No Deseable, se cumple solo para una parte de los objetos de conservación con el atributo función. La base natural que sustenta la provisión de servicios ecosistémicos está en condición de riesgo.</t>
  </si>
  <si>
    <r>
      <t>La integridad del área protegida se encuentra en estado Deseable, todos los objetos de conservación cumplen con el atributo ecológico función, pero la categoría de manejo del AP exige que se cumplan otros atributos ecológicos. La base natural que sustenta la provisión de servicios ecosistémicos está en condición vulnerable.</t>
    </r>
    <r>
      <rPr>
        <sz val="10"/>
        <color rgb="FF00B050"/>
        <rFont val="Calibri Light (Títulos)_x0000_"/>
      </rPr>
      <t/>
    </r>
  </si>
  <si>
    <t>La integridad del área protegida se encuentra en estado Deseable, los objetos de conservación cumplen los atributos ecológicos composición, estructura y función) acorde con la categoría de manejo del AP. La base natural sustenta la provisión de servicios ecosistémicos sin riesgo aparente.</t>
  </si>
  <si>
    <r>
      <rPr>
        <b/>
        <sz val="12"/>
        <color theme="1"/>
        <rFont val="Trebuchet MS"/>
        <family val="2"/>
      </rPr>
      <t>A2</t>
    </r>
    <r>
      <rPr>
        <b/>
        <sz val="10"/>
        <color theme="1"/>
        <rFont val="Trebuchet MS"/>
        <family val="2"/>
      </rPr>
      <t>. Adaptación frente al clima cambiante</t>
    </r>
  </si>
  <si>
    <t>Analiza el impacto que la gestión del área tiene en su adaptación o mitigación al cambio climático, a la variabilidad y a los fenómenos relacionados con el clima. Esto a través de una planificación que recoge conocimiento en torno a las amenazas, riesgos climáticos, transformaciones ecológicas y cambio en los servicios ecosistémicos y objetos de conservación debido al impacto de un clima cambiante.</t>
  </si>
  <si>
    <t>La gestión del área no considera el cambio, la variabilidad climática y fenómenos asociados en el AP y su zona de influencia en el plan de manejo.</t>
  </si>
  <si>
    <t>El plan de manejo incluye en el diagnóstico información climática pero aún no se utiliza para la definición de medidas de adaptación o mitigación en las estrategias de manejo.</t>
  </si>
  <si>
    <t>Se está ajustando la planificación, con base en la información climática, planteando metas, objetivos e indicadores visionarios que consideran consciente y deliberadamente los riesgos, retos y oportunidades de un clima cambiante. 
No se ha evaluado su impacto y aún no se implementan en los POA</t>
  </si>
  <si>
    <t>La gestión contribuye a la adaptación y mitigación del AP al cambio climático, a la variabilidad climática y a los fenómenos relacionados con el clima.
Se conoce el impacto que generan las medidas de adaptación y mitigación y se retroalimenta la planificación del manejo.</t>
  </si>
  <si>
    <r>
      <rPr>
        <b/>
        <sz val="12"/>
        <color theme="1"/>
        <rFont val="Trebuchet MS"/>
        <family val="2"/>
      </rPr>
      <t>A3.</t>
    </r>
    <r>
      <rPr>
        <b/>
        <sz val="10"/>
        <color theme="1"/>
        <rFont val="Trebuchet MS"/>
        <family val="2"/>
      </rPr>
      <t xml:space="preserve"> Valores culturales asociados a los objetivos de conservación</t>
    </r>
  </si>
  <si>
    <t>Analiza el impacto que la gestión del área tiene en el mantenimiento de bienes materiales e intangibles relacionados con los valores culturales para el cumplimiento de los objetivos de conservación.</t>
  </si>
  <si>
    <t>Los objetivos de conservación no integran el conocimiento ancestral, uso, valores culturales y espirituales y/o costumbres tradicionales</t>
  </si>
  <si>
    <t>La gestión del área protegida avanza en el reconocimiento de una parte del conocimiento ancestral, uso, valores culturales y espirituales y/o costumbres tradicionales asociadas al cumplimiento de los objetivos de conservación, se identifican objetos de conservación asociados a los valores culturales.</t>
  </si>
  <si>
    <t>La gestión del área protegida reconoce e integra a la planeación el conocimiento ancestral, uso, valores culturales y espirituales y/o costumbres tradicionales asociadas al cumplimiento de los objetivos de conservación.</t>
  </si>
  <si>
    <t>El conocimiento ancestral, uso, valores culturales y espirituales y/o costumbres tradicionales asociadas contribuyen al logro de los objetivos de conservación.</t>
  </si>
  <si>
    <r>
      <rPr>
        <b/>
        <sz val="12"/>
        <rFont val="Trebuchet MS"/>
        <family val="2"/>
      </rPr>
      <t>A4.</t>
    </r>
    <r>
      <rPr>
        <b/>
        <sz val="10"/>
        <rFont val="Trebuchet MS"/>
        <family val="2"/>
      </rPr>
      <t xml:space="preserve"> Beneficios asociados a las contribuciones de la naturaleza</t>
    </r>
  </si>
  <si>
    <t>Analiza los beneficios ambientales, sociales, culturales y económicos derivados de las contribuciones (anteriormente denominados servicios ecosistémicos) que el área brinda actualmente o que puede ofrecer a futuro. Parte del principio de la equidad en la distribución de los beneficios.</t>
  </si>
  <si>
    <t>Se identifican los beneficios derivados de las contribuciones de la naturaleza que brinda el área protegida, pero aún no se cuenta con una caracterización de los mismos.</t>
  </si>
  <si>
    <t>Se cuenta con la caracterización de las contribuciones de la naturaleza priorizadas que genera el área protegida y de los beneficios que brindan.</t>
  </si>
  <si>
    <t>Se toman medidas con los actores estratégicos para la distribución de los beneficios asociados a las contribuciones de la naturaleza que genera el área protegida</t>
  </si>
  <si>
    <t>Los beneficios asociados a las contribuciones de la naturaleza que genera el AP son de acceso justo y equitativo para los actores estratégicos y población en general.</t>
  </si>
  <si>
    <t>B. CONTEXTO</t>
  </si>
  <si>
    <r>
      <rPr>
        <b/>
        <sz val="12"/>
        <color theme="1"/>
        <rFont val="Trebuchet MS"/>
        <family val="2"/>
      </rPr>
      <t>B1</t>
    </r>
    <r>
      <rPr>
        <b/>
        <sz val="10"/>
        <color theme="1"/>
        <rFont val="Trebuchet MS"/>
        <family val="2"/>
      </rPr>
      <t>. Oportunidades en el territorio para la gestión</t>
    </r>
  </si>
  <si>
    <t>Analiza las ventanas de oportunidad actuales y/o potenciales que permiten potenciar la gestión del área protegida.</t>
  </si>
  <si>
    <t>No se identifican las oportunidades que el territorio ofrece para la gestión del área protegida</t>
  </si>
  <si>
    <t>Se identifican las oportunidades que el territorio ofrece para la gestión del área protegida, pero no se toman medidas para aprovecharlas</t>
  </si>
  <si>
    <t>Las oportunidades que el territorio ofrece para la gestión del área protegida son aprovechadas pero aún no se conoce su impacto</t>
  </si>
  <si>
    <t>El área potencializa a su favor las oportunidades que el territorio ofrece para su gestión, generando impactos sobre los objetos de conservación</t>
  </si>
  <si>
    <r>
      <rPr>
        <b/>
        <sz val="12"/>
        <color theme="1"/>
        <rFont val="Trebuchet MS"/>
        <family val="2"/>
      </rPr>
      <t>B2</t>
    </r>
    <r>
      <rPr>
        <b/>
        <sz val="10"/>
        <color theme="1"/>
        <rFont val="Trebuchet MS"/>
        <family val="2"/>
      </rPr>
      <t>. Claridad en la propiedad de la tierra</t>
    </r>
  </si>
  <si>
    <t>Analiza la claridad de la seguridad legal y jurídica de la propiedad de la tierra del área protegida.</t>
  </si>
  <si>
    <t>No se tiene claridad sobre la propiedad de la tierra en el AP</t>
  </si>
  <si>
    <t>Se avanza en la caracterización de la propiedad y tenencia de los predios en menos del 60% del área protegida, esta condición afecta la gestión</t>
  </si>
  <si>
    <t>Se avanza en la caracterización de la propiedad y tenencia de los predios en más del 60% del área protegida, esta condición no afecta la gestión</t>
  </si>
  <si>
    <t>Se tiene claridad sobre la propiedad de la tierra en la totalidad del área protegida, esta condición no afecta la gestión</t>
  </si>
  <si>
    <r>
      <rPr>
        <b/>
        <sz val="12"/>
        <color theme="1"/>
        <rFont val="Trebuchet MS"/>
        <family val="2"/>
      </rPr>
      <t>B3</t>
    </r>
    <r>
      <rPr>
        <b/>
        <sz val="10"/>
        <color theme="1"/>
        <rFont val="Trebuchet MS"/>
        <family val="2"/>
      </rPr>
      <t>. Conflictos socio-ambientales</t>
    </r>
  </si>
  <si>
    <t>La planeación del manejo integra estrategias participativas conducentes a resolver o minimizar los conflictos socio ambientales, por lo que son atendidos y gestionados oportunamente</t>
  </si>
  <si>
    <r>
      <rPr>
        <b/>
        <sz val="12"/>
        <color theme="1"/>
        <rFont val="Trebuchet MS"/>
        <family val="2"/>
      </rPr>
      <t>B4</t>
    </r>
    <r>
      <rPr>
        <b/>
        <sz val="10"/>
        <color theme="1"/>
        <rFont val="Trebuchet MS"/>
        <family val="2"/>
      </rPr>
      <t>. Presiones y amenazas</t>
    </r>
  </si>
  <si>
    <t>Analiza si las acciones de manejo identificadas para enfrentar las principales presiones y amenazas, favorecen el logro de los objetivos de conservación</t>
  </si>
  <si>
    <t>No se cuenta con el análisis de las  presiones y amenazas a los objetos de conservación. O el análisis de encuentra desactualizado</t>
  </si>
  <si>
    <t>Se cuenta con un análisis parcial de las presiones y amenazas a los objetos de conservación</t>
  </si>
  <si>
    <t>Se cuenta con el análisis completo de presiones y amenazas (localización, extensión y persistencia) a los objetos de conservación en el área protegida y en un contexto territorial. Se está en proceso de integrar el análisis en la planeación del manejo</t>
  </si>
  <si>
    <t>La planeación del manejo integra el análisis de presiones y amenazas, por lo que son atendidas y gestionadas oportunamente</t>
  </si>
  <si>
    <t>C. PLANEACIÓN Y SEGUIMIENTO</t>
  </si>
  <si>
    <r>
      <rPr>
        <b/>
        <sz val="12"/>
        <color theme="1"/>
        <rFont val="Trebuchet MS"/>
        <family val="2"/>
      </rPr>
      <t>C1</t>
    </r>
    <r>
      <rPr>
        <b/>
        <sz val="10"/>
        <color theme="1"/>
        <rFont val="Trebuchet MS"/>
        <family val="2"/>
      </rPr>
      <t>. Coherencia en el diseño del área protegida</t>
    </r>
  </si>
  <si>
    <t>Analiza si el diseño del área protegida (delimitación del polígono) responde a la espacialización de los objetivos de conservación propuestos y si la zonificación y regulación de usos es coherente con los dos elementos mencionados</t>
  </si>
  <si>
    <t>No existe coherencia entre diseño del área, la categoría de manejo y la zonificación ya que no responden completamente a los objetivos de conservación del área, poniendo en riesgo su cumplimiento</t>
  </si>
  <si>
    <t>El diseño del área es coherente frente a los objetivos de conservación. La categoría de manejo y la zonificación presentan ciertas inconsistencias</t>
  </si>
  <si>
    <t>La categoría de manejo, el diseño del área y la zonificación son coherentes entre sí, favoreciendo el cumplimiento de los objetivos de conservación</t>
  </si>
  <si>
    <r>
      <rPr>
        <b/>
        <sz val="12"/>
        <color theme="1"/>
        <rFont val="Trebuchet MS"/>
        <family val="2"/>
      </rPr>
      <t>C2</t>
    </r>
    <r>
      <rPr>
        <b/>
        <sz val="10"/>
        <color theme="1"/>
        <rFont val="Trebuchet MS"/>
        <family val="2"/>
      </rPr>
      <t>. Límites del área protegida</t>
    </r>
  </si>
  <si>
    <t>Identifica el estado en la claridad de los límites definidos para el área protegida, las acciones que se han implementado para su precisión, demarcación y socialización con los actores comunitarios e institucionales, entendiendo que son los objetivos de conservación los que orientan la definición de límites.</t>
  </si>
  <si>
    <t>Los límites no están claros, existen diferencias entre la resolución y la cartografía</t>
  </si>
  <si>
    <t xml:space="preserve">Se adelantan acciones para la clarificación de límites </t>
  </si>
  <si>
    <t>Los límites son claros y coherentes entre la resolución y la cartografía, y se inicia la socialización con actores sociales e institucionales</t>
  </si>
  <si>
    <t>Los límites son claros y coherentes entre la resolución y la cartografía, y son reconocidos y respetados por todos los actores sociales e institucionales</t>
  </si>
  <si>
    <r>
      <rPr>
        <b/>
        <sz val="12"/>
        <color theme="1"/>
        <rFont val="Trebuchet MS"/>
        <family val="2"/>
      </rPr>
      <t>C3</t>
    </r>
    <r>
      <rPr>
        <b/>
        <sz val="10"/>
        <color theme="1"/>
        <rFont val="Trebuchet MS"/>
        <family val="2"/>
      </rPr>
      <t>. Coherencia e implementación del plan de manejo</t>
    </r>
  </si>
  <si>
    <t>Analiza si el plan de manejo es coherente entre sus componentes y si es un instrumento que orienta la gestión del área en un escenario regional.</t>
  </si>
  <si>
    <t>No se cuenta con un instrumento de planeación, o de existir, se encuentra desactualizado y no se implementa</t>
  </si>
  <si>
    <t>Existen vacíos en la coherencia en algunos de los componentes plan de manejo. Se implementa en su mayoría</t>
  </si>
  <si>
    <t>Existe sinergia entre los componentes del plan de manejo. Se implementa en su totalidad</t>
  </si>
  <si>
    <r>
      <rPr>
        <b/>
        <sz val="12"/>
        <color theme="1"/>
        <rFont val="Trebuchet MS"/>
        <family val="2"/>
      </rPr>
      <t>C4</t>
    </r>
    <r>
      <rPr>
        <b/>
        <sz val="10"/>
        <color theme="1"/>
        <rFont val="Trebuchet MS"/>
        <family val="2"/>
      </rPr>
      <t>. Articulación con áreas del SINAP y/u otras áreas de importancia para la conservación</t>
    </r>
  </si>
  <si>
    <t xml:space="preserve">Analiza la integración de la gestión del área protegida, en el contexto regional, con otras áreas del SINAP y otras áreas de importancia para la conservación, ya que la mayor o menor distancia al área protegida, respecto de otras áreas en buen estado, influye en el flujo y supervivencia de los objetos de conservación, así como también en la permanencia de los procesos ecológicos vitales. </t>
  </si>
  <si>
    <t>No se ha iniciado la articulación y gestión con áreas del SINAP y/u otras áreas de importancia para la conservación alrededor del área protegida</t>
  </si>
  <si>
    <t>Se inicia la articulación con áreas del SINAP y/u otras áreas de importancia para la conservación alrededor del área protegida</t>
  </si>
  <si>
    <t>Existe articulación con otras áreas del SINAP y/u otras áreas de importancia para la conservación alrededor del área protegida, pero aún no se evidencian impactos</t>
  </si>
  <si>
    <t>La gestión del área protegida con otras áreas del SINAP y/u otras áreas de importancia para la conservación contribuye a la disminución ó prevención de las presiones y genera conectividad funcional.</t>
  </si>
  <si>
    <r>
      <rPr>
        <b/>
        <sz val="12"/>
        <rFont val="Trebuchet MS"/>
        <family val="2"/>
      </rPr>
      <t>C5</t>
    </r>
    <r>
      <rPr>
        <b/>
        <sz val="10"/>
        <rFont val="Trebuchet MS"/>
        <family val="2"/>
      </rPr>
      <t>. Articulación transfronteriza para la gestión</t>
    </r>
  </si>
  <si>
    <t>Analiza la articulación entre autoridades ambientales responsables/competentes de áreas protegidas limítrofes entre otros países para la reducción de presiones comunes y mantener los objeto de conservación compartidos</t>
  </si>
  <si>
    <t>No existe relacionamiento entre las áreas protegidas fronterizas</t>
  </si>
  <si>
    <t>Las áreas protegidas fronterizas se reconocen mutuamente e inician acercamientos</t>
  </si>
  <si>
    <t>Las áreas protegidas fronterizas definen un plan de trabajo e inician la implementación de acciones conjuntamente</t>
  </si>
  <si>
    <t>Las áreas protegidas fronterizas implementan con participación de las comunidades, acciones de manejo enmarcadas en un plan de trabajo que aporta a la reducción de presiones comunes y conectividad de los ecosistemas compartidos</t>
  </si>
  <si>
    <r>
      <rPr>
        <b/>
        <sz val="12"/>
        <rFont val="Trebuchet MS"/>
        <family val="2"/>
      </rPr>
      <t>C6</t>
    </r>
    <r>
      <rPr>
        <b/>
        <sz val="10"/>
        <rFont val="Trebuchet MS"/>
        <family val="2"/>
      </rPr>
      <t>. Cumplimiento de la zonificación</t>
    </r>
  </si>
  <si>
    <t>La zonificación, junto con el diagnóstico, es la base para dirigir las intervenciones sobre el área, lo cual se traduce en un manejo diferenciado para lograr los objetivos de conservación. El ordenamiento constituye un componente muy importante ya que tiene como fin identificar las reglas sobre el uso del área (www.parquesnacionales.gov.co)</t>
  </si>
  <si>
    <t>La zonificación no cuenta con una reglamentación específica</t>
  </si>
  <si>
    <t>Se está en proceso de definir una reglamentación específica que regule los usos del área. Se presentan conflictos con los usuarios en el área</t>
  </si>
  <si>
    <t>Se implementa la reglamentación específica para regular los usos del área y un esquema de control y vigilancia de acuerdo a la zonificación. Se identifica la reducción de las actividades prohibidas y restringidas en la mayoría del área</t>
  </si>
  <si>
    <t>La zonificación cuenta con un esquema de control y vigilancia y una reglamentación clara. Su implementación ha conducido a regular los usos permitidos, y reducir significativamente las actividades prohibidas y restringidas en la totalidad del área</t>
  </si>
  <si>
    <r>
      <rPr>
        <b/>
        <sz val="12"/>
        <color theme="1"/>
        <rFont val="Trebuchet MS"/>
        <family val="2"/>
      </rPr>
      <t>C7</t>
    </r>
    <r>
      <rPr>
        <b/>
        <sz val="10"/>
        <color theme="1"/>
        <rFont val="Trebuchet MS"/>
        <family val="2"/>
      </rPr>
      <t>. Articulación de la gestión del área con los planes de ordenamiento territorial</t>
    </r>
  </si>
  <si>
    <t>Analiza en qué medida la zonificación y ejecución del plan estratégico del área protegida se incluye en el plan de ordenamiento territorial, reconociéndola como determinante ambiental.</t>
  </si>
  <si>
    <t>El plan de ordenamiento ambiental no reconoce el área como determinante ambiental</t>
  </si>
  <si>
    <t>Se inicia la gestión para que el área protegida sea reconocida como determinante ambiental en el plan de ordenamiento territorial</t>
  </si>
  <si>
    <t>El plan de ordenamiento territorial reconoce el área protegida como determinante ambiental</t>
  </si>
  <si>
    <t>El plan de ordenamiento reconoce el área protegida como determinante ambiental y su programa de ejecución y la zonificación ambiental del municipio lo integran y reconocen, lo cual se evidencia en la implementación de acciones</t>
  </si>
  <si>
    <r>
      <rPr>
        <b/>
        <sz val="12"/>
        <color theme="1"/>
        <rFont val="Trebuchet MS"/>
        <family val="2"/>
      </rPr>
      <t>C8</t>
    </r>
    <r>
      <rPr>
        <b/>
        <sz val="10"/>
        <color theme="1"/>
        <rFont val="Trebuchet MS"/>
        <family val="2"/>
      </rPr>
      <t>. Manejo y uso del conocimiento</t>
    </r>
  </si>
  <si>
    <t>Analiza si la información se encuentra actualizada, disponible, completa y de alta calidad, de manera que permita contar con una línea base proveniente de cualquier fuente confiable, para la toma de decisiones adecuada y la formulación de acciones informadas para la implementación de las diferentes estrategias de manejo.</t>
  </si>
  <si>
    <t>El conocimiento para la planeación del manejo  es insuficiente o se encuentra desactualizado</t>
  </si>
  <si>
    <t>Se identifican vacíos de conocimiento para la planeación del manejo y se establecen mecanismos para suplirlos</t>
  </si>
  <si>
    <t>Se implementan mecanismos para suplir los vacíos de conocimiento</t>
  </si>
  <si>
    <t>Se cuenta con conocimiento actualizado, completo, accesible y de alta calidad para la planeación del manejo</t>
  </si>
  <si>
    <r>
      <rPr>
        <b/>
        <sz val="12"/>
        <color theme="1"/>
        <rFont val="Trebuchet MS"/>
        <family val="2"/>
      </rPr>
      <t>C9</t>
    </r>
    <r>
      <rPr>
        <b/>
        <sz val="10"/>
        <color theme="1"/>
        <rFont val="Trebuchet MS"/>
        <family val="2"/>
      </rPr>
      <t>. Implementación de las líneas de gestión</t>
    </r>
  </si>
  <si>
    <t>Analiza el nivel de avance de las líneas de gestión, en el marco del plan operativo anual - POA y su continuidad en la implementación</t>
  </si>
  <si>
    <t>Las líneas de gestión no han sido definidas</t>
  </si>
  <si>
    <t>Las líneas de gestión han sido definidas conjuntamente con los actores estratégicos y tienen un avance inferior al 60%. Su implementación tiene interrupciones</t>
  </si>
  <si>
    <t>Las líneas de gestión tienen un avance superior al 60% e inferior al 90%. Su implementación tiene interrupciones ocasionales</t>
  </si>
  <si>
    <r>
      <rPr>
        <b/>
        <sz val="12"/>
        <color theme="1"/>
        <rFont val="Trebuchet MS"/>
        <family val="2"/>
      </rPr>
      <t>C10</t>
    </r>
    <r>
      <rPr>
        <b/>
        <sz val="10"/>
        <color theme="1"/>
        <rFont val="Trebuchet MS"/>
        <family val="2"/>
      </rPr>
      <t>. Evaluación, seguimiento y retroalimentación a la planeación del manejo</t>
    </r>
  </si>
  <si>
    <t>Analiza si el conocimiento y los aprendizajes de los procesos y logros son incorporados sistémicamente en la planeación del manejo</t>
  </si>
  <si>
    <t>No se realiza la evaluación, seguimiento, retroalimentación a la planeación del manejo</t>
  </si>
  <si>
    <t>Se realiza de manera discontinua la evaluación, seguimiento y retroalimentación</t>
  </si>
  <si>
    <t>D. GOBERNANZA</t>
  </si>
  <si>
    <r>
      <rPr>
        <b/>
        <sz val="12"/>
        <color theme="1"/>
        <rFont val="Trebuchet MS"/>
        <family val="2"/>
      </rPr>
      <t>D1</t>
    </r>
    <r>
      <rPr>
        <b/>
        <sz val="10"/>
        <color theme="1"/>
        <rFont val="Trebuchet MS"/>
        <family val="2"/>
      </rPr>
      <t>. Legitimidad de las instancias para la participación y coordinación</t>
    </r>
  </si>
  <si>
    <t>Analiza los componentes que facilitan la adecuada participación, coordinación y articulación entre actores públicos, privados y comunitarios que son importantes para la planeación del manejo del área protegida y la toma de decisiones en el territorio donde se encuentra inmersa, generando además un escenario de confianza y transparencia para la gestión del área protegida</t>
  </si>
  <si>
    <t>No existen instancias para la participación y coordinación con actores estratégicos en la gestión del AP</t>
  </si>
  <si>
    <t xml:space="preserve">Existen instancias para la participación y coordinación, pero aún no se encuentran apropiadas por todos los actores estratégicos </t>
  </si>
  <si>
    <t>Las instancias para la gestión y toma de decisiones son reconocidas y apropiadas por la mayoría de los actores estratégicos</t>
  </si>
  <si>
    <t xml:space="preserve">Las instancias de participación y coordinación entre todos actores estratégicos facilita la gestión del AP </t>
  </si>
  <si>
    <r>
      <rPr>
        <b/>
        <sz val="12"/>
        <color theme="1"/>
        <rFont val="Trebuchet MS"/>
        <family val="2"/>
      </rPr>
      <t>D2</t>
    </r>
    <r>
      <rPr>
        <b/>
        <sz val="10"/>
        <color theme="1"/>
        <rFont val="Trebuchet MS"/>
        <family val="2"/>
      </rPr>
      <t>. Articulación entre la autoridad ambiental y la tradicional para la gestión del área protegida</t>
    </r>
  </si>
  <si>
    <t>Analiza la existencia o no de mecanismos e instancias para el accionar articulado para la gestión del área protegida entre la autoridad ambiental y la tradicional</t>
  </si>
  <si>
    <t>La autoridad tradicional y la autoridad ambiental no reconocen mutuamente su rol en la gestión del área protegida</t>
  </si>
  <si>
    <t xml:space="preserve">Hay avances en el reconocimiento mutuo del rol en la gestión del área protegida de la autoridad tradicional y la autoridad ambiental, pero aún no hay mecanismos e instancias formales de articulación.   </t>
  </si>
  <si>
    <t>Se establecen mecanismo(s) e instancia(s) para el relacionamiento entre la autoridad tradicional y la autoridad ambiental</t>
  </si>
  <si>
    <t>Existe un reconocimiento y relacionamiento formalizado para la articulación entre la autoridad tradicional y la autoridad ambiental, a través de mecanismos e instancias que hacen parte del instrumento de planeación</t>
  </si>
  <si>
    <r>
      <rPr>
        <b/>
        <sz val="12"/>
        <color theme="1"/>
        <rFont val="Trebuchet MS"/>
        <family val="2"/>
      </rPr>
      <t>D3</t>
    </r>
    <r>
      <rPr>
        <b/>
        <sz val="10"/>
        <color theme="1"/>
        <rFont val="Trebuchet MS"/>
        <family val="2"/>
      </rPr>
      <t>. Cualificación de actores estratégicos</t>
    </r>
  </si>
  <si>
    <t>Analiza la cualificación y fortalecimiento de capacidades que se genera en los actores estratégicos para la gestión e implementación de estrategias de manejo</t>
  </si>
  <si>
    <t>Los actores estratégicos no se encuentran cualificados</t>
  </si>
  <si>
    <t>Se identifican las necesidades de cualificación de los actores estratégicos</t>
  </si>
  <si>
    <t>Se avanza en la cualificación de algunos actores estratégicos</t>
  </si>
  <si>
    <t>Los actores estratégicos se encuentran cualificados  y participan de forma informada en la implementación de las estrategias</t>
  </si>
  <si>
    <r>
      <rPr>
        <b/>
        <sz val="12"/>
        <color theme="1"/>
        <rFont val="Trebuchet MS"/>
        <family val="2"/>
      </rPr>
      <t>D4</t>
    </r>
    <r>
      <rPr>
        <b/>
        <sz val="10"/>
        <color theme="1"/>
        <rFont val="Trebuchet MS"/>
        <family val="2"/>
      </rPr>
      <t>. Manejo de conflictos</t>
    </r>
  </si>
  <si>
    <t>Analiza la existencia o no de los mecanismos adecuados conducentes a minimizar o solucionar conflictos y diferencias entre los actores estratégicos para la gestión del área.</t>
  </si>
  <si>
    <t>Se identifican y caracterizan los conflictos y se avanza en la construcción de mecanismos para su solución</t>
  </si>
  <si>
    <t>Se utilizan los mecanismos y canales para la resolución de conflictos/diferencias entre actores estratégicos. Estos se encuentran en proceso de consolidación y fortalecimiento</t>
  </si>
  <si>
    <t>Los conflictos/diferencias entre actores estratégicos se resuelven de manera justa y equitativa</t>
  </si>
  <si>
    <r>
      <rPr>
        <b/>
        <sz val="12"/>
        <color theme="1"/>
        <rFont val="Trebuchet MS"/>
        <family val="2"/>
      </rPr>
      <t>D5</t>
    </r>
    <r>
      <rPr>
        <b/>
        <sz val="10"/>
        <color theme="1"/>
        <rFont val="Trebuchet MS"/>
        <family val="2"/>
      </rPr>
      <t>. Incidencia del riesgo público en la gestión</t>
    </r>
  </si>
  <si>
    <t>Las situaciones de riesgo público presentes en las áreas protegidas, afectan la gestión en el territorio, así como la integridad física del personal que labora en éstas. Es así, que el análisis de esta variable está dirigido a determinar el impacto de dichas situaciones en la implementación de las acciones de manejo definidas en el área protegida. En el caso en que no existan condiciones de riesgo público, este aspecto no será analizado.</t>
  </si>
  <si>
    <t>Las condiciones de riesgo público impiden la gestión en el área protegida</t>
  </si>
  <si>
    <t>Las condiciones de riesgo público impiden la gestión en gran parte del área protegida</t>
  </si>
  <si>
    <t>Las condiciones de riesgo público tienen una baja incidencia en la gestión, por lo que se realiza el manejo en gran parte del área protegida</t>
  </si>
  <si>
    <t>Las condiciones de riesgo público no afectan la gestión en el área protegida</t>
  </si>
  <si>
    <r>
      <rPr>
        <b/>
        <sz val="12"/>
        <color theme="1"/>
        <rFont val="Trebuchet MS"/>
        <family val="2"/>
      </rPr>
      <t>D6</t>
    </r>
    <r>
      <rPr>
        <b/>
        <sz val="10"/>
        <color theme="1"/>
        <rFont val="Trebuchet MS"/>
        <family val="2"/>
      </rPr>
      <t>. Inclusión de elementos intergeneracionales/género para la gestión del AP</t>
    </r>
  </si>
  <si>
    <t xml:space="preserve">Interpreta cómo se incorporan de manera justa y equitativa elementos diferenciados de roles en la implementación de las estrategias de manejo; además de cómo se tienen en cuenta aspectos relacionados con relevo generacional que permita la continuidad en procesos de conservación en las AP a largo plazo. </t>
  </si>
  <si>
    <t>No se evidencia la inclusión de elementos de género e intergeneracionales en la planeación y manejo</t>
  </si>
  <si>
    <t xml:space="preserve">Se avanza en la identificación de elementos de género e intergeneracionales para incorporarlos en la planeación de manejo </t>
  </si>
  <si>
    <t>Las estrategias que lo requieren incorporan elementos de género e intergeneracionales</t>
  </si>
  <si>
    <t>Se implementan estrategias de manejo con el reconocimiento diferenciado de los roles de género e intergeneracionales en concordancia con el contexto socio-cultural de la comunidad.</t>
  </si>
  <si>
    <t>E. RECURSOS</t>
  </si>
  <si>
    <r>
      <rPr>
        <b/>
        <sz val="12"/>
        <color theme="1"/>
        <rFont val="Trebuchet MS"/>
        <family val="2"/>
      </rPr>
      <t>E1</t>
    </r>
    <r>
      <rPr>
        <b/>
        <sz val="10"/>
        <color theme="1"/>
        <rFont val="Trebuchet MS"/>
        <family val="2"/>
      </rPr>
      <t>. Sostenibilidad financiera</t>
    </r>
  </si>
  <si>
    <t>Analiza si el presupuesto asignado al área anualmente, independiente de su fuente de financiamiento, permite cubrir los costos recurrentes y si como estrategia a largo plazo para la sostenibilidad de los procesos que se desarrollan en el área protegida, se ha contemplado mecanismos de financiamiento como cobro de tarifas a usuarios, permisos, entre otros. Los costos recurrentes corresponden a aquellos que se generan regularmente, año tras año y son esenciales para el manejo del área protegida.</t>
  </si>
  <si>
    <t>No existe un presupuesto asignado para la administración y manejo del área protegida</t>
  </si>
  <si>
    <t>Existe un presupuesto que cubre parte de los costos recurrentes</t>
  </si>
  <si>
    <t>El presupuesto cubre los costos recurrentes. Se diseñan mecanismos financieros para cubrir la totalidad de las necesidades de gestión y reducir la brecha financiera</t>
  </si>
  <si>
    <t>Se cuenta con un presupuesto continuo que cubre los costos recurrentes y las necesidades de gestión y se implementan diversos mecanismos financieros para reducir la brecha financiera, como: tasas, tarifas, permisos, entre otros.</t>
  </si>
  <si>
    <r>
      <rPr>
        <b/>
        <sz val="12"/>
        <color theme="1"/>
        <rFont val="Trebuchet MS"/>
        <family val="2"/>
      </rPr>
      <t>E2</t>
    </r>
    <r>
      <rPr>
        <b/>
        <sz val="10"/>
        <color theme="1"/>
        <rFont val="Trebuchet MS"/>
        <family val="2"/>
      </rPr>
      <t>. Talento humano</t>
    </r>
  </si>
  <si>
    <t>Analiza la disponibilidad del talento humano y si el mismo cuenta con las destrezas y competencias requeridas para la adecuada gestión del área protegida. Esto implica que el talento humano cuenta con la formación, experiencia y capacidad técnica necesaria y que adicionalmente, ha sido entrenado para atender las necesidades de manejo.</t>
  </si>
  <si>
    <t>El personal es insuficiente para implementar todas las líneas de gestión y sus destrezas y competencias no son las requeridas</t>
  </si>
  <si>
    <t>El personal es insuficiente para implementar la mayoría de las líneas de gestión y sus destrezas y competencias no son las requeridas</t>
  </si>
  <si>
    <t>El personal es suficiente para implementar la mayoría de las líneas de gestión y sus destrezas y competencias son aceptables</t>
  </si>
  <si>
    <t>El personal es suficiente para implementar todas las líneas de gestión, se encuentra capacitado y tiene las competencias y destrezas requeridas</t>
  </si>
  <si>
    <r>
      <rPr>
        <b/>
        <sz val="12"/>
        <color theme="1"/>
        <rFont val="Trebuchet MS"/>
        <family val="2"/>
      </rPr>
      <t>E3</t>
    </r>
    <r>
      <rPr>
        <b/>
        <sz val="10"/>
        <color theme="1"/>
        <rFont val="Trebuchet MS"/>
        <family val="2"/>
      </rPr>
      <t>. Equipo e infraestructura</t>
    </r>
  </si>
  <si>
    <t>Analiza para las líneas de gestión que lo requieren, la disponibilidad y mantenimiento de los equipos e infraestructura física. Este último incluye el mantenimiento preventivo y reparaciones oportunas.</t>
  </si>
  <si>
    <t>No se cuenta con el equipo e infraestructura para la gestión</t>
  </si>
  <si>
    <t>El equipo e infraestructura  son inadecuados para la gestión</t>
  </si>
  <si>
    <t>El  equipo e infraestructura son adecuados y su mantenimiento es esporádico.</t>
  </si>
  <si>
    <t>El  equipo e infraestructura son suficientes y adecuados para  la gestión, responden al plan de adquisiciones y cuentan con un mantenimiento continuo.</t>
  </si>
  <si>
    <t>F. SISTEMAS PRODUCTIVOS SOSTENIBLES</t>
  </si>
  <si>
    <r>
      <rPr>
        <b/>
        <sz val="12"/>
        <color theme="1"/>
        <rFont val="Trebuchet MS"/>
        <family val="2"/>
      </rPr>
      <t>F1.</t>
    </r>
    <r>
      <rPr>
        <b/>
        <sz val="10"/>
        <color theme="1"/>
        <rFont val="Trebuchet MS"/>
        <family val="2"/>
      </rPr>
      <t xml:space="preserve"> Implementación de cadenas de valor</t>
    </r>
  </si>
  <si>
    <t>Comprende la capacidad de generar valor agregado en la cadena de diferentes productos o servicios de los sistemas productivos que se dan en las AP y en su zona de influencia y la posibilidad de que estas cadenas generen un comercio justo que pone al centro los seres humanos y la sostenibilidad social, económica y ambiental de las sociedades; dignificando el trabajo, respetando el medio ambiente y fomentando una gestión responsable y sostenible de los recursos naturales. 
De acuerdo al Plan Nacional de Biocomercio, los bienes y servicios sostenibles provenientes de los recursos naturales, son aquellos que, en su proceso de aprovechamiento, producción, manejo, transformación, comercialización y/o disposición, incorporan mejores prácticas ambientales garantizando la conservación del medio de donde fueron extraídos y la sostenibilidad del recurso. (ONVS 2014). De acuerdo a lo anterior se identifican, entre otros, los siguientes productos o servicios de los sistemas de producción presentes en el AP y en su zona de influencia, provenientes de los servicios de los ecosistemas:
• Productos maderables
• Productos no maderables
• Productos derivados de la fauna silvestre
• Ecoturismo
• Restauración</t>
  </si>
  <si>
    <t>No se generan cadenas de valor y biocomercio para los sistemas productivos del área protegida</t>
  </si>
  <si>
    <t>Se caracteriza y priorizan sistemas productivos para generar cadenas de valor  y/o biocomercio</t>
  </si>
  <si>
    <t xml:space="preserve">Se avanza en la construcción del portafolio de productos y en la elaboración del programa de biocomercio </t>
  </si>
  <si>
    <t>Se cuenta con un portafolio de productos, se implementan programas de biocomercio generando cadenas de valor y beneficios en las comunidades</t>
  </si>
  <si>
    <r>
      <rPr>
        <b/>
        <sz val="12"/>
        <color theme="1"/>
        <rFont val="Trebuchet MS"/>
        <family val="2"/>
      </rPr>
      <t>F2</t>
    </r>
    <r>
      <rPr>
        <b/>
        <sz val="10"/>
        <color theme="1"/>
        <rFont val="Trebuchet MS"/>
        <family val="2"/>
      </rPr>
      <t>. Buenas prácticas</t>
    </r>
  </si>
  <si>
    <t>Analiza si las prácticas utilizadas en los sistemas productivos y el turismo  son sostenibles (en aspectos socioeconómicos, biofísicos y técnico productivos), de manera que sean coherentes con los objetivos del AP y con su área de influencia.</t>
  </si>
  <si>
    <t>No existe una caracterización detallada de los sistemas productivos del AP</t>
  </si>
  <si>
    <t>Los sistemas productivos del AP no incluyen buenas prácticas en sus procesos</t>
  </si>
  <si>
    <t>Se inicia la implementación de buenas prácticas en los sistemas productivos del AP</t>
  </si>
  <si>
    <t>Los sistemas productivos del AP incluyen buenas prácticas en sus procesos y contribuyen al logro de objetivos de conservación asociados a uso</t>
  </si>
  <si>
    <r>
      <rPr>
        <b/>
        <sz val="12"/>
        <color theme="1"/>
        <rFont val="Trebuchet MS"/>
        <family val="2"/>
      </rPr>
      <t>F3</t>
    </r>
    <r>
      <rPr>
        <b/>
        <sz val="10"/>
        <color theme="1"/>
        <rFont val="Trebuchet MS"/>
        <family val="2"/>
      </rPr>
      <t>. Turismo como estrategia de conservación</t>
    </r>
  </si>
  <si>
    <t>Analiza como las áreas protegidas con vocación ecoturística, realizan actividades acordes con los objetivos de conservación del AP, ya sea al interior o en su zona de influencia, generando beneficios económicos a las comunidades locales.</t>
  </si>
  <si>
    <t>La actividad ecoturística se identifica como estrategia para el AP pero no se ha caracterizado</t>
  </si>
  <si>
    <t xml:space="preserve">La actividad ecoturística se encuentra caracterizada y se avanza en su regulación </t>
  </si>
  <si>
    <t>La actividad ecoturística se encuentra regulada e incorporada a la zonificación, se desconoce los beneficios que genera a las comunidades locales</t>
  </si>
  <si>
    <t xml:space="preserve">La actividad ecoturística se realiza de manera regulada y genera beneficios económicos a las comunidades locales </t>
  </si>
  <si>
    <r>
      <rPr>
        <b/>
        <sz val="12"/>
        <color theme="1"/>
        <rFont val="Trebuchet MS"/>
        <family val="2"/>
      </rPr>
      <t>F4</t>
    </r>
    <r>
      <rPr>
        <b/>
        <sz val="10"/>
        <color theme="1"/>
        <rFont val="Trebuchet MS"/>
        <family val="2"/>
      </rPr>
      <t>. Articulación con el sector productivo en la gestión del AP</t>
    </r>
  </si>
  <si>
    <t>Analiza la gestión que desde el AP se realice con sectores productivos ubicados en el área y/o en su contexto local y/o regional para la adecuada implementación de estrategias de manejo asociadas a áreas de uso, de manera que también contribuya a disminuir presiones hacia el interior del área protegida y a mejorar los sistemas productivos que se encuentran en la zona de influencia.</t>
  </si>
  <si>
    <t xml:space="preserve">No existe relacionamiento con los sectores productivos </t>
  </si>
  <si>
    <t xml:space="preserve">Se inician acercamientos con los sectores productivos </t>
  </si>
  <si>
    <t xml:space="preserve">Se generan planes de trabajo con los sectores productivos priorizados pero aún no se implementan </t>
  </si>
  <si>
    <t>Se implementan planes de trabajo con los sectores productivos priorizados contribuyendo a la reducción de las presiones</t>
  </si>
  <si>
    <t>Si</t>
  </si>
  <si>
    <t>Totalmente</t>
  </si>
  <si>
    <t>Parcialmente</t>
  </si>
  <si>
    <t>No</t>
  </si>
  <si>
    <t>MECANISMOS DE APOYO Y ORIENTACIONES PARA EL ANÁLISIS</t>
  </si>
  <si>
    <r>
      <t xml:space="preserve">a) Listar objeto de conservación y mencionar con cuáles se cuenta información acerca de su estado
b) En caso que el área protegida aún no cuente con análisis de integridad ecológica. Por favor estime una aproximación a partir de cualquiera de los siguientes análisis:
</t>
    </r>
    <r>
      <rPr>
        <i/>
        <sz val="10"/>
        <rFont val="Trebuchet MS"/>
        <family val="2"/>
      </rPr>
      <t>- Análisis de cobertura/multitemporales ó monitoreo de los objeto de conservación
- Análisis de pérdida de hábitat y conectividad de especies clave
- Pérdida de estructura de ecosistemas estratégicos
- Calidad de ecosistemas (p.e. agua o disturbio por tierra)
- Cambio de ensamblaje y abundancia relativas</t>
    </r>
    <r>
      <rPr>
        <sz val="10"/>
        <rFont val="Trebuchet MS"/>
        <family val="2"/>
      </rPr>
      <t xml:space="preserve">
c) Se requiere que se asigne una puntuación al nivel de información con que se analiza este elemento de análisis</t>
    </r>
  </si>
  <si>
    <t>ANÁLISIS DE LA SITUACIÓN</t>
  </si>
  <si>
    <t>MEDIOS DE VERIFICACIÓN</t>
  </si>
  <si>
    <t>Análisis de integridad</t>
  </si>
  <si>
    <t>Mapa de coberturas para mínimo dos períodos de tiempo</t>
  </si>
  <si>
    <t>Monitoreo de los objetos de conservación</t>
  </si>
  <si>
    <t>Señale otros medios de verificación</t>
  </si>
  <si>
    <t>RANGO</t>
  </si>
  <si>
    <t>NIVELES SITUACIONALES</t>
  </si>
  <si>
    <t>Situación asignada</t>
  </si>
  <si>
    <t>INFORMACIÓN PARA RESPONDER AL EJE TEMÁTICO</t>
  </si>
  <si>
    <t>No se cuenta con información para responder el elemento de análisis</t>
  </si>
  <si>
    <t>El elemento de análisis se responde con base en el conocimiento empírico que el equipo tiene del área, pero no se cuenta con información producto de investigación, monitoreo u otras fuentes confiables</t>
  </si>
  <si>
    <t>El elemento de análisis se responde con alguna información de la investigación y el monitoreo u otras fuentes confiables</t>
  </si>
  <si>
    <t>El elemento de análisis se responde desde el análisis de integridad ecológica del área protegida</t>
  </si>
  <si>
    <r>
      <t xml:space="preserve">Puntaje total del elemento de análisis
</t>
    </r>
    <r>
      <rPr>
        <b/>
        <i/>
        <sz val="10"/>
        <color theme="0"/>
        <rFont val="Trebuchet MS"/>
        <family val="2"/>
      </rPr>
      <t>(Ponderación: Situación Asignada + Información para responder al eje temático)</t>
    </r>
  </si>
  <si>
    <t>MEDIDAS DE MANEJO REQUERIDAS</t>
  </si>
  <si>
    <r>
      <t xml:space="preserve">Se sugiere soportar el análisis con cualquiera de la siguiente información:
</t>
    </r>
    <r>
      <rPr>
        <i/>
        <sz val="10"/>
        <rFont val="Trebuchet MS"/>
        <family val="2"/>
      </rPr>
      <t xml:space="preserve">- Análisis de vulnerabilidad de los objetos de conservación a riesgos climáticos 
- Análisis de riesgos climáticos y capacidad de adaptación (biofísica, social, económica).
- Información climática en un lapso de tiempo que se encuentre sistematizada </t>
    </r>
  </si>
  <si>
    <t>Aplicación metodología ARCA</t>
  </si>
  <si>
    <t xml:space="preserve">Análisis climáticos dentro del componente diagnóstico del plan de manejo </t>
  </si>
  <si>
    <t xml:space="preserve">Mencione el(los) objetivo(s) de conservación asociado(s) a valores o elementos culturales
Identificación de VOC culturales dentro del plan de manejo 
Monitoreo de VOC culturales </t>
  </si>
  <si>
    <t xml:space="preserve">Identificación de objeto de conservación culturales dentro del plan de manejo </t>
  </si>
  <si>
    <t xml:space="preserve">Monitoreo de objeto de conservación culturales </t>
  </si>
  <si>
    <t>Caracterización de las principales contribuciones de la naturaleza del AP en el componente diagnóstico del plan de manejo 
Análisis de beneficios de servicios por parte de comunidades, por ejemplo convenios para manejo de ecoturismo, concesiones de servicios, análisis de percepción de beneficios, entre otros
Identifique los principales servicios ecosistémicos/contribuciones de la naturaleza que genera el área protegida
- Seleccionar los principales servicios ecosistémicos que brinda el área protegida (En la Hoja "Base Conceptual", encontrará la definición)
- Identificar los beneficiarios del servicio ecosistémico 
- Seleccionar cuál es el tipo de beneficio directo que genera el servicio ecosistémico</t>
  </si>
  <si>
    <t xml:space="preserve">Caracterización de las principales contribuciones de la naturaleza del AP en componente diagnóstico del plan de manejo </t>
  </si>
  <si>
    <t>Análisis de beneficios de servicios por parte de comunidades, por ejemplo convenios para manejo de ecoturismo, concesiones de servicios, análisis de percepción de beneficios, entre otros</t>
  </si>
  <si>
    <t>PONDERACIÓN</t>
  </si>
  <si>
    <t>EJE TEMÁTICO</t>
  </si>
  <si>
    <t>ELEMENTO DE ANÁLISIS</t>
  </si>
  <si>
    <t>PUNTAJE</t>
  </si>
  <si>
    <t>RELACIÓN PORCENTUAL</t>
  </si>
  <si>
    <t>VALOR TOTAL</t>
  </si>
  <si>
    <t>PORCENTAJE</t>
  </si>
  <si>
    <t>Identifique al menos tres oportunidades que el territorio ofrece para gestionar el área protegida</t>
  </si>
  <si>
    <t>Revise el análisis predial</t>
  </si>
  <si>
    <t>Shapefile del área protegida vs acuerdo de creación del Consejo Directivo/MADS</t>
  </si>
  <si>
    <t>Identificación y caracterización de conflictos</t>
  </si>
  <si>
    <t>INFORMACIÓN ADICIONAL QUE COMPLEMENTA EL ANÁLISIS DEL ELEMENTO</t>
  </si>
  <si>
    <t>1)</t>
  </si>
  <si>
    <t>2)</t>
  </si>
  <si>
    <t>3)</t>
  </si>
  <si>
    <t>4)</t>
  </si>
  <si>
    <t>5)</t>
  </si>
  <si>
    <t>Revise el monitoreo e identifique las cinco principales presiones y amenazas que se ciernen sobre el área protegida</t>
  </si>
  <si>
    <t xml:space="preserve">Análisis de presiones y amenazas </t>
  </si>
  <si>
    <t>Revise los objetivos de conservación y los usos permitidos en la categoría de manejo</t>
  </si>
  <si>
    <t>Se sugiere soportar el análisis con cualquiera de la siguiente información:
- Cartografía 
- Acuerdo de creación</t>
  </si>
  <si>
    <t xml:space="preserve">Shapefile del área protegida  </t>
  </si>
  <si>
    <t>Acuerdo de creación del Consejo Directivo/MADS</t>
  </si>
  <si>
    <t>Resolver la matriz de apoyo (Hoja "Matrices de apoyo"), que correlaciona, a través de unas preguntas orientadoras, la coherencia entre los componentes del Plan de Manejo. La matriz no tiene ponderación, su objetivo es facilitar la comprensión del elemento de análisis</t>
  </si>
  <si>
    <t>Síntesis del diagnóstico</t>
  </si>
  <si>
    <t xml:space="preserve">Reportes trimestrales de ejecución </t>
  </si>
  <si>
    <t>Mencione las áreas protegidas y/o estrategias complementarias de conservación que se encuentran alrededor y/o cerca del área protegida</t>
  </si>
  <si>
    <t xml:space="preserve">Acuerdos, convenios de trabajo con otras autoridades ambientales/entes territoriales, determinantes ambientales </t>
  </si>
  <si>
    <t xml:space="preserve">
Mencione las áreas protegidas transfronterizas con las cuáles limita</t>
  </si>
  <si>
    <t xml:space="preserve">Acuerdos de trabajo con otras autoridades ambientales / municipios / departamentos </t>
  </si>
  <si>
    <t>Identifique en el análisis de la situación los conflictos asociados a la aplicación de la zonificación
Cartografía de la zonificación
Reglamentación de usos</t>
  </si>
  <si>
    <t>Sancionatorios</t>
  </si>
  <si>
    <t xml:space="preserve">Acuerdos de conservación </t>
  </si>
  <si>
    <t>Para soportar este elemento de análisis por favor revise el Plan(es) o Esquema(s) de Ordenamiento Territorial, según corresponda</t>
  </si>
  <si>
    <t>Determinantes ambientales de la Corporación Autónoma Regional</t>
  </si>
  <si>
    <t xml:space="preserve">Expedientes/observatorios municipales </t>
  </si>
  <si>
    <t>Para soportar este elemento de análisis por favor verifique el estado del sistema de información y monitoreo</t>
  </si>
  <si>
    <t>Líneas base de información del AP</t>
  </si>
  <si>
    <t>Investigaciones realizadas</t>
  </si>
  <si>
    <t>Convenios con universidades</t>
  </si>
  <si>
    <t xml:space="preserve">Resultados de monitoreo </t>
  </si>
  <si>
    <t xml:space="preserve">Reportes trimestrales oficinas de planeación </t>
  </si>
  <si>
    <t xml:space="preserve">Para soportar este elemento de análisis, revise los análisis de efectividad de años anteriores y los reportes de indicadores de gestión </t>
  </si>
  <si>
    <t>Análisis de efectividad</t>
  </si>
  <si>
    <t xml:space="preserve">Indicadores de reporte trimestral oficina de planeación </t>
  </si>
  <si>
    <t xml:space="preserve">Revise los elementos del esquema de gobernanza (Hoja "Base Conceptual") 
Identifique si existe un esquema o mecanismo para toma de decisiones </t>
  </si>
  <si>
    <t>Esquema de gobernanza</t>
  </si>
  <si>
    <t>Esquema para la gestión</t>
  </si>
  <si>
    <t>Mesas del AP</t>
  </si>
  <si>
    <t>Identifique si cuenta con grupos étnicos</t>
  </si>
  <si>
    <t>Indique con cuáles grupos étnicos tiene relacionamiento.</t>
  </si>
  <si>
    <t>6)</t>
  </si>
  <si>
    <t>7)</t>
  </si>
  <si>
    <t>Si no es un área traslapada con pueblo indígena, por favor coloque "cero" y pase al siguiente elemento de análisis</t>
  </si>
  <si>
    <t>Acuerdo de coordinación</t>
  </si>
  <si>
    <t>Plan de trabajo entre las autoridades ambientales</t>
  </si>
  <si>
    <t xml:space="preserve">Revise si existen de planes, programas, etc. para capacitar actores estratégicos </t>
  </si>
  <si>
    <t xml:space="preserve">Plan de capacitación </t>
  </si>
  <si>
    <t>Cursos realizados relacionados con la gestión de AP</t>
  </si>
  <si>
    <t>Identifique si cuenta con un programa de educación y sensibilización</t>
  </si>
  <si>
    <t>Identifique los conflictos/diferencias más relevantes entre actores estratégicos y mencione el mecanismo o estrategia para resolverlo</t>
  </si>
  <si>
    <t>Protocolo del esquema de gobernanza, reglamentos internos mesas, etc.</t>
  </si>
  <si>
    <t xml:space="preserve">Indique las zonas en las cuáles se imposibilita la gestión por condiciones de riesgo público.   
Liste los factores asociados a riesgo público. </t>
  </si>
  <si>
    <t>Casos documentados de situaciones de riesgo</t>
  </si>
  <si>
    <t>Mapa de riesgos para la gestión del AP</t>
  </si>
  <si>
    <t xml:space="preserve">Reportes trimestrales de la oficina de planeación </t>
  </si>
  <si>
    <t>Para soportar el elemento de análisis revise la información que tenga disponible de:
- Presupuesto asignado al área protegida
- Análisis de brecha financiera
- Mecanismos implementados por el área para reducir la brecha financiera
- Planes de negocios</t>
  </si>
  <si>
    <t>Análisis de brecha financiera</t>
  </si>
  <si>
    <t>Para responder a este elemento de análisis resuelva la matriz de apoyo (Hoja "Matrices de apoyo")</t>
  </si>
  <si>
    <t>Para soportar la respuesta de este elemento de análisis revise:
- Infraestructura y equipos del área protegida 
- Plan de mantenimiento</t>
  </si>
  <si>
    <t>Identificación de vacíos para la gestión</t>
  </si>
  <si>
    <t>¿Se cuenta con infraestructura para la atención de visitantes?, siempre y cuando la necesidad ha sido identificada</t>
  </si>
  <si>
    <t>¿La infraestructura para la atención de visitantes y sus servicios asociados son apropiados?</t>
  </si>
  <si>
    <t xml:space="preserve">                                Para los Parques Naturales Regionales no aplica este eje temático. Si hay uso en esta categoría se analiza desde el elemento de análisis B4 "presiones y amenazas". Coloque "cero" en todos los elementos de análisis para indicar que no aplica</t>
  </si>
  <si>
    <t>Mencione los principales sistemas productivos que se desarrollan en el área protegida y cuáles de ellos cuentan con cadenas de valor</t>
  </si>
  <si>
    <t>Cadenas de valor para el AP</t>
  </si>
  <si>
    <t>Implementación de mercados verdes</t>
  </si>
  <si>
    <t xml:space="preserve">Identifique cuáles de los sistemas productivos cuentan con buenas prácticas </t>
  </si>
  <si>
    <t>Acuerdos de conservación firmados</t>
  </si>
  <si>
    <t xml:space="preserve">Hectáreas de reconversión de sistemas productivos </t>
  </si>
  <si>
    <t>Analice este elemento de análisis a partir de la vocación que tiene el área protegida para el desarrollo del turismo</t>
  </si>
  <si>
    <t>Capacidad de carga</t>
  </si>
  <si>
    <t xml:space="preserve">Análisis de beneficios asociados a la actividad ecoturística </t>
  </si>
  <si>
    <t>Identifique los avances que se tiene con los sectores productivos definidos en el plan de manejo</t>
  </si>
  <si>
    <t xml:space="preserve">Acuerdos/agendas firmadas con sectores productivos </t>
  </si>
  <si>
    <t>Presiones</t>
  </si>
  <si>
    <t>Actividad y emisiones volcánicas</t>
  </si>
  <si>
    <t>Agricultura</t>
  </si>
  <si>
    <t>Antenas de comunicación</t>
  </si>
  <si>
    <t>Aumento inusual de precipitación</t>
  </si>
  <si>
    <t>Aumento inusual de temperaturas</t>
  </si>
  <si>
    <t>Cacería</t>
  </si>
  <si>
    <t>Cambios en características físicas o químicas del mar</t>
  </si>
  <si>
    <t>Cambios en el nivel del mar</t>
  </si>
  <si>
    <t xml:space="preserve">Captaciones de agua no reguladas </t>
  </si>
  <si>
    <t>Ciclón (depresión, tormenta, huracán)</t>
  </si>
  <si>
    <t>Cultivos de uso no licito</t>
  </si>
  <si>
    <t>Deforestación</t>
  </si>
  <si>
    <t>Desviación de cauces</t>
  </si>
  <si>
    <t>Disminución inusual de precipitación</t>
  </si>
  <si>
    <t>Disminución inusual de temperaturas</t>
  </si>
  <si>
    <t>Dragados</t>
  </si>
  <si>
    <t>Entresaca</t>
  </si>
  <si>
    <t>Especies Exóticas</t>
  </si>
  <si>
    <t>Especies Invasoras</t>
  </si>
  <si>
    <t>Excavaciones y rellenos</t>
  </si>
  <si>
    <t>Exploración y explotación de carbón</t>
  </si>
  <si>
    <t>Exploración y explotación de petróleo</t>
  </si>
  <si>
    <t>Explotación de minerales</t>
  </si>
  <si>
    <t>Extracción de fauna</t>
  </si>
  <si>
    <t>Extracción de flora</t>
  </si>
  <si>
    <t>Extracción materiales de construcción y de material de arrastre</t>
  </si>
  <si>
    <t>Ganadería</t>
  </si>
  <si>
    <t>Helada</t>
  </si>
  <si>
    <t>Incendio de coberturas vegetales</t>
  </si>
  <si>
    <t xml:space="preserve">Infraestructura </t>
  </si>
  <si>
    <t>Infraestructura portuaria</t>
  </si>
  <si>
    <t>Inundación</t>
  </si>
  <si>
    <t>Leñateo</t>
  </si>
  <si>
    <t>Mar de leva y marejada</t>
  </si>
  <si>
    <t>Pesca no regulada</t>
  </si>
  <si>
    <t>Procesos de remoción en masa</t>
  </si>
  <si>
    <t>Quemas</t>
  </si>
  <si>
    <t>Redes eléctricas y/o de comunicaciones</t>
  </si>
  <si>
    <t>Rocería</t>
  </si>
  <si>
    <t>Sequia</t>
  </si>
  <si>
    <t>Socola</t>
  </si>
  <si>
    <t>Tala Selectiva</t>
  </si>
  <si>
    <t>Tormenta eléctrica</t>
  </si>
  <si>
    <t>Transito marítimo no autorizado</t>
  </si>
  <si>
    <t>Turismo no regulado</t>
  </si>
  <si>
    <t>Vendaval</t>
  </si>
  <si>
    <t>Vertimiento de Residuos o basuras</t>
  </si>
  <si>
    <t>Vías</t>
  </si>
  <si>
    <t>X</t>
  </si>
  <si>
    <t>C3. Coherencia e implementación del plan de manejo</t>
  </si>
  <si>
    <t>Esta matriz es orientativa para facilitar la comprensión del elemento de análisis. No tiene ponderación</t>
  </si>
  <si>
    <r>
      <t xml:space="preserve">COHERENCIA Y CUMPLIMIENTO
</t>
    </r>
    <r>
      <rPr>
        <b/>
        <i/>
        <sz val="10"/>
        <color theme="0"/>
        <rFont val="Trebuchet MS"/>
        <family val="2"/>
      </rPr>
      <t>(Señale con una equis)</t>
    </r>
  </si>
  <si>
    <t>COMPONENTES DEL PLAN DE MANEJO</t>
  </si>
  <si>
    <t>PREGUNTAS ORIENTADORAS</t>
  </si>
  <si>
    <t xml:space="preserve">Si </t>
  </si>
  <si>
    <t>Diagnóstico</t>
  </si>
  <si>
    <t>¿El diagnóstico incluye las situaciones y dinámicas relevantes actuales para el manejo del área protegida, teniendo en cuenta los contextos local, regional, nacional e internacional (cuando sean del caso)?</t>
  </si>
  <si>
    <t>¿La síntesis diagnóstica presenta las prioridades de manejo y su relación con los objetivos de conservación?</t>
  </si>
  <si>
    <t>¿Las prioridades de manejo responden a situaciones, tanto positivas como negativas, relacionadas con temas de manejo y de administración del área protegida?</t>
  </si>
  <si>
    <t>Ordenamiento</t>
  </si>
  <si>
    <t>¿La zonificación cuenta con definición de zonas y subzonas de acuerdo al Decreto 2372?</t>
  </si>
  <si>
    <t>¿Es acorde con la categoría de manejo?</t>
  </si>
  <si>
    <t>¿Cuenta con regulación de usos detallada para cada subzona?</t>
  </si>
  <si>
    <t>Estratégico</t>
  </si>
  <si>
    <t>¿Los compromisos establecidos en el plan estratégico de acción reflejan las necesidades de manejo del ordenamiento y de las prioridades de manejo del  área?</t>
  </si>
  <si>
    <t>¿El plan estratégico se implementa con actores estratégicos?</t>
  </si>
  <si>
    <t>¿Las necesidades financieras identificadas tienen coherencia con las metas propuestas?</t>
  </si>
  <si>
    <t xml:space="preserve">C9. Implementación de las líneas de gestión - E2. Talento humano </t>
  </si>
  <si>
    <t>C9. Implementación de las líneas de gestión</t>
  </si>
  <si>
    <t xml:space="preserve">E2. Talento humano </t>
  </si>
  <si>
    <t>LÍNEAS DE GESTIÓN DEL ÁREA PROTEGIDA</t>
  </si>
  <si>
    <t>Porcentaje de implementación</t>
  </si>
  <si>
    <t>¿Cuenta con el personal requerido para implementar la línea de gestión?
(Señale con una equis)</t>
  </si>
  <si>
    <t>¿El personal cuenta con las destrezas y competencias requeridas para implementar la línea de acción?
(Señale con una equis)</t>
  </si>
  <si>
    <t>TOTAL</t>
  </si>
  <si>
    <t>Alimentos</t>
  </si>
  <si>
    <t>Materias primas</t>
  </si>
  <si>
    <t>Recursos medicinales</t>
  </si>
  <si>
    <t>Agua potable</t>
  </si>
  <si>
    <t>Regulación de la calidad del aire</t>
  </si>
  <si>
    <t>Regulación del clima</t>
  </si>
  <si>
    <t>Regulación del agua</t>
  </si>
  <si>
    <t>Regulación de la erosión</t>
  </si>
  <si>
    <t>Purificación del agua</t>
  </si>
  <si>
    <t>Control de plagas y enfermedades</t>
  </si>
  <si>
    <t>Polinización</t>
  </si>
  <si>
    <t>Moderación de eventos extremos</t>
  </si>
  <si>
    <t>Formación del suelo</t>
  </si>
  <si>
    <t>Fotosíntesis</t>
  </si>
  <si>
    <t>Ciclo de nutrientes</t>
  </si>
  <si>
    <t>Valores espirituales y religiosos</t>
  </si>
  <si>
    <t>Valores estéticos</t>
  </si>
  <si>
    <t>Recreación y ecoturismo</t>
  </si>
  <si>
    <t>Salud física y mental</t>
  </si>
  <si>
    <t>ÍNDICE DE EFECTIVIDAD DE MANEJO</t>
  </si>
  <si>
    <t>DESCRIPCION DE LA SITUACION</t>
  </si>
  <si>
    <t>MEDIDAS DE MANEJO IDENTIFICADAS</t>
  </si>
  <si>
    <t>Porcentaje de avance</t>
  </si>
  <si>
    <t xml:space="preserve">Nivel de Avance </t>
  </si>
  <si>
    <t>Reto</t>
  </si>
  <si>
    <t>EJE</t>
  </si>
  <si>
    <t>NIVEL DE AVANCE</t>
  </si>
  <si>
    <t>RETO</t>
  </si>
  <si>
    <t>LOGROS</t>
  </si>
  <si>
    <t>NIVEL SITUACIONAL</t>
  </si>
  <si>
    <t>MANEJO EFECTIVO</t>
  </si>
  <si>
    <t>CONTEXTO</t>
  </si>
  <si>
    <t>SITUACIÓN ACTUAL</t>
  </si>
  <si>
    <t>PLANEACIÓN Y SEGUIMIENTO</t>
  </si>
  <si>
    <t>GOBERNANZA</t>
  </si>
  <si>
    <t>RECURSOS</t>
  </si>
  <si>
    <t>SISTEMAS PRODUCTIVOS SOSTENIBLES</t>
  </si>
  <si>
    <t>METODOLOGÍA METT</t>
  </si>
  <si>
    <t>HOMOLOGACIÓN CON EL METT</t>
  </si>
  <si>
    <t xml:space="preserve">Elemento </t>
  </si>
  <si>
    <t>Asunto</t>
  </si>
  <si>
    <t>Puntaje METT</t>
  </si>
  <si>
    <t>Criterio</t>
  </si>
  <si>
    <t>Observación</t>
  </si>
  <si>
    <t>Aspecto de análisis metodología de efectividad en áreas públicas</t>
  </si>
  <si>
    <t>Puntaje equivalente metodología áreas públicas</t>
  </si>
  <si>
    <t>Resultado áreas públicas</t>
  </si>
  <si>
    <t>Nivel situacional metodología de efectividad áreas públicas</t>
  </si>
  <si>
    <t>Resultado Homologado al METT</t>
  </si>
  <si>
    <t>Contexto</t>
  </si>
  <si>
    <t xml:space="preserve">1. Estatus legal: </t>
  </si>
  <si>
    <t>El área protegida aún no está legalmente / formalmente establecida.</t>
  </si>
  <si>
    <t>Las áreas que hacen parte del Sistema Nacional de Áreas Protegidas - SINAP están legalmente constituidas, por lo que éstas áreas se encuentran en un nivel 3.</t>
  </si>
  <si>
    <t>No Aplica</t>
  </si>
  <si>
    <t>No aplica</t>
  </si>
  <si>
    <t>La autoridad competente está de acuerdo con el establecimiento del área protegida, pero aún no se inicia el proceso legal - ruta de declaratoria.</t>
  </si>
  <si>
    <t>Planificación</t>
  </si>
  <si>
    <t>No existen mecanismos para reglamentar / controlar los usos y actividades no apropiadas en el AP.</t>
  </si>
  <si>
    <t>1</t>
  </si>
  <si>
    <t>2</t>
  </si>
  <si>
    <t>3</t>
  </si>
  <si>
    <t>Existen mecanismos para controlar los usos y actividades incompatibles en el AP, y son implementados efectivamente.</t>
  </si>
  <si>
    <t>4</t>
  </si>
  <si>
    <t>Insumos</t>
  </si>
  <si>
    <t>El personal no tiene la capacidad ni los recursos para implementar la legislación y reglamentos del AP.</t>
  </si>
  <si>
    <t>El personal tiene un nivel aceptable de capacidad y recursos para implementar la legislación y reglamentos del AP, pero aún quedan algunas deficiencias por superar.</t>
  </si>
  <si>
    <t>Al personal, no le hace falta ni la capacidad, ni los recursos para implementar la legislación y reglamentos del AP.</t>
  </si>
  <si>
    <t>No se han acordado objetivos de conservación  concretos para el AP.</t>
  </si>
  <si>
    <t>Este aspecto  es analizado a partir del índice de efectividad que calcula el resultado total de los elementos de análisis</t>
  </si>
  <si>
    <t>NA</t>
  </si>
  <si>
    <t>≤60%</t>
  </si>
  <si>
    <t>Hay objetivos de conservación  establecidos, pero son implementados parcialmente.</t>
  </si>
  <si>
    <t>&gt;60% y ≤70%</t>
  </si>
  <si>
    <t>Hay objetivos de conservación establecidos y el área esta siendo manejada para lograrlos.</t>
  </si>
  <si>
    <t>&gt;70%</t>
  </si>
  <si>
    <t>Las limitaciones en el diseño imposibilitan el logro de los objetivos de conservación del AP.</t>
  </si>
  <si>
    <t>Proceso</t>
  </si>
  <si>
    <t>Ni el personal de la autoridad de manejo ni la población local conoce los límites del AP.</t>
  </si>
  <si>
    <t>¿Están claramente establecidos y demarcados en el terreno los límites del área protegida?</t>
  </si>
  <si>
    <t>Los límites del AP son reconocidos por la autoridad de manejo, pero la población local no los conoce.</t>
  </si>
  <si>
    <t>1 - 2</t>
  </si>
  <si>
    <t>Los límites del área son conocidos por la autoridad de manejo, así como la población local, pero aún no están debidamente señalizados.</t>
  </si>
  <si>
    <t>Los límites del área son conocidos por las autoridad de manejo, así como la población local y están debidamente señalizados.</t>
  </si>
  <si>
    <t>No hay un plan de manejo para el AP.</t>
  </si>
  <si>
    <t>¿Se tiene un Plan de Manejo y este está siendo implementado?</t>
  </si>
  <si>
    <t>Hay un plan de manejo o esta en proceso de elaboración, pero aún no esta siendo implementado.</t>
  </si>
  <si>
    <t>Existe un plan de manejo aprobado y se esta implementando.</t>
  </si>
  <si>
    <t>Puntos adicionales</t>
  </si>
  <si>
    <t>(+)1</t>
  </si>
  <si>
    <t>Todas las áreas protegidas del SINAP cuentan con una ruta definida para la actualización de los planes de manejo</t>
  </si>
  <si>
    <t>Planificación / Productos</t>
  </si>
  <si>
    <t>No existe un POA.</t>
  </si>
  <si>
    <t>¿Existe un Plan Operativo y está siendo implementado?</t>
  </si>
  <si>
    <t>Existe un POA, pero pocas de las actividades son implementadas.</t>
  </si>
  <si>
    <t>Existe un POA  y todas las actividades son implementadas.</t>
  </si>
  <si>
    <t>No existe nada o muy poca información disponible sobre los hábitat críticos, especies y valores culturales del área (Valores Objeto de Conservación).</t>
  </si>
  <si>
    <t>¿Existe información suficiente para el manejo del área protegida?</t>
  </si>
  <si>
    <t>Procesos / resultados de  impacto</t>
  </si>
  <si>
    <t>Procesos</t>
  </si>
  <si>
    <t>No existen inventarios ni investigación en el área protegida.</t>
  </si>
  <si>
    <t>¿Hay un programa de investigación y monitoreo orientado hacia el manejo del área?</t>
  </si>
  <si>
    <t>Existen considerables trabajos de inventario e investigación, pero no se dirigen hacia las necesidades de manejo.</t>
  </si>
  <si>
    <t>2 - 3</t>
  </si>
  <si>
    <t>12. Manejo de recursos</t>
  </si>
  <si>
    <t>¿La gestión del manejo de los recursos del área esta siendo adecuada?</t>
  </si>
  <si>
    <t>No se cuenta con personal.</t>
  </si>
  <si>
    <t>¿Es suficiente el personal para el manejo del área protegida?</t>
  </si>
  <si>
    <t>La cantidad de personal es insuficiente para las actividades críticas de manejo.</t>
  </si>
  <si>
    <t>La cantidad de personal esta por debajo del nivel óptimo para la gestión de las actividades críticas.</t>
  </si>
  <si>
    <t>La cantidad de personal es adecuada para las necesidades de manejo del área.</t>
  </si>
  <si>
    <t>3 - 4</t>
  </si>
  <si>
    <t>Insumos Procesos</t>
  </si>
  <si>
    <t>La capacitación y destrezas del personal son deficientes con relación a las necesidades de manejo del área.</t>
  </si>
  <si>
    <t>La capacitación y destrezas del personal son adecuadas, pero aún se pueden mejorar para atender las necesidades de manejo del área.</t>
  </si>
  <si>
    <t>No existe presupuesto para el manejo del AP.</t>
  </si>
  <si>
    <t>¿El presupuesto actual es suficiente para el manejo adecuado del área?</t>
  </si>
  <si>
    <t>El presupuesto disponible es inadecuado, aún para las actividades básicas de manejo y es una limitante / restricción para el manejo efectivo del área.</t>
  </si>
  <si>
    <t>El presupuesto disponible es suficiente para atender todas las necesidades de manejo del AP</t>
  </si>
  <si>
    <t>No existe un presupuesto seguro para el manejo del área, depende totalmente de desembolsos anuales y/o financiamiento externo.</t>
  </si>
  <si>
    <t>¿El presupuesto es seguro?</t>
  </si>
  <si>
    <t>Existe poco presupuesto asegurado/permanente. El AP depende del financiamiento externo.</t>
  </si>
  <si>
    <t>Existe un presupuesto básico con un nivel de estabilidad aceptable. Muchas iniciativas e innovaciones dependen del financiamiento externo.</t>
  </si>
  <si>
    <t>2 -3</t>
  </si>
  <si>
    <t>Existe un presupuesto seguro para el AP y sus necesidades de manejo.</t>
  </si>
  <si>
    <t>¿El manejo financiero atiende a las necesidades críticas de manejo?</t>
  </si>
  <si>
    <t>El manejo presupuestario es débil y dificulta la efectividad de manejo.</t>
  </si>
  <si>
    <t>El manejo presupuestario es adecuado, pero puede mejorarse.</t>
  </si>
  <si>
    <t>El manejo presupuestario es excelente y satisface las necesidades de efectividad de manejo.</t>
  </si>
  <si>
    <t>Existe poca o casi nada de infraestructura y equipo para las necesidades de manejo.</t>
  </si>
  <si>
    <t>¿La infraestructura y los equipos son suficientes y adecuados para las necesidades de manejo del área protegida?</t>
  </si>
  <si>
    <t>Existe algunos equipos e infraestructura, pero son inadecuados para las necesidades de manejo.</t>
  </si>
  <si>
    <t>Existe equipo e infraestructura, pero aún hay deficiencias mayores que limitan el manejo del área.</t>
  </si>
  <si>
    <t>El equipo y la infraestructura son adecuados y cumplen con las necesidades de manejo del área.</t>
  </si>
  <si>
    <t>Hay poco o nada de mantenimiento a los equipos e infraestructura.</t>
  </si>
  <si>
    <t>¿Se mantienen los equipos en forma adecuada?</t>
  </si>
  <si>
    <t>Existe mantenimiento insuficiente del equipo e infraestructura.</t>
  </si>
  <si>
    <t>Existe mantenimiento básico del equipo e infraestructura.</t>
  </si>
  <si>
    <t>El mantenimiento del equipo e infraestructura es efectivo y se ajusta a las necesidades del área.</t>
  </si>
  <si>
    <t>No existe un programa de educación y sensibilización.</t>
  </si>
  <si>
    <t>¿Existe un programa planificado de educación acorde a los objetivos y necesidades del AP?</t>
  </si>
  <si>
    <t>Existe un programa de educación y sensibilización, pero sin la debida planificación.</t>
  </si>
  <si>
    <t>Existe un programa planificado de educación y sensibilización, pero este responde parcialmente al manejo y podría ser mejorado.</t>
  </si>
  <si>
    <t>Existe un programa educación y sensibilización apropiado a los objetivos y necesidades de manejo y efectivamente implementado.</t>
  </si>
  <si>
    <t>Los usos de los recursos naturales en la zona de influencia no consideran las necesidades del área protegida y las políticas y/o actividades van en detrimento de la misma.</t>
  </si>
  <si>
    <t>= 4</t>
  </si>
  <si>
    <t>No hay comunicación entre los jefes del AP y los habitantes (públicos o privados) colindantes.</t>
  </si>
  <si>
    <t>Existe cooperación entre los jefes de las áreas protegidas y los habitantes dentro o fuera del Ap?</t>
  </si>
  <si>
    <t>Hay algo de comunicación entre los jefes del AP y los habitantes (públicos o privados) colindantes, pero poca o ninguna cooperación.</t>
  </si>
  <si>
    <t>Hay comunicación regular entre los jefes del AP y los habitantes (públicos y privados) colindantes, pero la cooperación es limitada.</t>
  </si>
  <si>
    <t>Hay comunicación regular entre los jefes del AP y los habitantes (públicos y privados) colindantes, y la cooperación es efectiva.</t>
  </si>
  <si>
    <t>Este aspecto es analizado a partir de la pregunta orientadora y niveles situacionales asociados al elemento de análisis D1. Legitimidad de las instancias de participación y coordinación</t>
  </si>
  <si>
    <t>Los pueblos indígenas y comunidades tradicionales participan directamente en la toma de decisiones sobre el manejo del AP.</t>
  </si>
  <si>
    <t>Las comunidades locales no tienen acceso a la toma de decisiones sobre el manejo del AP.</t>
  </si>
  <si>
    <t>Las comunidades locales participan en las discusiones relacionadas con la gestión del AP, pero no tienen un papel directo en su gestión.</t>
  </si>
  <si>
    <t>Las comunidades locales participan directamente en la toma de decisiones sobre el manejo del AP.</t>
  </si>
  <si>
    <t>Se implementan programas para mejorar el bienestar de la comunidad local, al mismo tiempo que se conservan los recursos del área protegida.</t>
  </si>
  <si>
    <t>&gt; = 3</t>
  </si>
  <si>
    <t>Impacto</t>
  </si>
  <si>
    <t>¿El AP provee beneficios económicos a las comunidades locales? (p.e ingresos, empleo y pagos de servicios ambientales)</t>
  </si>
  <si>
    <t>Los posibles beneficios económicos del área son reconocidos para las comunidades locales, pero se encuentran en proceso de desarrollo.</t>
  </si>
  <si>
    <t>Planificación Procesos</t>
  </si>
  <si>
    <t>No hay actividades de monitoreo y evaluación en el AP.</t>
  </si>
  <si>
    <t>Las actividades de monitoreo para el  manejo son efectivas?</t>
  </si>
  <si>
    <t>Hay algunas actividades puntuales de monitoreo y evaluación en el AP, pero no existe una estrategia global ni un monitoreo regular.</t>
  </si>
  <si>
    <t>Hay un sistema acordado de monitoreo y evaluación en implementación, pero los resultados no son aprovechados en forma sistemática para el manejo del AP.</t>
  </si>
  <si>
    <t>Existe un buen sistema de monitoreo y evaluación, está bien implementado y los resultados son utilizados para el manejo adaptativo.</t>
  </si>
  <si>
    <t xml:space="preserve">Productos </t>
  </si>
  <si>
    <t>27. Infraestructura para visitantes</t>
  </si>
  <si>
    <t>No existen ni servicios ni infraestructura para los visitantes a pesar de la necesidad identificada.</t>
  </si>
  <si>
    <t>¿La infraestructura para visitantes (turistas, investigadores, etc) es suficiente y adecuada?</t>
  </si>
  <si>
    <t>La infraestructura y los servicios no son apropiados, para los niveles actuales de visita o apenas se están construyendo.</t>
  </si>
  <si>
    <t>La infraestructura y los servicios son apropiados para los niveles actuales de visita, pero pueden mejorarse.</t>
  </si>
  <si>
    <t>La infraestructura y los servicios son excelentes para los niveles actuales de visita.</t>
  </si>
  <si>
    <t>28. Operadores turísticos</t>
  </si>
  <si>
    <t>Hay poco o nada de contacto entre el jefe del AP y los operadores de turismo.</t>
  </si>
  <si>
    <t>¿Contribuyen los operadores turísticos al manejo del AP?</t>
  </si>
  <si>
    <t>Existe una cooperación ilimitada entre el jefe del AP y los operadores de turismo, para mejorar la experiencia de los visitantes y para proteger los valores del AP.</t>
  </si>
  <si>
    <t>Existe una cooperación excelente entre el jefe del AP y los operadores de turismo, para mejorar la experiencia de los visitantes y proteger los valores del AP.</t>
  </si>
  <si>
    <t>Productos</t>
  </si>
  <si>
    <t>29. Tarifas (ingreso o multas)</t>
  </si>
  <si>
    <t>Aunque se han establecido tarifas, estas no son aplicadas.</t>
  </si>
  <si>
    <t>¿Existen tarifas establecidas y estas ayudan a manejar el área protegida?</t>
  </si>
  <si>
    <t>Las tarifas son colectadas, estos fondos no contribuyen directamente al financiamiento del AP o de la zona de amortiguamiento.</t>
  </si>
  <si>
    <t>30. Condición de valores objetos de conservación</t>
  </si>
  <si>
    <t xml:space="preserve">Los principales valores del área (biodiversidad, ecológicos y culturales) están siendo severamente degradados. </t>
  </si>
  <si>
    <t>¿Cuál es la estado de los valores objeto de conservación del área protegida?</t>
  </si>
  <si>
    <t>TOTAL METT</t>
  </si>
  <si>
    <t>ANÁLISIS DE EFECTIVIDAD DE MANEJO DE ÁREAS PROTEGIDAS REGIONALES</t>
  </si>
  <si>
    <t>% DE AVANCE EN EL EJE LOGROS</t>
  </si>
  <si>
    <t>% DE AVANCE EN EL EJE CONTEXTO</t>
  </si>
  <si>
    <t>% DE AVANCE EN EL EJE PLAEACIÓN Y SEGUIMIENTO</t>
  </si>
  <si>
    <t>% DE AVANCE EN EL EJE GOBERNANZA</t>
  </si>
  <si>
    <t>% DEL INDICE DE EFECTIVIDAD DEL MANEJO</t>
  </si>
  <si>
    <t>Conflictos Socio-Ambientales</t>
  </si>
  <si>
    <t>% DE AVANCE EN EL EJE RECURSOS</t>
  </si>
  <si>
    <t>Cambios en el uso del suelo</t>
  </si>
  <si>
    <t>Conflicto gente-fauna</t>
  </si>
  <si>
    <t>Extracción de productos maderables y no maderales del bosque</t>
  </si>
  <si>
    <t>Hidrocarburos</t>
  </si>
  <si>
    <t>Infraestructura</t>
  </si>
  <si>
    <t>Mineria</t>
  </si>
  <si>
    <t>Ocupación de tierras</t>
  </si>
  <si>
    <t>Pastoreo intensivo</t>
  </si>
  <si>
    <t>Pesca</t>
  </si>
  <si>
    <t>Producción de carbon vegetal</t>
  </si>
  <si>
    <t>Propiedad de la tierra</t>
  </si>
  <si>
    <t>Turismo</t>
  </si>
  <si>
    <t>Uso del recurso hídrico</t>
  </si>
  <si>
    <t>Utilización pecuaria</t>
  </si>
  <si>
    <t>Hidroelectrica</t>
  </si>
  <si>
    <t>Energía fósil</t>
  </si>
  <si>
    <t>Residuos sólidos</t>
  </si>
  <si>
    <t>Aspersión aérea</t>
  </si>
  <si>
    <t>Utilización agropecuaria</t>
  </si>
  <si>
    <t>Utilización agroforestal</t>
  </si>
  <si>
    <t xml:space="preserve">Tracking Tool for Biodiversity Projects in GEF-3, GEF-4, and GEF-5                                  </t>
  </si>
  <si>
    <t>Objective 1: Catalyzing Sustainability of Protected Area Systems</t>
  </si>
  <si>
    <t xml:space="preserve">SECTION II: Management Effectiveness Tracking Tool for Protected Areas </t>
  </si>
  <si>
    <t>Important: Please read the Guidelines posted on the GEF website before entering your data</t>
  </si>
  <si>
    <t>Data Sheet 1: Reporting Progress at Protected Area Sites</t>
  </si>
  <si>
    <t>Please indicate your answer here</t>
  </si>
  <si>
    <t>Notes</t>
  </si>
  <si>
    <t>Name, affiliation and contact details for person responsible for completing the METT (email etc.)</t>
  </si>
  <si>
    <t>Date assessment carried out</t>
  </si>
  <si>
    <t>Month DD, YYYY (e.g., May 12, 2010)</t>
  </si>
  <si>
    <t>Name of protected area</t>
  </si>
  <si>
    <t>WDPA site code (these codes can be found on www.unep-wcmc.org/wdpa/)</t>
  </si>
  <si>
    <t xml:space="preserve">Designations(please choose 1-3)  </t>
  </si>
  <si>
    <t>1:  National
2:  IUCN Category
3:  International (please  complete lines 35-69 as necessary )</t>
  </si>
  <si>
    <t>Country</t>
  </si>
  <si>
    <t>Location of protected area (province and if possible map reference)</t>
  </si>
  <si>
    <t xml:space="preserve">Date of establishment </t>
  </si>
  <si>
    <t xml:space="preserve">Ownership details (please choose 1-4) </t>
  </si>
  <si>
    <t>Management Authority</t>
  </si>
  <si>
    <t>Size of protected area (ha)</t>
  </si>
  <si>
    <t>Number of Permanent staff</t>
  </si>
  <si>
    <t>Number of Temporary staff</t>
  </si>
  <si>
    <t>Annual budget (US$)  for recurrent (operational) funds – excluding staff salary costs</t>
  </si>
  <si>
    <t>Annual budget (US$) for project or other supplementary funds – excluding staff salary costs</t>
  </si>
  <si>
    <t>What are the main values for which the area is designated</t>
  </si>
  <si>
    <t xml:space="preserve">List the two primary protected area management objectives in below:  </t>
  </si>
  <si>
    <t>Management objective 1</t>
  </si>
  <si>
    <t>Management objective 2</t>
  </si>
  <si>
    <t>No. of people involved in completing assessment</t>
  </si>
  <si>
    <t>Including: (please choose 1-8)</t>
  </si>
  <si>
    <t>Information on International Designations</t>
  </si>
  <si>
    <t xml:space="preserve">UNESCO World Heritage site (see: http://whc.unesco.org/en/list) </t>
  </si>
  <si>
    <t>Date Listed</t>
  </si>
  <si>
    <t>Site name</t>
  </si>
  <si>
    <t>Site area</t>
  </si>
  <si>
    <t>Geographical co-ordinates</t>
  </si>
  <si>
    <t xml:space="preserve">Criteria for designation </t>
  </si>
  <si>
    <t>(i.e. criteria i to x)</t>
  </si>
  <si>
    <t>Statement of Outstanding Universal Value</t>
  </si>
  <si>
    <t>Ramsar site (see: http://ramsar.wetlands.org)</t>
  </si>
  <si>
    <t>Geographical number</t>
  </si>
  <si>
    <t>Reason for Designation (see Ramsar Information Sheet)</t>
  </si>
  <si>
    <t>UNESCO Man and Biosphere Reserves  (see: http://www.unesco.org/new/en/natural-sciences/environment/ecological-sciences/man-and-biosphere-programme/</t>
  </si>
  <si>
    <t>Total, Core, Buffe, and Transition</t>
  </si>
  <si>
    <t xml:space="preserve">Fulfilment of three functions of MAB </t>
  </si>
  <si>
    <t>conservation, development and logistic support</t>
  </si>
  <si>
    <t>Please list other designations (i.e. ASEAN Heritage, Natura 2000) and any supporting information below</t>
  </si>
  <si>
    <t>Name</t>
  </si>
  <si>
    <t>Detail</t>
  </si>
  <si>
    <t xml:space="preserve"> Data Sheet 2: Protected Areas Threats (please complete a Data Sheet of threats and assessment for each protected area of the project).</t>
  </si>
  <si>
    <t xml:space="preserve">Please choose all relevant existing threats as either of high, medium or low significance. Threats ranked as of high significance are those which are seriously degrading values; medium are those threats having some negative impact and those characterised as low are threats which are present but not seriously impacting values or N/A where the threat is not present or not applicable in the protected area. </t>
  </si>
  <si>
    <t>Threats from human settlements or other non-agricultural land uses with a substantial footprint</t>
  </si>
  <si>
    <t xml:space="preserve">1.1 Housing and settlement </t>
  </si>
  <si>
    <t>0: N/A
1: Low
2: Medium
3: High</t>
  </si>
  <si>
    <t xml:space="preserve">1.2 Commercial and industrial areas </t>
  </si>
  <si>
    <t xml:space="preserve">1.3 Tourism and recreation infrastructure </t>
  </si>
  <si>
    <t>2. Agriculture and aquaculture within a protected area</t>
  </si>
  <si>
    <t>Threats from farming and grazing as a result of agricultural expansion and intensification, including silviculture, mariculture and aquaculture</t>
  </si>
  <si>
    <t>2.1 Annual and perennial non-timber crop cultivation</t>
  </si>
  <si>
    <t>2.1a Drug cultivation</t>
  </si>
  <si>
    <t xml:space="preserve">2.2 Wood and pulp plantations </t>
  </si>
  <si>
    <t xml:space="preserve">2.3 Livestock farming and grazing </t>
  </si>
  <si>
    <t xml:space="preserve">2.4 Marine and freshwater aquaculture </t>
  </si>
  <si>
    <t>3. Energy production and mining within a protected area</t>
  </si>
  <si>
    <t>Threats from production of non-biological resources</t>
  </si>
  <si>
    <t xml:space="preserve">3.1 Oil and gas drilling </t>
  </si>
  <si>
    <t xml:space="preserve">3.2 Mining and quarrying </t>
  </si>
  <si>
    <t>3.3 Energy generation, including from hydropower dams</t>
  </si>
  <si>
    <t>4. Transportation and service corridors within a protected area</t>
  </si>
  <si>
    <t>Threats from long narrow transport corridors and the vehicles that use them including associated wildlife mortality</t>
  </si>
  <si>
    <t>4.1 Roads and railroads (include road-killed animals)</t>
  </si>
  <si>
    <t>4.2 Utility and service lines (e.g. electricity cables, telephone lines,)</t>
  </si>
  <si>
    <t>4.3 Shipping lanes and canals</t>
  </si>
  <si>
    <t>4.4 Flight paths</t>
  </si>
  <si>
    <t>5. Biological resource use and harm within a protected area</t>
  </si>
  <si>
    <t>Threats from consumptive use of "wild" biological resources including both deliberate and unintentional harvesting effects; also persecution or control of specific species (note this includes hunting and killing of animals)</t>
  </si>
  <si>
    <t>5.1 Hunting, killing and collecting terrestrial animals (including killing of animals as a result of human/wildlife conflict)</t>
  </si>
  <si>
    <t>5.2 Gathering terrestrial plants or plant products (non-timber)</t>
  </si>
  <si>
    <t>5.3 Logging and wood harvesting</t>
  </si>
  <si>
    <t>5.4 Fishing, killing  and harvesting aquatic resources</t>
  </si>
  <si>
    <t>6. Human intrusions and disturbance within a protected area</t>
  </si>
  <si>
    <t>Threats from human activities that alter, destroy or disturb habitats and species associated with non-consumptive uses of biological resources</t>
  </si>
  <si>
    <t>6.1 Recreational activities and tourism</t>
  </si>
  <si>
    <t>6.2 War, civil unrest and military exercises</t>
  </si>
  <si>
    <t>6.3 Research, education and other work-related activities in protected areas</t>
  </si>
  <si>
    <t>6.4 Activities of protected area managers (e.g. construction or vehicle use, artificial watering points and dams)</t>
  </si>
  <si>
    <t>6.5 Deliberate vandalism, destructive activities or threats to protected area staff and visitors</t>
  </si>
  <si>
    <t xml:space="preserve">7. Natural system modifications </t>
  </si>
  <si>
    <t>Threats from other actions that convert or degrade habitat or change the way the ecosystem functions</t>
  </si>
  <si>
    <t>7.1 Fire and fire suppression (including arson)</t>
  </si>
  <si>
    <t xml:space="preserve">7.2 Dams, hydrological modification and water management/use </t>
  </si>
  <si>
    <t>7.3a Increased fragmentation within protected area</t>
  </si>
  <si>
    <t>7.3b Isolation from other natural habitat (e.g. deforestation, dams without effective aquatic wildlife passages)</t>
  </si>
  <si>
    <t>7.3c Other ‘edge effects’ on park values</t>
  </si>
  <si>
    <t xml:space="preserve">0: N/A
1: Low
2: Medium
3: High
</t>
  </si>
  <si>
    <t>7.3d Loss of keystone species (e.g. top predators, pollinators etc)</t>
  </si>
  <si>
    <t>8. Invasive and other problematic species and genes</t>
  </si>
  <si>
    <t xml:space="preserve">Threats from terrestrial and aquatic non-native and native plants, animals, pathogens/microbes or genetic materials that have or are predicted to have harmful effects on biodiversity following introduction, spread and/or increase </t>
  </si>
  <si>
    <t>8.1 Invasive non-native/alien plants (weeds)</t>
  </si>
  <si>
    <t>8.1a Invasive non-native/alien animals</t>
  </si>
  <si>
    <t>8.1b Pathogens (non-native or native but creating new/increased problems)</t>
  </si>
  <si>
    <t>8.2 Introduced genetic material (e.g. genetically modified organisms)</t>
  </si>
  <si>
    <t>9. Pollution entering or generated within protected area</t>
  </si>
  <si>
    <t>Threats from introduction of exotic and/or excess materials or energy from point and non-point sources</t>
  </si>
  <si>
    <t>9.1 Household sewage and urban waste water</t>
  </si>
  <si>
    <t xml:space="preserve">9.1a  Sewage and waste water from protected area facilities (e.g. toilets, hotels etc) </t>
  </si>
  <si>
    <t>9.2 Industrial, mining and military effluents and discharges (e.g. poor water quality discharge from dams, e.g. unnatural temperatures, de-oxygenated, other pollution)</t>
  </si>
  <si>
    <t>9.3 Agricultural and forestry effluents (e.g. excess fertilizers or pesticides)</t>
  </si>
  <si>
    <t>9.4 Garbage and solid waste</t>
  </si>
  <si>
    <t>9.5 Air-borne pollutants</t>
  </si>
  <si>
    <t>9.6 Excess energy (e.g. heat pollution, lights etc)</t>
  </si>
  <si>
    <t>10. Geological events</t>
  </si>
  <si>
    <t>Geological events may be part of natural disturbance regimes in many ecosystems. But they can be a threat if a species or habitat is damaged and has lost its resilience and is vulnerable to disturbance. Management capacity to respond to some of these changes may be limited.</t>
  </si>
  <si>
    <t>10.1 Volcanoes</t>
  </si>
  <si>
    <t>10.2 Earthquakes/Tsunamis</t>
  </si>
  <si>
    <t>10.3 Avalanches/ Landslides</t>
  </si>
  <si>
    <t xml:space="preserve">10.4 Erosion and siltation/ deposition (e.g. shoreline or riverbed changes) </t>
  </si>
  <si>
    <t>11. Climate change and severe weather</t>
  </si>
  <si>
    <t>Threats from long-term climatic changes which may be linked to global warming and other severe climatic/weather events outside of the natural range of variation</t>
  </si>
  <si>
    <t>11.1 Habitat shifting and alteration</t>
  </si>
  <si>
    <t>11.2 Droughts</t>
  </si>
  <si>
    <t>11.3 Temperature extremes</t>
  </si>
  <si>
    <t>11.4 Storms and flooding</t>
  </si>
  <si>
    <t>12. Specific cultural and social threats</t>
  </si>
  <si>
    <t>12.1 Loss of cultural links, traditional knowledge and/or management practices</t>
  </si>
  <si>
    <t>12.2 Natural deterioration of important cultural site values</t>
  </si>
  <si>
    <t>12.3 Destruction of cultural heritage buildings, gardens, sites etc</t>
  </si>
  <si>
    <t>Assessment Form</t>
  </si>
  <si>
    <t xml:space="preserve">1. Legal status: Does the protected area have legal status (or in the case of private reserves is covered by a covenant or similar)? </t>
  </si>
  <si>
    <t>Comments and Next Steps</t>
  </si>
  <si>
    <t xml:space="preserve">2. Protected area regulations: Are appropriate regulations in place to control land use and activities (e.g. hunting)?
</t>
  </si>
  <si>
    <t>0: There are no regulations for controlling land use and activities in the protected area 
1: Some regulations for controlling land use and activities in the protected area exist but these are major weaknesses
2: Regulations for controlling land use and activities in the protected area exist but there are some weaknesses or gaps
3: Regulations for controlling inappropriate land use and activities in the protected area exist and provide an excellent basis for management</t>
  </si>
  <si>
    <t xml:space="preserve">3. Law 
Enforcement: Can staff (i.e. those with responsibility for managing the site) enforce protected area rules well enough?
</t>
  </si>
  <si>
    <t>0: The staff have no effective capacity/resources to enforce protected area legislation and regulations 
1: There are major deficiencies in staff capacity/resources to enforce protected area legislation and regulations (e.g. lack of skills, no patrol budget, lack of institutional support)
2: The staff have acceptable capacity/resources to enforce protected area legislation and regulations but some deficiencies remain
3: The staff have excellent capacity/resources to enforce protected area legislation and regulations</t>
  </si>
  <si>
    <t>4. Protected area objectives: Is management undertaken according to agreed objectives?</t>
  </si>
  <si>
    <t>0: No firm objectives have been agreed for the protected area 
1: The protected area has agreed objectives, but is not managed according to these objectives
2: The protected area has agreed objectives, but is only partially managed according to these objectives
3: The protected area has agreed objectives and is managed to meet these objectives</t>
  </si>
  <si>
    <t>5. Protected area design: Is the protected area the right size and shape to protect species, habitats, ecological processes and water catchments of key conservation concern?</t>
  </si>
  <si>
    <t>0: Inadequacies in protected area design mean achieving the major objectives of the protected area is very difficult
1: Inadequacies in protected area design mean that achievement of major objectives is difficult but some mitigating actions are being taken (e.g. agreements with adjacent land owners for wildlife corridors or introduction of appropriate catchment management)
2: Protected area design is not significantly constraining achievement of objectives, but could be improved (e.g. with respect to larger scale ecological processes)
3: Protected area design helps achievement of objectives; it is appropriate for species and habitat conservation; and maintains ecological processes such as surface and groundwater flows at a catchment scale, natural disturbance patterns etc</t>
  </si>
  <si>
    <t xml:space="preserve">6. Protected area boundary demarcation: 
Is the boundary known and demarcated?
</t>
  </si>
  <si>
    <t>0: The boundary of the protected area is not known by the management authority or local residents/neighbouring land users
1: The boundary of the protected area is known by the management authority but is not known by local residents/neighbouring land users 
2: The boundary of the protected area is known by both the management authority and local residents/neighbouring land users but is not appropriately demarcated
3: The boundary of the protected area is known by the management authority and local residents/neighbouring land users and is appropriately demarcated</t>
  </si>
  <si>
    <t>7. Management plan: Is there a management plan and is it being implemented?</t>
  </si>
  <si>
    <t>0: There is no management plan for the protected area
1: A management plan is being prepared or has been prepared but is not being implemented
2: A management plan exists but it is only being partially implemented because of funding constraints or other problems
3: A management plan exists and is being implemented</t>
  </si>
  <si>
    <t xml:space="preserve">7.a Planning process: The planning process allows adequate opportunity for key stakeholders to influence the management plan </t>
  </si>
  <si>
    <t xml:space="preserve">7.b Planning process: There is an established schedule and process for periodic review and updating of the management plan </t>
  </si>
  <si>
    <t xml:space="preserve">7.c Planning process: The results of monitoring, research and evaluation are routinely incorporated into planning </t>
  </si>
  <si>
    <t>8. Regular work plan: Is there a regular work plan and is it being implemented</t>
  </si>
  <si>
    <t>0: No regular work plan exists 
1: A regular work plan exists but few of the activities are implemented
2: A regular work plan exists and many activities are implemented
3: A regular work plan exists and all activities are implemented</t>
  </si>
  <si>
    <t>9. Resource inventory: Do you have enough information to manage the area?</t>
  </si>
  <si>
    <t xml:space="preserve">0: There is little or no information available on the critical habitats, species and cultural values of the protected area 
1: Information on the critical habitats, species, ecological processes and cultural values of the protected area is not sufficient to support planning and decision making
2: Information on the critical habitats, species, ecological processes and cultural values of the protected area is sufficient for most key areas of planning and decision making 
3: Information on the critical habitats, species, ecological processes and cultural values  of the protected area is sufficient to support all areas of planning and decision making </t>
  </si>
  <si>
    <t xml:space="preserve">0: Protection systems (patrols, permits etc) do not exist or are not effective in controlling access/resource use
1: Protection systems are only partially effective in controlling access/resource use
2: Protection systems are moderately effective in controlling access/resource use 
3: Protection systems are largely or wholly effective in controlling access/ resource use 
</t>
  </si>
  <si>
    <t>11. Research: Is there a programme of management-orientated survey and research work?</t>
  </si>
  <si>
    <t>0: There is no survey or research work taking place in the protected area
1: There is a small amount of survey and research work but it is not directed towards the needs of protected area management
2: There is considerable survey and research work but it is not directed towards the needs of protected area management 
3:There is a comprehensive, integrated programme of survey and research work, which is relevant to management needs</t>
  </si>
  <si>
    <t>12. Resource management: Is active resource management being undertaken?</t>
  </si>
  <si>
    <t>0: Active resource management is not being undertaken 
1: Very few of the requirements for active management of critical habitats, species, ecological processes and cultural values  are being implemented
2: Many of the requirements for active management of critical habitats, species, ecological processes and, cultural values are being implemented but some key issues are not being addressed
3: Requirements for active management of critical habitats, species, ecological processes and, cultural values are being substantially or fully implemented</t>
  </si>
  <si>
    <t>13. Staff numbers: Are there enough people employed to manage the protected area?</t>
  </si>
  <si>
    <t>0: There are no staff  
1: Staff numbers are inadequate for critical management activities
2: Staff numbers are below optimum level for critical management activities
3: Staff numbers are adequate for the management needs of the protected area</t>
  </si>
  <si>
    <t>14. Staff training: Are staff adequately trained to fulfill management objectives?</t>
  </si>
  <si>
    <t>0: Staff lack the skills needed for protected area management
1: Staff training and skills are low relative to the needs of the protected area
2: Staff training and skills are adequate, but could be further improved to fully achieve the objectives of management
3: Staff training and skills are aligned with the management needs of the protected area</t>
  </si>
  <si>
    <t>15. Current budget: Is the current budget sufficient?</t>
  </si>
  <si>
    <t>0: There is no budget for management of the protected area
1: The available budget is inadequate for basic management needs and presents a serious constraint to the capacity to manage
2: The available budget is acceptable but could be further improved to fully achieve effective management
3: The available budget is sufficient and meets the full management needs of the protected area</t>
  </si>
  <si>
    <t>16. Security of budget: Is the budget secure?</t>
  </si>
  <si>
    <t xml:space="preserve">0: There is no secure budget for the protected area and management is wholly reliant on outside or highly variable funding  
1: There is very little secure budget and the protected area could not function adequately without outside funding 
2: There is a reasonably secure core budget for regular operation of the protected area but many innovations and initiatives are reliant on outside funding
3: There is a secure budget for the protected area and its management needs 
</t>
  </si>
  <si>
    <t>17. Management of budget: Is the budget managed to meet critical management needs?</t>
  </si>
  <si>
    <t>0: Budget management is very poor and significantly undermines effectiveness (e.g. late release of budget in financial year)
1: Budget management is poor and constrains effectiveness
2: Budget management is adequate but could be improved
3: Budget management is excellent and meets management needs</t>
  </si>
  <si>
    <t xml:space="preserve">18. Equipment: Is equipment sufficient for management needs?
</t>
  </si>
  <si>
    <t xml:space="preserve">0: There are little or no equipment and facilities for management needs
1: There are some equipment and facilities but these are inadequate for most management needs
2: There are equipment and facilities, but still some gaps that constrain management
3: There are adequate equipment and facilities </t>
  </si>
  <si>
    <t>19. Maintenance of equipment: Is equipment adequately maintained?</t>
  </si>
  <si>
    <t>0: There is little or no maintenance of equipment and facilities
1: There is some ad hoc maintenance of equipment and facilities 
2: There is basic maintenance of equipment and facilities 
3: Equipment and facilities are well maintained</t>
  </si>
  <si>
    <t>20. Education and awareness: Is there a planned education programme linked to the objectives and needs?</t>
  </si>
  <si>
    <t xml:space="preserve">0: There is no education and awareness programme
1: There is a limited and ad hoc education and awareness programme 
2: There is an education and awareness programme but it only partly meets needs and could be improved
3: There is an appropriate and fully implemented education and awareness programme </t>
  </si>
  <si>
    <t>21. Planning for land and water use: Does land and water use planning recognise the protected area and aid the achievement of objectives?</t>
  </si>
  <si>
    <t>0: Adjacent land and water use planning does not take into account the needs of the protected area and activities/policies are detrimental to the survival of the area 
1: Adjacent land and water use planning does not  takes into account the long term needs of the protected area, but activities are not detrimental the area 
2: Adjacent land and water use planning partially takes into account the long term needs of the protected area
3: Adjacent land and water use planning fully takes into account the long term needs of the protected area</t>
  </si>
  <si>
    <t>21a. Land and water planning for habitat conservation: Planning and management in the catchment or landscape containing the protected area incorporates provision for adequate environmental conditions (e.g. volume, quality and timing of water flow, air pollution levels etc) to sustain relevant habitats.</t>
  </si>
  <si>
    <t>21b. Land and water planning for habitat conservation: Management of corridors linking the protected area provides for wildlife passage to key habitats outside the protected area (e.g. to allow migratory fish to travel between freshwater spawning sites and the sea, or to allow animal migration).</t>
  </si>
  <si>
    <t>21c. Land and water planning for habitat conservation:  "Planning adresses ecosystem-specific needs and/or the needs of particular species of concern at an ecosystem scale (e.g. volume, quality and timing of freshwater flow to sustain particular species, fire management to maintain savannah habitats etc.)"</t>
  </si>
  <si>
    <t xml:space="preserve">22. State and commercial neighbours:Is there co-operation with adjacent land and water users? </t>
  </si>
  <si>
    <t>0: There is no contact between managers and neighbouring official or corporate land and water users
1: There is contact between managers and neighbouring official or corporate land and water users but little or no cooperation
2: There is contact between managers and neighbouring official or corporate land and water users, but only some co-operation 
3: There is regular contact between managers and neighbouring official or corporate land and water users, and substantial co-operation on management</t>
  </si>
  <si>
    <t>23. Indigenous people: Do indigenous and traditional peoples resident or regularly using the protected area have input to management decisions?</t>
  </si>
  <si>
    <t>0: Indigenous and traditional peoples have no input into decisions relating to the management of the protected area
1: Indigenous and traditional peoples have some input into discussions relating to management but no direct role in management
2: Indigenous and traditional peoples directly contribute to some relevant decisions relating to management but their involvement could be improved
3: Indigenous and traditional peoples directly participate in all relevant decisions relating to management, e.g. co-management</t>
  </si>
  <si>
    <t>24. Local communities: Do local communities resident or near the protected area have input to management decisions?</t>
  </si>
  <si>
    <t>0: Local communities have no input into decisions relating to the management of the protected area
1: Local communities have some input into discussions relating to management but no direct role in management
2: Local communities directly contribute to some relevant  decisions relating to management but their involvement could be improved
3: Local communities directly participate in all relevant decisions relating to management, e.g. co-management</t>
  </si>
  <si>
    <t>24 a. Impact on communities: There is open communication and trust between local and/or  indigenous people, stakeholders and protected area managers</t>
  </si>
  <si>
    <t xml:space="preserve">24 b. Impact on communities: Programmes to enhance community welfare, while conserving protected area resources, are being implemented </t>
  </si>
  <si>
    <t>24 c. Impact on communities: Local and/or indigenous people actively support the protected area</t>
  </si>
  <si>
    <t>25. Economic benefit: Is the protected area providing economic benefits to local communities, e.g. income, employment, payment for environmental services?</t>
  </si>
  <si>
    <t>0: The protected area does not deliver any economic benefits to local communities
1: Potential economic  benefits are recognised and plans to realise these are being developed
2: There is some flow of economic benefits to local communities 
3: There is a major flow of economic benefits to local communities from activities associated with the protected area</t>
  </si>
  <si>
    <t>26. Monitoring and evaluation: Are management activities monitored against performance?</t>
  </si>
  <si>
    <t>0: There is no monitoring and evaluation in the protected area
1: There is some ad hoc monitoring and evaluation, but no overall strategy and/or no regular collection of results
2: There is an agreed and implemented monitoring and evaluation system but results do not feed back into management
3: A good monitoring and evaluation system exists, is well implemented and used in adaptive management</t>
  </si>
  <si>
    <t>27. Visitor facilities: Are visitor facilities adequate?</t>
  </si>
  <si>
    <t>0: There are no visitor facilities and services despite an identified need
1: Visitor facilities and services are inappropriate for current levels of visitation 
2: Visitor facilities and services are adequate for current levels of visitation but could be improved
3: Visitor facilities and services are excellent for current levels of visitation</t>
  </si>
  <si>
    <t>28. Commercial tourism operators: Do commercial tour operators contribute to protected area management?</t>
  </si>
  <si>
    <t>0: There is little or no contact between managers and tourism operators using the protected area
1: There is contact between managers and tourism operators but this is largely confined to administrative or regulatory matters
2: There is limited co-operation between managers and tourism operators to enhance visitor experiences and maintain protected area values
3: There is good co-operation between managers and tourism operators to enhance visitor experiences, and maintain protected area values</t>
  </si>
  <si>
    <t>29. Fees: If fees (i.e. entry fees or fines) are applied, do they help protected area management?</t>
  </si>
  <si>
    <t xml:space="preserve">0: Although fees are theoretically applied, they are not collected
1: Fees are collected, but make no contribution to the protected area or its environs
2: Fees are collected, and make some contribution to the protected area and its environs
3: Fees are collected and make a substantial contribution to the protected area and its environs </t>
  </si>
  <si>
    <t>30. Condition of values: What is the condition of the important values of the protected area as compared to when it was first designated?</t>
  </si>
  <si>
    <t>0: Many important biodiversity, ecological or cultural values are being severely degraded 
1: Some biodiversity, ecological or cultural values are being severely degraded 
2: Some biodiversity, ecological and cultural values are being partially degraded but the most important values have not been significantly impacted
3: Biodiversity, ecological and cultural values are predominantly intact</t>
  </si>
  <si>
    <t>30a: Condition of values: The assessment of the condition of values is based on research and/or monitoring</t>
  </si>
  <si>
    <t>30b: Condition of values Specific management programmes are being implemented to address threats to biodiversity, ecological and cultural values</t>
  </si>
  <si>
    <t>30c: Condition of values: Activities to maintain key biodiversity, ecological and cultural values are a routine part of park management</t>
  </si>
  <si>
    <t>TOTAL SCORE</t>
  </si>
  <si>
    <t>Pls add up numbers from assessment form (questions 1 to 30)</t>
  </si>
  <si>
    <r>
      <rPr>
        <b/>
        <sz val="11"/>
        <color indexed="8"/>
        <rFont val="Trebuchet MS"/>
        <family val="2"/>
      </rPr>
      <t>Note:</t>
    </r>
    <r>
      <rPr>
        <sz val="11"/>
        <color indexed="8"/>
        <rFont val="Trebuchet MS"/>
        <family val="2"/>
      </rPr>
      <t xml:space="preserve"> Please complete the management effectiveness tracking tool for</t>
    </r>
    <r>
      <rPr>
        <b/>
        <sz val="11"/>
        <color indexed="8"/>
        <rFont val="Trebuchet MS"/>
        <family val="2"/>
      </rPr>
      <t xml:space="preserve"> EACH </t>
    </r>
    <r>
      <rPr>
        <sz val="11"/>
        <color indexed="8"/>
        <rFont val="Trebuchet MS"/>
        <family val="2"/>
      </rPr>
      <t xml:space="preserve">protected area that is the target of the GEF intervention and create a new worksheet for each.
</t>
    </r>
    <r>
      <rPr>
        <b/>
        <sz val="11"/>
        <color indexed="8"/>
        <rFont val="Trebuchet MS"/>
        <family val="2"/>
      </rPr>
      <t>Structure and content of the Tracking Tool - Objective 1. Section II:</t>
    </r>
    <r>
      <rPr>
        <sz val="11"/>
        <color indexed="8"/>
        <rFont val="Trebuchet MS"/>
        <family val="2"/>
      </rPr>
      <t xml:space="preserve">
The Tracking Tool has two main sections: datasheets and assessment form. Both sections should be completed.
</t>
    </r>
    <r>
      <rPr>
        <b/>
        <sz val="11"/>
        <color indexed="8"/>
        <rFont val="Trebuchet MS"/>
        <family val="2"/>
      </rPr>
      <t xml:space="preserve">1. Datasheets: </t>
    </r>
    <r>
      <rPr>
        <sz val="11"/>
        <color indexed="8"/>
        <rFont val="Trebuchet MS"/>
        <family val="2"/>
      </rPr>
      <t xml:space="preserve">the data sheet comprises of two separate sections:
 Data sheet 1: records details of the assessment and some basic information about the site, such as name, size and location etc. 
 Data sheet 2: provides a generic list of threats which protected areas can face. On this data sheet the assessors are asked to identify threats and rank their impact on the protected area.
</t>
    </r>
    <r>
      <rPr>
        <b/>
        <sz val="11"/>
        <color indexed="8"/>
        <rFont val="Trebuchet MS"/>
        <family val="2"/>
      </rPr>
      <t>2. Assessment Form:</t>
    </r>
    <r>
      <rPr>
        <sz val="11"/>
        <color indexed="8"/>
        <rFont val="Trebuchet MS"/>
        <family val="2"/>
      </rPr>
      <t xml:space="preserve"> the assessment is structured around 30 questions presented in table format which includes three columns for recording details of the assessment, all of which should be completed. </t>
    </r>
  </si>
  <si>
    <r>
      <t>1.</t>
    </r>
    <r>
      <rPr>
        <b/>
        <sz val="11"/>
        <color indexed="8"/>
        <rFont val="Trebuchet MS"/>
        <family val="2"/>
      </rPr>
      <t> Residential and commercial development within a protected area</t>
    </r>
  </si>
  <si>
    <t>1:  State
2:  Private
3:  Community
4:  Other</t>
  </si>
  <si>
    <t xml:space="preserve">
1:  PA manager 
2:  PA staff
3:  Other PA agency staff   
4:  Donors 
5:  NGOs 
6: External experts 
7: Local community 
8: Other </t>
  </si>
  <si>
    <t>¿El área protegida tiene un estatus legal (en el caso de las reservas privadas está cubierta por un mecanismo formal o similar?</t>
  </si>
  <si>
    <t>El área protegida está en proceso de ser declarada, pero el proceso está incompleto (incluye sitios designados bajo convenios internacionales, tales como Ramsar, o  legislación local/tradicional como las áreas conservadas por la comunidad, que aún no tienen un estatus legal nacional o un convenio).</t>
  </si>
  <si>
    <t>0: The protected area is not gazetted/covenanted 
1: There is agreement that the protected area should be gazetted/covenanted but the process has not yet begun          2: The protected area is in the process of being gazetted/covenanted but the process is still incomplete (includes sites designated under international conventions, such as Ramsar, or local/traditional law such as community conserved areas, which do not yet have national legal status or covenant)  
3: The protected area has been formally gazetted/covenanted</t>
  </si>
  <si>
    <t>¿Existen mecanismos apropiados para controlar el acceso y uso de los recursos  y las actividades incompatibles (i.e caza)?</t>
  </si>
  <si>
    <t xml:space="preserve">El personal / la institución a cargo del área ¿puede hacer cumplir las normas del áreas protegida de manera satisfactoria? </t>
  </si>
  <si>
    <t>Hay objetivos de conservación establecidos, pero el área no se gestiona de acuerdo a éstos.</t>
  </si>
  <si>
    <t>Las limitaciones en el diseño dificultan el logro de los objetivos de conservación, pero se están tomando algunas acciones de manejo (por ejemplo, acuerdos con los propietarios de terrenos adyacentes para crear corredores de vida silvestre o la gestión adecuada de las cuencas hidrográficas).</t>
  </si>
  <si>
    <t>El diseño no limita el logro de los objetivos conservación del área protegida, pero aún así puede mejorarse  (por ejemplo, con respecto a los procesos ecológicos a mayor escala).</t>
  </si>
  <si>
    <t>2. Reglamento del área protegida:</t>
  </si>
  <si>
    <t>3. Aplicación de las leyes:</t>
  </si>
  <si>
    <t>4. Objetivos de Conservación del área protegida:</t>
  </si>
  <si>
    <t>5. Diseño del AP:</t>
  </si>
  <si>
    <t>6. Establecimiento de los limites:</t>
  </si>
  <si>
    <t>7. Plan de manejo:</t>
  </si>
  <si>
    <t>7.a. El proceso de planificación permite la participación de los actores claves en el diseño del plan de manejo.</t>
  </si>
  <si>
    <t>7.c. Los resultados de investigación, monitoreo y evaluación son incorporados en forma regular a la planificación del área protegida.</t>
  </si>
  <si>
    <t>0: No  
1: Yes</t>
  </si>
  <si>
    <t>Existe un POA  y la mayoría de las actividades son implementadas.</t>
  </si>
  <si>
    <t>8. Plan operativo:</t>
  </si>
  <si>
    <t xml:space="preserve">El área protegida no esta declarada. </t>
  </si>
  <si>
    <t>Se ha acordado que el área protegida debe ser declarada de acuerdo a la ruta correspondiente, pero el proceso aún no ha iniciado.</t>
  </si>
  <si>
    <t>El área protegida ha sido formalmente declarada.</t>
  </si>
  <si>
    <t>Existen algunos mecanismos para controlar los usos y actividades incompatibles en el AP, pero son muy débiles.</t>
  </si>
  <si>
    <t>La información disponible sobre los hábitats críticos, especies, procesos ecológicos y valores culturales del área no es suficiente para apoyar los procesos de planificación y la toma de decisiones.</t>
  </si>
  <si>
    <t>La información disponible sobre los hábitats críticos, especies, procesos ecológicos y valores culturales del área es suficiente para apoyar los procesos de planificación y la toma de decisiones.</t>
  </si>
  <si>
    <t xml:space="preserve">La información disponible sobre los hábitats críticos, especies, procesos ecológicos y valores culturales del área es suficiente para apoyar los procesos de planificación y la toma de decisiones. </t>
  </si>
  <si>
    <t>9. Línea base de los valores objeto de conservación:</t>
  </si>
  <si>
    <t>¿Existen mecanismos para controlar y vigilar el acceso al área?</t>
  </si>
  <si>
    <t>10. Prevención, vigilancia y control:</t>
  </si>
  <si>
    <t>El sistema de protección es ineficaz para controlar el acceso y uso del AP.</t>
  </si>
  <si>
    <t>El sistema de protección es parcialmente efectivo para controlar el acceso y uso del AP.</t>
  </si>
  <si>
    <t>El sistema de protección es moderadamente  efectivo para controlar el acceso y uso del AP.</t>
  </si>
  <si>
    <t>El sistema de protección es altamente efectivo para controlar el acceso y uso del AP.</t>
  </si>
  <si>
    <t>Existe un programa completo e integrado de inventarios e investigación de gran relevancia hacia las necesidades de manejo.</t>
  </si>
  <si>
    <t>11. Investigación y generación de línea base:</t>
  </si>
  <si>
    <t>No se está llevando a cabo un manejo efectivo  de los recursos.</t>
  </si>
  <si>
    <t>Los requisitos para el manejo efectivo de los hábitats críticos,  especies, procesos ecológicos y  valores culturales están siendo aplicados en su totalidad.</t>
  </si>
  <si>
    <t>13. Personal del AP:</t>
  </si>
  <si>
    <t>¿El personal se encuentra adecuadamente capacitado para el cumplimiento de los objetivos de conservación?</t>
  </si>
  <si>
    <t>El personal carece de los conocimientos necesarios para el manejo del área protegida.</t>
  </si>
  <si>
    <t>La capacitación y destrezas del personal son adecuadas para el manejo del área protegida.</t>
  </si>
  <si>
    <t>14. Capacitación del personal:</t>
  </si>
  <si>
    <t>15. Presupuesto actual:</t>
  </si>
  <si>
    <t>16. Efectividad presupuestaria:</t>
  </si>
  <si>
    <t>El manejo presupuestario es muy débil y afecta significativamente la efectividad de manejo (por ejemplo, asignación presupuestal fuera del tiempo inicial).</t>
  </si>
  <si>
    <t>20. Programa de educación y sensibilización:</t>
  </si>
  <si>
    <t>18. Equipos e infraestructura:</t>
  </si>
  <si>
    <t>17. Manejo financiero:</t>
  </si>
  <si>
    <t>22. Relaciones con los habitantes del área colindante:</t>
  </si>
  <si>
    <t xml:space="preserve">Los pueblos indígenas y comunidades tradicionales no tienen acceso a la toma de decisiones sobre el manejo del AP.
</t>
  </si>
  <si>
    <t xml:space="preserve">Los pueblos indígenas y comunidades tradicionales tienen acceso a la discusión de los asuntos relevantes, pero no tienen acceso directo a la toma de decisiones sobre el manejo del AP.
</t>
  </si>
  <si>
    <t xml:space="preserve">Los pueblos indígenas y comunidades tradicionales participan  en algunas de las decisiones sobre el manejo del AP, pero su participación podría ser mejorada.
</t>
  </si>
  <si>
    <t>24 Comunidades locales:</t>
  </si>
  <si>
    <t>Existe comunicación abierta y confianza entre los actores sociales y el jefe del área protegida.</t>
  </si>
  <si>
    <t>24.a. Impacto en comunidades.</t>
  </si>
  <si>
    <t>24.b. Impacto en comunidades.</t>
  </si>
  <si>
    <t>24.c. Impacto en comunidades.</t>
  </si>
  <si>
    <t>Hay un flujo positivo de beneficios económicos hacia las comunidades locales.</t>
  </si>
  <si>
    <t>Hay un flujo significativo de beneficios económicos hacia las comunidades locales derivado de los servicios que presta el área protegida.</t>
  </si>
  <si>
    <t>26 Monitoreo y evaluación:</t>
  </si>
  <si>
    <t>25. Beneficios económicos:</t>
  </si>
  <si>
    <t>Se cobran tarifas de ingreso y contribuyen en cierta medida al área protegida y su zona de amortiguamiento.</t>
  </si>
  <si>
    <t>Hay una tarifa de ingreso para visitar el AP y los ingresos apoyan al área protegida y su zona de amortiguamiento.</t>
  </si>
  <si>
    <t xml:space="preserve">30a: Condición de los valores: </t>
  </si>
  <si>
    <t>La evaluación de la condición de los valores se basa en la investigación y/o monitoreo.</t>
  </si>
  <si>
    <t>Se están implementando programas de manejo específicos para enfrentar las amenazas a la biodiversidad, los valores ecológicos y culturales.</t>
  </si>
  <si>
    <t>Las actividades para mantener la biodiversidad clave, los valores ecológicos y culturales son una parte rutinaria de la gestión del parque.</t>
  </si>
  <si>
    <t>Participantes del análisis de efectividad</t>
  </si>
  <si>
    <t>En caso de que sea un área marina, por favor coloque "cero" y pase al siguiente elemento de análisis</t>
  </si>
  <si>
    <t>Analiza si el área protegida reconoce e incluye en su gestión acciones conducentes a minimizar o resolver los conflictos socio ambientales derivados de las presiones y amenazas.</t>
  </si>
  <si>
    <t>El diagnóstico de los conflictos socio-ambientales está desactualizado</t>
  </si>
  <si>
    <t>Se cuenta con un diagnóstico parcial de los conflictos socio-ambientales</t>
  </si>
  <si>
    <t xml:space="preserve">Se cuenta con un diagnóstico completo y actualizado de los conflictos socio-ambientales. Se inicia el diseño de estrategias participativas para resolverlos o minimizarlos </t>
  </si>
  <si>
    <t>Mencione los principales conflictos socio ambientales asociados a las presiones y amenazas. 
Analizar conjuntamente con el elemento de análisis B4. Presiones y Amenazas.</t>
  </si>
  <si>
    <t>El diseño del área y la categoría de manejo son coherentes con los objetivos de conservación. Se toman medidas para mejorar la coherencia en la zonificación</t>
  </si>
  <si>
    <t>Número de personas de planta en la Corporación a cargo de áreas protegidas</t>
  </si>
  <si>
    <t>Número de personas contratistas en la Corporación  a cargo de áreas protegidas</t>
  </si>
  <si>
    <t xml:space="preserve">2 </t>
  </si>
  <si>
    <t xml:space="preserve">1 </t>
  </si>
  <si>
    <t>Nombre</t>
  </si>
  <si>
    <t>Entidad, Organización a la que pertenece</t>
  </si>
  <si>
    <t>Las líneas de gestión tienen una implementación superior al 90%. Su implementación es continúa</t>
  </si>
  <si>
    <t>No se han identificado los conflictos y diferencias entre los actores estratégicos</t>
  </si>
  <si>
    <t>Liste los principales conflictos socio-ambientales asociados a las presiones y amenazas identificadas para el AP</t>
  </si>
  <si>
    <t>Conflictos socio-ambientales</t>
  </si>
  <si>
    <r>
      <t>Liste las principales presiones y amenazas que afectan el estado de los objeto de conservación (</t>
    </r>
    <r>
      <rPr>
        <b/>
        <i/>
        <sz val="11"/>
        <color theme="1"/>
        <rFont val="Trebuchet MS"/>
        <family val="2"/>
      </rPr>
      <t>Esta información proviene de la identificada en el elemento de análisis B3)</t>
    </r>
  </si>
  <si>
    <t>23. Pueblos indígenas y/o comunidades tradicionales:</t>
  </si>
  <si>
    <t xml:space="preserve">3 </t>
  </si>
  <si>
    <t xml:space="preserve">4 </t>
  </si>
  <si>
    <t>La evaluación, seguimiento y retroalimentación se realizan periódicamente pero los resultados no se tienen en cuenta en la planeación del manejo</t>
  </si>
  <si>
    <t>La evaluación, seguimiento y retroalimentación se realiza periódicamente y sus resultados y aprendizajes se integran sistémicamente en la planeación del manejo</t>
  </si>
  <si>
    <t>Este aspecto es analizado a partir de la pregunta orientadora asociada al aspecto de análisis E3. Equipo e infraestructura y de los niveles situacionales.</t>
  </si>
  <si>
    <t>Tracking Tool for GEF-6 Biodiversity Projects</t>
  </si>
  <si>
    <t>GEF:6 Objective 1: Catalyzing Sustainability of Protected Area Systems</t>
  </si>
  <si>
    <t>PLEASE NOTE THAT THIS TOOL IS FOR USE ONLY IN GEF-6 PROJECTS</t>
  </si>
  <si>
    <t>Questions</t>
  </si>
  <si>
    <t>Please indicate your answers here</t>
  </si>
  <si>
    <t>Project Start-up</t>
  </si>
  <si>
    <t>Midterm</t>
  </si>
  <si>
    <t>Project Completion</t>
  </si>
  <si>
    <t>WDPA site code (these codes can be found on www.protectedplanet.net)</t>
  </si>
  <si>
    <t xml:space="preserve">1:  PA manager 
2:  PA staff
3:  Other PA agency staff   
4:  Donors
5:  NGOs
6: External experts
7: Local community
8: Other </t>
  </si>
  <si>
    <t>Data Sheet 2: Key Biodiversity Indicators Used in This Protected Area</t>
  </si>
  <si>
    <t>At project start-up, identify and list up to five key biodiversity indicators that are monitored on a regular basis in the protected area; these indicators can relate to any/all trophic levels OR using other indicators. For each identified indicator, provide the current (project start-up) status of that indicator in numerical terms or with a short description (see examples below), as appropriate.   The examples are only illustrative and the protected area manager should use the indicators that currently are being monitored and/or will be monitored.
At project midterm and at project completion, provide updates on the status of the same indicator(s) identified at project start. 
The overall condition of biodiversity -- based on the status of the indicator(s) identified here -- will be reported on in Question 30 in Data Sheet 4 (METT Assessment Form).  Therefore the inputs here require focused analysis to assess whether trends are positive, negative or neutral.</t>
  </si>
  <si>
    <t>Indicator</t>
  </si>
  <si>
    <t>Comments (optional)</t>
  </si>
  <si>
    <t xml:space="preserve">Example Indicator 1: Degree of soil compaction and/or erosion, as indicated by test sites compared with exclosures 
Example Indicator 2: Average total area of grassland burnt by fire per year, as indicated by plotting GPS points following fire events
Example Indicator 3: Total area deforested or with forest significantly degraded, as indicated by satellite imagery
Example Indicator 4: Estimated population of a key herbivore species as indicated by dung counts
Example Indicator 5: Estimated population of a key carnivore species as indicated by camera traps 
</t>
  </si>
  <si>
    <t>23 hectares</t>
  </si>
  <si>
    <t>35 hectares</t>
  </si>
  <si>
    <t>50 hectares</t>
  </si>
  <si>
    <t>Indicator 1</t>
  </si>
  <si>
    <t>Indicator 2</t>
  </si>
  <si>
    <t>Indicator 3</t>
  </si>
  <si>
    <t>Indicator 4</t>
  </si>
  <si>
    <t>Indicator 5</t>
  </si>
  <si>
    <t>Data Sheet 3: Protected Areas Threats</t>
  </si>
  <si>
    <t xml:space="preserve">Please describe each threat that the project is directly addressing and provide the threat reduction indicator that the project is using from the project logframe to measure progress in reducing each threat.  An example is provided.   </t>
  </si>
  <si>
    <t>Please enter your answers in this column.</t>
  </si>
  <si>
    <t>Example Threat</t>
  </si>
  <si>
    <t>Illegal hunting for bushmeat</t>
  </si>
  <si>
    <t>Threat reduction indicator</t>
  </si>
  <si>
    <t>Quantity of bushmeant coming from Xanadu PA sold in markets</t>
  </si>
  <si>
    <t>Baseline status</t>
  </si>
  <si>
    <t xml:space="preserve"> At the start of project bushmeat sales in markets are 20 tons/per year (baseline upon which progress will be measured).</t>
  </si>
  <si>
    <t>Target</t>
  </si>
  <si>
    <t>Quantities of bushmeat coming from "Xanadu Protected Area" sold in markets are reduced by 70% over the project period</t>
  </si>
  <si>
    <t>Midterm status</t>
  </si>
  <si>
    <t>Bushmeat sales are recorded to be 14 tons per year.</t>
  </si>
  <si>
    <t>End of project status</t>
  </si>
  <si>
    <t>Bushmeat sales are recorded to be 12 tons per year.</t>
  </si>
  <si>
    <t>Threat 1</t>
  </si>
  <si>
    <t>Threat 2</t>
  </si>
  <si>
    <t>Data Sheet 4: METT Assessment Form</t>
  </si>
  <si>
    <t xml:space="preserve">Please select a score from the drop-down list for each question. If a question is not applicable, then do not select a score and enter "N/A" in the comments space along with a brief explanation. </t>
  </si>
  <si>
    <t>Project start-up</t>
  </si>
  <si>
    <t>Criteria and Scores</t>
  </si>
  <si>
    <t>0: The protected area is not gazetted/covenanted
1: There is agreement that the protected area should be gazetted/covenanted but the process has not yet begun
2: The protected area is in the process of being gazetted/covenanted but the process is still incomplete (includes sites designated under international conventions, such as Ramsar, or local/traditional law such as community conserved areas, which do not yet have national legal status or covenant)
3: The protected area has been formally gazetted/covenanted</t>
  </si>
  <si>
    <t>0: No
1: Yes</t>
  </si>
  <si>
    <t xml:space="preserve">10. Protection systems: 
Are systems in place to control access/resource use in the protected area?
</t>
  </si>
  <si>
    <t>21b. Land and water planning for connectivity: Management of corridors linking the protected area provides for wildlife passage to key habitats outside the protected area (e.g. to allow migratory fish to travel between freshwater spawning sites and the sea, or to allow animal migration).</t>
  </si>
  <si>
    <t>21c. Land and water planning for ecosystem services and species conservation:  "Planning adresses ecosystem-specific needs and/or the needs of particular species of concern at an ecosystem scale (e.g. volume, quality and timing of freshwater flow to sustain particular species, fire management to maintain savannah habitats etc.)"</t>
  </si>
  <si>
    <t>30. What is the overall condition of the biodiversity of the protected area in terms of the indicator(s) indicated in Data Sheet 2 above?</t>
  </si>
  <si>
    <t>0: Severely degraded
1: Partially degraded
2: Mostly intact
3: Completely intact</t>
  </si>
  <si>
    <t>Provide comments here (optional)</t>
  </si>
  <si>
    <t>Data Sheet 5: Data sources and methods used to assess the present overall condition of biodiversity in the protected area (METT Question 30, above).</t>
  </si>
  <si>
    <t xml:space="preserve">Summarize the data sources used to track the indicator(s) given in Data Sheet 2, and outline the method for assessing the indicator results. The indicator(s) will automatically appear in this table once entered in Data Sheet 2.  
This table (Data Sheet 5) should be updated, as appropriate, during each application of the METT. An example is provided. </t>
  </si>
  <si>
    <t>Summarize the data sources used to track this indicator</t>
  </si>
  <si>
    <t xml:space="preserve">Outline the method used for assessing the indicator results and what these show about the condition of biodiversity </t>
  </si>
  <si>
    <t>Example: Average total area of grassland burnt by fire per year</t>
  </si>
  <si>
    <t>Records of fire events during the period of monitoring - showing the extent of the area burnt, as recorded by park rangers using hand-held GPS devices to plot boundaries of area and calculate total number of hectares</t>
  </si>
  <si>
    <t xml:space="preserve"> - Observation of overall trend – more, less or same amount of fire disturbance 
 - Reference to scientific literature on ecosystem types to understand optimum fire intervals
 - Examination of fire record to determine historical trends in fires in the PA
 - Analysis of pattern to determine fire frequency in particular parts of PA in and beyond monitoring period</t>
  </si>
  <si>
    <t>El área protegida está en proceso de ser declarada, pero el proceso está incompleto (incluye sitios designados bajo convenios internacionales, tales como Ramsar, o  legislación local/tradicional como las áreas conservadas por la comunidad, que aún no tienen un estatus legal nacional o un proceso legal).</t>
  </si>
  <si>
    <t>El equipo y la infraestructura son adecuados.</t>
  </si>
  <si>
    <t>El mantenimiento del equipo e infraestructura es efectivo.</t>
  </si>
  <si>
    <t xml:space="preserve">Severamente degradados. </t>
  </si>
  <si>
    <t xml:space="preserve">Parcialmente degradados. </t>
  </si>
  <si>
    <r>
      <t xml:space="preserve">Note: Please complete the management effectiveness tracking tool for EACH protected area that is the target of the GEF intervention to improve management effectiveness and create a new worksheet for each.
Structure and content of the Tracking Tool - Objective 1. Section II:
The Tracking Tool has five data sheets:
</t>
    </r>
    <r>
      <rPr>
        <b/>
        <sz val="11"/>
        <color indexed="8"/>
        <rFont val="Trebuchet MS"/>
        <family val="2"/>
      </rPr>
      <t>Data Sheet 1</t>
    </r>
    <r>
      <rPr>
        <sz val="11"/>
        <color indexed="8"/>
        <rFont val="Trebuchet MS"/>
        <family val="2"/>
      </rPr>
      <t xml:space="preserve">: Records details of the assessment and some basic information about the site, such as name, size and location etc. 
</t>
    </r>
    <r>
      <rPr>
        <b/>
        <sz val="11"/>
        <color indexed="8"/>
        <rFont val="Trebuchet MS"/>
        <family val="2"/>
      </rPr>
      <t>Data Sheet 2</t>
    </r>
    <r>
      <rPr>
        <sz val="11"/>
        <color indexed="8"/>
        <rFont val="Trebuchet MS"/>
        <family val="2"/>
      </rPr>
      <t xml:space="preserve">: Provides a specific list of threats that the project is addressing.
</t>
    </r>
    <r>
      <rPr>
        <b/>
        <sz val="11"/>
        <color indexed="8"/>
        <rFont val="Trebuchet MS"/>
        <family val="2"/>
      </rPr>
      <t>Data Sheet 3</t>
    </r>
    <r>
      <rPr>
        <sz val="11"/>
        <color indexed="8"/>
        <rFont val="Trebuchet MS"/>
        <family val="2"/>
      </rPr>
      <t xml:space="preserve">: Condition of biodiversity in the protected area.
</t>
    </r>
    <r>
      <rPr>
        <b/>
        <sz val="11"/>
        <color indexed="8"/>
        <rFont val="Trebuchet MS"/>
        <family val="2"/>
      </rPr>
      <t>Data Sheet 4</t>
    </r>
    <r>
      <rPr>
        <sz val="11"/>
        <color indexed="8"/>
        <rFont val="Trebuchet MS"/>
        <family val="2"/>
      </rPr>
      <t xml:space="preserve">: Assessment Form: the assessment is structured around 30 questions presented in table format which includes three columns for recording details of the assessment, all of which should be completed.
</t>
    </r>
    <r>
      <rPr>
        <b/>
        <sz val="11"/>
        <color indexed="8"/>
        <rFont val="Trebuchet MS"/>
        <family val="2"/>
      </rPr>
      <t>Data Sheet 5</t>
    </r>
    <r>
      <rPr>
        <sz val="11"/>
        <color indexed="8"/>
        <rFont val="Trebuchet MS"/>
        <family val="2"/>
      </rPr>
      <t>: Datasources and methods on which above assessments of condition of biodiversity in the protected area in Question 30 are based.</t>
    </r>
  </si>
  <si>
    <r>
      <t xml:space="preserve">Please complete </t>
    </r>
    <r>
      <rPr>
        <b/>
        <i/>
        <sz val="11"/>
        <rFont val="Trebuchet MS"/>
        <family val="2"/>
      </rPr>
      <t>Data Sheet 5</t>
    </r>
    <r>
      <rPr>
        <b/>
        <sz val="11"/>
        <rFont val="Trebuchet MS"/>
        <family val="2"/>
      </rPr>
      <t xml:space="preserve"> for Question 30 that follows below.</t>
    </r>
  </si>
  <si>
    <r>
      <t>Total METT Score</t>
    </r>
    <r>
      <rPr>
        <sz val="11"/>
        <color theme="1"/>
        <rFont val="Trebuchet MS"/>
        <family val="2"/>
      </rPr>
      <t xml:space="preserve"> (automatically calculated)</t>
    </r>
  </si>
  <si>
    <t>Campo Automático</t>
  </si>
  <si>
    <t>Para diligenciar</t>
  </si>
  <si>
    <t>Threat 3</t>
  </si>
  <si>
    <t>Threat 4</t>
  </si>
  <si>
    <t>Este aspecto no es considerado relevante en el manejo del AP.</t>
  </si>
  <si>
    <t>Para tener en cuenta:</t>
  </si>
  <si>
    <t>Colombia</t>
  </si>
  <si>
    <t>Fumigaciones</t>
  </si>
  <si>
    <t>Hidroeléctricas</t>
  </si>
  <si>
    <t>Protocolos para resolución de conflictos</t>
  </si>
  <si>
    <t>Existen vacíos en la coherencia en todos los componentes del plan de manejo. Se implementa parcialmente</t>
  </si>
  <si>
    <t>Plan de manejo cargado en el RUNAP</t>
  </si>
  <si>
    <t>Tracking Tool for GEF-7 Protected Area Projects in the Biodiversity Focal Area</t>
  </si>
  <si>
    <t>GEF 7 Objective 2: Improving Financial Sustainability, Effective Management, and Ecosystem Coverage of the Global Protected Area Estate</t>
  </si>
  <si>
    <t>PLEASE NOTE THAT THIS TOOL IS FOR USE ONLY IN GEF-7 Protected Area PROJECTS</t>
  </si>
  <si>
    <t>¿El plan de manejo se encuentra en proceso de formulación y/o actualización? Si la respuesta es si, en la casilla "Análisis de la situación" explique brevemente el nivel de avance</t>
  </si>
  <si>
    <r>
      <rPr>
        <b/>
        <i/>
        <sz val="11"/>
        <rFont val="Trebuchet MS"/>
        <family val="2"/>
      </rPr>
      <t>Example:</t>
    </r>
    <r>
      <rPr>
        <i/>
        <sz val="11"/>
        <rFont val="Trebuchet MS"/>
        <family val="2"/>
      </rPr>
      <t xml:space="preserve"> Average total area of grassland burnt by fire per year</t>
    </r>
  </si>
  <si>
    <r>
      <rPr>
        <b/>
        <sz val="11"/>
        <rFont val="Trebuchet MS"/>
        <family val="2"/>
      </rPr>
      <t>Example</t>
    </r>
    <r>
      <rPr>
        <sz val="11"/>
        <rFont val="Trebuchet MS"/>
        <family val="2"/>
      </rPr>
      <t>:</t>
    </r>
    <r>
      <rPr>
        <i/>
        <sz val="11"/>
        <rFont val="Trebuchet MS"/>
        <family val="2"/>
      </rPr>
      <t xml:space="preserve"> Records of fire events during the period of monitoring - showing the extent of the area burnt, as recorded by park rangers using hand-held GPS devices to plot boundaries of area and calculate total number of hectares</t>
    </r>
  </si>
  <si>
    <r>
      <rPr>
        <b/>
        <i/>
        <sz val="11"/>
        <rFont val="Trebuchet MS"/>
        <family val="2"/>
      </rPr>
      <t>EXAMPLE:</t>
    </r>
    <r>
      <rPr>
        <i/>
        <sz val="11"/>
        <rFont val="Trebuchet MS"/>
        <family val="2"/>
      </rPr>
      <t xml:space="preserve"> - Observation of overall trend – more, less or same amount of fire disturbance 
 - Reference to scientific literature on ecosystem types to understand optimum fire intervals
 - Examination of fire record to determine historical trends in fires in the PA
 - Analysis of pattern to determine fire frequency in particular parts of PA in and beyond monitoring period</t>
    </r>
  </si>
  <si>
    <t>Existen mecanismos para controlar los usos y actividades / incompatibles en el AP, pero hay algunas limitaciones en su implementación efectiva.</t>
  </si>
  <si>
    <t>Existen mecanismos para controlar los usos y actividades / incompatibles en el AP, pero hay algunas limitaciones.</t>
  </si>
  <si>
    <t>Los límites del área son conocidos por la autoridad de manejo, así como la población local, pero aún no están debidamente demarcados.</t>
  </si>
  <si>
    <t>Los límites del área son conocidos por las autoridad de manejo, así como la población local y están debidamente demarcados.</t>
  </si>
  <si>
    <t>Hay un plan de manejo aprobado, pero se implementa en forma parcial debido a la falta de recursos financieros u otras dificultades.</t>
  </si>
  <si>
    <t>7.b. Existe un cronograma y un proceso  para la revisión y actualización periódica del plan de manejo.</t>
  </si>
  <si>
    <t>¿Existen mecanismos para controlar y vigilar el acceso/uso al área?</t>
  </si>
  <si>
    <t>El sistema de protección (recorridos de control y vigilancia, permisos, …)  es ineficaz para controlar el acceso y uso del AP.</t>
  </si>
  <si>
    <t>El sistema de protección es moderadamente  eficaz para controlar el acceso y uso del AP.</t>
  </si>
  <si>
    <t>11. Investigación</t>
  </si>
  <si>
    <t>Existen pocas investigaciones e inventarios, pero no están relacionados con las necesidades de manejo del AP.</t>
  </si>
  <si>
    <t>El presupuesto disponible es inadecuado para las necesidades básicas de gestión y supone una grave limitación para el manejo.</t>
  </si>
  <si>
    <t>El presupuesto disponible es suficiente para atender todas las necesidades de manejo del AP.</t>
  </si>
  <si>
    <t>Existe un programa de educación y sensibilización, pero sólo satisface parcialmente las necesidades de manejo y podría mejorarse.</t>
  </si>
  <si>
    <t xml:space="preserve">Existe un programa educación y sensibilización apropiado y totalmente implementado. </t>
  </si>
  <si>
    <t>La gestión de los corredores que conectan el área protegida permite el paso de la fauna a hábitats clave fuera del área protegida (e.g. paso de especies migratorias de agua dulce a la salida al mar).</t>
  </si>
  <si>
    <t>¿Existe cooperación entre los jefes de las áreas protegidas y los habitantes dentro o fuera del Ap?</t>
  </si>
  <si>
    <t>Hay comunicación entre los jefes del AP y los habitantes (públicos y privados) colindantes, pero la cooperación es limitada.</t>
  </si>
  <si>
    <t>¿Los pueblos indígenas y otras comunidades tradicionales  o residentes del AP participan en las decisiones de gestión del AP?</t>
  </si>
  <si>
    <t>Los pueblos indígenas y comunidades tradicionales participan directamente en la toma de decisiones sobre el manejo del AP, i.e. Comanejo.</t>
  </si>
  <si>
    <t>Las comunidades locales participan directamente en la toma de decisiones sobre el manejo del AP, i.e. Comanejo.</t>
  </si>
  <si>
    <t>La infraestructura y los servicios no son apropiados, para los niveles actuales de visita.</t>
  </si>
  <si>
    <t>Existe una buena cooperación entre el jefe del AP y los operadores de turismo, para mejorar la experiencia de los visitantes y proteger los valores del AP.</t>
  </si>
  <si>
    <t>Mayomente intactos</t>
  </si>
  <si>
    <t>Completamente intactos</t>
  </si>
  <si>
    <t>Análisis de vulnerabilidad a riesgos/cambio climático</t>
  </si>
  <si>
    <t xml:space="preserve">Acuerdo de creación, zonificación y reglamentación de usos </t>
  </si>
  <si>
    <r>
      <rPr>
        <sz val="10"/>
        <color rgb="FFC00000"/>
        <rFont val="Trebuchet MS"/>
        <family val="2"/>
      </rPr>
      <t>Diríjase a la hoja "Matrices de apoyo" y diligencie la matriz que responde a dos elementos de análisis: C9. Implementación de las líneas de gestión y E2 Talento humano. Ubique el puntaje de acuerdo al resultado de la matriz y en correspondencia con el nivel situacional</t>
    </r>
    <r>
      <rPr>
        <sz val="10"/>
        <rFont val="Trebuchet MS"/>
        <family val="2"/>
      </rPr>
      <t xml:space="preserve">
Identifique las líneas de gestión priorizadas e indique para cada una de ellas su nivel de cumplimiento, con base en los informes de seguimiento</t>
    </r>
  </si>
  <si>
    <t>Analice si las estrategias de manejo contemplan acciones conducentes a desarrollar elementos de género o intergeneracionales en la gestión del área protegida</t>
  </si>
  <si>
    <t>TABLA DE PONDERACIÓN DEL ÍNDICE DE EFECTIVIDAD DE MANEJO</t>
  </si>
  <si>
    <t>RESULTADO DEL ÍNDICE DE EFECTIVIDAD</t>
  </si>
  <si>
    <t>EL PORCENTAJE DE ÍNDICE DE EFECTIVIDAD DEL MANEJO DEL ÁREA PROTEGIDA ES</t>
  </si>
  <si>
    <t>Si el área no tiene valores culturales, por favor coloque "cero" y pase al siguiente elemento de análisis</t>
  </si>
  <si>
    <t>Si no es un área transfronteriza, por favor coloque "cero" y pase al siguiente elemento de análisis</t>
  </si>
  <si>
    <t>Si no es un área con vocación ecoturística, por favor coloque "cero" y pase al siguiente elemento de análisis</t>
  </si>
  <si>
    <t>La existencia de un programa de educación y sensibilización es analizado a partir de la pregunta orientadora asociada al elemento de análisis D3 Cualificación de actores estratégicos.</t>
  </si>
  <si>
    <t>Este aspecto contempla la información de la pregunta orientadora asociada al aspecto de análisis C3. Coherencia e implementación del plan de manejo.</t>
  </si>
  <si>
    <t>El personal tiene deficiencias mayores en cuanto a su capacidad y recursos, para implementar la legislación y reglamentos del AP (por ejemplo, falta de conocimientos, déficit presupuestal, falta de apoyo institucional).</t>
  </si>
  <si>
    <t>Es el área manejada de acuerdo a los objetivos de conservación establecidos en el plan?</t>
  </si>
  <si>
    <t xml:space="preserve">Tiene el área protegida el tamaño y forma adecuados para proteger especies, hábitats, procesos ecológicos y cuencas hidrográficas de interés para la conservación?
</t>
  </si>
  <si>
    <t>El diseño del área protegida contribuye al logro de los objetivos de conservación; es adecuado para la conservación de las especies y los hábitats; y mantiene los procesos ecológicos, como los flujos de aguas superficiales y subterráneas a escala de la cuenca, los patrones naturales de perturbación, etc.</t>
  </si>
  <si>
    <t>Existen pocas investigaciones e inventarios puntuales del AP, pero no están relacionados con las necesidades y las líneas de investigación del AP.</t>
  </si>
  <si>
    <t>Muy pocos de los requisitos para un manejo efectivo de los hábitats críticos, las especies, los procesos ecológicos y los valores culturales están siendo implementados.</t>
  </si>
  <si>
    <t>La mayoría de los requisitos para un manejo efectivo de los hábitats críticos, especies, procesos ecológicos y valores culturales esta siendo implementados, pero algunos aspectos claves no están siendo manejados.</t>
  </si>
  <si>
    <t>El presupuesto disponible es aceptable, pero podría incrementarse la gestión para lograr el manejo efectivo.</t>
  </si>
  <si>
    <t>19. Mantenimiento de equipos e infraestructura:</t>
  </si>
  <si>
    <t>21. Planificación de los usos:</t>
  </si>
  <si>
    <t>Los usos permitidos en el área son incluidos en la zonificación  del Plan de Manejo y contribuyen efectivamente al logro de los objetivos de conservación?</t>
  </si>
  <si>
    <t>Los usos planeados para los recursos naturales de las áreas adyacentes no consideran las necesidades del área protegida y las actividades no van en detrimento de la misma.</t>
  </si>
  <si>
    <t>Los usos planeados para los recursos naturales en la zona de influencia, consideran parcialmente las necesidades  a largo plazo del área protegida.</t>
  </si>
  <si>
    <t>Los usos planeados para los recursos naturales en la zona de influencia, consideran completamente las necesidades a largo plazo del área protegida.</t>
  </si>
  <si>
    <t>21.a Planificación para el uso de los recursos naturales orientada a la conservación del hábitat.</t>
  </si>
  <si>
    <t>La planificación de los usos de los recursos naturales y manejo de cuencas están incluidos en el Plan de Manejo y contribuyen efectivamente al logro de los objetivos de conservación (e.g. volumen, cantidad, calidad del agua, niveles de polución del aire y contaminación acuática).</t>
  </si>
  <si>
    <t xml:space="preserve">21.b Planificación para el uso de los recursos naturales orientada a fortalecer la conectividad. </t>
  </si>
  <si>
    <t>Existen corredores de conectividad para el paso de la fauna silvestre a hábitats claves fuera del área? (e.g. paso de especies migratorias de agua dulce a la salida al mar).</t>
  </si>
  <si>
    <t>21.c Planificación del uso de los recursos naturales orientada a los servicios ecosistémicos y a la conservación de especies.</t>
  </si>
  <si>
    <t xml:space="preserve">La planeación del manejo del AP responde a las necesidades de los ecosistemas y las necesidades de determinadas especies a escala de paisaje (e.g. volumen, cantidad de agua, flujos de agua para mantener especies, manejo de incendios para mantener las sabanas de los llanos). </t>
  </si>
  <si>
    <t>¿Las comunidades locales (internas y externas al AP) participan en las decisiones de gestión del AP?</t>
  </si>
  <si>
    <t>Las comunidades locales participan directamente en algunas decisiones sobre el manejo del AP, pero su participación se puede mejorar.</t>
  </si>
  <si>
    <t>La comunidades locales e indígenas participan activamente en las estrategias de manejo del área.</t>
  </si>
  <si>
    <t>El área protegida no genera ningún beneficio económico a las comunidades locales.</t>
  </si>
  <si>
    <t>Hay contacto entre el jefe del  AP y los operadores de turismo, pero se limita en especial a los aspectos administrativos y reglamentarios.</t>
  </si>
  <si>
    <t xml:space="preserve">Algunos valores objeto de conservación del área (biodiversidad, ecológicos y culturales) están siendo parcialmente degradados. </t>
  </si>
  <si>
    <t>Los valores objeto de conservación del área (biodiversidad, ecológicos y culturales) están sujetos a degradación parcial, pero los valores más importantes están casi intactos.</t>
  </si>
  <si>
    <t>Los valores objeto de conservación del área   (biodiversidad, ecológicos y culturales) están en su mayoría intactos.</t>
  </si>
  <si>
    <t>Los valores objeto de conservación del área, pero los valores más importantes están casi intactos.</t>
  </si>
  <si>
    <t>Los valores objeto de conservación del área están en su mayoría intactos.</t>
  </si>
  <si>
    <t>El personal tiene deficiencias en cuanto a su capacidad y recursos, para implementar la legislación y reglamentos del AP (por ejemplo, falta de conocimientos, déficit presupuestal, falta de apoyo institucional).</t>
  </si>
  <si>
    <t>¿Los usos permitidos en el área son incluidos en la zonificación  del Plan de Manejo y contribuyen efectivamente al logro de los objetivos de conservación?</t>
  </si>
  <si>
    <t>21.c Planificaciòn del uso de los recursos naturales orientada a los servicios ecosistémicos y a la conservación de especies.</t>
  </si>
  <si>
    <t>DRMI LURIZA</t>
  </si>
  <si>
    <t>12 DE MAYO DE 2022</t>
  </si>
  <si>
    <t xml:space="preserve">CRA </t>
  </si>
  <si>
    <t>DISTRITO REGIONAL DE MANEJO INTEGRADO</t>
  </si>
  <si>
    <t>No.003 DE 2011</t>
  </si>
  <si>
    <t xml:space="preserve">SIRAP CARIBE </t>
  </si>
  <si>
    <t>1.Proteger y conservar y recuperar una de as áreas representativas de los bosques secos del Caribe Colombiano y deldepartamento del Atlántico. Con zonas de buena cobertura vegetal y de suelo que cumple una importnte función ecológicacomo el mantenimiento de la microcuenca del arroyo Luriza,refugio de las epeciesde animales y plantasmás características dela región, protección de la biodiversidad biológica y genética. 2. perpetuar y conservar las bellezas escénicas y el valorpaisajísticoo del área y proporcionar facilidades para la recreación, el esparcimiento y alternativas sostenibles de uso como elecoturismo y la ganadería sostenible</t>
  </si>
  <si>
    <t>Pública</t>
  </si>
  <si>
    <t>Uiscuri-Piojó</t>
  </si>
  <si>
    <t>No.003 de 2011</t>
  </si>
  <si>
    <t>ninguna</t>
  </si>
  <si>
    <t>MERLY PATRICIA GUZMAN GUTIERREZ</t>
  </si>
  <si>
    <t>CRA</t>
  </si>
  <si>
    <t>JOE GARCIA QUIÑONES</t>
  </si>
  <si>
    <t>SOFIA DEL RIO</t>
  </si>
  <si>
    <t>HECO</t>
  </si>
  <si>
    <t>A) El área protegida cuenta con 7 objetos de conservación, los cuales estan siendo reeplanteados en la actualización del PMA que se encuentra vencido.:Bosque seco Tropical (Bs-T): Desde la realización del PMA no se ha realizado un monitoreo que determine el estado actual del bosque seco en AP.
Cuerpos de Agua : Se cuenta con un documento donde se plasma la identificación de los cuerpos de agua presente en la zona y un estudio de la calidad de agua y estado fisico-quimico en que se encuetran.
Comunidad de Aves : se cuenta con un listado actualizado de la comunidad de aves en el AP,  a traves de observaciones realizados por organizaciones externas se han reportado un número importante de especies (240) en la zona que incluyen especies endemicas y casi endemicas, cifra importante a nivel departamental. 
Fauna Objeto de Cacería: Por medio del Centro de Reacción Inmediata CRIA-de la CRA no reporta para la zona cifras de decomiso o de actividad de caceria ilegal, sin embargo en mesa de trabajo realizada con la comunidad de la zona informan que se presentan algunos casos de caseria muy esporadicos especialmente de aves para comercilización y otros casos para autoconsumo.
Tradición Artesanal con la Iraca : Si bien en el AP las mujeres se caracterizan por el arte del tejido de manera cultural,la Palma de Iraca no se da en la zona acuerdo a un estudio realizado por la CRA, esta materia prima para la elboración de productos llega a Usiacurí proveniente de los montes de Maria- Bolivar, por lo tanto este objeto de conservación sera reemplantado en la actualización del PMA Luriza.
Conocimiento y uso sostenible de las Plantas Medicinales: No se ha realizado un estudio que permita verificar el estado de este objeto de conservación.
Carreto (Aspidosperma polyneuron): Para la declaratoria del AP se encontro una pobalción de esta especie en estado de amaneza, sin embargo no se cuenta con información precisa del estado actual de la especie , por lo tanto este objeto de conservación será reeplanteado en la actualización del PMA.
B)El Distrito Regional de Manejo Integrado DRMI Luriza, no cuenta con una anàlisis de integradad Ecològica que permita realizar una evaluaciòn temporal del estado de la cobertura vegetal desde inicio de su declaratoria en el año 2011 hace 10 años; Sin embargo algunas gestiones realizadas desde la CRA como entiddad administradora ha gestionado la compra de 452 hectareas de propietarios de predios privados de 837 declaradas, lo que ha permitido que se observe una recuperaciòn de la cobertura vegetal debido al abandono de actividades como ganaderìa o agricultura muy comunes a realziar en estos predios.</t>
  </si>
  <si>
    <t xml:space="preserve">1. Actualización del Plan de Manejo del DRMI luriza,con el fin de reeplantear los objetos y objetivos de conservación 2. Realizar un análisis de integración ecologica una vez se actualice el PM del AP.3. Elaborar convenios con la academia que permita la investigación y monitoreo de los objetos de conservación del AP </t>
  </si>
  <si>
    <t>Plan integral de gestión de Cambio climatico territorial del Atlántico 2040.</t>
  </si>
  <si>
    <t>Para el caso particular del DRMI luriza  hasta la fecha no existen datos biológicos acerca del estado en que se encuentran la fauna y flora silvestre como consecuencia del cambio climático y las extremas sequías que están azotado al Atlántico.
Sin embargo, la situación del fenómeno de El Niño ha afectado notoriamente los ciclos de vegetación, como floración y pérdida foliar, lo que modifica el comportamiento de desplazamiento de la fauna, sus sitios de descanso, alimentación y apareamiento y con ello la migración de ciertas especies en busca de agua y alimentación.El AP cuenta con la aplicación de metodologia ARCA en el cual se plantearon las medidas de adaptación para cada uno de los riesgos y fenomenos identificados, el PM actual no incluye dentro de su diagnostico con información realcionada  del cambio climático</t>
  </si>
  <si>
    <t>Los resultados obtenido en el taller ARCA realizado el 11 de mayo de 2022, se plantearon las medidas de manejo, estan serán incluidas en la actualización del PM, asi como su implementación y plande seguimiento. Gestionar con las entidades territoriales la realización de un estudio de vulnerabilidad y análisis de riesgo para el AP.</t>
  </si>
  <si>
    <t>NO</t>
  </si>
  <si>
    <t>El PM del àrea protegida contempla dos valores culturlaes en sus objetivos de conservacòn :  1. Tradición Artesanal  2. Conocimientos Ancestrales de Plantas y Aguas Medicinales; el DMI Luriza esta situado en el municipio ded Usiacurì conocido por tejer artesanias en palma de Iraca , las mujeres que habitan en esta zona tejen articulos que son vendidos en la cabecera municipal pero que la materia prima no es adquirida en los montes de Marìa, los conocimientos ancestrales de plantas y aguas medicianales han sido apropiados por la comunidad de manera empirica pero se necesita fortalecer màs el manejo y la producciòn de los mismos, sin embargo no se cuenta con monitoreo que permita obtener información de análisis, estos objetos serán reeplanteados en la actualización del PM del área, La CRA ha planteado algunas activdiades que se han desarrollado con la comunidad tendiente al fortalecimiento cultural y tradicional del tejido de la Palma de Iraca.</t>
  </si>
  <si>
    <t>con la actualizción de la PM estos objetivos de conservación serán reeplanteados sin embargo, se enfocaran hacia el conociminento ancestral de plantas medicinales .</t>
  </si>
  <si>
    <t xml:space="preserve">El AP no cuenta con una caracterización de las principales contribuciones de la naturaleza en el compomenente diagnostico del PM, ni tampoco con un análisis de beneficios de servcios por parte de las comunidades, sin embargo, se ha caracterizado el recurso hidrico como un factor muy importe asociado a los bienes y servicios ecosistemicos que ofrece el AP, el cual beneficia a la comundida la zona ya que cuenta con arroyos permanentes de poca escorrentia pero garantiza el recurso  durante todo el año, asi mismo a traves de los mecanismos de gestiòn se han caracterizados algunas actvidades consideradas como una contribuciòn del AP, para la zona del DMI luriza se ha visto caracterizado el tema del ecoturismo, por lo que se ya se encuentran identificados senderos ecologicos, se ha fortalecido a la comunidad en temas como guianzas y recorridos por la naturaleza. </t>
  </si>
  <si>
    <t>1. Realizar una caracterización de las contribuciones del AP , las cuales deberán ser incluidas en la actualización del PM</t>
  </si>
  <si>
    <t>• Es un área de alto valor de servicios ecosistémicos: presenta fuentes hídricas, presenta un importante puNto de conectividiad con otras zonas importantes en el departamento.
• Oportunidades de  implementación de las cadenas de valor en términos del ecoturismo y mercados verdes.
• Oportunidades de conservación, a partir de mecanismos financieros como compensaciones por pérdida de biodiversidad, ya que la CRA cuenta con un portafolio de compensaciòn donde varias actividades ya han sido direccionadas a esa zona las cuales han sido utilizadas para programas de restauraciòn y saneamiento predial, el área protegida representa un valor importante en términos de biodiversidad especialmente en aves y bellezas escenicas que de manera sostenible se pueden aprovechar.</t>
  </si>
  <si>
    <t>A pesar de que la actividad ecoturistica se desarrolla en el área por parte de locales y operadores externos, no cuenta con lineamientos técnicos que regulen dicha actividad por lo tanto una de las medidas de manejo principales es elaborar un ordenamiento ecosturistico del AP, que incluye  acuerdo a la zonficiación ambiental del área, capacitación de los guias locales,entre otros. Identificaciòn y puesta en marcha de actividades que permitan aprovechar los beneficios que ofrece el àrea protegida a nivel local y departamental ya que su central ubicaciòn motiva a impulsar procesos que generan una reactivaciòn economica de la mano de la conservacion</t>
  </si>
  <si>
    <t>El AP está conformada por 18 predios de los cuales a CRA ha adquirido un 38,8% equivalente a  452,45 Hectáreas del àrea protegida del DMI Luriza, el número restante corresponde a 7 predios, privados.</t>
  </si>
  <si>
    <t>Análisis predial</t>
  </si>
  <si>
    <t>No requiere de medida de manejo</t>
  </si>
  <si>
    <t>Memoria de resultado del taller de identifcación de impulsores de transformación y perdida de la biodiversidad en el AP.</t>
  </si>
  <si>
    <t xml:space="preserve">Se cuenta con medidas de manejo planteadas a traves de un ejercicio de percepcion sin embargo se de debe realizar un ejercicio de actualización de los conflictos ambientales asociados así como vinculación de actores claves que permitan la elaaboración de las estrategias, estas deberán estar incluidas en la actualización del PM. </t>
  </si>
  <si>
    <t>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actividades ganaderas y agropecuarias, contaminación de residuos sólidos y aguas servidas, deslizamientos, inundaciones, tráfico de especies, especies invasoras y sequias entre otros,</t>
  </si>
  <si>
    <t xml:space="preserve">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el cual genera uno de los mayores conflictos socioambiantales ya que el municipio al ser certificado como Destino turistico sostenible aumento el numero de visitantes a la zona a traves de operadores turisticos externos que no han tenido en cuenta a la comunidad dentro de las actividades de senderismo, generando con ello un descontrol en el ingreso del área protegida y contaminción de residuos sólidos. Adicionalmente se identificaron:  actividades ganaderas y agropecuarias, contaminación de residuos sólidos y aguas servidas, deslizamientos, inundaciones, tráfico de especies, especies invasoras y sequias entre otros, </t>
  </si>
  <si>
    <t>Actualizar el análisis de presiones y amenazas plasmado en el PM vigente, e incluir los resultaos del taller realizado en el nuevo PM</t>
  </si>
  <si>
    <t>El diseño del área protegida es coherente con la zonificación, sin embargo con el ejercicio de actualización del PM se plantera la modificación de la misma respondiendo a unos procesos de restauración natural que ha tenido la zona reflejados sobretodo en el saneamiento predial que ha permitido una recuperaación significativa de la cobertura vegetal.</t>
  </si>
  <si>
    <t>NO APLICA</t>
  </si>
  <si>
    <t>Actualización del PM  y si es necesario el cambio de la zonificación ambiental del AP</t>
  </si>
  <si>
    <t>El AP cuenta con limites claros, y alinderamiento de los predios adquiridos por la CRA.</t>
  </si>
  <si>
    <t>Gestionar un acuerdo con los propietarios privados con el objetivo de alinderar sus predios que hacen parte del AP.</t>
  </si>
  <si>
    <t>Actualización del PM</t>
  </si>
  <si>
    <t>EL PM elborado se constituyo como la herramienta técnica que consolido la declaratoria del AP en el año 2011, siendo asi la situación en estos momentos este PM se encuentra desctualizado y la implementación de las actividades estrategicas planteadas han sido desarrolladas de manera parcial con la comunidad y con los actores locales, generando una necesidad de tener en cuenta a otros actores de inicidencia territorial como la gobernación, academias entre otros, que permitan fortalecer la implementación y seguimiento de las actividades inmersas en el Plan de Acción, de igual manera se hace necesario la revisión del estado financiero de la misma, acuerdo a lo analizado se puede definir que el PM ha tenido una implementación de un 55%.</t>
  </si>
  <si>
    <t>El área Potegida no cuenta con estrategias complementarias de conservación ni otras áreas del SINAP a su alrededor, se identifican dos RNSC: los Mameyales y los charcones,ubicadas en el municipio de Piojó localizadas a unos 25 minutos del DRMI Luriza, las cuales serian las mas cercanas acuerdo a la cartografia de áreas protegidas del Atlántico sin embargo no existe una artciulación entre las mismas.Otras áreas administradas por la corporación corresponden a DRMI Palmar del Titi, PNR Los Rosales, RFP El Palomar, DRMI Banco Totumo Bijibna, en dónde el objetivo principal de conservación es el Bosque seco tropical priorizandose de esta manera procesos de compensacion dirigidos a la restauración del bosque.</t>
  </si>
  <si>
    <t>Desarrollar estrategias que ayuden a complementar acciones de conservación entre las áreas protegidas aunque no exista conectividad entre las mismas; de esta manera se hace necesario realizar acercamientos que generen propuestas de conservación y conectividad con las reservas naturales de la sociedad civil que son las mas cercanas al AP.</t>
  </si>
  <si>
    <t>El área protegida cuenta con la siguiente Zonificación ambiental: Zona de preservación, zona de restauración, zona de conservación y zona de uso público en esta zona esta permitido el turismo y a pesar de no estar regulado no existe una incidencia directa de esta actividad que afecte la zonificación; se ha dado cumplimiento a la regulación de uso establecida y aprobada, sin embargo no se cuenta con un esquema de control y vigilancia, la información incluida aqui hace parte del seguimiento del área por parte de la autoridad ambiental y la comunidad.</t>
  </si>
  <si>
    <t>Elaborar un esquema de control y vigilancia a cuerdo a la zonificación definida el cual deebe ser socializado con la comunidad y los actores locales, e incluirlo en el nuevo PM.</t>
  </si>
  <si>
    <t>El área protegida se encuenttra articulada con el Plan de ordenamiento territorial de los municipios de Usiacurí y Piojó siendo reconocida como una determinante ambiental. A traves de convenios instirintucionales elaborados entre la CRA y el municipio de Usiacurí fueron implementadas acciones tendientes a la conservación del DRMI luriza.</t>
  </si>
  <si>
    <t>Reactivar convenios que permitan desarrollar acciones enmarcadas en el nuevo PM del AP</t>
  </si>
  <si>
    <t>La información base del AP es la relacionada con el documento del PM elaborada en el año 2011, es por ello que la entidad ambiental esta realizando los esfuerzos para la actualización de la misma y poder contar asi con nuevas acciones y estrategias de manejo del AP.</t>
  </si>
  <si>
    <t>Actualizar linea base de información del área protegida y utilizarla como insumo en la actualización del PM, Gestionar convenios con organizaciones, Universidades, institutos de investigación que permitan fortalecer y llenar los vacios de información existentes.</t>
  </si>
  <si>
    <t>Para el AP  es la primera vez que se realiza un análisis de efectividad y manejo, se generan reportes semestrales de cumplimiento de indicadores y metas establecidas en el PAC institucional 2020-2023.</t>
  </si>
  <si>
    <t>reporte PAC semestral 2020-2022</t>
  </si>
  <si>
    <t>Actualización del PM , plantear indicadores de seguimiento que permitan evaluar el estado de avance de los estrategias plantedas en el PM, realizar la retroalimentaación de este ejercicio en el PM.</t>
  </si>
  <si>
    <t>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t>
  </si>
  <si>
    <t>Crear instancias de gobernanza y participación que permita la coordinación y la toma de decisión del AP</t>
  </si>
  <si>
    <t xml:space="preserve">Certificados, actas, listado de asistencia </t>
  </si>
  <si>
    <t>En el PM cuenta con estrategias de educación ambiental dirigidas a la comunidad del área, determinadas a la necesidad de conservación de la misma, de igual manera como eje transversal la autoridad ambiental maneja procesos de fortalecimiento en capacidades continuos dirigidos a la comunidad del área protegida, ente territorial , organizaciones e instituciones educativas de manera continua en el municipio de Usiacurí, algunas capacitaciones realizadas en el área son : Conservación de Bosque seco, Guianza y recorridos por la naturaleza en convenio con el SENA, Huertas caseras, Medidas de adaptación al cambio climatico, manejo y disposición final de residuos sólidos.</t>
  </si>
  <si>
    <t>En el PM cuenta con estrategias de educación ambiental dirigidas a la comunidad del área, determinadas a la necesidad de conservación de la misma, de igual manera como eje transversal la autoridad ambiental maneja procesos de fortalecimiento en capacidades.</t>
  </si>
  <si>
    <t>El área protegida no cuenta con un protocolo de manejo de conflictos, actualmente la manera de manejar un conflicto presentados entres los actores estrategicos es a traves de contacto directo con la parte involucrada tratando de esta manera regular o mitigar la problematica presentada.</t>
  </si>
  <si>
    <t>Desarrollar la instancia de gobernanza que incluya un protocolo para la resolución de conflictos entre actores, este se debe reflejar en la actualización del PM.</t>
  </si>
  <si>
    <t>El área protegida no cuenta con reportes que indiquen una situación de riesgo público en la gestión.</t>
  </si>
  <si>
    <t>El AP incorpora en algunas de sus actividades la participación de hombres, mujeres, niños y jovenes como en campañas de siembra, artesanias y temas culturales, sin embargo no existe un programa definido para cada uno de ellos que se evidencia en la Planeación y manejo del AP.</t>
  </si>
  <si>
    <t>En la actualización del PM incluir estrategias de manejo que reflejen el reconocimiento diferenciado de hombres y mujeres, niños y jovenes teniendo en cuenta su contexto sociocultural.</t>
  </si>
  <si>
    <t>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t>
  </si>
  <si>
    <t>Desarrollar un analisis de brecha financiera el cual debera ser tenido en cuenta en las acciones propuestas en el Nuevo PM</t>
  </si>
  <si>
    <t>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t>
  </si>
  <si>
    <t>Gestionar la adquisición de equipos necesarios para la gestión del área, Continuar con los convenios interadministrativos con el ente territorial para el manejo y control de la infraestructura y equipos.</t>
  </si>
  <si>
    <t>El AP cuenta con un potencial de la actividad ecoturistica realizada por locales y operadores externos, este sistema productivo no cuenta con una cadena de valor, ni como mercado verde, en el área se identifica un predio privado en el cual  funciona un centro de interpretación que ha sido avalado y certificado como un Negocio Verde de la CRA, este negocio genera trabajo a la comunidad local, con el avance de los procesos la producción de miel y artesanias se esta consolidando dentro del sistema productivo del AP.</t>
  </si>
  <si>
    <t>Realizar e implementar el ordenamiento Ecoturistico del AP. Identificar otros procesos productivos en la zona que puedan ser parte del registro de NV para el Atlántico.</t>
  </si>
  <si>
    <t>Aunque se trata desde el nivel local la realziación de buenas prácticas a traves de la activdiad ecoturistica, la falta de ordenamiento del mismo no permite que este sistema productivo seaa sostenible, ni acorde a los obejtivos de conservaación del AP.</t>
  </si>
  <si>
    <t>construir la medida de ordenamiento del ecoturismo y elaborar una caracterización detallada para incluir los nuevos sistemas productivos existentes en el AP.</t>
  </si>
  <si>
    <t xml:space="preserve">El área protegida cuenta con vocación ecoturistica, se han venido desarrollando diferentes actividades a lo largo de los años tratando de enfocar esta activdiad en el PM pasado, sin embargo a falta del ordenamiento de la actividad no ha sido posible ya que no se cuenta con estudio de capacidad de carga, identficiación de actores calves como operadores, señalización de los senderos, fortalecimiento organizativo. </t>
  </si>
  <si>
    <t xml:space="preserve">Ordenamiento ecoturistico del AP que incluya : regulación de actividades según la zonificación, caracterización y regulación de operadores turisticos, facilidades de infraestructura en el lugar, señalización de senderos, capacitación a guias locales, fortalecimiento organizativo, estudio de capacidad de carga, esta medida de manejo fue planteada como resultado del taller de identifcación de impulsores de transformación y perdida de la biodiversidad, desarrollado con la participación de actores locales, gremio turistico y ente territorial el pasado 11 de mayo. </t>
  </si>
  <si>
    <t>Actualmente no existe una articulación con el sector productivo ecoturistico local, ni regional , ni con el sector turismo del municipio de Usiacurí, lo que desencadena una ecoturismo no regulado en el AP</t>
  </si>
  <si>
    <t>Ordenamiento ecoturistico del AP que incluya :capacitación a guias locales, fortalecimiento organizativo y articulación con el sector turistico de Usiacurí.</t>
  </si>
  <si>
    <t>Restaurar un 100% de la cobertura vegetal del Bs-T en 200 ha del AP de Luriza.</t>
  </si>
  <si>
    <t>Alcanzar la recuperación del 100% de las coberturas del bosque de Galería y ripario de la microcuenca del Arroyo Luriza.</t>
  </si>
  <si>
    <t>Asegurar la recolección y manejo de residuos sólidos y líquidos en el 100 % del área de la microcuenca del Arroyo Luriza.</t>
  </si>
  <si>
    <t>Obtener un 100% de la información de la avifauna presente y migratoria del Bs-T del AP de Luriza.</t>
  </si>
  <si>
    <t xml:space="preserve"> Reducir un 100% la cacería en toda el área del AP de Luriza.
Indicadores de éxito
</t>
  </si>
  <si>
    <t>Recuperar y conservar no menos del 50% de las poblaciones de Carreto en el AP de Luriza.</t>
  </si>
  <si>
    <t>Hasta 2020 establecer un
100% la cadena productiva
en torno a la producción de
artesanías de iraca en el
municipio de  Usiacurí.</t>
  </si>
  <si>
    <t>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t>
  </si>
  <si>
    <t>Actualiación del PM del AP, desarrollar un análisis de las lineas de gestión definidas en el Plan de Manejo que permita establecer actividades concretas en funcionalidad de los objetos de conservación definidos para el AP.</t>
  </si>
  <si>
    <t>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t>
  </si>
  <si>
    <t>se requiere contar con mas personal de  apoyo para la implementación de las lineas de gestión y manejar desde la institucionalidad un articulación efectiva para la ejecución de acciones que dan cumplimiento al PM.</t>
  </si>
  <si>
    <t>Implementar en un 50% de los hogares las huertas caseras de plantas medicinales en el AP de Luriza</t>
  </si>
  <si>
    <t xml:space="preserve">Seguimineto semestral al PAC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</si>
</sst>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 #,##0.00_);_(* \(#,##0.00\);_(* &quot;-&quot;??_);_(@_)"/>
    <numFmt numFmtId="165" formatCode="_(* #,##0_);_(* \(#,##0\);_(* &quot;-&quot;??_);_(@_)"/>
    <numFmt numFmtId="166" formatCode="[$-409]mmmm\ d\,\ yyyy;@"/>
  </numFmts>
  <fonts count="142">
    <font>
      <sz val="11"/>
      <color theme="1"/>
      <name val="Calibri"/>
      <family val="2"/>
      <scheme val="minor"/>
    </font>
    <font>
      <sz val="12"/>
      <color theme="1"/>
      <name val="Calibri"/>
      <family val="2"/>
      <scheme val="minor"/>
    </font>
    <font>
      <sz val="11"/>
      <color theme="1"/>
      <name val="Calibri"/>
      <family val="2"/>
      <scheme val="minor"/>
    </font>
    <font>
      <b/>
      <sz val="11"/>
      <color theme="1"/>
      <name val="Calibri Light"/>
      <family val="2"/>
      <scheme val="major"/>
    </font>
    <font>
      <sz val="11"/>
      <color theme="1"/>
      <name val="Calibri Light"/>
      <family val="2"/>
      <scheme val="major"/>
    </font>
    <font>
      <b/>
      <sz val="11"/>
      <color theme="0"/>
      <name val="Calibri Light"/>
      <family val="2"/>
      <scheme val="major"/>
    </font>
    <font>
      <sz val="10"/>
      <name val="Arial"/>
      <family val="2"/>
    </font>
    <font>
      <sz val="14"/>
      <color theme="0"/>
      <name val="Arial Black"/>
      <family val="2"/>
    </font>
    <font>
      <sz val="16"/>
      <color theme="0"/>
      <name val="Arial Black"/>
      <family val="2"/>
    </font>
    <font>
      <sz val="11"/>
      <color rgb="FFFF0000"/>
      <name val="Calibri Light"/>
      <family val="2"/>
      <scheme val="major"/>
    </font>
    <font>
      <u/>
      <sz val="11"/>
      <color theme="10"/>
      <name val="Calibri"/>
      <family val="2"/>
      <scheme val="minor"/>
    </font>
    <font>
      <u/>
      <sz val="11"/>
      <color theme="11"/>
      <name val="Calibri"/>
      <family val="2"/>
      <scheme val="minor"/>
    </font>
    <font>
      <sz val="10"/>
      <color theme="1"/>
      <name val="Calibri"/>
      <family val="2"/>
      <scheme val="minor"/>
    </font>
    <font>
      <sz val="10"/>
      <color rgb="FF3F3F76"/>
      <name val="Calibri"/>
      <family val="2"/>
      <scheme val="minor"/>
    </font>
    <font>
      <b/>
      <sz val="11"/>
      <color theme="1"/>
      <name val="Calibri"/>
      <family val="2"/>
      <scheme val="minor"/>
    </font>
    <font>
      <b/>
      <sz val="10"/>
      <color theme="1"/>
      <name val="Calibri Light"/>
      <family val="2"/>
      <scheme val="major"/>
    </font>
    <font>
      <sz val="10"/>
      <color theme="1"/>
      <name val="Calibri Light"/>
      <family val="2"/>
      <scheme val="major"/>
    </font>
    <font>
      <sz val="16"/>
      <color theme="1"/>
      <name val="Arial Black"/>
      <family val="2"/>
    </font>
    <font>
      <sz val="20"/>
      <color theme="1"/>
      <name val="Arial Black"/>
      <family val="2"/>
    </font>
    <font>
      <b/>
      <sz val="12"/>
      <color theme="1"/>
      <name val="Calibri Light"/>
      <family val="2"/>
      <scheme val="major"/>
    </font>
    <font>
      <b/>
      <sz val="9"/>
      <color theme="1"/>
      <name val="Calibri"/>
      <family val="2"/>
      <scheme val="minor"/>
    </font>
    <font>
      <sz val="10"/>
      <color rgb="FF00B050"/>
      <name val="Calibri Light (Títulos)_x0000_"/>
    </font>
    <font>
      <sz val="11"/>
      <color theme="0"/>
      <name val="Calibri"/>
      <family val="2"/>
      <scheme val="minor"/>
    </font>
    <font>
      <b/>
      <sz val="24"/>
      <color theme="0"/>
      <name val="Arial Black"/>
      <family val="2"/>
    </font>
    <font>
      <sz val="11"/>
      <name val="Calibri"/>
      <family val="2"/>
      <scheme val="minor"/>
    </font>
    <font>
      <sz val="11"/>
      <color rgb="FF000000"/>
      <name val="Calibri"/>
      <family val="2"/>
      <scheme val="minor"/>
    </font>
    <font>
      <b/>
      <i/>
      <sz val="11"/>
      <color theme="0"/>
      <name val="Calibri"/>
      <family val="2"/>
      <scheme val="minor"/>
    </font>
    <font>
      <i/>
      <sz val="11"/>
      <color theme="1"/>
      <name val="Calibri"/>
      <family val="2"/>
      <scheme val="minor"/>
    </font>
    <font>
      <i/>
      <sz val="10"/>
      <color theme="0" tint="-0.499984740745262"/>
      <name val="Calibri"/>
      <family val="2"/>
      <scheme val="minor"/>
    </font>
    <font>
      <sz val="10"/>
      <color rgb="FFFF0000"/>
      <name val="Calibri"/>
      <family val="2"/>
      <scheme val="minor"/>
    </font>
    <font>
      <sz val="18"/>
      <color theme="1"/>
      <name val="Calibri"/>
      <family val="2"/>
      <scheme val="minor"/>
    </font>
    <font>
      <sz val="11"/>
      <color rgb="FFFF0000"/>
      <name val="Calibri"/>
      <family val="2"/>
      <scheme val="minor"/>
    </font>
    <font>
      <b/>
      <sz val="26"/>
      <color theme="0"/>
      <name val="Calibri"/>
      <family val="2"/>
      <scheme val="minor"/>
    </font>
    <font>
      <sz val="26"/>
      <color theme="0"/>
      <name val="Calibri"/>
      <family val="2"/>
      <scheme val="minor"/>
    </font>
    <font>
      <sz val="10"/>
      <color indexed="60"/>
      <name val="Calibri"/>
      <family val="2"/>
      <scheme val="minor"/>
    </font>
    <font>
      <b/>
      <sz val="16"/>
      <name val="Calibri"/>
      <family val="2"/>
      <scheme val="minor"/>
    </font>
    <font>
      <sz val="20"/>
      <color theme="0"/>
      <name val="Arial Black"/>
      <family val="2"/>
    </font>
    <font>
      <sz val="11"/>
      <color theme="0"/>
      <name val="Calibri Light"/>
      <family val="2"/>
      <scheme val="major"/>
    </font>
    <font>
      <sz val="12"/>
      <color theme="0"/>
      <name val="Calibri"/>
      <family val="2"/>
      <scheme val="minor"/>
    </font>
    <font>
      <sz val="16"/>
      <color theme="0"/>
      <name val="Calibri"/>
      <family val="2"/>
      <scheme val="minor"/>
    </font>
    <font>
      <sz val="16"/>
      <color theme="1"/>
      <name val="Calibri"/>
      <family val="2"/>
      <scheme val="minor"/>
    </font>
    <font>
      <sz val="11"/>
      <color theme="0"/>
      <name val="Arial Black"/>
      <family val="2"/>
    </font>
    <font>
      <b/>
      <sz val="11"/>
      <name val="Calibri Light"/>
      <family val="2"/>
      <scheme val="major"/>
    </font>
    <font>
      <b/>
      <sz val="22"/>
      <color theme="0"/>
      <name val="Arial Black"/>
      <family val="2"/>
    </font>
    <font>
      <sz val="26"/>
      <color theme="0"/>
      <name val="Arial Black"/>
      <family val="2"/>
    </font>
    <font>
      <sz val="18"/>
      <color theme="0"/>
      <name val="Arial Black"/>
      <family val="2"/>
    </font>
    <font>
      <sz val="22"/>
      <name val="Arial Black"/>
      <family val="2"/>
    </font>
    <font>
      <b/>
      <sz val="18"/>
      <color theme="0"/>
      <name val="Arial Black"/>
      <family val="2"/>
    </font>
    <font>
      <sz val="22"/>
      <color theme="5"/>
      <name val="Arial Black"/>
      <family val="2"/>
    </font>
    <font>
      <sz val="11"/>
      <color theme="5"/>
      <name val="Calibri"/>
      <family val="2"/>
      <scheme val="minor"/>
    </font>
    <font>
      <sz val="16"/>
      <color rgb="FFC00000"/>
      <name val="Calibri Light"/>
      <family val="2"/>
      <scheme val="major"/>
    </font>
    <font>
      <b/>
      <sz val="20"/>
      <color theme="0"/>
      <name val="Calibri"/>
      <family val="2"/>
      <scheme val="minor"/>
    </font>
    <font>
      <sz val="11"/>
      <color rgb="FFC00000"/>
      <name val="Calibri Light"/>
      <family val="2"/>
      <scheme val="major"/>
    </font>
    <font>
      <b/>
      <sz val="11"/>
      <color theme="0"/>
      <name val="Trebuchet MS"/>
      <family val="2"/>
    </font>
    <font>
      <b/>
      <sz val="12"/>
      <color theme="0"/>
      <name val="Trebuchet MS"/>
      <family val="2"/>
    </font>
    <font>
      <sz val="11"/>
      <color theme="1"/>
      <name val="Trebuchet MS"/>
      <family val="2"/>
    </font>
    <font>
      <sz val="10"/>
      <color theme="1"/>
      <name val="Trebuchet MS"/>
      <family val="2"/>
    </font>
    <font>
      <b/>
      <i/>
      <sz val="14"/>
      <color theme="0"/>
      <name val="Trebuchet MS"/>
      <family val="2"/>
    </font>
    <font>
      <b/>
      <sz val="10"/>
      <color theme="1"/>
      <name val="Trebuchet MS"/>
      <family val="2"/>
    </font>
    <font>
      <sz val="8"/>
      <color theme="1"/>
      <name val="Trebuchet MS"/>
      <family val="2"/>
    </font>
    <font>
      <b/>
      <sz val="11"/>
      <color theme="1"/>
      <name val="Trebuchet MS"/>
      <family val="2"/>
    </font>
    <font>
      <b/>
      <sz val="10"/>
      <name val="Trebuchet MS"/>
      <family val="2"/>
    </font>
    <font>
      <sz val="10"/>
      <name val="Trebuchet MS"/>
      <family val="2"/>
    </font>
    <font>
      <sz val="8"/>
      <name val="Trebuchet MS"/>
      <family val="2"/>
    </font>
    <font>
      <b/>
      <sz val="11"/>
      <name val="Trebuchet MS"/>
      <family val="2"/>
    </font>
    <font>
      <b/>
      <sz val="12"/>
      <color theme="1"/>
      <name val="Trebuchet MS"/>
      <family val="2"/>
    </font>
    <font>
      <b/>
      <i/>
      <sz val="12"/>
      <color theme="0"/>
      <name val="Trebuchet MS"/>
      <family val="2"/>
    </font>
    <font>
      <sz val="8"/>
      <color rgb="FF000000"/>
      <name val="Trebuchet MS"/>
      <family val="2"/>
    </font>
    <font>
      <b/>
      <sz val="10"/>
      <color theme="0"/>
      <name val="Trebuchet MS"/>
      <family val="2"/>
    </font>
    <font>
      <b/>
      <i/>
      <sz val="10"/>
      <color theme="0"/>
      <name val="Trebuchet MS"/>
      <family val="2"/>
    </font>
    <font>
      <b/>
      <i/>
      <sz val="11"/>
      <color theme="0"/>
      <name val="Trebuchet MS"/>
      <family val="2"/>
    </font>
    <font>
      <b/>
      <sz val="12"/>
      <name val="Trebuchet MS"/>
      <family val="2"/>
    </font>
    <font>
      <b/>
      <sz val="14"/>
      <color theme="0"/>
      <name val="Trebuchet MS"/>
      <family val="2"/>
    </font>
    <font>
      <sz val="11"/>
      <name val="Trebuchet MS"/>
      <family val="2"/>
    </font>
    <font>
      <i/>
      <sz val="10"/>
      <name val="Trebuchet MS"/>
      <family val="2"/>
    </font>
    <font>
      <b/>
      <sz val="12"/>
      <color indexed="9"/>
      <name val="Trebuchet MS"/>
      <family val="2"/>
    </font>
    <font>
      <sz val="12"/>
      <name val="Trebuchet MS"/>
      <family val="2"/>
    </font>
    <font>
      <b/>
      <sz val="26"/>
      <color theme="9" tint="-0.499984740745262"/>
      <name val="Trebuchet MS"/>
      <family val="2"/>
    </font>
    <font>
      <b/>
      <sz val="18"/>
      <color indexed="9"/>
      <name val="Trebuchet MS"/>
      <family val="2"/>
    </font>
    <font>
      <b/>
      <sz val="18"/>
      <color theme="0"/>
      <name val="Trebuchet MS"/>
      <family val="2"/>
    </font>
    <font>
      <b/>
      <sz val="18"/>
      <color theme="1"/>
      <name val="Trebuchet MS"/>
      <family val="2"/>
    </font>
    <font>
      <b/>
      <sz val="18"/>
      <name val="Trebuchet MS"/>
      <family val="2"/>
    </font>
    <font>
      <b/>
      <sz val="14"/>
      <color theme="1"/>
      <name val="Trebuchet MS"/>
      <family val="2"/>
    </font>
    <font>
      <b/>
      <sz val="26"/>
      <color theme="5" tint="-0.249977111117893"/>
      <name val="Trebuchet MS"/>
      <family val="2"/>
    </font>
    <font>
      <b/>
      <sz val="26"/>
      <color theme="4" tint="-0.249977111117893"/>
      <name val="Trebuchet MS"/>
      <family val="2"/>
    </font>
    <font>
      <u/>
      <sz val="11"/>
      <name val="Trebuchet MS"/>
      <family val="2"/>
    </font>
    <font>
      <sz val="14"/>
      <color rgb="FFC00000"/>
      <name val="Trebuchet MS"/>
      <family val="2"/>
    </font>
    <font>
      <i/>
      <sz val="14"/>
      <color rgb="FFC00000"/>
      <name val="Trebuchet MS"/>
      <family val="2"/>
    </font>
    <font>
      <sz val="10"/>
      <color rgb="FFC00000"/>
      <name val="Trebuchet MS"/>
      <family val="2"/>
    </font>
    <font>
      <b/>
      <sz val="16"/>
      <color theme="1"/>
      <name val="Trebuchet MS"/>
      <family val="2"/>
    </font>
    <font>
      <b/>
      <sz val="26"/>
      <color theme="7" tint="-0.499984740745262"/>
      <name val="Trebuchet MS"/>
      <family val="2"/>
    </font>
    <font>
      <b/>
      <sz val="26"/>
      <color theme="3" tint="-0.249977111117893"/>
      <name val="Trebuchet MS"/>
      <family val="2"/>
    </font>
    <font>
      <i/>
      <sz val="11"/>
      <color rgb="FFC00000"/>
      <name val="Trebuchet MS"/>
      <family val="2"/>
    </font>
    <font>
      <b/>
      <sz val="26"/>
      <color theme="7" tint="-0.249977111117893"/>
      <name val="Trebuchet MS"/>
      <family val="2"/>
    </font>
    <font>
      <b/>
      <sz val="28"/>
      <color theme="1"/>
      <name val="Trebuchet MS"/>
      <family val="2"/>
    </font>
    <font>
      <b/>
      <sz val="16"/>
      <color theme="0"/>
      <name val="Arial Black"/>
      <family val="2"/>
    </font>
    <font>
      <b/>
      <sz val="16"/>
      <color theme="9" tint="-0.499984740745262"/>
      <name val="Arial Black"/>
      <family val="2"/>
    </font>
    <font>
      <b/>
      <sz val="16"/>
      <color theme="0"/>
      <name val="Trebuchet MS"/>
      <family val="2"/>
    </font>
    <font>
      <b/>
      <sz val="9"/>
      <color theme="0"/>
      <name val="Trebuchet MS"/>
      <family val="2"/>
    </font>
    <font>
      <sz val="16"/>
      <color theme="1"/>
      <name val="Trebuchet MS"/>
      <family val="2"/>
    </font>
    <font>
      <b/>
      <sz val="11"/>
      <color indexed="9"/>
      <name val="Trebuchet MS"/>
      <family val="2"/>
    </font>
    <font>
      <sz val="18"/>
      <color theme="0"/>
      <name val="Trebuchet MS"/>
      <family val="2"/>
    </font>
    <font>
      <sz val="18"/>
      <color theme="1"/>
      <name val="Trebuchet MS"/>
      <family val="2"/>
    </font>
    <font>
      <b/>
      <sz val="14"/>
      <color indexed="9"/>
      <name val="Trebuchet MS"/>
      <family val="2"/>
    </font>
    <font>
      <b/>
      <sz val="20"/>
      <color theme="0"/>
      <name val="Trebuchet MS"/>
      <family val="2"/>
    </font>
    <font>
      <b/>
      <sz val="16"/>
      <name val="Trebuchet MS"/>
      <family val="2"/>
    </font>
    <font>
      <sz val="16"/>
      <name val="Trebuchet MS"/>
      <family val="2"/>
    </font>
    <font>
      <sz val="12"/>
      <color theme="2" tint="-0.499984740745262"/>
      <name val="Trebuchet MS"/>
      <family val="2"/>
    </font>
    <font>
      <b/>
      <sz val="12"/>
      <color theme="2" tint="-0.499984740745262"/>
      <name val="Trebuchet MS"/>
      <family val="2"/>
    </font>
    <font>
      <b/>
      <sz val="16"/>
      <color theme="2" tint="-0.499984740745262"/>
      <name val="Trebuchet MS"/>
      <family val="2"/>
    </font>
    <font>
      <sz val="16"/>
      <color theme="2" tint="-0.499984740745262"/>
      <name val="Trebuchet MS"/>
      <family val="2"/>
    </font>
    <font>
      <sz val="12"/>
      <color theme="1"/>
      <name val="Trebuchet MS"/>
      <family val="2"/>
    </font>
    <font>
      <b/>
      <sz val="12"/>
      <color rgb="FFFF0000"/>
      <name val="Trebuchet MS"/>
      <family val="2"/>
    </font>
    <font>
      <b/>
      <sz val="16"/>
      <color theme="1" tint="0.499984740745262"/>
      <name val="Trebuchet MS"/>
      <family val="2"/>
    </font>
    <font>
      <b/>
      <sz val="16"/>
      <color indexed="9"/>
      <name val="Trebuchet MS"/>
      <family val="2"/>
    </font>
    <font>
      <sz val="10"/>
      <color indexed="63"/>
      <name val="Trebuchet MS"/>
      <family val="2"/>
    </font>
    <font>
      <b/>
      <sz val="12"/>
      <color indexed="63"/>
      <name val="Trebuchet MS"/>
      <family val="2"/>
    </font>
    <font>
      <sz val="11"/>
      <color rgb="FFFF0000"/>
      <name val="Trebuchet MS"/>
      <family val="2"/>
    </font>
    <font>
      <sz val="11"/>
      <color indexed="8"/>
      <name val="Trebuchet MS"/>
      <family val="2"/>
    </font>
    <font>
      <b/>
      <sz val="11"/>
      <color indexed="8"/>
      <name val="Trebuchet MS"/>
      <family val="2"/>
    </font>
    <font>
      <b/>
      <i/>
      <sz val="11"/>
      <color theme="1"/>
      <name val="Trebuchet MS"/>
      <family val="2"/>
    </font>
    <font>
      <sz val="11"/>
      <color rgb="FF3F3F76"/>
      <name val="Trebuchet MS"/>
      <family val="2"/>
    </font>
    <font>
      <b/>
      <sz val="11"/>
      <color rgb="FF3F3F76"/>
      <name val="Trebuchet MS"/>
      <family val="2"/>
    </font>
    <font>
      <b/>
      <sz val="11"/>
      <color rgb="FF000000"/>
      <name val="Trebuchet MS"/>
      <family val="2"/>
    </font>
    <font>
      <sz val="11"/>
      <color rgb="FF000000"/>
      <name val="Trebuchet MS"/>
      <family val="2"/>
    </font>
    <font>
      <sz val="11"/>
      <color theme="1"/>
      <name val="Calibri"/>
      <family val="2"/>
    </font>
    <font>
      <sz val="11"/>
      <color rgb="FF3F3F76"/>
      <name val="Calibri"/>
      <family val="2"/>
    </font>
    <font>
      <b/>
      <sz val="11"/>
      <color rgb="FFFF0000"/>
      <name val="Trebuchet MS"/>
      <family val="2"/>
    </font>
    <font>
      <sz val="11"/>
      <color rgb="FF00B050"/>
      <name val="Trebuchet MS"/>
      <family val="2"/>
    </font>
    <font>
      <i/>
      <sz val="11"/>
      <color theme="1"/>
      <name val="Trebuchet MS"/>
      <family val="2"/>
    </font>
    <font>
      <b/>
      <sz val="11"/>
      <color rgb="FF00B050"/>
      <name val="Trebuchet MS"/>
      <family val="2"/>
    </font>
    <font>
      <b/>
      <i/>
      <sz val="11"/>
      <name val="Trebuchet MS"/>
      <family val="2"/>
    </font>
    <font>
      <i/>
      <sz val="11"/>
      <name val="Trebuchet MS"/>
      <family val="2"/>
    </font>
    <font>
      <b/>
      <sz val="14"/>
      <name val="Trebuchet MS"/>
      <family val="2"/>
    </font>
    <font>
      <b/>
      <sz val="20"/>
      <color rgb="FFFF0000"/>
      <name val="Trebuchet MS"/>
      <family val="2"/>
    </font>
    <font>
      <sz val="10"/>
      <color rgb="FF3F3F76"/>
      <name val="Trebuchet MS"/>
      <family val="2"/>
    </font>
    <font>
      <sz val="10"/>
      <color rgb="FF00B050"/>
      <name val="Trebuchet MS"/>
      <family val="2"/>
    </font>
    <font>
      <b/>
      <sz val="10"/>
      <color rgb="FFFF0000"/>
      <name val="Trebuchet MS"/>
      <family val="2"/>
    </font>
    <font>
      <sz val="10"/>
      <color rgb="FFFF0000"/>
      <name val="Trebuchet MS"/>
      <family val="2"/>
    </font>
    <font>
      <b/>
      <sz val="10"/>
      <color rgb="FF00B050"/>
      <name val="Trebuchet MS"/>
      <family val="2"/>
    </font>
    <font>
      <b/>
      <i/>
      <sz val="10"/>
      <name val="Trebuchet MS"/>
      <family val="2"/>
    </font>
    <font>
      <b/>
      <sz val="14"/>
      <color rgb="FF3F3F76"/>
      <name val="Trebuchet MS"/>
      <family val="2"/>
    </font>
  </fonts>
  <fills count="127">
    <fill>
      <patternFill patternType="none"/>
    </fill>
    <fill>
      <patternFill patternType="gray125"/>
    </fill>
    <fill>
      <patternFill patternType="solid">
        <fgColor theme="0"/>
        <bgColor indexed="64"/>
      </patternFill>
    </fill>
    <fill>
      <patternFill patternType="solid">
        <fgColor theme="9" tint="-0.249977111117893"/>
        <bgColor indexed="64"/>
      </patternFill>
    </fill>
    <fill>
      <patternFill patternType="solid">
        <fgColor theme="7" tint="-0.499984740745262"/>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5"/>
        <bgColor indexed="64"/>
      </patternFill>
    </fill>
    <fill>
      <patternFill patternType="solid">
        <fgColor theme="7" tint="-0.249977111117893"/>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9" tint="-0.499984740745262"/>
        <bgColor indexed="64"/>
      </patternFill>
    </fill>
    <fill>
      <patternFill patternType="solid">
        <fgColor theme="5" tint="-0.249977111117893"/>
        <bgColor indexed="64"/>
      </patternFill>
    </fill>
    <fill>
      <patternFill patternType="solid">
        <fgColor rgb="FFC00000"/>
        <bgColor indexed="64"/>
      </patternFill>
    </fill>
    <fill>
      <patternFill patternType="solid">
        <fgColor theme="4" tint="-0.249977111117893"/>
        <bgColor indexed="64"/>
      </patternFill>
    </fill>
    <fill>
      <patternFill patternType="solid">
        <fgColor rgb="FFFFC000"/>
        <bgColor indexed="64"/>
      </patternFill>
    </fill>
    <fill>
      <patternFill patternType="solid">
        <fgColor theme="3" tint="-0.249977111117893"/>
        <bgColor indexed="64"/>
      </patternFill>
    </fill>
    <fill>
      <patternFill patternType="solid">
        <fgColor indexed="9"/>
        <bgColor indexed="26"/>
      </patternFill>
    </fill>
    <fill>
      <patternFill patternType="solid">
        <fgColor theme="4" tint="0.79998168889431442"/>
        <bgColor indexed="64"/>
      </patternFill>
    </fill>
    <fill>
      <patternFill patternType="solid">
        <fgColor theme="5" tint="-0.249977111117893"/>
        <bgColor indexed="26"/>
      </patternFill>
    </fill>
    <fill>
      <patternFill patternType="solid">
        <fgColor theme="9" tint="-0.499984740745262"/>
        <bgColor indexed="37"/>
      </patternFill>
    </fill>
    <fill>
      <patternFill patternType="solid">
        <fgColor theme="9" tint="-0.499984740745262"/>
        <bgColor indexed="26"/>
      </patternFill>
    </fill>
    <fill>
      <patternFill patternType="solid">
        <fgColor theme="5" tint="0.79998168889431442"/>
        <bgColor indexed="64"/>
      </patternFill>
    </fill>
    <fill>
      <patternFill patternType="solid">
        <fgColor theme="4" tint="-0.499984740745262"/>
        <bgColor indexed="64"/>
      </patternFill>
    </fill>
    <fill>
      <patternFill patternType="solid">
        <fgColor theme="5" tint="-0.249977111117893"/>
        <bgColor indexed="37"/>
      </patternFill>
    </fill>
    <fill>
      <patternFill patternType="solid">
        <fgColor theme="4" tint="-0.249977111117893"/>
        <bgColor indexed="26"/>
      </patternFill>
    </fill>
    <fill>
      <patternFill patternType="solid">
        <fgColor theme="3" tint="-0.499984740745262"/>
        <bgColor indexed="64"/>
      </patternFill>
    </fill>
    <fill>
      <patternFill patternType="solid">
        <fgColor theme="4" tint="-0.249977111117893"/>
        <bgColor indexed="37"/>
      </patternFill>
    </fill>
    <fill>
      <patternFill patternType="solid">
        <fgColor theme="7" tint="-0.499984740745262"/>
        <bgColor indexed="37"/>
      </patternFill>
    </fill>
    <fill>
      <patternFill patternType="solid">
        <fgColor theme="7" tint="-0.499984740745262"/>
        <bgColor indexed="26"/>
      </patternFill>
    </fill>
    <fill>
      <patternFill patternType="solid">
        <fgColor theme="7" tint="0.39997558519241921"/>
        <bgColor indexed="9"/>
      </patternFill>
    </fill>
    <fill>
      <patternFill patternType="solid">
        <fgColor theme="7" tint="0.79998168889431442"/>
        <bgColor indexed="9"/>
      </patternFill>
    </fill>
    <fill>
      <patternFill patternType="solid">
        <fgColor theme="7" tint="-0.249977111117893"/>
        <bgColor indexed="37"/>
      </patternFill>
    </fill>
    <fill>
      <patternFill patternType="solid">
        <fgColor theme="3" tint="-0.249977111117893"/>
        <bgColor indexed="37"/>
      </patternFill>
    </fill>
    <fill>
      <patternFill patternType="solid">
        <fgColor theme="3" tint="-0.249977111117893"/>
        <bgColor indexed="26"/>
      </patternFill>
    </fill>
    <fill>
      <patternFill patternType="solid">
        <fgColor theme="7" tint="-0.249977111117893"/>
        <bgColor indexed="26"/>
      </patternFill>
    </fill>
    <fill>
      <patternFill patternType="solid">
        <fgColor rgb="FFFFFF00"/>
        <bgColor indexed="64"/>
      </patternFill>
    </fill>
    <fill>
      <patternFill patternType="solid">
        <fgColor theme="0"/>
        <bgColor indexed="9"/>
      </patternFill>
    </fill>
    <fill>
      <patternFill patternType="solid">
        <fgColor rgb="FFFFCC99"/>
      </patternFill>
    </fill>
    <fill>
      <patternFill patternType="solid">
        <fgColor rgb="FFFFFFFF"/>
        <bgColor indexed="64"/>
      </patternFill>
    </fill>
    <fill>
      <patternFill patternType="solid">
        <fgColor theme="0"/>
        <bgColor indexed="26"/>
      </patternFill>
    </fill>
    <fill>
      <patternFill patternType="solid">
        <fgColor theme="0" tint="-0.249977111117893"/>
        <bgColor indexed="64"/>
      </patternFill>
    </fill>
    <fill>
      <patternFill patternType="solid">
        <fgColor theme="7" tint="0.59999389629810485"/>
        <bgColor indexed="64"/>
      </patternFill>
    </fill>
    <fill>
      <patternFill patternType="solid">
        <fgColor theme="4" tint="-0.499984740745262"/>
        <bgColor indexed="30"/>
      </patternFill>
    </fill>
    <fill>
      <patternFill patternType="solid">
        <fgColor theme="9" tint="-0.499984740745262"/>
        <bgColor indexed="9"/>
      </patternFill>
    </fill>
    <fill>
      <patternFill patternType="solid">
        <fgColor theme="7" tint="0.39997558519241921"/>
        <bgColor indexed="64"/>
      </patternFill>
    </fill>
    <fill>
      <patternFill patternType="solid">
        <fgColor theme="4" tint="-0.499984740745262"/>
        <bgColor indexed="26"/>
      </patternFill>
    </fill>
    <fill>
      <patternFill patternType="solid">
        <fgColor theme="8" tint="-0.249977111117893"/>
        <bgColor indexed="64"/>
      </patternFill>
    </fill>
    <fill>
      <patternFill patternType="solid">
        <fgColor theme="6" tint="-0.249977111117893"/>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theme="1" tint="0.499984740745262"/>
        <bgColor indexed="64"/>
      </patternFill>
    </fill>
    <fill>
      <patternFill patternType="solid">
        <fgColor theme="4" tint="-0.499984740745262"/>
        <bgColor indexed="37"/>
      </patternFill>
    </fill>
    <fill>
      <patternFill patternType="solid">
        <fgColor rgb="FFC00000"/>
        <bgColor indexed="26"/>
      </patternFill>
    </fill>
    <fill>
      <patternFill patternType="solid">
        <fgColor theme="7"/>
        <bgColor indexed="26"/>
      </patternFill>
    </fill>
    <fill>
      <patternFill patternType="solid">
        <fgColor theme="9" tint="-0.249977111117893"/>
        <bgColor indexed="26"/>
      </patternFill>
    </fill>
    <fill>
      <patternFill patternType="solid">
        <fgColor theme="7" tint="0.79998168889431442"/>
        <bgColor indexed="37"/>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499984740745262"/>
        <bgColor indexed="64"/>
      </patternFill>
    </fill>
    <fill>
      <patternFill patternType="solid">
        <fgColor theme="9" tint="-0.249977111117893"/>
        <bgColor indexed="30"/>
      </patternFill>
    </fill>
    <fill>
      <patternFill patternType="solid">
        <fgColor theme="4" tint="0.79998168889431442"/>
        <bgColor indexed="37"/>
      </patternFill>
    </fill>
    <fill>
      <patternFill patternType="solid">
        <fgColor theme="5" tint="-0.24994659260841701"/>
        <bgColor auto="1"/>
      </patternFill>
    </fill>
    <fill>
      <patternFill patternType="lightDown">
        <fgColor theme="5" tint="0.39994506668294322"/>
        <bgColor theme="0"/>
      </patternFill>
    </fill>
    <fill>
      <patternFill patternType="lightDown">
        <fgColor theme="4" tint="0.39994506668294322"/>
        <bgColor auto="1"/>
      </patternFill>
    </fill>
    <fill>
      <patternFill patternType="solid">
        <fgColor rgb="FFFF6600"/>
        <bgColor indexed="64"/>
      </patternFill>
    </fill>
    <fill>
      <patternFill patternType="solid">
        <fgColor rgb="FF669900"/>
        <bgColor indexed="64"/>
      </patternFill>
    </fill>
    <fill>
      <patternFill patternType="lightDown">
        <fgColor theme="9" tint="0.59996337778862885"/>
        <bgColor theme="9" tint="0.79995117038483843"/>
      </patternFill>
    </fill>
    <fill>
      <patternFill patternType="lightDown">
        <fgColor theme="9" tint="0.59996337778862885"/>
        <bgColor theme="0"/>
      </patternFill>
    </fill>
    <fill>
      <patternFill patternType="lightDown">
        <fgColor theme="5" tint="0.59996337778862885"/>
        <bgColor theme="0"/>
      </patternFill>
    </fill>
    <fill>
      <patternFill patternType="lightDown">
        <fgColor theme="4" tint="0.59996337778862885"/>
        <bgColor theme="0"/>
      </patternFill>
    </fill>
    <fill>
      <patternFill patternType="lightDown">
        <fgColor theme="9" tint="0.39994506668294322"/>
        <bgColor theme="0"/>
      </patternFill>
    </fill>
    <fill>
      <patternFill patternType="solid">
        <fgColor theme="8" tint="0.59999389629810485"/>
        <bgColor indexed="64"/>
      </patternFill>
    </fill>
    <fill>
      <patternFill patternType="solid">
        <fgColor theme="0" tint="-0.499984740745262"/>
        <bgColor indexed="64"/>
      </patternFill>
    </fill>
    <fill>
      <patternFill patternType="lightDown">
        <fgColor theme="5" tint="0.59996337778862885"/>
        <bgColor theme="7" tint="0.79995117038483843"/>
      </patternFill>
    </fill>
    <fill>
      <patternFill patternType="lightDown">
        <fgColor theme="7" tint="0.59996337778862885"/>
        <bgColor theme="7" tint="0.79995117038483843"/>
      </patternFill>
    </fill>
    <fill>
      <patternFill patternType="lightDown">
        <fgColor theme="5" tint="0.59996337778862885"/>
        <bgColor theme="5" tint="0.79995117038483843"/>
      </patternFill>
    </fill>
    <fill>
      <patternFill patternType="lightDown">
        <fgColor theme="4" tint="0.39994506668294322"/>
        <bgColor theme="4" tint="0.79998168889431442"/>
      </patternFill>
    </fill>
    <fill>
      <patternFill patternType="lightDown">
        <fgColor theme="0" tint="-0.24994659260841701"/>
        <bgColor theme="0" tint="-4.9989318521683403E-2"/>
      </patternFill>
    </fill>
    <fill>
      <patternFill patternType="lightDown">
        <fgColor theme="8" tint="0.59996337778862885"/>
        <bgColor theme="4" tint="0.79998168889431442"/>
      </patternFill>
    </fill>
    <fill>
      <patternFill patternType="lightDown">
        <fgColor theme="9" tint="0.39994506668294322"/>
        <bgColor theme="9" tint="0.79995117038483843"/>
      </patternFill>
    </fill>
    <fill>
      <patternFill patternType="lightDown">
        <fgColor theme="5" tint="0.39994506668294322"/>
        <bgColor theme="5" tint="0.79995117038483843"/>
      </patternFill>
    </fill>
    <fill>
      <patternFill patternType="lightDown">
        <fgColor theme="7" tint="0.39994506668294322"/>
        <bgColor theme="7" tint="0.79992065187536243"/>
      </patternFill>
    </fill>
    <fill>
      <patternFill patternType="lightDown">
        <fgColor theme="9" tint="0.39994506668294322"/>
        <bgColor theme="9" tint="0.59999389629810485"/>
      </patternFill>
    </fill>
    <fill>
      <patternFill patternType="lightDown">
        <fgColor theme="9" tint="0.59996337778862885"/>
        <bgColor theme="9" tint="0.79992065187536243"/>
      </patternFill>
    </fill>
    <fill>
      <patternFill patternType="lightDown">
        <fgColor theme="9" tint="0.39994506668294322"/>
        <bgColor theme="9" tint="0.79992065187536243"/>
      </patternFill>
    </fill>
    <fill>
      <patternFill patternType="lightDown">
        <fgColor theme="5" tint="0.39994506668294322"/>
        <bgColor theme="5" tint="0.59999389629810485"/>
      </patternFill>
    </fill>
    <fill>
      <patternFill patternType="lightDown">
        <fgColor theme="5" tint="0.39994506668294322"/>
        <bgColor theme="5" tint="0.79992065187536243"/>
      </patternFill>
    </fill>
    <fill>
      <patternFill patternType="lightDown">
        <fgColor theme="4" tint="0.39994506668294322"/>
        <bgColor theme="4" tint="0.59999389629810485"/>
      </patternFill>
    </fill>
    <fill>
      <patternFill patternType="lightDown">
        <fgColor theme="4" tint="0.59996337778862885"/>
        <bgColor theme="4" tint="0.79995117038483843"/>
      </patternFill>
    </fill>
    <fill>
      <patternFill patternType="lightDown">
        <fgColor theme="4" tint="0.39994506668294322"/>
        <bgColor theme="4" tint="0.79995117038483843"/>
      </patternFill>
    </fill>
    <fill>
      <patternFill patternType="lightDown">
        <fgColor theme="5" tint="0.39994506668294322"/>
        <bgColor theme="7" tint="0.79992065187536243"/>
      </patternFill>
    </fill>
    <fill>
      <patternFill patternType="lightDown">
        <fgColor theme="5" tint="0.39994506668294322"/>
        <bgColor theme="7" tint="0.59999389629810485"/>
      </patternFill>
    </fill>
    <fill>
      <patternFill patternType="lightDown">
        <fgColor theme="5" tint="0.39994506668294322"/>
        <bgColor theme="7" tint="0.79995117038483843"/>
      </patternFill>
    </fill>
    <fill>
      <patternFill patternType="lightDown">
        <fgColor theme="5" tint="0.59996337778862885"/>
        <bgColor theme="7" tint="0.59999389629810485"/>
      </patternFill>
    </fill>
    <fill>
      <patternFill patternType="lightDown">
        <fgColor theme="5" tint="0.59996337778862885"/>
        <bgColor theme="7" tint="0.79998168889431442"/>
      </patternFill>
    </fill>
    <fill>
      <patternFill patternType="lightDown">
        <fgColor theme="3" tint="0.39994506668294322"/>
        <bgColor theme="3" tint="0.59999389629810485"/>
      </patternFill>
    </fill>
    <fill>
      <patternFill patternType="lightDown">
        <fgColor theme="3" tint="0.59996337778862885"/>
        <bgColor theme="3" tint="0.79995117038483843"/>
      </patternFill>
    </fill>
    <fill>
      <patternFill patternType="solid">
        <fgColor theme="3" tint="-0.249977111117893"/>
        <bgColor theme="6" tint="0.59996337778862885"/>
      </patternFill>
    </fill>
    <fill>
      <patternFill patternType="lightDown">
        <fgColor theme="3" tint="0.59996337778862885"/>
        <bgColor theme="0"/>
      </patternFill>
    </fill>
    <fill>
      <patternFill patternType="lightDown">
        <fgColor theme="3" tint="0.39994506668294322"/>
        <bgColor theme="3" tint="0.79992065187536243"/>
      </patternFill>
    </fill>
    <fill>
      <patternFill patternType="lightDown">
        <fgColor theme="3" tint="0.39994506668294322"/>
        <bgColor theme="3" tint="0.79995117038483843"/>
      </patternFill>
    </fill>
    <fill>
      <patternFill patternType="lightDown">
        <fgColor theme="5" tint="0.39994506668294322"/>
        <bgColor theme="7" tint="0.39988402966399123"/>
      </patternFill>
    </fill>
    <fill>
      <patternFill patternType="lightDown">
        <fgColor theme="5" tint="0.39994506668294322"/>
        <bgColor theme="7" tint="0.39994506668294322"/>
      </patternFill>
    </fill>
    <fill>
      <patternFill patternType="lightDown">
        <fgColor theme="0" tint="-0.14996795556505021"/>
        <bgColor theme="9" tint="0.79995117038483843"/>
      </patternFill>
    </fill>
    <fill>
      <patternFill patternType="lightDown">
        <fgColor rgb="FFFF9999"/>
        <bgColor theme="5" tint="0.59999389629810485"/>
      </patternFill>
    </fill>
    <fill>
      <patternFill patternType="lightDown">
        <fgColor rgb="FFFF9999"/>
        <bgColor theme="5" tint="0.79995117038483843"/>
      </patternFill>
    </fill>
    <fill>
      <patternFill patternType="lightDown">
        <fgColor theme="8" tint="0.59996337778862885"/>
        <bgColor theme="4" tint="0.79995117038483843"/>
      </patternFill>
    </fill>
    <fill>
      <patternFill patternType="lightDown">
        <fgColor theme="0" tint="-0.24994659260841701"/>
        <bgColor theme="3" tint="0.79989013336588644"/>
      </patternFill>
    </fill>
    <fill>
      <patternFill patternType="solid">
        <fgColor theme="4" tint="0.79998168889431442"/>
        <bgColor theme="4" tint="0.39985351115451523"/>
      </patternFill>
    </fill>
    <fill>
      <patternFill patternType="solid">
        <fgColor theme="4" tint="0.79998168889431442"/>
        <bgColor theme="4" tint="0.39991454817346722"/>
      </patternFill>
    </fill>
    <fill>
      <patternFill patternType="solid">
        <fgColor theme="9" tint="0.79998168889431442"/>
        <bgColor theme="9" tint="0.59996337778862885"/>
      </patternFill>
    </fill>
    <fill>
      <patternFill patternType="solid">
        <fgColor theme="5" tint="0.79998168889431442"/>
        <bgColor rgb="FFFF9999"/>
      </patternFill>
    </fill>
    <fill>
      <patternFill patternType="solid">
        <fgColor theme="8" tint="0.79998168889431442"/>
        <bgColor theme="8" tint="0.59996337778862885"/>
      </patternFill>
    </fill>
    <fill>
      <patternFill patternType="solid">
        <fgColor theme="7" tint="0.79998168889431442"/>
        <bgColor theme="7" tint="0.59996337778862885"/>
      </patternFill>
    </fill>
    <fill>
      <patternFill patternType="solid">
        <fgColor theme="6" tint="0.79998168889431442"/>
        <bgColor theme="2" tint="-9.9917600024414813E-2"/>
      </patternFill>
    </fill>
    <fill>
      <patternFill patternType="solid">
        <fgColor theme="6" tint="0.79998168889431442"/>
        <bgColor theme="2" tint="-9.9887081514938816E-2"/>
      </patternFill>
    </fill>
    <fill>
      <patternFill patternType="solid">
        <fgColor theme="7" tint="0.79998168889431442"/>
        <bgColor theme="5" tint="0.59996337778862885"/>
      </patternFill>
    </fill>
    <fill>
      <patternFill patternType="solid">
        <fgColor theme="9" tint="0.79998168889431442"/>
        <bgColor indexed="37"/>
      </patternFill>
    </fill>
    <fill>
      <patternFill patternType="solid">
        <fgColor theme="3"/>
        <bgColor indexed="64"/>
      </patternFill>
    </fill>
    <fill>
      <patternFill patternType="solid">
        <fgColor theme="3"/>
        <bgColor indexed="37"/>
      </patternFill>
    </fill>
    <fill>
      <patternFill patternType="solid">
        <fgColor theme="8" tint="0.79998168889431442"/>
        <bgColor indexed="64"/>
      </patternFill>
    </fill>
    <fill>
      <patternFill patternType="solid">
        <fgColor theme="6" tint="0.79998168889431442"/>
        <bgColor indexed="64"/>
      </patternFill>
    </fill>
    <fill>
      <patternFill patternType="solid">
        <fgColor theme="5" tint="0.79998168889431442"/>
        <bgColor indexed="37"/>
      </patternFill>
    </fill>
    <fill>
      <patternFill patternType="solid">
        <fgColor theme="7"/>
        <bgColor indexed="64"/>
      </patternFill>
    </fill>
    <fill>
      <patternFill patternType="lightDown">
        <fgColor theme="5" tint="0.59996337778862885"/>
        <bgColor theme="4" tint="0.79998168889431442"/>
      </patternFill>
    </fill>
  </fills>
  <borders count="263">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top/>
      <bottom style="thin">
        <color theme="0"/>
      </bottom>
      <diagonal/>
    </border>
    <border>
      <left/>
      <right style="thin">
        <color theme="0"/>
      </right>
      <top style="thin">
        <color theme="0"/>
      </top>
      <bottom/>
      <diagonal/>
    </border>
    <border>
      <left style="thin">
        <color theme="9" tint="-0.499984740745262"/>
      </left>
      <right style="thin">
        <color theme="9" tint="-0.499984740745262"/>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
      <left style="thin">
        <color theme="9" tint="-0.499984740745262"/>
      </left>
      <right style="thin">
        <color theme="9" tint="-0.499984740745262"/>
      </right>
      <top style="thin">
        <color theme="9" tint="-0.499984740745262"/>
      </top>
      <bottom/>
      <diagonal/>
    </border>
    <border>
      <left style="thin">
        <color theme="9" tint="-0.499984740745262"/>
      </left>
      <right style="thin">
        <color theme="9" tint="-0.499984740745262"/>
      </right>
      <top/>
      <bottom style="thin">
        <color theme="9" tint="-0.499984740745262"/>
      </bottom>
      <diagonal/>
    </border>
    <border>
      <left/>
      <right/>
      <top style="thin">
        <color theme="9" tint="-0.499984740745262"/>
      </top>
      <bottom style="thin">
        <color theme="9" tint="-0.499984740745262"/>
      </bottom>
      <diagonal/>
    </border>
    <border>
      <left style="thin">
        <color theme="9" tint="-0.499984740745262"/>
      </left>
      <right/>
      <top style="thin">
        <color theme="9" tint="-0.499984740745262"/>
      </top>
      <bottom style="thin">
        <color theme="9" tint="-0.499984740745262"/>
      </bottom>
      <diagonal/>
    </border>
    <border>
      <left style="thin">
        <color theme="9" tint="-0.499984740745262"/>
      </left>
      <right style="thin">
        <color theme="9" tint="-0.499984740745262"/>
      </right>
      <top style="thin">
        <color theme="0"/>
      </top>
      <bottom/>
      <diagonal/>
    </border>
    <border>
      <left style="thin">
        <color theme="9" tint="-0.499984740745262"/>
      </left>
      <right style="thin">
        <color theme="9" tint="-0.499984740745262"/>
      </right>
      <top/>
      <bottom/>
      <diagonal/>
    </border>
    <border>
      <left style="thin">
        <color theme="5" tint="-0.249977111117893"/>
      </left>
      <right style="thin">
        <color theme="5" tint="-0.249977111117893"/>
      </right>
      <top style="thin">
        <color theme="5" tint="-0.249977111117893"/>
      </top>
      <bottom style="thin">
        <color theme="5" tint="-0.249977111117893"/>
      </bottom>
      <diagonal/>
    </border>
    <border>
      <left style="thin">
        <color theme="5" tint="-0.249977111117893"/>
      </left>
      <right style="thin">
        <color theme="5" tint="-0.249977111117893"/>
      </right>
      <top style="thin">
        <color theme="5" tint="-0.249977111117893"/>
      </top>
      <bottom/>
      <diagonal/>
    </border>
    <border>
      <left style="thin">
        <color theme="9" tint="-0.499984740745262"/>
      </left>
      <right/>
      <top/>
      <bottom style="thin">
        <color theme="9" tint="-0.499984740745262"/>
      </bottom>
      <diagonal/>
    </border>
    <border>
      <left style="thin">
        <color theme="0"/>
      </left>
      <right/>
      <top/>
      <bottom style="thin">
        <color theme="0"/>
      </bottom>
      <diagonal/>
    </border>
    <border>
      <left style="thin">
        <color theme="5" tint="-0.249977111117893"/>
      </left>
      <right style="thin">
        <color theme="5" tint="-0.249977111117893"/>
      </right>
      <top/>
      <bottom style="thin">
        <color theme="5" tint="-0.249977111117893"/>
      </bottom>
      <diagonal/>
    </border>
    <border>
      <left style="thin">
        <color theme="4" tint="-0.249977111117893"/>
      </left>
      <right style="thin">
        <color theme="4" tint="-0.249977111117893"/>
      </right>
      <top style="thin">
        <color theme="4" tint="-0.249977111117893"/>
      </top>
      <bottom style="thin">
        <color theme="4" tint="-0.249977111117893"/>
      </bottom>
      <diagonal/>
    </border>
    <border>
      <left style="thin">
        <color theme="0"/>
      </left>
      <right style="thin">
        <color theme="0"/>
      </right>
      <top/>
      <bottom/>
      <diagonal/>
    </border>
    <border>
      <left style="thin">
        <color theme="5" tint="-0.249977111117893"/>
      </left>
      <right style="thin">
        <color theme="5" tint="-0.249977111117893"/>
      </right>
      <top/>
      <bottom/>
      <diagonal/>
    </border>
    <border>
      <left style="thin">
        <color theme="5" tint="-0.249977111117893"/>
      </left>
      <right/>
      <top/>
      <bottom/>
      <diagonal/>
    </border>
    <border>
      <left style="thin">
        <color theme="7" tint="-0.499984740745262"/>
      </left>
      <right style="thin">
        <color theme="7" tint="-0.499984740745262"/>
      </right>
      <top style="thin">
        <color theme="7" tint="-0.499984740745262"/>
      </top>
      <bottom style="thin">
        <color theme="7" tint="-0.499984740745262"/>
      </bottom>
      <diagonal/>
    </border>
    <border>
      <left style="thin">
        <color theme="7" tint="-0.499984740745262"/>
      </left>
      <right style="thin">
        <color theme="7" tint="-0.499984740745262"/>
      </right>
      <top/>
      <bottom style="thin">
        <color theme="7" tint="-0.499984740745262"/>
      </bottom>
      <diagonal/>
    </border>
    <border>
      <left style="thin">
        <color theme="7" tint="-0.499984740745262"/>
      </left>
      <right style="thin">
        <color theme="7" tint="-0.499984740745262"/>
      </right>
      <top style="thin">
        <color theme="7" tint="-0.499984740745262"/>
      </top>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7" tint="-0.249977111117893"/>
      </left>
      <right style="thin">
        <color theme="7" tint="-0.249977111117893"/>
      </right>
      <top style="thin">
        <color theme="7" tint="-0.249977111117893"/>
      </top>
      <bottom style="thin">
        <color theme="7" tint="-0.249977111117893"/>
      </bottom>
      <diagonal/>
    </border>
    <border>
      <left/>
      <right style="thin">
        <color theme="7" tint="-0.249977111117893"/>
      </right>
      <top style="thin">
        <color theme="7" tint="-0.249977111117893"/>
      </top>
      <bottom style="thin">
        <color theme="7" tint="-0.249977111117893"/>
      </bottom>
      <diagonal/>
    </border>
    <border>
      <left style="thin">
        <color theme="0"/>
      </left>
      <right style="thin">
        <color theme="0"/>
      </right>
      <top style="thin">
        <color theme="0"/>
      </top>
      <bottom style="thin">
        <color theme="9" tint="-0.499984740745262"/>
      </bottom>
      <diagonal/>
    </border>
    <border>
      <left style="thin">
        <color theme="0"/>
      </left>
      <right style="thin">
        <color theme="0"/>
      </right>
      <top style="thin">
        <color theme="9" tint="-0.499984740745262"/>
      </top>
      <bottom style="thin">
        <color theme="0"/>
      </bottom>
      <diagonal/>
    </border>
    <border>
      <left/>
      <right style="thin">
        <color theme="7" tint="-0.499984740745262"/>
      </right>
      <top style="thin">
        <color theme="7" tint="-0.499984740745262"/>
      </top>
      <bottom style="thin">
        <color theme="7" tint="-0.499984740745262"/>
      </bottom>
      <diagonal/>
    </border>
    <border>
      <left style="thin">
        <color theme="0"/>
      </left>
      <right style="thin">
        <color theme="0"/>
      </right>
      <top/>
      <bottom style="thin">
        <color theme="9" tint="-0.499984740745262"/>
      </bottom>
      <diagonal/>
    </border>
    <border>
      <left style="thin">
        <color theme="0"/>
      </left>
      <right style="thin">
        <color theme="0"/>
      </right>
      <top style="thin">
        <color theme="9" tint="-0.499984740745262"/>
      </top>
      <bottom style="thin">
        <color theme="9" tint="-0.499984740745262"/>
      </bottom>
      <diagonal/>
    </border>
    <border>
      <left/>
      <right style="thin">
        <color theme="4" tint="-0.249977111117893"/>
      </right>
      <top style="thin">
        <color theme="4" tint="-0.249977111117893"/>
      </top>
      <bottom style="thin">
        <color theme="4" tint="-0.249977111117893"/>
      </bottom>
      <diagonal/>
    </border>
    <border>
      <left style="thin">
        <color theme="9" tint="0.59999389629810485"/>
      </left>
      <right style="thin">
        <color theme="9" tint="0.59999389629810485"/>
      </right>
      <top style="thin">
        <color theme="9" tint="0.59999389629810485"/>
      </top>
      <bottom style="thin">
        <color theme="9" tint="0.59999389629810485"/>
      </bottom>
      <diagonal/>
    </border>
    <border>
      <left style="thin">
        <color theme="4" tint="0.59999389629810485"/>
      </left>
      <right style="thin">
        <color theme="4" tint="0.59999389629810485"/>
      </right>
      <top style="thin">
        <color theme="4" tint="0.59999389629810485"/>
      </top>
      <bottom style="thin">
        <color theme="4" tint="0.59999389629810485"/>
      </bottom>
      <diagonal/>
    </border>
    <border>
      <left style="thin">
        <color theme="7" tint="0.59999389629810485"/>
      </left>
      <right style="thin">
        <color theme="7" tint="0.59999389629810485"/>
      </right>
      <top style="thin">
        <color theme="7" tint="0.59999389629810485"/>
      </top>
      <bottom style="thin">
        <color theme="7" tint="0.59999389629810485"/>
      </bottom>
      <diagonal/>
    </border>
    <border>
      <left style="thin">
        <color theme="4" tint="-0.249977111117893"/>
      </left>
      <right/>
      <top style="thin">
        <color theme="4" tint="-0.249977111117893"/>
      </top>
      <bottom/>
      <diagonal/>
    </border>
    <border>
      <left style="thin">
        <color theme="4" tint="-0.249977111117893"/>
      </left>
      <right/>
      <top/>
      <bottom/>
      <diagonal/>
    </border>
    <border>
      <left style="thin">
        <color theme="0" tint="-0.499984740745262"/>
      </left>
      <right/>
      <top style="thin">
        <color theme="0" tint="-0.499984740745262"/>
      </top>
      <bottom style="thin">
        <color theme="0" tint="-0.499984740745262"/>
      </bottom>
      <diagonal/>
    </border>
    <border>
      <left style="thin">
        <color rgb="FF7F7F7F"/>
      </left>
      <right style="thin">
        <color rgb="FF7F7F7F"/>
      </right>
      <top style="thin">
        <color rgb="FF7F7F7F"/>
      </top>
      <bottom style="thin">
        <color rgb="FF7F7F7F"/>
      </bottom>
      <diagonal/>
    </border>
    <border>
      <left/>
      <right/>
      <top/>
      <bottom style="medium">
        <color theme="0"/>
      </bottom>
      <diagonal/>
    </border>
    <border>
      <left/>
      <right/>
      <top style="medium">
        <color theme="0"/>
      </top>
      <bottom style="medium">
        <color theme="0"/>
      </bottom>
      <diagonal/>
    </border>
    <border>
      <left/>
      <right/>
      <top style="medium">
        <color theme="0"/>
      </top>
      <bottom/>
      <diagonal/>
    </border>
    <border>
      <left style="thin">
        <color theme="5"/>
      </left>
      <right style="thin">
        <color theme="5"/>
      </right>
      <top style="thin">
        <color theme="5"/>
      </top>
      <bottom style="thin">
        <color theme="5"/>
      </bottom>
      <diagonal/>
    </border>
    <border>
      <left style="thin">
        <color theme="4" tint="-0.249977111117893"/>
      </left>
      <right style="thin">
        <color theme="4" tint="-0.249977111117893"/>
      </right>
      <top style="thin">
        <color theme="4" tint="-0.249977111117893"/>
      </top>
      <bottom/>
      <diagonal/>
    </border>
    <border>
      <left style="thin">
        <color theme="4"/>
      </left>
      <right/>
      <top style="thin">
        <color theme="4"/>
      </top>
      <bottom style="thin">
        <color theme="0"/>
      </bottom>
      <diagonal/>
    </border>
    <border>
      <left style="thin">
        <color theme="4" tint="-0.249977111117893"/>
      </left>
      <right/>
      <top style="thin">
        <color theme="4" tint="-0.249977111117893"/>
      </top>
      <bottom style="thin">
        <color theme="4" tint="-0.249977111117893"/>
      </bottom>
      <diagonal/>
    </border>
    <border>
      <left/>
      <right/>
      <top style="thin">
        <color theme="4" tint="-0.249977111117893"/>
      </top>
      <bottom style="thin">
        <color theme="4" tint="-0.249977111117893"/>
      </bottom>
      <diagonal/>
    </border>
    <border>
      <left style="thin">
        <color theme="7" tint="-0.249977111117893"/>
      </left>
      <right/>
      <top style="thin">
        <color theme="7" tint="-0.249977111117893"/>
      </top>
      <bottom style="thin">
        <color theme="7" tint="-0.249977111117893"/>
      </bottom>
      <diagonal/>
    </border>
    <border>
      <left style="thin">
        <color theme="7" tint="-0.499984740745262"/>
      </left>
      <right/>
      <top style="thin">
        <color theme="7" tint="-0.249977111117893"/>
      </top>
      <bottom style="thin">
        <color theme="7" tint="-0.249977111117893"/>
      </bottom>
      <diagonal/>
    </border>
    <border>
      <left/>
      <right/>
      <top style="thin">
        <color theme="7" tint="-0.249977111117893"/>
      </top>
      <bottom style="thin">
        <color theme="7" tint="-0.24997711111789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bottom style="thin">
        <color theme="4"/>
      </bottom>
      <diagonal/>
    </border>
    <border>
      <left/>
      <right style="thin">
        <color theme="9" tint="-0.499984740745262"/>
      </right>
      <top style="thin">
        <color theme="9" tint="-0.499984740745262"/>
      </top>
      <bottom/>
      <diagonal/>
    </border>
    <border>
      <left/>
      <right style="thin">
        <color theme="9" tint="-0.499984740745262"/>
      </right>
      <top style="thin">
        <color theme="9" tint="-0.499984740745262"/>
      </top>
      <bottom style="thin">
        <color theme="0"/>
      </bottom>
      <diagonal/>
    </border>
    <border>
      <left style="thin">
        <color theme="9" tint="-0.499984740745262"/>
      </left>
      <right/>
      <top style="thin">
        <color theme="9" tint="-0.499984740745262"/>
      </top>
      <bottom style="thin">
        <color theme="0"/>
      </bottom>
      <diagonal/>
    </border>
    <border>
      <left/>
      <right/>
      <top style="thin">
        <color theme="9" tint="-0.499984740745262"/>
      </top>
      <bottom style="thin">
        <color theme="0"/>
      </bottom>
      <diagonal/>
    </border>
    <border>
      <left style="thin">
        <color theme="9" tint="-0.499984740745262"/>
      </left>
      <right/>
      <top style="thin">
        <color theme="9" tint="-0.499984740745262"/>
      </top>
      <bottom/>
      <diagonal/>
    </border>
    <border>
      <left/>
      <right/>
      <top style="thin">
        <color theme="9" tint="-0.499984740745262"/>
      </top>
      <bottom/>
      <diagonal/>
    </border>
    <border>
      <left style="thin">
        <color theme="4"/>
      </left>
      <right/>
      <top style="thin">
        <color theme="4"/>
      </top>
      <bottom style="thin">
        <color theme="4"/>
      </bottom>
      <diagonal/>
    </border>
    <border>
      <left style="thin">
        <color theme="4" tint="-0.249977111117893"/>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theme="4" tint="-0.249977111117893"/>
      </left>
      <right style="thin">
        <color theme="4" tint="-0.249977111117893"/>
      </right>
      <top style="thin">
        <color theme="4" tint="-0.249977111117893"/>
      </top>
      <bottom style="thin">
        <color theme="4"/>
      </bottom>
      <diagonal/>
    </border>
    <border>
      <left style="thin">
        <color theme="4" tint="-0.249977111117893"/>
      </left>
      <right/>
      <top/>
      <bottom style="thin">
        <color theme="4"/>
      </bottom>
      <diagonal/>
    </border>
    <border>
      <left/>
      <right/>
      <top style="thin">
        <color theme="0" tint="-0.499984740745262"/>
      </top>
      <bottom style="thin">
        <color theme="0" tint="-0.499984740745262"/>
      </bottom>
      <diagonal/>
    </border>
    <border>
      <left/>
      <right style="thin">
        <color indexed="9"/>
      </right>
      <top style="thin">
        <color indexed="21"/>
      </top>
      <bottom/>
      <diagonal/>
    </border>
    <border>
      <left style="thin">
        <color indexed="9"/>
      </left>
      <right style="thin">
        <color indexed="9"/>
      </right>
      <top style="thin">
        <color indexed="9"/>
      </top>
      <bottom style="thin">
        <color indexed="58"/>
      </bottom>
      <diagonal/>
    </border>
    <border>
      <left style="thin">
        <color indexed="9"/>
      </left>
      <right style="thin">
        <color indexed="9"/>
      </right>
      <top style="thin">
        <color indexed="9"/>
      </top>
      <bottom/>
      <diagonal/>
    </border>
    <border>
      <left/>
      <right/>
      <top style="thin">
        <color theme="0"/>
      </top>
      <bottom style="thin">
        <color theme="0"/>
      </bottom>
      <diagonal/>
    </border>
    <border>
      <left style="thin">
        <color theme="0"/>
      </left>
      <right style="thin">
        <color theme="0"/>
      </right>
      <top style="thin">
        <color theme="5" tint="-0.24994659260841701"/>
      </top>
      <bottom style="thin">
        <color theme="0"/>
      </bottom>
      <diagonal/>
    </border>
    <border>
      <left style="thin">
        <color theme="0"/>
      </left>
      <right style="thin">
        <color theme="5" tint="-0.24994659260841701"/>
      </right>
      <top style="thin">
        <color theme="5" tint="-0.24994659260841701"/>
      </top>
      <bottom style="thin">
        <color theme="0"/>
      </bottom>
      <diagonal/>
    </border>
    <border>
      <left style="thin">
        <color theme="5" tint="-0.24994659260841701"/>
      </left>
      <right/>
      <top style="thin">
        <color theme="0"/>
      </top>
      <bottom style="thin">
        <color theme="0"/>
      </bottom>
      <diagonal/>
    </border>
    <border>
      <left/>
      <right style="thin">
        <color theme="5" tint="-0.24994659260841701"/>
      </right>
      <top style="thin">
        <color theme="0"/>
      </top>
      <bottom style="thin">
        <color theme="0"/>
      </bottom>
      <diagonal/>
    </border>
    <border>
      <left style="thin">
        <color theme="5" tint="-0.24994659260841701"/>
      </left>
      <right style="thin">
        <color theme="0"/>
      </right>
      <top style="thin">
        <color theme="0"/>
      </top>
      <bottom style="thin">
        <color theme="5" tint="-0.24994659260841701"/>
      </bottom>
      <diagonal/>
    </border>
    <border>
      <left style="thin">
        <color theme="0"/>
      </left>
      <right style="thin">
        <color theme="0"/>
      </right>
      <top style="thin">
        <color theme="0"/>
      </top>
      <bottom style="thin">
        <color theme="5" tint="-0.24994659260841701"/>
      </bottom>
      <diagonal/>
    </border>
    <border>
      <left style="thin">
        <color theme="0"/>
      </left>
      <right style="thin">
        <color theme="5" tint="-0.24994659260841701"/>
      </right>
      <top style="thin">
        <color theme="0"/>
      </top>
      <bottom style="thin">
        <color theme="5" tint="-0.24994659260841701"/>
      </bottom>
      <diagonal/>
    </border>
    <border>
      <left style="thin">
        <color theme="5" tint="-0.24994659260841701"/>
      </left>
      <right style="thin">
        <color theme="5" tint="-0.249977111117893"/>
      </right>
      <top style="thin">
        <color theme="0"/>
      </top>
      <bottom style="thin">
        <color theme="0"/>
      </bottom>
      <diagonal/>
    </border>
    <border>
      <left style="thin">
        <color theme="4"/>
      </left>
      <right style="thin">
        <color theme="5" tint="-0.249977111117893"/>
      </right>
      <top style="thin">
        <color theme="4"/>
      </top>
      <bottom style="thin">
        <color theme="4"/>
      </bottom>
      <diagonal/>
    </border>
    <border>
      <left style="thin">
        <color theme="5" tint="-0.249977111117893"/>
      </left>
      <right style="thin">
        <color theme="4"/>
      </right>
      <top style="thin">
        <color theme="4"/>
      </top>
      <bottom style="thin">
        <color theme="4"/>
      </bottom>
      <diagonal/>
    </border>
    <border>
      <left/>
      <right/>
      <top style="thin">
        <color theme="4"/>
      </top>
      <bottom style="thin">
        <color theme="0"/>
      </bottom>
      <diagonal/>
    </border>
    <border>
      <left/>
      <right style="thin">
        <color theme="4"/>
      </right>
      <top style="thin">
        <color theme="4"/>
      </top>
      <bottom style="thin">
        <color theme="0"/>
      </bottom>
      <diagonal/>
    </border>
    <border>
      <left style="thin">
        <color theme="4"/>
      </left>
      <right style="thin">
        <color theme="0"/>
      </right>
      <top style="thin">
        <color theme="0"/>
      </top>
      <bottom style="thin">
        <color theme="0"/>
      </bottom>
      <diagonal/>
    </border>
    <border>
      <left style="thin">
        <color theme="0"/>
      </left>
      <right style="thin">
        <color theme="4"/>
      </right>
      <top style="thin">
        <color theme="0"/>
      </top>
      <bottom/>
      <diagonal/>
    </border>
    <border>
      <left style="thin">
        <color theme="4"/>
      </left>
      <right/>
      <top style="thin">
        <color theme="0"/>
      </top>
      <bottom/>
      <diagonal/>
    </border>
    <border>
      <left style="thin">
        <color theme="4" tint="-0.249977111117893"/>
      </left>
      <right style="thin">
        <color theme="4"/>
      </right>
      <top style="thin">
        <color theme="4" tint="-0.249977111117893"/>
      </top>
      <bottom/>
      <diagonal/>
    </border>
    <border>
      <left style="thin">
        <color theme="4"/>
      </left>
      <right/>
      <top/>
      <bottom/>
      <diagonal/>
    </border>
    <border>
      <left style="thin">
        <color theme="4" tint="-0.249977111117893"/>
      </left>
      <right style="thin">
        <color theme="4"/>
      </right>
      <top/>
      <bottom/>
      <diagonal/>
    </border>
    <border>
      <left style="thin">
        <color theme="4"/>
      </left>
      <right/>
      <top/>
      <bottom style="thin">
        <color theme="4"/>
      </bottom>
      <diagonal/>
    </border>
    <border>
      <left/>
      <right style="thin">
        <color theme="4" tint="-0.249977111117893"/>
      </right>
      <top style="thin">
        <color theme="4" tint="-0.249977111117893"/>
      </top>
      <bottom style="thin">
        <color theme="4"/>
      </bottom>
      <diagonal/>
    </border>
    <border>
      <left style="thin">
        <color theme="4" tint="-0.249977111117893"/>
      </left>
      <right style="thin">
        <color theme="4"/>
      </right>
      <top/>
      <bottom style="thin">
        <color theme="4"/>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0"/>
      </right>
      <top style="thin">
        <color theme="9" tint="-0.24994659260841701"/>
      </top>
      <bottom style="thin">
        <color theme="0"/>
      </bottom>
      <diagonal/>
    </border>
    <border>
      <left style="thin">
        <color theme="0"/>
      </left>
      <right style="thin">
        <color theme="0"/>
      </right>
      <top style="thin">
        <color theme="9" tint="-0.24994659260841701"/>
      </top>
      <bottom style="thin">
        <color theme="0"/>
      </bottom>
      <diagonal/>
    </border>
    <border>
      <left style="thin">
        <color theme="0"/>
      </left>
      <right style="thin">
        <color theme="9" tint="-0.24994659260841701"/>
      </right>
      <top style="thin">
        <color theme="9" tint="-0.24994659260841701"/>
      </top>
      <bottom style="thin">
        <color theme="0"/>
      </bottom>
      <diagonal/>
    </border>
    <border>
      <left style="thin">
        <color theme="9" tint="-0.24994659260841701"/>
      </left>
      <right style="thin">
        <color theme="0"/>
      </right>
      <top style="thin">
        <color theme="0"/>
      </top>
      <bottom style="thin">
        <color theme="0"/>
      </bottom>
      <diagonal/>
    </border>
    <border>
      <left style="thin">
        <color theme="9" tint="-0.24994659260841701"/>
      </left>
      <right style="thin">
        <color theme="0"/>
      </right>
      <top style="thin">
        <color theme="0"/>
      </top>
      <bottom style="thin">
        <color theme="9" tint="-0.24994659260841701"/>
      </bottom>
      <diagonal/>
    </border>
    <border>
      <left style="thin">
        <color theme="0"/>
      </left>
      <right style="thin">
        <color theme="0"/>
      </right>
      <top style="thin">
        <color theme="0"/>
      </top>
      <bottom style="thin">
        <color theme="9" tint="-0.24994659260841701"/>
      </bottom>
      <diagonal/>
    </border>
    <border>
      <left style="thin">
        <color theme="0"/>
      </left>
      <right style="thin">
        <color theme="0"/>
      </right>
      <top/>
      <bottom style="thin">
        <color theme="9" tint="-0.24994659260841701"/>
      </bottom>
      <diagonal/>
    </border>
    <border>
      <left style="thin">
        <color theme="0"/>
      </left>
      <right style="thin">
        <color theme="9" tint="-0.24994659260841701"/>
      </right>
      <top style="thin">
        <color theme="0"/>
      </top>
      <bottom/>
      <diagonal/>
    </border>
    <border>
      <left style="thin">
        <color theme="0"/>
      </left>
      <right style="thin">
        <color theme="9" tint="-0.24994659260841701"/>
      </right>
      <top/>
      <bottom/>
      <diagonal/>
    </border>
    <border>
      <left style="thin">
        <color theme="0"/>
      </left>
      <right style="thin">
        <color theme="9" tint="-0.24994659260841701"/>
      </right>
      <top/>
      <bottom style="thin">
        <color theme="9" tint="-0.24994659260841701"/>
      </bottom>
      <diagonal/>
    </border>
    <border>
      <left/>
      <right/>
      <top style="thin">
        <color theme="4" tint="-0.499984740745262"/>
      </top>
      <bottom style="thin">
        <color theme="4" tint="-0.499984740745262"/>
      </bottom>
      <diagonal/>
    </border>
    <border>
      <left style="thin">
        <color theme="9" tint="-0.24994659260841701"/>
      </left>
      <right/>
      <top style="thin">
        <color theme="9" tint="-0.24994659260841701"/>
      </top>
      <bottom style="thin">
        <color theme="9" tint="-0.24994659260841701"/>
      </bottom>
      <diagonal/>
    </border>
    <border>
      <left/>
      <right/>
      <top style="thin">
        <color theme="9" tint="-0.24994659260841701"/>
      </top>
      <bottom style="thin">
        <color theme="9" tint="-0.24994659260841701"/>
      </bottom>
      <diagonal/>
    </border>
    <border>
      <left/>
      <right style="thin">
        <color theme="9" tint="-0.24994659260841701"/>
      </right>
      <top style="thin">
        <color theme="9" tint="-0.24994659260841701"/>
      </top>
      <bottom style="thin">
        <color theme="9" tint="-0.24994659260841701"/>
      </bottom>
      <diagonal/>
    </border>
    <border>
      <left style="thin">
        <color theme="0"/>
      </left>
      <right/>
      <top style="thin">
        <color theme="7" tint="-0.249977111117893"/>
      </top>
      <bottom style="thin">
        <color theme="7" tint="-0.249977111117893"/>
      </bottom>
      <diagonal/>
    </border>
    <border>
      <left/>
      <right style="thin">
        <color theme="0"/>
      </right>
      <top style="thin">
        <color theme="7" tint="-0.249977111117893"/>
      </top>
      <bottom style="thin">
        <color theme="7" tint="-0.249977111117893"/>
      </bottom>
      <diagonal/>
    </border>
    <border>
      <left/>
      <right/>
      <top style="thin">
        <color theme="0"/>
      </top>
      <bottom/>
      <diagonal/>
    </border>
    <border>
      <left style="thin">
        <color theme="7" tint="0.59996337778862885"/>
      </left>
      <right style="thin">
        <color theme="7" tint="0.59996337778862885"/>
      </right>
      <top style="thin">
        <color theme="7" tint="0.59996337778862885"/>
      </top>
      <bottom style="thin">
        <color theme="7" tint="0.59996337778862885"/>
      </bottom>
      <diagonal/>
    </border>
    <border>
      <left style="thin">
        <color theme="0"/>
      </left>
      <right style="thin">
        <color theme="0"/>
      </right>
      <top/>
      <bottom style="thin">
        <color theme="0"/>
      </bottom>
      <diagonal/>
    </border>
    <border>
      <left style="thin">
        <color theme="7" tint="-0.499984740745262"/>
      </left>
      <right/>
      <top style="thin">
        <color theme="7" tint="-0.499984740745262"/>
      </top>
      <bottom style="thin">
        <color theme="7" tint="-0.499984740745262"/>
      </bottom>
      <diagonal/>
    </border>
    <border>
      <left/>
      <right/>
      <top style="thin">
        <color theme="7" tint="-0.499984740745262"/>
      </top>
      <bottom style="thin">
        <color theme="7" tint="-0.499984740745262"/>
      </bottom>
      <diagonal/>
    </border>
    <border>
      <left style="thin">
        <color theme="7" tint="-0.499984740745262"/>
      </left>
      <right style="thin">
        <color theme="0"/>
      </right>
      <top/>
      <bottom style="thin">
        <color theme="7" tint="-0.499984740745262"/>
      </bottom>
      <diagonal/>
    </border>
    <border>
      <left style="thin">
        <color theme="0"/>
      </left>
      <right style="thin">
        <color theme="0"/>
      </right>
      <top/>
      <bottom style="thin">
        <color theme="7" tint="-0.499984740745262"/>
      </bottom>
      <diagonal/>
    </border>
    <border>
      <left style="thin">
        <color theme="0"/>
      </left>
      <right style="thin">
        <color theme="7" tint="-0.499984740745262"/>
      </right>
      <top/>
      <bottom style="thin">
        <color theme="7" tint="-0.499984740745262"/>
      </bottom>
      <diagonal/>
    </border>
    <border>
      <left style="thin">
        <color theme="0"/>
      </left>
      <right style="thin">
        <color theme="0"/>
      </right>
      <top style="thin">
        <color theme="7" tint="-0.499984740745262"/>
      </top>
      <bottom style="thin">
        <color theme="7" tint="-0.499984740745262"/>
      </bottom>
      <diagonal/>
    </border>
    <border>
      <left style="thin">
        <color theme="0"/>
      </left>
      <right style="thin">
        <color theme="7" tint="-0.499984740745262"/>
      </right>
      <top style="thin">
        <color theme="7" tint="-0.499984740745262"/>
      </top>
      <bottom style="thin">
        <color theme="7" tint="-0.499984740745262"/>
      </bottom>
      <diagonal/>
    </border>
    <border>
      <left/>
      <right/>
      <top style="thin">
        <color theme="7" tint="-0.499984740745262"/>
      </top>
      <bottom/>
      <diagonal/>
    </border>
    <border>
      <left/>
      <right/>
      <top/>
      <bottom style="thin">
        <color theme="7" tint="-0.499984740745262"/>
      </bottom>
      <diagonal/>
    </border>
    <border>
      <left style="thin">
        <color theme="7" tint="-0.499984740745262"/>
      </left>
      <right/>
      <top style="thin">
        <color theme="7" tint="-0.499984740745262"/>
      </top>
      <bottom/>
      <diagonal/>
    </border>
    <border>
      <left/>
      <right style="thin">
        <color theme="7" tint="-0.499984740745262"/>
      </right>
      <top style="thin">
        <color theme="7" tint="-0.499984740745262"/>
      </top>
      <bottom/>
      <diagonal/>
    </border>
    <border>
      <left style="thin">
        <color theme="7" tint="-0.499984740745262"/>
      </left>
      <right/>
      <top/>
      <bottom/>
      <diagonal/>
    </border>
    <border>
      <left/>
      <right style="thin">
        <color theme="7" tint="-0.499984740745262"/>
      </right>
      <top/>
      <bottom style="thin">
        <color theme="7" tint="-0.499984740745262"/>
      </bottom>
      <diagonal/>
    </border>
    <border>
      <left style="thin">
        <color theme="7" tint="-0.499984740745262"/>
      </left>
      <right style="thin">
        <color theme="7" tint="-0.499984740745262"/>
      </right>
      <top style="thin">
        <color theme="0"/>
      </top>
      <bottom style="thin">
        <color theme="0"/>
      </bottom>
      <diagonal/>
    </border>
    <border>
      <left style="thin">
        <color theme="7" tint="-0.499984740745262"/>
      </left>
      <right style="thin">
        <color theme="7" tint="-0.499984740745262"/>
      </right>
      <top/>
      <bottom style="thin">
        <color theme="0"/>
      </bottom>
      <diagonal/>
    </border>
    <border>
      <left style="thin">
        <color theme="3" tint="-0.499984740745262"/>
      </left>
      <right style="thin">
        <color theme="3" tint="-0.499984740745262"/>
      </right>
      <top style="thin">
        <color theme="3" tint="-0.499984740745262"/>
      </top>
      <bottom style="thin">
        <color theme="3" tint="-0.499984740745262"/>
      </bottom>
      <diagonal/>
    </border>
    <border>
      <left style="thin">
        <color theme="3" tint="-0.249977111117893"/>
      </left>
      <right style="thin">
        <color theme="3" tint="-0.249977111117893"/>
      </right>
      <top/>
      <bottom style="thin">
        <color theme="3" tint="-0.249977111117893"/>
      </bottom>
      <diagonal/>
    </border>
    <border>
      <left style="thin">
        <color theme="3" tint="-0.499984740745262"/>
      </left>
      <right style="thin">
        <color theme="3" tint="-0.499984740745262"/>
      </right>
      <top/>
      <bottom style="thin">
        <color theme="3"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3" tint="-0.499984740745262"/>
      </left>
      <right style="thin">
        <color theme="3" tint="-0.249977111117893"/>
      </right>
      <top style="thin">
        <color theme="0"/>
      </top>
      <bottom style="thin">
        <color theme="0"/>
      </bottom>
      <diagonal/>
    </border>
    <border>
      <left style="thin">
        <color theme="0"/>
      </left>
      <right/>
      <top/>
      <bottom/>
      <diagonal/>
    </border>
    <border>
      <left/>
      <right style="thin">
        <color theme="4"/>
      </right>
      <top/>
      <bottom style="thin">
        <color theme="4"/>
      </bottom>
      <diagonal/>
    </border>
    <border>
      <left/>
      <right style="thin">
        <color theme="0" tint="-0.499984740745262"/>
      </right>
      <top style="thin">
        <color theme="0" tint="-0.499984740745262"/>
      </top>
      <bottom/>
      <diagonal/>
    </border>
    <border>
      <left/>
      <right style="thin">
        <color theme="0" tint="-0.499984740745262"/>
      </right>
      <top/>
      <bottom style="thin">
        <color theme="0" tint="-0.499984740745262"/>
      </bottom>
      <diagonal/>
    </border>
    <border>
      <left/>
      <right/>
      <top/>
      <bottom style="thin">
        <color theme="4" tint="-0.499984740745262"/>
      </bottom>
      <diagonal/>
    </border>
    <border>
      <left/>
      <right/>
      <top style="thin">
        <color theme="4" tint="-0.499984740745262"/>
      </top>
      <bottom/>
      <diagonal/>
    </border>
    <border>
      <left style="thin">
        <color theme="0" tint="-0.499984740745262"/>
      </left>
      <right style="thin">
        <color theme="0" tint="-0.499984740745262"/>
      </right>
      <top/>
      <bottom style="thin">
        <color theme="4" tint="-0.499984740745262"/>
      </bottom>
      <diagonal/>
    </border>
    <border>
      <left/>
      <right style="thin">
        <color theme="0"/>
      </right>
      <top style="thin">
        <color theme="0"/>
      </top>
      <bottom style="thin">
        <color theme="7" tint="-0.499984740745262"/>
      </bottom>
      <diagonal/>
    </border>
    <border>
      <left style="thin">
        <color theme="9" tint="-0.249977111117893"/>
      </left>
      <right style="thin">
        <color theme="9" tint="-0.249977111117893"/>
      </right>
      <top style="thin">
        <color theme="9" tint="-0.249977111117893"/>
      </top>
      <bottom style="thin">
        <color theme="9" tint="-0.249977111117893"/>
      </bottom>
      <diagonal/>
    </border>
    <border>
      <left style="thin">
        <color theme="9" tint="-0.249977111117893"/>
      </left>
      <right/>
      <top style="thin">
        <color theme="9" tint="-0.249977111117893"/>
      </top>
      <bottom style="thin">
        <color theme="9" tint="-0.249977111117893"/>
      </bottom>
      <diagonal/>
    </border>
    <border>
      <left/>
      <right style="thin">
        <color theme="9" tint="-0.249977111117893"/>
      </right>
      <top style="thin">
        <color theme="9" tint="-0.249977111117893"/>
      </top>
      <bottom style="thin">
        <color theme="9" tint="-0.249977111117893"/>
      </bottom>
      <diagonal/>
    </border>
    <border>
      <left/>
      <right style="thin">
        <color theme="9" tint="-0.499984740745262"/>
      </right>
      <top/>
      <bottom style="thin">
        <color theme="9" tint="-0.499984740745262"/>
      </bottom>
      <diagonal/>
    </border>
    <border>
      <left/>
      <right/>
      <top style="thin">
        <color theme="9" tint="-0.249977111117893"/>
      </top>
      <bottom style="thin">
        <color theme="9" tint="-0.249977111117893"/>
      </bottom>
      <diagonal/>
    </border>
    <border>
      <left style="thin">
        <color theme="5" tint="-0.24994659260841701"/>
      </left>
      <right style="thin">
        <color theme="0"/>
      </right>
      <top/>
      <bottom style="thin">
        <color theme="0"/>
      </bottom>
      <diagonal/>
    </border>
    <border>
      <left/>
      <right style="thin">
        <color theme="5" tint="-0.249977111117893"/>
      </right>
      <top style="thin">
        <color theme="5" tint="-0.249977111117893"/>
      </top>
      <bottom style="thin">
        <color theme="5" tint="-0.249977111117893"/>
      </bottom>
      <diagonal/>
    </border>
    <border>
      <left/>
      <right/>
      <top/>
      <bottom style="thin">
        <color theme="7" tint="-0.249977111117893"/>
      </bottom>
      <diagonal/>
    </border>
    <border>
      <left/>
      <right style="thin">
        <color theme="7" tint="-0.249977111117893"/>
      </right>
      <top/>
      <bottom style="thin">
        <color theme="7" tint="-0.249977111117893"/>
      </bottom>
      <diagonal/>
    </border>
    <border>
      <left/>
      <right style="thin">
        <color theme="0"/>
      </right>
      <top/>
      <bottom style="thin">
        <color theme="7" tint="-0.499984740745262"/>
      </bottom>
      <diagonal/>
    </border>
    <border>
      <left/>
      <right style="thin">
        <color theme="3" tint="-0.249977111117893"/>
      </right>
      <top style="thin">
        <color theme="3" tint="-0.249977111117893"/>
      </top>
      <bottom style="thin">
        <color theme="3" tint="-0.249977111117893"/>
      </bottom>
      <diagonal/>
    </border>
    <border>
      <left style="thin">
        <color theme="8" tint="-0.499984740745262"/>
      </left>
      <right/>
      <top/>
      <bottom style="thin">
        <color theme="8" tint="-0.499984740745262"/>
      </bottom>
      <diagonal/>
    </border>
    <border>
      <left style="thin">
        <color theme="7" tint="-0.249977111117893"/>
      </left>
      <right style="thin">
        <color theme="7" tint="-0.249977111117893"/>
      </right>
      <top style="thin">
        <color theme="7" tint="-0.249977111117893"/>
      </top>
      <bottom/>
      <diagonal/>
    </border>
    <border>
      <left style="thin">
        <color theme="6" tint="-0.249977111117893"/>
      </left>
      <right style="thin">
        <color theme="0" tint="-0.499984740745262"/>
      </right>
      <top/>
      <bottom style="medium">
        <color theme="6" tint="-0.249977111117893"/>
      </bottom>
      <diagonal/>
    </border>
    <border>
      <left/>
      <right/>
      <top/>
      <bottom style="medium">
        <color theme="6" tint="-0.249977111117893"/>
      </bottom>
      <diagonal/>
    </border>
    <border>
      <left/>
      <right style="thin">
        <color theme="0" tint="-0.499984740745262"/>
      </right>
      <top style="medium">
        <color theme="6" tint="-0.249977111117893"/>
      </top>
      <bottom style="medium">
        <color theme="6" tint="-0.249977111117893"/>
      </bottom>
      <diagonal/>
    </border>
    <border>
      <left/>
      <right/>
      <top style="medium">
        <color theme="6" tint="-0.249977111117893"/>
      </top>
      <bottom style="medium">
        <color theme="6" tint="-0.249977111117893"/>
      </bottom>
      <diagonal/>
    </border>
    <border>
      <left style="thin">
        <color theme="6" tint="-0.249977111117893"/>
      </left>
      <right style="thin">
        <color theme="0" tint="-0.499984740745262"/>
      </right>
      <top style="medium">
        <color theme="6" tint="-0.249977111117893"/>
      </top>
      <bottom style="medium">
        <color theme="6" tint="-0.249977111117893"/>
      </bottom>
      <diagonal/>
    </border>
    <border>
      <left style="thin">
        <color theme="0" tint="-0.499984740745262"/>
      </left>
      <right style="thin">
        <color theme="0" tint="-0.499984740745262"/>
      </right>
      <top style="medium">
        <color theme="6" tint="-0.249977111117893"/>
      </top>
      <bottom style="medium">
        <color theme="6" tint="-0.249977111117893"/>
      </bottom>
      <diagonal/>
    </border>
    <border>
      <left/>
      <right style="thin">
        <color theme="6" tint="-0.249977111117893"/>
      </right>
      <top style="medium">
        <color theme="6" tint="-0.249977111117893"/>
      </top>
      <bottom style="medium">
        <color theme="6" tint="-0.249977111117893"/>
      </bottom>
      <diagonal/>
    </border>
    <border>
      <left style="thin">
        <color theme="0" tint="-0.499984740745262"/>
      </left>
      <right style="thin">
        <color theme="0" tint="-0.499984740745262"/>
      </right>
      <top/>
      <bottom style="medium">
        <color theme="6" tint="-0.249977111117893"/>
      </bottom>
      <diagonal/>
    </border>
    <border>
      <left style="thin">
        <color theme="0" tint="-0.499984740745262"/>
      </left>
      <right/>
      <top style="medium">
        <color theme="6" tint="-0.249977111117893"/>
      </top>
      <bottom style="medium">
        <color theme="6" tint="-0.249977111117893"/>
      </bottom>
      <diagonal/>
    </border>
    <border>
      <left style="thin">
        <color theme="0" tint="-0.499984740745262"/>
      </left>
      <right/>
      <top/>
      <bottom style="medium">
        <color theme="6" tint="-0.249977111117893"/>
      </bottom>
      <diagonal/>
    </border>
    <border>
      <left/>
      <right/>
      <top style="medium">
        <color theme="6" tint="-0.249977111117893"/>
      </top>
      <bottom/>
      <diagonal/>
    </border>
    <border>
      <left/>
      <right style="thin">
        <color theme="6" tint="-0.249977111117893"/>
      </right>
      <top style="medium">
        <color theme="6" tint="-0.249977111117893"/>
      </top>
      <bottom/>
      <diagonal/>
    </border>
    <border>
      <left style="thin">
        <color theme="6" tint="-0.249977111117893"/>
      </left>
      <right style="thin">
        <color theme="0" tint="-0.499984740745262"/>
      </right>
      <top style="medium">
        <color theme="6" tint="-0.249977111117893"/>
      </top>
      <bottom/>
      <diagonal/>
    </border>
    <border>
      <left style="thin">
        <color theme="0" tint="-0.499984740745262"/>
      </left>
      <right style="thin">
        <color theme="0" tint="-0.499984740745262"/>
      </right>
      <top style="medium">
        <color theme="6" tint="-0.249977111117893"/>
      </top>
      <bottom/>
      <diagonal/>
    </border>
    <border>
      <left style="thin">
        <color theme="0" tint="-0.499984740745262"/>
      </left>
      <right/>
      <top style="medium">
        <color theme="6" tint="-0.249977111117893"/>
      </top>
      <bottom/>
      <diagonal/>
    </border>
    <border>
      <left style="thin">
        <color theme="0"/>
      </left>
      <right/>
      <top style="thin">
        <color theme="9" tint="-0.499984740745262"/>
      </top>
      <bottom style="thin">
        <color theme="9" tint="-0.499984740745262"/>
      </bottom>
      <diagonal/>
    </border>
    <border>
      <left style="thin">
        <color theme="0"/>
      </left>
      <right style="thin">
        <color theme="9" tint="-0.249977111117893"/>
      </right>
      <top style="thin">
        <color theme="0"/>
      </top>
      <bottom/>
      <diagonal/>
    </border>
    <border>
      <left style="thin">
        <color theme="0"/>
      </left>
      <right style="thin">
        <color theme="9" tint="-0.249977111117893"/>
      </right>
      <top/>
      <bottom/>
      <diagonal/>
    </border>
    <border>
      <left style="thin">
        <color theme="0"/>
      </left>
      <right style="thin">
        <color theme="9" tint="-0.249977111117893"/>
      </right>
      <top/>
      <bottom style="thin">
        <color theme="0"/>
      </bottom>
      <diagonal/>
    </border>
    <border>
      <left style="thin">
        <color theme="0"/>
      </left>
      <right/>
      <top style="thin">
        <color theme="9" tint="-0.499984740745262"/>
      </top>
      <bottom style="thin">
        <color theme="9" tint="-0.249977111117893"/>
      </bottom>
      <diagonal/>
    </border>
    <border>
      <left/>
      <right/>
      <top style="thin">
        <color theme="9" tint="-0.499984740745262"/>
      </top>
      <bottom style="thin">
        <color theme="9" tint="-0.249977111117893"/>
      </bottom>
      <diagonal/>
    </border>
    <border>
      <left/>
      <right style="thin">
        <color theme="9" tint="-0.499984740745262"/>
      </right>
      <top style="thin">
        <color theme="9" tint="-0.499984740745262"/>
      </top>
      <bottom style="thin">
        <color theme="9" tint="-0.249977111117893"/>
      </bottom>
      <diagonal/>
    </border>
    <border>
      <left style="thin">
        <color theme="0"/>
      </left>
      <right/>
      <top/>
      <bottom style="thin">
        <color theme="9" tint="-0.499984740745262"/>
      </bottom>
      <diagonal/>
    </border>
    <border>
      <left/>
      <right/>
      <top/>
      <bottom style="thin">
        <color theme="9" tint="-0.499984740745262"/>
      </bottom>
      <diagonal/>
    </border>
    <border>
      <left style="thin">
        <color theme="0"/>
      </left>
      <right style="thin">
        <color theme="9" tint="-0.499984740745262"/>
      </right>
      <top style="thin">
        <color theme="0"/>
      </top>
      <bottom style="thin">
        <color theme="0"/>
      </bottom>
      <diagonal/>
    </border>
    <border>
      <left style="thin">
        <color theme="9" tint="-0.499984740745262"/>
      </left>
      <right style="thin">
        <color theme="9" tint="-0.499984740745262"/>
      </right>
      <top style="thin">
        <color theme="0"/>
      </top>
      <bottom style="thin">
        <color theme="0"/>
      </bottom>
      <diagonal/>
    </border>
    <border>
      <left style="thin">
        <color theme="9" tint="-0.499984740745262"/>
      </left>
      <right style="thin">
        <color theme="0"/>
      </right>
      <top style="thin">
        <color theme="0"/>
      </top>
      <bottom style="thin">
        <color theme="0"/>
      </bottom>
      <diagonal/>
    </border>
    <border>
      <left/>
      <right style="thin">
        <color theme="9" tint="-0.499984740745262"/>
      </right>
      <top style="thin">
        <color theme="0"/>
      </top>
      <bottom/>
      <diagonal/>
    </border>
    <border>
      <left style="thin">
        <color theme="0"/>
      </left>
      <right style="thin">
        <color theme="0"/>
      </right>
      <top style="thin">
        <color theme="0"/>
      </top>
      <bottom style="thin">
        <color theme="9" tint="-0.249977111117893"/>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theme="5"/>
      </left>
      <right/>
      <top style="thin">
        <color theme="0"/>
      </top>
      <bottom style="thin">
        <color theme="0"/>
      </bottom>
      <diagonal/>
    </border>
    <border>
      <left/>
      <right style="thin">
        <color theme="5"/>
      </right>
      <top style="thin">
        <color theme="0"/>
      </top>
      <bottom style="thin">
        <color theme="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theme="8"/>
      </left>
      <right/>
      <top style="thin">
        <color theme="0"/>
      </top>
      <bottom style="thin">
        <color theme="0"/>
      </bottom>
      <diagonal/>
    </border>
    <border>
      <left/>
      <right style="thin">
        <color theme="8"/>
      </right>
      <top style="thin">
        <color theme="0"/>
      </top>
      <bottom style="thin">
        <color theme="0"/>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theme="0" tint="-0.499984740745262"/>
      </left>
      <right/>
      <top/>
      <bottom/>
      <diagonal/>
    </border>
  </borders>
  <cellStyleXfs count="15">
    <xf numFmtId="0" fontId="0" fillId="0" borderId="0"/>
    <xf numFmtId="0" fontId="6" fillId="0" borderId="0"/>
    <xf numFmtId="0" fontId="10" fillId="0" borderId="0" applyNumberFormat="0" applyFill="0" applyBorder="0" applyAlignment="0" applyProtection="0"/>
    <xf numFmtId="0" fontId="11" fillId="0" borderId="0" applyNumberFormat="0" applyFill="0" applyBorder="0" applyAlignment="0" applyProtection="0"/>
    <xf numFmtId="9" fontId="2" fillId="0" borderId="0" applyFont="0" applyFill="0" applyBorder="0" applyAlignment="0" applyProtection="0"/>
    <xf numFmtId="0" fontId="12" fillId="0" borderId="0"/>
    <xf numFmtId="164" fontId="12" fillId="0" borderId="0" applyFont="0" applyFill="0" applyBorder="0" applyAlignment="0" applyProtection="0"/>
    <xf numFmtId="0" fontId="13" fillId="39" borderId="43" applyNumberFormat="0" applyAlignment="0" applyProtection="0"/>
    <xf numFmtId="0" fontId="54" fillId="63" borderId="0">
      <alignment horizontal="right" vertical="center"/>
    </xf>
    <xf numFmtId="0" fontId="55" fillId="64" borderId="0">
      <alignment horizontal="justify" vertical="center"/>
    </xf>
    <xf numFmtId="0" fontId="56" fillId="65" borderId="0">
      <alignment horizontal="left" vertical="center" wrapText="1"/>
    </xf>
    <xf numFmtId="0" fontId="57" fillId="24" borderId="0">
      <alignment horizontal="right" vertical="center" wrapText="1"/>
    </xf>
    <xf numFmtId="0" fontId="13" fillId="39" borderId="43" applyNumberFormat="0" applyAlignment="0" applyProtection="0"/>
    <xf numFmtId="0" fontId="125" fillId="0" borderId="0"/>
    <xf numFmtId="0" fontId="126" fillId="39" borderId="43" applyNumberFormat="0" applyAlignment="0" applyProtection="0"/>
  </cellStyleXfs>
  <cellXfs count="1478">
    <xf numFmtId="0" fontId="0" fillId="0" borderId="0" xfId="0"/>
    <xf numFmtId="0" fontId="4" fillId="2" borderId="0" xfId="0" applyFont="1" applyFill="1" applyAlignment="1">
      <alignment vertical="center" wrapText="1"/>
    </xf>
    <xf numFmtId="0" fontId="0" fillId="2" borderId="0" xfId="0" applyFill="1" applyAlignment="1">
      <alignment vertical="center"/>
    </xf>
    <xf numFmtId="0" fontId="0" fillId="2" borderId="0" xfId="0" applyFill="1"/>
    <xf numFmtId="0" fontId="4" fillId="2" borderId="0" xfId="0" applyFont="1" applyFill="1" applyAlignment="1">
      <alignment vertical="center"/>
    </xf>
    <xf numFmtId="0" fontId="4" fillId="2" borderId="0" xfId="0" applyFont="1" applyFill="1"/>
    <xf numFmtId="0" fontId="4" fillId="2" borderId="0" xfId="0" applyFont="1" applyFill="1" applyBorder="1"/>
    <xf numFmtId="0" fontId="0" fillId="6" borderId="0" xfId="0" applyFill="1"/>
    <xf numFmtId="0" fontId="16" fillId="2" borderId="0" xfId="0" applyFont="1" applyFill="1" applyAlignment="1">
      <alignment vertical="center" wrapText="1"/>
    </xf>
    <xf numFmtId="0" fontId="15" fillId="2" borderId="0" xfId="0" applyFont="1" applyFill="1" applyAlignment="1">
      <alignment horizontal="left" vertical="center" wrapText="1"/>
    </xf>
    <xf numFmtId="0" fontId="16" fillId="2" borderId="0" xfId="0" applyFont="1" applyFill="1" applyAlignment="1">
      <alignment horizontal="justify" vertical="center" wrapText="1"/>
    </xf>
    <xf numFmtId="0" fontId="19" fillId="2" borderId="0" xfId="0" applyFont="1" applyFill="1" applyAlignment="1">
      <alignment vertical="center" wrapText="1"/>
    </xf>
    <xf numFmtId="0" fontId="0" fillId="2" borderId="0" xfId="0" applyFill="1" applyAlignment="1">
      <alignment wrapText="1"/>
    </xf>
    <xf numFmtId="0" fontId="0" fillId="2" borderId="55" xfId="0" applyFill="1" applyBorder="1" applyAlignment="1">
      <alignment wrapText="1"/>
    </xf>
    <xf numFmtId="0" fontId="0" fillId="19" borderId="55" xfId="0" applyFill="1" applyBorder="1" applyAlignment="1">
      <alignment wrapText="1"/>
    </xf>
    <xf numFmtId="0" fontId="24" fillId="2" borderId="0" xfId="0" applyFont="1" applyFill="1" applyAlignment="1">
      <alignment wrapText="1"/>
    </xf>
    <xf numFmtId="0" fontId="22" fillId="2" borderId="0" xfId="0" applyFont="1" applyFill="1" applyAlignment="1">
      <alignment wrapText="1"/>
    </xf>
    <xf numFmtId="0" fontId="0" fillId="2" borderId="0" xfId="0" applyFont="1" applyFill="1" applyAlignment="1">
      <alignment vertical="center"/>
    </xf>
    <xf numFmtId="0" fontId="25" fillId="2" borderId="0" xfId="0" applyFont="1" applyFill="1" applyBorder="1" applyAlignment="1">
      <alignment vertical="center"/>
    </xf>
    <xf numFmtId="0" fontId="0" fillId="2" borderId="0" xfId="0" applyFont="1" applyFill="1" applyBorder="1"/>
    <xf numFmtId="0" fontId="25" fillId="2" borderId="0" xfId="0" applyFont="1" applyFill="1" applyBorder="1" applyAlignment="1">
      <alignment vertical="center" wrapText="1"/>
    </xf>
    <xf numFmtId="0" fontId="0" fillId="2" borderId="0" xfId="0" applyFont="1" applyFill="1" applyBorder="1" applyAlignment="1">
      <alignment wrapText="1"/>
    </xf>
    <xf numFmtId="0" fontId="0" fillId="2" borderId="0" xfId="0" applyFont="1" applyFill="1" applyAlignment="1">
      <alignment vertical="center" wrapText="1"/>
    </xf>
    <xf numFmtId="0" fontId="26" fillId="2" borderId="0" xfId="0" applyFont="1" applyFill="1" applyAlignment="1">
      <alignment horizontal="right" vertical="center" wrapText="1"/>
    </xf>
    <xf numFmtId="0" fontId="0" fillId="2" borderId="0" xfId="0" applyFont="1" applyFill="1" applyAlignment="1">
      <alignment horizontal="justify" vertical="center" wrapText="1"/>
    </xf>
    <xf numFmtId="0" fontId="12" fillId="2" borderId="0" xfId="0" applyFont="1" applyFill="1" applyAlignment="1">
      <alignment vertical="center" wrapText="1"/>
    </xf>
    <xf numFmtId="0" fontId="29" fillId="2" borderId="0" xfId="0" applyFont="1" applyFill="1" applyAlignment="1">
      <alignment vertical="center" wrapText="1"/>
    </xf>
    <xf numFmtId="0" fontId="29" fillId="37" borderId="0" xfId="0" applyFont="1" applyFill="1" applyAlignment="1">
      <alignment vertical="center" wrapText="1"/>
    </xf>
    <xf numFmtId="0" fontId="12" fillId="37" borderId="0" xfId="0" applyFont="1" applyFill="1" applyAlignment="1">
      <alignment vertical="center" wrapText="1"/>
    </xf>
    <xf numFmtId="0" fontId="0" fillId="18" borderId="0" xfId="0" applyFont="1" applyFill="1"/>
    <xf numFmtId="0" fontId="0" fillId="0" borderId="0" xfId="0" applyAlignment="1">
      <alignment horizontal="left"/>
    </xf>
    <xf numFmtId="0" fontId="14" fillId="0" borderId="0" xfId="0" applyFont="1"/>
    <xf numFmtId="0" fontId="30" fillId="18" borderId="0" xfId="0" applyFont="1" applyFill="1"/>
    <xf numFmtId="0" fontId="30" fillId="2" borderId="0" xfId="0" applyFont="1" applyFill="1"/>
    <xf numFmtId="0" fontId="0" fillId="2" borderId="0" xfId="0" applyFont="1" applyFill="1"/>
    <xf numFmtId="0" fontId="33" fillId="41" borderId="0" xfId="0" applyFont="1" applyFill="1" applyAlignment="1">
      <alignment horizontal="center" vertical="center" wrapText="1"/>
    </xf>
    <xf numFmtId="0" fontId="32" fillId="41" borderId="0" xfId="0" applyFont="1" applyFill="1" applyAlignment="1">
      <alignment horizontal="center" vertical="center" wrapText="1"/>
    </xf>
    <xf numFmtId="0" fontId="14" fillId="2" borderId="0" xfId="0" applyFont="1" applyFill="1" applyAlignment="1">
      <alignment horizontal="center"/>
    </xf>
    <xf numFmtId="0" fontId="5" fillId="2" borderId="0" xfId="0" applyFont="1" applyFill="1" applyBorder="1" applyAlignment="1">
      <alignment vertical="center" wrapText="1"/>
    </xf>
    <xf numFmtId="0" fontId="37" fillId="2" borderId="0"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34" fillId="53" borderId="0" xfId="0" applyFont="1" applyFill="1"/>
    <xf numFmtId="1" fontId="37" fillId="2" borderId="0" xfId="0" applyNumberFormat="1" applyFont="1" applyFill="1" applyBorder="1" applyAlignment="1">
      <alignment horizontal="center" vertical="center" wrapText="1"/>
    </xf>
    <xf numFmtId="0" fontId="22" fillId="2" borderId="0" xfId="0" applyFont="1" applyFill="1"/>
    <xf numFmtId="0" fontId="38" fillId="41" borderId="0" xfId="0" applyFont="1" applyFill="1" applyAlignment="1">
      <alignment horizontal="center" vertical="center" wrapText="1"/>
    </xf>
    <xf numFmtId="0" fontId="1" fillId="2" borderId="0" xfId="0" applyFont="1" applyFill="1"/>
    <xf numFmtId="49" fontId="39" fillId="41" borderId="0" xfId="0" applyNumberFormat="1" applyFont="1" applyFill="1" applyAlignment="1">
      <alignment horizontal="center" vertical="center" wrapText="1"/>
    </xf>
    <xf numFmtId="0" fontId="39" fillId="41" borderId="0" xfId="0" applyFont="1" applyFill="1" applyAlignment="1">
      <alignment horizontal="center" vertical="center" wrapText="1"/>
    </xf>
    <xf numFmtId="49" fontId="40" fillId="2" borderId="0" xfId="0" applyNumberFormat="1" applyFont="1" applyFill="1"/>
    <xf numFmtId="0" fontId="40" fillId="2" borderId="0" xfId="0" applyFont="1" applyFill="1"/>
    <xf numFmtId="10" fontId="7" fillId="2" borderId="0" xfId="4" applyNumberFormat="1" applyFont="1" applyFill="1" applyAlignment="1">
      <alignment horizontal="center" vertical="center"/>
    </xf>
    <xf numFmtId="0" fontId="46" fillId="18" borderId="0" xfId="1" applyFont="1" applyFill="1"/>
    <xf numFmtId="0" fontId="0" fillId="60" borderId="0" xfId="0" applyFill="1" applyAlignment="1">
      <alignment wrapText="1"/>
    </xf>
    <xf numFmtId="0" fontId="48" fillId="18" borderId="0" xfId="1" applyFont="1" applyFill="1"/>
    <xf numFmtId="0" fontId="49" fillId="18" borderId="0" xfId="0" applyFont="1" applyFill="1"/>
    <xf numFmtId="0" fontId="49" fillId="2" borderId="0" xfId="0" applyFont="1" applyFill="1"/>
    <xf numFmtId="0" fontId="14" fillId="2" borderId="0" xfId="0" applyFont="1" applyFill="1"/>
    <xf numFmtId="0" fontId="33" fillId="41" borderId="0" xfId="0" applyFont="1" applyFill="1" applyAlignment="1">
      <alignment horizontal="center" vertical="top" wrapText="1"/>
    </xf>
    <xf numFmtId="0" fontId="0" fillId="2" borderId="0" xfId="0" applyFont="1" applyFill="1" applyAlignment="1">
      <alignment horizontal="center" vertical="top"/>
    </xf>
    <xf numFmtId="0" fontId="37" fillId="2" borderId="0" xfId="0" applyFont="1" applyFill="1" applyAlignment="1">
      <alignment horizontal="left" vertical="center" wrapText="1"/>
    </xf>
    <xf numFmtId="0" fontId="7" fillId="2" borderId="0" xfId="0" applyFont="1" applyFill="1" applyBorder="1" applyAlignment="1">
      <alignment horizontal="center" vertical="center"/>
    </xf>
    <xf numFmtId="0" fontId="0" fillId="2" borderId="0" xfId="0" applyFont="1" applyFill="1" applyAlignment="1">
      <alignment horizontal="left"/>
    </xf>
    <xf numFmtId="0" fontId="53" fillId="13" borderId="44" xfId="0" applyFont="1" applyFill="1" applyBorder="1" applyAlignment="1">
      <alignment horizontal="right" vertical="center"/>
    </xf>
    <xf numFmtId="0" fontId="53" fillId="13" borderId="45" xfId="0" applyFont="1" applyFill="1" applyBorder="1" applyAlignment="1">
      <alignment horizontal="right" vertical="center"/>
    </xf>
    <xf numFmtId="0" fontId="53" fillId="13" borderId="46" xfId="0" applyFont="1" applyFill="1" applyBorder="1" applyAlignment="1">
      <alignment horizontal="right" vertical="center"/>
    </xf>
    <xf numFmtId="0" fontId="4" fillId="0" borderId="0" xfId="0" applyFont="1" applyFill="1" applyAlignment="1">
      <alignment vertical="center" wrapText="1"/>
    </xf>
    <xf numFmtId="0" fontId="56" fillId="65" borderId="0" xfId="10" applyAlignment="1">
      <alignment vertical="center" wrapText="1"/>
    </xf>
    <xf numFmtId="0" fontId="8" fillId="2" borderId="0" xfId="0" applyFont="1" applyFill="1" applyAlignment="1"/>
    <xf numFmtId="0" fontId="60" fillId="2" borderId="0" xfId="0" applyFont="1" applyFill="1" applyAlignment="1">
      <alignment horizontal="center" vertical="center" wrapText="1"/>
    </xf>
    <xf numFmtId="0" fontId="18" fillId="2" borderId="0" xfId="0" applyFont="1" applyFill="1" applyBorder="1" applyAlignment="1">
      <alignment horizontal="center" vertical="center" wrapText="1"/>
    </xf>
    <xf numFmtId="0" fontId="28" fillId="6" borderId="0" xfId="0" applyFont="1" applyFill="1" applyBorder="1" applyAlignment="1">
      <alignment horizontal="center" vertical="center" wrapText="1"/>
    </xf>
    <xf numFmtId="0" fontId="12" fillId="2" borderId="0" xfId="0" applyFont="1" applyFill="1" applyBorder="1" applyAlignment="1">
      <alignment vertical="center" wrapText="1"/>
    </xf>
    <xf numFmtId="0" fontId="29" fillId="2" borderId="0" xfId="0" applyFont="1" applyFill="1" applyBorder="1" applyAlignment="1">
      <alignment vertical="center" wrapText="1"/>
    </xf>
    <xf numFmtId="0" fontId="57" fillId="16" borderId="1" xfId="0" applyFont="1" applyFill="1" applyBorder="1" applyAlignment="1">
      <alignment horizontal="center" vertical="center" wrapText="1"/>
    </xf>
    <xf numFmtId="0" fontId="69" fillId="27" borderId="1" xfId="0" applyFont="1" applyFill="1" applyBorder="1" applyAlignment="1">
      <alignment horizontal="center" vertical="center" wrapText="1"/>
    </xf>
    <xf numFmtId="0" fontId="57" fillId="14" borderId="1" xfId="0" applyFont="1" applyFill="1" applyBorder="1" applyAlignment="1">
      <alignment horizontal="center" vertical="center" wrapText="1"/>
    </xf>
    <xf numFmtId="0" fontId="57" fillId="66" borderId="1" xfId="0" applyFont="1" applyFill="1" applyBorder="1" applyAlignment="1">
      <alignment horizontal="center" vertical="center" wrapText="1"/>
    </xf>
    <xf numFmtId="0" fontId="57" fillId="67" borderId="1" xfId="0" applyFont="1" applyFill="1" applyBorder="1" applyAlignment="1">
      <alignment horizontal="center" vertical="center" wrapText="1"/>
    </xf>
    <xf numFmtId="0" fontId="15" fillId="2" borderId="0" xfId="0" applyFont="1" applyFill="1" applyBorder="1" applyAlignment="1">
      <alignment horizontal="left" vertical="center" wrapText="1"/>
    </xf>
    <xf numFmtId="0" fontId="16" fillId="2" borderId="0" xfId="0" applyFont="1" applyFill="1" applyBorder="1" applyAlignment="1">
      <alignment horizontal="justify" vertical="center" wrapText="1"/>
    </xf>
    <xf numFmtId="0" fontId="16" fillId="2" borderId="0" xfId="0" applyFont="1" applyFill="1" applyBorder="1" applyAlignment="1">
      <alignment vertical="center" wrapText="1"/>
    </xf>
    <xf numFmtId="0" fontId="66" fillId="27" borderId="1" xfId="0" applyFont="1" applyFill="1" applyBorder="1" applyAlignment="1">
      <alignment horizontal="center" vertical="center" wrapText="1"/>
    </xf>
    <xf numFmtId="0" fontId="60" fillId="77" borderId="16" xfId="0" applyFont="1" applyFill="1" applyBorder="1" applyAlignment="1">
      <alignment vertical="center" wrapText="1"/>
    </xf>
    <xf numFmtId="9" fontId="55" fillId="2" borderId="29" xfId="0" applyNumberFormat="1" applyFont="1" applyFill="1" applyBorder="1" applyAlignment="1">
      <alignment horizontal="center" vertical="center" wrapText="1"/>
    </xf>
    <xf numFmtId="2" fontId="55" fillId="2" borderId="29" xfId="0" applyNumberFormat="1" applyFont="1" applyFill="1" applyBorder="1" applyAlignment="1">
      <alignment horizontal="center" vertical="center" wrapText="1"/>
    </xf>
    <xf numFmtId="0" fontId="97" fillId="2" borderId="0" xfId="0" applyFont="1" applyFill="1" applyAlignment="1">
      <alignment horizontal="center" vertical="center" wrapText="1"/>
    </xf>
    <xf numFmtId="0" fontId="98" fillId="3" borderId="1" xfId="0" applyFont="1" applyFill="1" applyBorder="1" applyAlignment="1">
      <alignment horizontal="center" vertical="center" wrapText="1"/>
    </xf>
    <xf numFmtId="0" fontId="98" fillId="9" borderId="1" xfId="0" applyFont="1" applyFill="1" applyBorder="1" applyAlignment="1">
      <alignment horizontal="center" vertical="center" wrapText="1"/>
    </xf>
    <xf numFmtId="0" fontId="98" fillId="14" borderId="1" xfId="0" applyFont="1" applyFill="1" applyBorder="1" applyAlignment="1">
      <alignment horizontal="center" vertical="center" wrapText="1"/>
    </xf>
    <xf numFmtId="0" fontId="98" fillId="3" borderId="2" xfId="0" applyFont="1" applyFill="1" applyBorder="1" applyAlignment="1">
      <alignment horizontal="center" vertical="center" wrapText="1"/>
    </xf>
    <xf numFmtId="0" fontId="98" fillId="9" borderId="2" xfId="0" applyFont="1" applyFill="1" applyBorder="1" applyAlignment="1">
      <alignment horizontal="center" vertical="center" wrapText="1"/>
    </xf>
    <xf numFmtId="0" fontId="98" fillId="14" borderId="2" xfId="0" applyFont="1" applyFill="1" applyBorder="1" applyAlignment="1">
      <alignment horizontal="center" vertical="center" wrapText="1"/>
    </xf>
    <xf numFmtId="0" fontId="55" fillId="2" borderId="0" xfId="0" applyFont="1" applyFill="1" applyAlignment="1">
      <alignment wrapText="1"/>
    </xf>
    <xf numFmtId="0" fontId="68" fillId="3" borderId="1" xfId="0" applyFont="1" applyFill="1" applyBorder="1" applyAlignment="1">
      <alignment horizontal="center" vertical="center" wrapText="1"/>
    </xf>
    <xf numFmtId="9" fontId="55" fillId="6" borderId="58" xfId="0" applyNumberFormat="1" applyFont="1" applyFill="1" applyBorder="1" applyAlignment="1">
      <alignment horizontal="center" vertical="center" wrapText="1"/>
    </xf>
    <xf numFmtId="0" fontId="55" fillId="6" borderId="58" xfId="0" applyFont="1" applyFill="1" applyBorder="1" applyAlignment="1">
      <alignment horizontal="center" vertical="center" wrapText="1"/>
    </xf>
    <xf numFmtId="0" fontId="55" fillId="6" borderId="55" xfId="0" applyFont="1" applyFill="1" applyBorder="1" applyAlignment="1">
      <alignment horizontal="center" vertical="center" wrapText="1"/>
    </xf>
    <xf numFmtId="9" fontId="55" fillId="6" borderId="55" xfId="0" applyNumberFormat="1" applyFont="1" applyFill="1" applyBorder="1" applyAlignment="1">
      <alignment horizontal="center" vertical="center" wrapText="1"/>
    </xf>
    <xf numFmtId="9" fontId="55" fillId="6" borderId="56" xfId="0" applyNumberFormat="1" applyFont="1" applyFill="1" applyBorder="1" applyAlignment="1">
      <alignment horizontal="center" vertical="center" wrapText="1"/>
    </xf>
    <xf numFmtId="9" fontId="53" fillId="13" borderId="1" xfId="0" applyNumberFormat="1" applyFont="1" applyFill="1" applyBorder="1" applyAlignment="1">
      <alignment horizontal="center" vertical="center" wrapText="1"/>
    </xf>
    <xf numFmtId="0" fontId="99" fillId="68" borderId="55" xfId="0" applyFont="1" applyFill="1" applyBorder="1" applyAlignment="1">
      <alignment horizontal="center" vertical="center" wrapText="1"/>
    </xf>
    <xf numFmtId="0" fontId="99" fillId="76" borderId="55" xfId="0" applyFont="1" applyFill="1" applyBorder="1" applyAlignment="1">
      <alignment horizontal="center" vertical="center" wrapText="1"/>
    </xf>
    <xf numFmtId="0" fontId="99" fillId="106" borderId="55" xfId="0" applyFont="1" applyFill="1" applyBorder="1" applyAlignment="1">
      <alignment horizontal="center" vertical="center" wrapText="1"/>
    </xf>
    <xf numFmtId="0" fontId="100" fillId="44" borderId="76" xfId="0" applyFont="1" applyFill="1" applyBorder="1" applyAlignment="1">
      <alignment horizontal="center" vertical="center" wrapText="1"/>
    </xf>
    <xf numFmtId="0" fontId="100" fillId="44" borderId="77" xfId="0" applyFont="1" applyFill="1" applyBorder="1" applyAlignment="1">
      <alignment horizontal="center" vertical="center" wrapText="1"/>
    </xf>
    <xf numFmtId="1" fontId="80" fillId="2" borderId="55" xfId="0" applyNumberFormat="1" applyFont="1" applyFill="1" applyBorder="1" applyAlignment="1">
      <alignment horizontal="center" vertical="center" wrapText="1"/>
    </xf>
    <xf numFmtId="0" fontId="80" fillId="2" borderId="55" xfId="0" applyFont="1" applyFill="1" applyBorder="1" applyAlignment="1">
      <alignment horizontal="center" vertical="center" wrapText="1"/>
    </xf>
    <xf numFmtId="0" fontId="102" fillId="2" borderId="0" xfId="0" applyFont="1" applyFill="1" applyAlignment="1">
      <alignment horizontal="justify" vertical="center" wrapText="1"/>
    </xf>
    <xf numFmtId="0" fontId="55" fillId="2" borderId="0" xfId="0" applyFont="1" applyFill="1" applyAlignment="1">
      <alignment horizontal="justify" vertical="center" wrapText="1"/>
    </xf>
    <xf numFmtId="0" fontId="102" fillId="2" borderId="0" xfId="0" applyFont="1" applyFill="1"/>
    <xf numFmtId="0" fontId="55" fillId="2" borderId="0" xfId="0" applyFont="1" applyFill="1"/>
    <xf numFmtId="0" fontId="75" fillId="44" borderId="77" xfId="0" applyFont="1" applyFill="1" applyBorder="1" applyAlignment="1">
      <alignment horizontal="center" vertical="center" wrapText="1"/>
    </xf>
    <xf numFmtId="0" fontId="75" fillId="44" borderId="78" xfId="0" applyFont="1" applyFill="1" applyBorder="1" applyAlignment="1">
      <alignment horizontal="center" vertical="center" wrapText="1"/>
    </xf>
    <xf numFmtId="0" fontId="75" fillId="44" borderId="1" xfId="0" applyFont="1" applyFill="1" applyBorder="1" applyAlignment="1">
      <alignment horizontal="center" vertical="center" textRotation="90" wrapText="1"/>
    </xf>
    <xf numFmtId="0" fontId="97" fillId="12" borderId="2" xfId="0" applyFont="1" applyFill="1" applyBorder="1" applyAlignment="1">
      <alignment horizontal="center" vertical="center" wrapText="1"/>
    </xf>
    <xf numFmtId="0" fontId="62" fillId="2" borderId="37" xfId="0" applyFont="1" applyFill="1" applyBorder="1" applyAlignment="1">
      <alignment horizontal="justify" vertical="center" wrapText="1"/>
    </xf>
    <xf numFmtId="0" fontId="97" fillId="13" borderId="2" xfId="0" applyFont="1" applyFill="1" applyBorder="1" applyAlignment="1">
      <alignment horizontal="center" vertical="center" wrapText="1"/>
    </xf>
    <xf numFmtId="0" fontId="62" fillId="2" borderId="16" xfId="0" applyFont="1" applyFill="1" applyBorder="1" applyAlignment="1">
      <alignment horizontal="justify" vertical="center" wrapText="1"/>
    </xf>
    <xf numFmtId="0" fontId="97" fillId="15" borderId="2" xfId="0" applyFont="1" applyFill="1" applyBorder="1" applyAlignment="1">
      <alignment horizontal="center" vertical="center" wrapText="1"/>
    </xf>
    <xf numFmtId="0" fontId="62" fillId="2" borderId="38" xfId="0" applyFont="1" applyFill="1" applyBorder="1" applyAlignment="1">
      <alignment horizontal="justify" vertical="center" wrapText="1"/>
    </xf>
    <xf numFmtId="0" fontId="97" fillId="4" borderId="119" xfId="0" applyFont="1" applyFill="1" applyBorder="1" applyAlignment="1">
      <alignment horizontal="center" vertical="center" wrapText="1"/>
    </xf>
    <xf numFmtId="0" fontId="56" fillId="2" borderId="119" xfId="0" applyFont="1" applyFill="1" applyBorder="1" applyAlignment="1">
      <alignment horizontal="left" vertical="center" wrapText="1"/>
    </xf>
    <xf numFmtId="0" fontId="97" fillId="17" borderId="2" xfId="0" applyFont="1" applyFill="1" applyBorder="1" applyAlignment="1">
      <alignment horizontal="center" vertical="center" wrapText="1"/>
    </xf>
    <xf numFmtId="0" fontId="56" fillId="2" borderId="28" xfId="0" applyFont="1" applyFill="1" applyBorder="1" applyAlignment="1">
      <alignment horizontal="left" vertical="center" wrapText="1"/>
    </xf>
    <xf numFmtId="0" fontId="97" fillId="9" borderId="2" xfId="0" applyFont="1" applyFill="1" applyBorder="1" applyAlignment="1">
      <alignment horizontal="center" vertical="center" wrapText="1"/>
    </xf>
    <xf numFmtId="0" fontId="55" fillId="2" borderId="39" xfId="0" applyFont="1" applyFill="1" applyBorder="1" applyAlignment="1">
      <alignment horizontal="justify" vertical="center" wrapText="1"/>
    </xf>
    <xf numFmtId="0" fontId="60" fillId="75" borderId="39" xfId="0" applyFont="1" applyFill="1" applyBorder="1" applyAlignment="1">
      <alignment vertical="center" wrapText="1"/>
    </xf>
    <xf numFmtId="0" fontId="60" fillId="98" borderId="28" xfId="0" applyFont="1" applyFill="1" applyBorder="1" applyAlignment="1">
      <alignment vertical="center" wrapText="1"/>
    </xf>
    <xf numFmtId="0" fontId="60" fillId="75" borderId="119" xfId="0" applyFont="1" applyFill="1" applyBorder="1" applyAlignment="1">
      <alignment horizontal="justify" vertical="center" wrapText="1"/>
    </xf>
    <xf numFmtId="0" fontId="60" fillId="108" borderId="38" xfId="0" applyFont="1" applyFill="1" applyBorder="1" applyAlignment="1">
      <alignment horizontal="justify" vertical="center" wrapText="1"/>
    </xf>
    <xf numFmtId="0" fontId="60" fillId="68" borderId="37" xfId="0" applyFont="1" applyFill="1" applyBorder="1" applyAlignment="1">
      <alignment vertical="center" wrapText="1"/>
    </xf>
    <xf numFmtId="0" fontId="103" fillId="44" borderId="2" xfId="1" applyFont="1" applyFill="1" applyBorder="1" applyAlignment="1" applyProtection="1">
      <alignment horizontal="center" vertical="center" wrapText="1"/>
    </xf>
    <xf numFmtId="0" fontId="103" fillId="61" borderId="2" xfId="1" applyFont="1" applyFill="1" applyBorder="1" applyAlignment="1" applyProtection="1">
      <alignment horizontal="center" vertical="center" wrapText="1"/>
    </xf>
    <xf numFmtId="0" fontId="71" fillId="19" borderId="55" xfId="0" applyFont="1" applyFill="1" applyBorder="1" applyAlignment="1">
      <alignment horizontal="center" vertical="center" wrapText="1"/>
    </xf>
    <xf numFmtId="49" fontId="106" fillId="19" borderId="55" xfId="0" applyNumberFormat="1" applyFont="1" applyFill="1" applyBorder="1" applyAlignment="1">
      <alignment horizontal="center" vertical="center" wrapText="1"/>
    </xf>
    <xf numFmtId="0" fontId="71" fillId="10" borderId="55" xfId="0" applyFont="1" applyFill="1" applyBorder="1" applyAlignment="1">
      <alignment horizontal="center" vertical="center" wrapText="1"/>
    </xf>
    <xf numFmtId="49" fontId="106" fillId="10" borderId="55" xfId="0" applyNumberFormat="1" applyFont="1" applyFill="1" applyBorder="1" applyAlignment="1">
      <alignment horizontal="center" vertical="center" wrapText="1"/>
    </xf>
    <xf numFmtId="49" fontId="106" fillId="50" borderId="55" xfId="0" applyNumberFormat="1" applyFont="1" applyFill="1" applyBorder="1" applyAlignment="1">
      <alignment horizontal="center" vertical="center" wrapText="1"/>
    </xf>
    <xf numFmtId="0" fontId="107" fillId="6" borderId="55" xfId="0" applyFont="1" applyFill="1" applyBorder="1" applyAlignment="1">
      <alignment horizontal="center" vertical="center" wrapText="1"/>
    </xf>
    <xf numFmtId="0" fontId="109" fillId="6" borderId="55" xfId="0" applyFont="1" applyFill="1" applyBorder="1" applyAlignment="1">
      <alignment horizontal="center" vertical="center" wrapText="1"/>
    </xf>
    <xf numFmtId="0" fontId="107" fillId="6" borderId="55" xfId="0" applyFont="1" applyFill="1" applyBorder="1" applyAlignment="1">
      <alignment horizontal="justify" vertical="center" wrapText="1"/>
    </xf>
    <xf numFmtId="0" fontId="108" fillId="6" borderId="55" xfId="0" applyFont="1" applyFill="1" applyBorder="1" applyAlignment="1">
      <alignment horizontal="center" vertical="center" wrapText="1"/>
    </xf>
    <xf numFmtId="0" fontId="107" fillId="6" borderId="55" xfId="0" applyFont="1" applyFill="1" applyBorder="1" applyAlignment="1">
      <alignment horizontal="center" vertical="top"/>
    </xf>
    <xf numFmtId="49" fontId="110" fillId="6" borderId="55" xfId="0" applyNumberFormat="1" applyFont="1" applyFill="1" applyBorder="1" applyAlignment="1">
      <alignment horizontal="center" vertical="center" wrapText="1"/>
    </xf>
    <xf numFmtId="49" fontId="109" fillId="6" borderId="55" xfId="0" applyNumberFormat="1" applyFont="1" applyFill="1" applyBorder="1" applyAlignment="1">
      <alignment horizontal="center" vertical="center" wrapText="1"/>
    </xf>
    <xf numFmtId="0" fontId="107" fillId="6" borderId="55" xfId="0" applyFont="1" applyFill="1" applyBorder="1" applyAlignment="1">
      <alignment horizontal="center" vertical="top" wrapText="1"/>
    </xf>
    <xf numFmtId="0" fontId="71" fillId="7" borderId="55" xfId="0" applyFont="1" applyFill="1" applyBorder="1" applyAlignment="1">
      <alignment horizontal="center" vertical="center" wrapText="1"/>
    </xf>
    <xf numFmtId="49" fontId="106" fillId="7" borderId="55" xfId="0" applyNumberFormat="1" applyFont="1" applyFill="1" applyBorder="1" applyAlignment="1">
      <alignment horizontal="center" vertical="center" wrapText="1"/>
    </xf>
    <xf numFmtId="0" fontId="65" fillId="7" borderId="55" xfId="0" applyFont="1" applyFill="1" applyBorder="1" applyAlignment="1">
      <alignment horizontal="center" vertical="center" wrapText="1"/>
    </xf>
    <xf numFmtId="49" fontId="99" fillId="7" borderId="55" xfId="0" applyNumberFormat="1" applyFont="1" applyFill="1" applyBorder="1" applyAlignment="1">
      <alignment horizontal="center" vertical="center" wrapText="1"/>
    </xf>
    <xf numFmtId="0" fontId="107" fillId="6" borderId="55" xfId="0" applyFont="1" applyFill="1" applyBorder="1" applyAlignment="1">
      <alignment horizontal="justify" vertical="top" wrapText="1"/>
    </xf>
    <xf numFmtId="0" fontId="113" fillId="6" borderId="55" xfId="0" applyFont="1" applyFill="1" applyBorder="1" applyAlignment="1">
      <alignment horizontal="center" vertical="center" wrapText="1"/>
    </xf>
    <xf numFmtId="49" fontId="106" fillId="50" borderId="55" xfId="0" applyNumberFormat="1" applyFont="1" applyFill="1" applyBorder="1" applyAlignment="1">
      <alignment horizontal="justify" vertical="center" wrapText="1"/>
    </xf>
    <xf numFmtId="49" fontId="106" fillId="23" borderId="55" xfId="0" applyNumberFormat="1" applyFont="1" applyFill="1" applyBorder="1" applyAlignment="1">
      <alignment horizontal="justify" vertical="center" wrapText="1"/>
    </xf>
    <xf numFmtId="0" fontId="71" fillId="7" borderId="56" xfId="0" applyFont="1" applyFill="1" applyBorder="1" applyAlignment="1">
      <alignment horizontal="center" vertical="center" wrapText="1"/>
    </xf>
    <xf numFmtId="49" fontId="106" fillId="7" borderId="56" xfId="0" applyNumberFormat="1" applyFont="1" applyFill="1" applyBorder="1" applyAlignment="1">
      <alignment horizontal="center" vertical="center" wrapText="1"/>
    </xf>
    <xf numFmtId="0" fontId="108" fillId="6" borderId="61" xfId="0" applyFont="1" applyFill="1" applyBorder="1" applyAlignment="1">
      <alignment horizontal="center" vertical="center" wrapText="1"/>
    </xf>
    <xf numFmtId="0" fontId="71" fillId="23" borderId="55" xfId="0" applyFont="1" applyFill="1" applyBorder="1" applyAlignment="1">
      <alignment horizontal="left" vertical="center" wrapText="1"/>
    </xf>
    <xf numFmtId="0" fontId="71" fillId="10" borderId="55" xfId="0" applyFont="1" applyFill="1" applyBorder="1" applyAlignment="1">
      <alignment horizontal="left" vertical="center" wrapText="1"/>
    </xf>
    <xf numFmtId="0" fontId="71" fillId="7" borderId="55" xfId="0" applyFont="1" applyFill="1" applyBorder="1" applyAlignment="1">
      <alignment horizontal="left" vertical="center" wrapText="1"/>
    </xf>
    <xf numFmtId="0" fontId="76" fillId="6" borderId="55" xfId="0" applyFont="1" applyFill="1" applyBorder="1" applyAlignment="1">
      <alignment horizontal="left" vertical="center" wrapText="1"/>
    </xf>
    <xf numFmtId="0" fontId="114" fillId="44" borderId="2" xfId="1" applyFont="1" applyFill="1" applyBorder="1" applyAlignment="1" applyProtection="1">
      <alignment horizontal="center" vertical="center" textRotation="90" wrapText="1"/>
    </xf>
    <xf numFmtId="0" fontId="97" fillId="3" borderId="0" xfId="0" applyFont="1" applyFill="1" applyBorder="1" applyAlignment="1">
      <alignment horizontal="center" vertical="center" textRotation="90"/>
    </xf>
    <xf numFmtId="0" fontId="56" fillId="111" borderId="0" xfId="10" applyFill="1" applyAlignment="1">
      <alignment horizontal="left" vertical="center" wrapText="1"/>
    </xf>
    <xf numFmtId="0" fontId="56" fillId="111" borderId="0" xfId="10" applyFill="1" applyAlignment="1">
      <alignment vertical="center" wrapText="1"/>
    </xf>
    <xf numFmtId="0" fontId="56" fillId="111" borderId="0" xfId="10" applyFill="1" applyAlignment="1">
      <alignment vertical="top" wrapText="1"/>
    </xf>
    <xf numFmtId="0" fontId="17" fillId="2" borderId="0" xfId="0" applyFont="1" applyFill="1" applyAlignment="1"/>
    <xf numFmtId="0" fontId="55" fillId="112" borderId="55" xfId="0" applyFont="1" applyFill="1" applyBorder="1" applyAlignment="1">
      <alignment horizontal="justify" vertical="center" wrapText="1"/>
    </xf>
    <xf numFmtId="0" fontId="55" fillId="113" borderId="55" xfId="0" applyFont="1" applyFill="1" applyBorder="1" applyAlignment="1">
      <alignment horizontal="justify" vertical="center" wrapText="1"/>
    </xf>
    <xf numFmtId="0" fontId="55" fillId="114" borderId="55" xfId="0" applyFont="1" applyFill="1" applyBorder="1" applyAlignment="1">
      <alignment horizontal="justify" vertical="center" wrapText="1"/>
    </xf>
    <xf numFmtId="0" fontId="55" fillId="115" borderId="55" xfId="0" applyFont="1" applyFill="1" applyBorder="1" applyAlignment="1">
      <alignment horizontal="justify" vertical="center" wrapText="1"/>
    </xf>
    <xf numFmtId="0" fontId="55" fillId="116" borderId="55" xfId="0" applyFont="1" applyFill="1" applyBorder="1" applyAlignment="1">
      <alignment horizontal="justify" vertical="center" wrapText="1"/>
    </xf>
    <xf numFmtId="0" fontId="55" fillId="117" borderId="55" xfId="0" applyFont="1" applyFill="1" applyBorder="1" applyAlignment="1">
      <alignment horizontal="justify" vertical="center" wrapText="1"/>
    </xf>
    <xf numFmtId="0" fontId="55" fillId="118" borderId="55" xfId="0" applyFont="1" applyFill="1" applyBorder="1" applyAlignment="1">
      <alignment horizontal="justify" vertical="center" wrapText="1"/>
    </xf>
    <xf numFmtId="0" fontId="72" fillId="24" borderId="1" xfId="0" applyFont="1" applyFill="1" applyBorder="1" applyAlignment="1">
      <alignment horizontal="right" vertical="center" wrapText="1"/>
    </xf>
    <xf numFmtId="9" fontId="79" fillId="24" borderId="1" xfId="0" applyNumberFormat="1" applyFont="1" applyFill="1" applyBorder="1" applyAlignment="1">
      <alignment horizontal="center" vertical="center" wrapText="1"/>
    </xf>
    <xf numFmtId="10" fontId="95" fillId="47" borderId="1" xfId="0" applyNumberFormat="1" applyFont="1" applyFill="1" applyBorder="1" applyAlignment="1">
      <alignment horizontal="center" vertical="center"/>
    </xf>
    <xf numFmtId="0" fontId="4" fillId="15" borderId="0" xfId="0" applyFont="1" applyFill="1" applyAlignment="1" applyProtection="1">
      <alignment vertical="center" wrapText="1"/>
    </xf>
    <xf numFmtId="0" fontId="4" fillId="2" borderId="0" xfId="0" applyFont="1" applyFill="1" applyAlignment="1" applyProtection="1">
      <alignment vertical="center" wrapText="1"/>
    </xf>
    <xf numFmtId="9" fontId="55" fillId="2" borderId="150" xfId="0" applyNumberFormat="1" applyFont="1" applyFill="1" applyBorder="1" applyAlignment="1" applyProtection="1">
      <alignment horizontal="center" vertical="center" wrapText="1"/>
    </xf>
    <xf numFmtId="2" fontId="55" fillId="2" borderId="150" xfId="0" applyNumberFormat="1" applyFont="1" applyFill="1" applyBorder="1" applyAlignment="1" applyProtection="1">
      <alignment horizontal="center" vertical="center" wrapText="1"/>
    </xf>
    <xf numFmtId="0" fontId="37" fillId="2" borderId="0" xfId="0" applyFont="1" applyFill="1" applyAlignment="1" applyProtection="1">
      <alignment horizontal="left" vertical="center" wrapText="1"/>
    </xf>
    <xf numFmtId="9" fontId="55" fillId="2" borderId="29" xfId="0" applyNumberFormat="1" applyFont="1" applyFill="1" applyBorder="1" applyAlignment="1" applyProtection="1">
      <alignment horizontal="center" vertical="center" wrapText="1"/>
    </xf>
    <xf numFmtId="0" fontId="9" fillId="2" borderId="0" xfId="0" applyFont="1" applyFill="1" applyAlignment="1" applyProtection="1">
      <alignment vertical="center" wrapText="1"/>
    </xf>
    <xf numFmtId="0" fontId="37" fillId="2" borderId="0" xfId="0" applyFont="1" applyFill="1" applyAlignment="1" applyProtection="1">
      <alignment vertical="center" wrapText="1"/>
    </xf>
    <xf numFmtId="0" fontId="4" fillId="3" borderId="0" xfId="0" applyFont="1" applyFill="1" applyAlignment="1" applyProtection="1">
      <alignment vertical="center" wrapText="1"/>
    </xf>
    <xf numFmtId="0" fontId="75" fillId="21" borderId="120" xfId="0" applyFont="1" applyFill="1" applyBorder="1" applyAlignment="1" applyProtection="1">
      <alignment horizontal="center" vertical="center" wrapText="1"/>
    </xf>
    <xf numFmtId="0" fontId="75" fillId="21" borderId="1" xfId="0" applyFont="1" applyFill="1" applyBorder="1" applyAlignment="1" applyProtection="1">
      <alignment horizontal="center" vertical="center" wrapText="1"/>
    </xf>
    <xf numFmtId="0" fontId="77" fillId="68" borderId="11" xfId="0" applyFont="1" applyFill="1" applyBorder="1" applyAlignment="1" applyProtection="1">
      <alignment horizontal="center" vertical="center" wrapText="1"/>
    </xf>
    <xf numFmtId="0" fontId="77" fillId="68" borderId="8" xfId="0" applyFont="1" applyFill="1" applyBorder="1" applyAlignment="1" applyProtection="1">
      <alignment horizontal="center" vertical="center" wrapText="1"/>
    </xf>
    <xf numFmtId="0" fontId="0" fillId="2" borderId="0" xfId="0" applyFont="1" applyFill="1" applyAlignment="1" applyProtection="1">
      <alignment vertical="center" wrapText="1"/>
    </xf>
    <xf numFmtId="0" fontId="79" fillId="54" borderId="4" xfId="0" applyFont="1" applyFill="1" applyBorder="1" applyAlignment="1" applyProtection="1">
      <alignment horizontal="center" vertical="center" wrapText="1"/>
    </xf>
    <xf numFmtId="0" fontId="79" fillId="20" borderId="4" xfId="0" applyFont="1" applyFill="1" applyBorder="1" applyAlignment="1" applyProtection="1">
      <alignment horizontal="center" vertical="center" wrapText="1"/>
    </xf>
    <xf numFmtId="0" fontId="79" fillId="55" borderId="4" xfId="0" applyFont="1" applyFill="1" applyBorder="1" applyAlignment="1" applyProtection="1">
      <alignment horizontal="center" vertical="center" wrapText="1"/>
    </xf>
    <xf numFmtId="0" fontId="79" fillId="56" borderId="7" xfId="0" applyFont="1" applyFill="1" applyBorder="1" applyAlignment="1" applyProtection="1">
      <alignment horizontal="center" vertical="center" wrapText="1"/>
    </xf>
    <xf numFmtId="0" fontId="54" fillId="45" borderId="8" xfId="0" applyFont="1" applyFill="1" applyBorder="1" applyAlignment="1" applyProtection="1">
      <alignment horizontal="center" vertical="center" wrapText="1"/>
    </xf>
    <xf numFmtId="0" fontId="77" fillId="81" borderId="11" xfId="0" applyFont="1" applyFill="1" applyBorder="1" applyAlignment="1" applyProtection="1">
      <alignment horizontal="center" vertical="center" wrapText="1"/>
    </xf>
    <xf numFmtId="0" fontId="77" fillId="81" borderId="8" xfId="0" applyFont="1" applyFill="1" applyBorder="1" applyAlignment="1" applyProtection="1">
      <alignment horizontal="center" vertical="center" wrapText="1"/>
    </xf>
    <xf numFmtId="0" fontId="53" fillId="45" borderId="8" xfId="0" applyFont="1" applyFill="1" applyBorder="1" applyAlignment="1" applyProtection="1">
      <alignment horizontal="center" vertical="center" wrapText="1"/>
    </xf>
    <xf numFmtId="0" fontId="77" fillId="86" borderId="11" xfId="0" applyFont="1" applyFill="1" applyBorder="1" applyAlignment="1" applyProtection="1">
      <alignment horizontal="center" vertical="center" wrapText="1"/>
    </xf>
    <xf numFmtId="0" fontId="77" fillId="86" borderId="8" xfId="0" applyFont="1" applyFill="1" applyBorder="1" applyAlignment="1" applyProtection="1">
      <alignment horizontal="center" vertical="center" wrapText="1"/>
    </xf>
    <xf numFmtId="0" fontId="53" fillId="12" borderId="1" xfId="0" applyFont="1" applyFill="1" applyBorder="1" applyAlignment="1" applyProtection="1">
      <alignment horizontal="center" vertical="center" wrapText="1"/>
    </xf>
    <xf numFmtId="0" fontId="58" fillId="81" borderId="11" xfId="0" applyFont="1" applyFill="1" applyBorder="1" applyAlignment="1" applyProtection="1">
      <alignment vertical="center" wrapText="1"/>
    </xf>
    <xf numFmtId="1" fontId="60" fillId="2" borderId="18" xfId="0" applyNumberFormat="1" applyFont="1" applyFill="1" applyBorder="1" applyAlignment="1" applyProtection="1">
      <alignment horizontal="center" vertical="center" wrapText="1"/>
    </xf>
    <xf numFmtId="0" fontId="58" fillId="81" borderId="8" xfId="0" applyFont="1" applyFill="1" applyBorder="1" applyAlignment="1" applyProtection="1">
      <alignment vertical="center" wrapText="1"/>
    </xf>
    <xf numFmtId="0" fontId="60" fillId="2" borderId="8" xfId="0" applyFont="1" applyFill="1" applyBorder="1" applyAlignment="1" applyProtection="1">
      <alignment horizontal="center" vertical="center" wrapText="1"/>
    </xf>
    <xf numFmtId="2" fontId="4" fillId="2" borderId="0" xfId="0" applyNumberFormat="1" applyFont="1" applyFill="1" applyAlignment="1" applyProtection="1">
      <alignment vertical="center" wrapText="1"/>
    </xf>
    <xf numFmtId="0" fontId="4" fillId="13" borderId="0" xfId="0" applyFont="1" applyFill="1" applyAlignment="1" applyProtection="1">
      <alignment vertical="center" wrapText="1"/>
    </xf>
    <xf numFmtId="0" fontId="3" fillId="2" borderId="0" xfId="0" applyFont="1" applyFill="1" applyAlignment="1" applyProtection="1">
      <alignment vertical="center" wrapText="1"/>
    </xf>
    <xf numFmtId="0" fontId="0" fillId="13" borderId="0" xfId="0" applyFont="1" applyFill="1" applyAlignment="1" applyProtection="1">
      <alignment vertical="center" wrapText="1"/>
    </xf>
    <xf numFmtId="0" fontId="75" fillId="25" borderId="3" xfId="0" applyFont="1" applyFill="1" applyBorder="1" applyAlignment="1" applyProtection="1">
      <alignment horizontal="center" vertical="center" wrapText="1"/>
    </xf>
    <xf numFmtId="0" fontId="83" fillId="88" borderId="20" xfId="0" applyFont="1" applyFill="1" applyBorder="1" applyAlignment="1" applyProtection="1">
      <alignment horizontal="center" vertical="center" wrapText="1"/>
    </xf>
    <xf numFmtId="0" fontId="83" fillId="88" borderId="16" xfId="0" applyFont="1" applyFill="1" applyBorder="1" applyAlignment="1" applyProtection="1">
      <alignment horizontal="center" vertical="center" wrapText="1"/>
    </xf>
    <xf numFmtId="0" fontId="55" fillId="2" borderId="0" xfId="0" applyFont="1" applyFill="1" applyAlignment="1" applyProtection="1">
      <alignment vertical="center" wrapText="1"/>
    </xf>
    <xf numFmtId="0" fontId="54" fillId="13" borderId="47" xfId="0" applyFont="1" applyFill="1" applyBorder="1" applyAlignment="1" applyProtection="1">
      <alignment horizontal="center" vertical="center" wrapText="1"/>
    </xf>
    <xf numFmtId="0" fontId="75" fillId="25" borderId="87" xfId="0" applyFont="1" applyFill="1" applyBorder="1" applyAlignment="1" applyProtection="1">
      <alignment horizontal="center" vertical="center" wrapText="1"/>
    </xf>
    <xf numFmtId="0" fontId="31" fillId="2" borderId="0" xfId="0" applyFont="1" applyFill="1" applyAlignment="1" applyProtection="1">
      <alignment vertical="center" wrapText="1"/>
    </xf>
    <xf numFmtId="0" fontId="75" fillId="25" borderId="84" xfId="0" applyFont="1" applyFill="1" applyBorder="1" applyAlignment="1" applyProtection="1">
      <alignment horizontal="center" vertical="center" wrapText="1"/>
    </xf>
    <xf numFmtId="0" fontId="83" fillId="82" borderId="20" xfId="0" applyFont="1" applyFill="1" applyBorder="1" applyAlignment="1" applyProtection="1">
      <alignment horizontal="center" vertical="center" wrapText="1"/>
    </xf>
    <xf numFmtId="0" fontId="83" fillId="82" borderId="16" xfId="0" applyFont="1" applyFill="1" applyBorder="1" applyAlignment="1" applyProtection="1">
      <alignment horizontal="center" vertical="center" wrapText="1"/>
    </xf>
    <xf numFmtId="0" fontId="54" fillId="2" borderId="0" xfId="0" applyFont="1" applyFill="1" applyBorder="1" applyAlignment="1" applyProtection="1">
      <alignment horizontal="center" vertical="center" wrapText="1"/>
    </xf>
    <xf numFmtId="0" fontId="73" fillId="41" borderId="0" xfId="0" applyFont="1" applyFill="1" applyBorder="1" applyAlignment="1" applyProtection="1">
      <alignment horizontal="center" vertical="center" wrapText="1"/>
    </xf>
    <xf numFmtId="0" fontId="60" fillId="77" borderId="16" xfId="0" applyFont="1" applyFill="1" applyBorder="1" applyAlignment="1" applyProtection="1">
      <alignment vertical="center" wrapText="1"/>
    </xf>
    <xf numFmtId="0" fontId="60" fillId="2" borderId="16" xfId="0" applyFont="1" applyFill="1" applyBorder="1" applyAlignment="1" applyProtection="1">
      <alignment horizontal="center" vertical="center" wrapText="1"/>
    </xf>
    <xf numFmtId="9" fontId="55" fillId="2" borderId="16" xfId="0" applyNumberFormat="1" applyFont="1" applyFill="1" applyBorder="1" applyAlignment="1" applyProtection="1">
      <alignment horizontal="center" vertical="center" wrapText="1"/>
    </xf>
    <xf numFmtId="9" fontId="4" fillId="2" borderId="0" xfId="0" applyNumberFormat="1" applyFont="1" applyFill="1" applyAlignment="1" applyProtection="1">
      <alignment vertical="center" wrapText="1"/>
    </xf>
    <xf numFmtId="0" fontId="75" fillId="28" borderId="3" xfId="0" applyFont="1" applyFill="1" applyBorder="1" applyAlignment="1" applyProtection="1">
      <alignment horizontal="center" vertical="center" wrapText="1"/>
    </xf>
    <xf numFmtId="0" fontId="75" fillId="28" borderId="2" xfId="0" applyFont="1" applyFill="1" applyBorder="1" applyAlignment="1" applyProtection="1">
      <alignment horizontal="center" vertical="center" wrapText="1"/>
    </xf>
    <xf numFmtId="0" fontId="84" fillId="91" borderId="21" xfId="0" applyFont="1" applyFill="1" applyBorder="1" applyAlignment="1" applyProtection="1">
      <alignment horizontal="center" vertical="center" wrapText="1"/>
    </xf>
    <xf numFmtId="0" fontId="52" fillId="2" borderId="0" xfId="0" applyFont="1" applyFill="1" applyAlignment="1" applyProtection="1">
      <alignment vertical="center" wrapText="1"/>
    </xf>
    <xf numFmtId="0" fontId="54" fillId="15" borderId="69" xfId="0" applyFont="1" applyFill="1" applyBorder="1" applyAlignment="1" applyProtection="1">
      <alignment horizontal="center" vertical="center" wrapText="1"/>
    </xf>
    <xf numFmtId="0" fontId="60" fillId="2" borderId="0" xfId="0" applyFont="1" applyFill="1" applyAlignment="1" applyProtection="1">
      <alignment vertical="center" wrapText="1"/>
    </xf>
    <xf numFmtId="0" fontId="73" fillId="38" borderId="0" xfId="0" applyFont="1" applyFill="1" applyBorder="1" applyAlignment="1" applyProtection="1">
      <alignment horizontal="justify" vertical="center" wrapText="1"/>
    </xf>
    <xf numFmtId="0" fontId="53" fillId="15" borderId="92" xfId="0" applyFont="1" applyFill="1" applyBorder="1" applyAlignment="1" applyProtection="1">
      <alignment horizontal="center" vertical="center" wrapText="1"/>
    </xf>
    <xf numFmtId="0" fontId="53" fillId="15" borderId="93" xfId="0" applyFont="1" applyFill="1" applyBorder="1" applyAlignment="1" applyProtection="1">
      <alignment horizontal="center" vertical="center" wrapText="1"/>
    </xf>
    <xf numFmtId="0" fontId="58" fillId="90" borderId="36" xfId="0" applyFont="1" applyFill="1" applyBorder="1" applyAlignment="1" applyProtection="1">
      <alignment horizontal="left" vertical="center" wrapText="1"/>
    </xf>
    <xf numFmtId="0" fontId="60" fillId="2" borderId="21" xfId="0" applyFont="1" applyFill="1" applyBorder="1" applyAlignment="1" applyProtection="1">
      <alignment horizontal="center" vertical="center" wrapText="1"/>
    </xf>
    <xf numFmtId="9" fontId="55" fillId="2" borderId="21" xfId="0" applyNumberFormat="1" applyFont="1" applyFill="1" applyBorder="1" applyAlignment="1" applyProtection="1">
      <alignment horizontal="center" vertical="center" wrapText="1"/>
    </xf>
    <xf numFmtId="2" fontId="55" fillId="2" borderId="21" xfId="4" applyNumberFormat="1" applyFont="1" applyFill="1" applyBorder="1" applyAlignment="1" applyProtection="1">
      <alignment horizontal="center" vertical="center" wrapText="1"/>
    </xf>
    <xf numFmtId="0" fontId="58" fillId="90" borderId="99" xfId="0" applyFont="1" applyFill="1" applyBorder="1" applyAlignment="1" applyProtection="1">
      <alignment horizontal="left" vertical="center" wrapText="1"/>
    </xf>
    <xf numFmtId="0" fontId="60" fillId="2" borderId="73" xfId="0" applyFont="1" applyFill="1" applyBorder="1" applyAlignment="1" applyProtection="1">
      <alignment horizontal="center" vertical="center" wrapText="1"/>
    </xf>
    <xf numFmtId="2" fontId="55" fillId="2" borderId="73" xfId="4" applyNumberFormat="1" applyFont="1" applyFill="1" applyBorder="1" applyAlignment="1" applyProtection="1">
      <alignment horizontal="center" vertical="center" wrapText="1"/>
    </xf>
    <xf numFmtId="0" fontId="4" fillId="9" borderId="0" xfId="0" applyFont="1" applyFill="1" applyAlignment="1" applyProtection="1">
      <alignment vertical="center" wrapText="1"/>
    </xf>
    <xf numFmtId="0" fontId="0" fillId="9" borderId="0" xfId="0" applyFont="1" applyFill="1" applyAlignment="1" applyProtection="1">
      <alignment vertical="center" wrapText="1"/>
    </xf>
    <xf numFmtId="0" fontId="75" fillId="29" borderId="134" xfId="0" applyFont="1" applyFill="1" applyBorder="1" applyAlignment="1" applyProtection="1">
      <alignment horizontal="center" vertical="center" wrapText="1"/>
    </xf>
    <xf numFmtId="0" fontId="75" fillId="29" borderId="135" xfId="0" applyFont="1" applyFill="1" applyBorder="1" applyAlignment="1" applyProtection="1">
      <alignment horizontal="center" vertical="center" wrapText="1"/>
    </xf>
    <xf numFmtId="0" fontId="60" fillId="70" borderId="132" xfId="0" applyFont="1" applyFill="1" applyBorder="1" applyAlignment="1" applyProtection="1">
      <alignment horizontal="right" vertical="center" wrapText="1"/>
    </xf>
    <xf numFmtId="0" fontId="90" fillId="92" borderId="26" xfId="0" applyFont="1" applyFill="1" applyBorder="1" applyAlignment="1" applyProtection="1">
      <alignment horizontal="center" vertical="center" wrapText="1"/>
    </xf>
    <xf numFmtId="0" fontId="90" fillId="92" borderId="25" xfId="0" applyFont="1" applyFill="1" applyBorder="1" applyAlignment="1" applyProtection="1">
      <alignment horizontal="center" vertical="center" wrapText="1"/>
    </xf>
    <xf numFmtId="0" fontId="54" fillId="4" borderId="52" xfId="0" applyFont="1" applyFill="1" applyBorder="1" applyAlignment="1" applyProtection="1">
      <alignment horizontal="center" vertical="center" wrapText="1"/>
    </xf>
    <xf numFmtId="0" fontId="90" fillId="94" borderId="26" xfId="0" applyFont="1" applyFill="1" applyBorder="1" applyAlignment="1" applyProtection="1">
      <alignment horizontal="center" vertical="center" wrapText="1"/>
    </xf>
    <xf numFmtId="0" fontId="90" fillId="94" borderId="25" xfId="0" applyFont="1" applyFill="1" applyBorder="1" applyAlignment="1" applyProtection="1">
      <alignment horizontal="center" vertical="center" wrapText="1"/>
    </xf>
    <xf numFmtId="0" fontId="75" fillId="29" borderId="123" xfId="0" applyFont="1" applyFill="1" applyBorder="1" applyAlignment="1" applyProtection="1">
      <alignment horizontal="center" vertical="center" wrapText="1"/>
    </xf>
    <xf numFmtId="0" fontId="75" fillId="29" borderId="3" xfId="0" applyFont="1" applyFill="1" applyBorder="1" applyAlignment="1" applyProtection="1">
      <alignment horizontal="center" vertical="center" wrapText="1"/>
    </xf>
    <xf numFmtId="0" fontId="53" fillId="4" borderId="1" xfId="0" applyFont="1" applyFill="1" applyBorder="1" applyAlignment="1" applyProtection="1">
      <alignment horizontal="center" vertical="center" wrapText="1"/>
    </xf>
    <xf numFmtId="0" fontId="58" fillId="75" borderId="33" xfId="0" applyFont="1" applyFill="1" applyBorder="1" applyAlignment="1" applyProtection="1">
      <alignment vertical="center" wrapText="1"/>
    </xf>
    <xf numFmtId="0" fontId="60" fillId="2" borderId="25" xfId="0" applyFont="1" applyFill="1" applyBorder="1" applyAlignment="1" applyProtection="1">
      <alignment horizontal="center" vertical="center" wrapText="1"/>
    </xf>
    <xf numFmtId="9" fontId="55" fillId="2" borderId="25" xfId="0" applyNumberFormat="1" applyFont="1" applyFill="1" applyBorder="1" applyAlignment="1" applyProtection="1">
      <alignment horizontal="center" vertical="center" wrapText="1"/>
    </xf>
    <xf numFmtId="2" fontId="55" fillId="2" borderId="25" xfId="4" applyNumberFormat="1" applyFont="1" applyFill="1" applyBorder="1" applyAlignment="1" applyProtection="1">
      <alignment horizontal="center" vertical="center" wrapText="1"/>
    </xf>
    <xf numFmtId="9" fontId="55" fillId="2" borderId="0" xfId="0" applyNumberFormat="1" applyFont="1" applyFill="1" applyAlignment="1" applyProtection="1">
      <alignment horizontal="center" vertical="center" wrapText="1"/>
    </xf>
    <xf numFmtId="0" fontId="0" fillId="17" borderId="0" xfId="0" applyFont="1" applyFill="1" applyAlignment="1" applyProtection="1">
      <alignment vertical="center" wrapText="1"/>
    </xf>
    <xf numFmtId="0" fontId="75" fillId="34" borderId="19" xfId="0" applyFont="1" applyFill="1" applyBorder="1" applyAlignment="1" applyProtection="1">
      <alignment horizontal="center" vertical="center" wrapText="1"/>
    </xf>
    <xf numFmtId="0" fontId="75" fillId="34" borderId="2" xfId="0" applyFont="1" applyFill="1" applyBorder="1" applyAlignment="1" applyProtection="1">
      <alignment horizontal="center" vertical="center" wrapText="1"/>
    </xf>
    <xf numFmtId="0" fontId="91" fillId="101" borderId="28" xfId="0" applyFont="1" applyFill="1" applyBorder="1" applyAlignment="1" applyProtection="1">
      <alignment horizontal="center" vertical="center" wrapText="1"/>
    </xf>
    <xf numFmtId="0" fontId="54" fillId="17" borderId="3" xfId="0" applyFont="1" applyFill="1" applyBorder="1" applyAlignment="1" applyProtection="1">
      <alignment horizontal="center" vertical="center" wrapText="1"/>
    </xf>
    <xf numFmtId="0" fontId="91" fillId="102" borderId="28" xfId="0" applyFont="1" applyFill="1" applyBorder="1" applyAlignment="1" applyProtection="1">
      <alignment horizontal="center" vertical="center" wrapText="1"/>
    </xf>
    <xf numFmtId="0" fontId="75" fillId="34" borderId="141" xfId="0" applyFont="1" applyFill="1" applyBorder="1" applyAlignment="1" applyProtection="1">
      <alignment horizontal="center" vertical="center" wrapText="1"/>
    </xf>
    <xf numFmtId="0" fontId="91" fillId="102" borderId="137" xfId="0" applyFont="1" applyFill="1" applyBorder="1" applyAlignment="1" applyProtection="1">
      <alignment horizontal="center" vertical="center" wrapText="1"/>
    </xf>
    <xf numFmtId="0" fontId="53" fillId="27" borderId="1" xfId="0" applyFont="1" applyFill="1" applyBorder="1" applyAlignment="1" applyProtection="1">
      <alignment horizontal="center" vertical="center" wrapText="1"/>
    </xf>
    <xf numFmtId="0" fontId="58" fillId="98" borderId="28" xfId="0" applyFont="1" applyFill="1" applyBorder="1" applyAlignment="1" applyProtection="1">
      <alignment vertical="center" wrapText="1"/>
    </xf>
    <xf numFmtId="0" fontId="60" fillId="2" borderId="28" xfId="0" applyFont="1" applyFill="1" applyBorder="1" applyAlignment="1" applyProtection="1">
      <alignment horizontal="center" vertical="center" wrapText="1"/>
    </xf>
    <xf numFmtId="9" fontId="55" fillId="2" borderId="28" xfId="0" applyNumberFormat="1" applyFont="1" applyFill="1" applyBorder="1" applyAlignment="1" applyProtection="1">
      <alignment horizontal="center" vertical="center" wrapText="1"/>
    </xf>
    <xf numFmtId="2" fontId="55" fillId="2" borderId="28" xfId="4" applyNumberFormat="1" applyFont="1" applyFill="1" applyBorder="1" applyAlignment="1" applyProtection="1">
      <alignment horizontal="center" vertical="center" wrapText="1"/>
    </xf>
    <xf numFmtId="9" fontId="55" fillId="2" borderId="0" xfId="0" applyNumberFormat="1" applyFont="1" applyFill="1" applyAlignment="1" applyProtection="1">
      <alignment vertical="center" wrapText="1"/>
    </xf>
    <xf numFmtId="0" fontId="75" fillId="33" borderId="19" xfId="0" applyFont="1" applyFill="1" applyBorder="1" applyAlignment="1" applyProtection="1">
      <alignment horizontal="center" vertical="center" wrapText="1"/>
    </xf>
    <xf numFmtId="0" fontId="75" fillId="33" borderId="2" xfId="0" applyFont="1" applyFill="1" applyBorder="1" applyAlignment="1" applyProtection="1">
      <alignment horizontal="center" vertical="center" wrapText="1"/>
    </xf>
    <xf numFmtId="0" fontId="93" fillId="94" borderId="29" xfId="0" applyFont="1" applyFill="1" applyBorder="1" applyAlignment="1" applyProtection="1">
      <alignment horizontal="center" vertical="center" wrapText="1"/>
    </xf>
    <xf numFmtId="0" fontId="54" fillId="9" borderId="3" xfId="0" applyFont="1" applyFill="1" applyBorder="1" applyAlignment="1" applyProtection="1">
      <alignment horizontal="center" vertical="center" wrapText="1"/>
    </xf>
    <xf numFmtId="0" fontId="14" fillId="2" borderId="0" xfId="0" applyFont="1" applyFill="1" applyAlignment="1" applyProtection="1">
      <alignment vertical="center" wrapText="1"/>
    </xf>
    <xf numFmtId="0" fontId="14" fillId="9" borderId="0" xfId="0" applyFont="1" applyFill="1" applyAlignment="1" applyProtection="1">
      <alignment vertical="center" wrapText="1"/>
    </xf>
    <xf numFmtId="0" fontId="58" fillId="75" borderId="30" xfId="0" applyFont="1" applyFill="1" applyBorder="1" applyAlignment="1" applyProtection="1">
      <alignment vertical="center" wrapText="1"/>
    </xf>
    <xf numFmtId="0" fontId="60" fillId="2" borderId="29" xfId="0" applyFont="1" applyFill="1" applyBorder="1" applyAlignment="1" applyProtection="1">
      <alignment horizontal="center" vertical="center" wrapText="1"/>
    </xf>
    <xf numFmtId="0" fontId="0" fillId="3" borderId="0" xfId="0" applyFont="1" applyFill="1" applyAlignment="1" applyProtection="1">
      <alignment vertical="center" wrapText="1"/>
    </xf>
    <xf numFmtId="0" fontId="53" fillId="3" borderId="104" xfId="0" applyFont="1" applyFill="1" applyBorder="1" applyAlignment="1" applyProtection="1">
      <alignment horizontal="center" vertical="center" wrapText="1"/>
    </xf>
    <xf numFmtId="1" fontId="55" fillId="105" borderId="1" xfId="4" applyNumberFormat="1" applyFont="1" applyFill="1" applyBorder="1" applyAlignment="1" applyProtection="1">
      <alignment horizontal="center" vertical="center" wrapText="1"/>
    </xf>
    <xf numFmtId="9" fontId="55" fillId="105" borderId="1" xfId="4" applyNumberFormat="1" applyFont="1" applyFill="1" applyBorder="1" applyAlignment="1" applyProtection="1">
      <alignment horizontal="center" vertical="center" wrapText="1"/>
    </xf>
    <xf numFmtId="2" fontId="55" fillId="105" borderId="1" xfId="4" applyNumberFormat="1" applyFont="1" applyFill="1" applyBorder="1" applyAlignment="1" applyProtection="1">
      <alignment horizontal="center" vertical="center" wrapText="1"/>
    </xf>
    <xf numFmtId="1" fontId="55" fillId="105" borderId="107" xfId="4" applyNumberFormat="1" applyFont="1" applyFill="1" applyBorder="1" applyAlignment="1" applyProtection="1">
      <alignment horizontal="center" vertical="center" wrapText="1"/>
    </xf>
    <xf numFmtId="9" fontId="55" fillId="105" borderId="107" xfId="4" applyNumberFormat="1" applyFont="1" applyFill="1" applyBorder="1" applyAlignment="1" applyProtection="1">
      <alignment horizontal="center" vertical="center" wrapText="1"/>
    </xf>
    <xf numFmtId="2" fontId="55" fillId="105" borderId="191" xfId="4" applyNumberFormat="1" applyFont="1" applyFill="1" applyBorder="1" applyAlignment="1" applyProtection="1">
      <alignment horizontal="center" vertical="center" wrapText="1"/>
    </xf>
    <xf numFmtId="2" fontId="0" fillId="2" borderId="0" xfId="0" applyNumberFormat="1" applyFont="1" applyFill="1" applyAlignment="1" applyProtection="1">
      <alignment vertical="center" wrapText="1"/>
    </xf>
    <xf numFmtId="0" fontId="60" fillId="70" borderId="82" xfId="0" applyFont="1" applyFill="1" applyBorder="1" applyAlignment="1" applyProtection="1">
      <alignment horizontal="right" vertical="center" wrapText="1"/>
      <protection locked="0"/>
    </xf>
    <xf numFmtId="9" fontId="24" fillId="2" borderId="0" xfId="0" applyNumberFormat="1" applyFont="1" applyFill="1" applyAlignment="1" applyProtection="1">
      <alignment vertical="center" wrapText="1"/>
    </xf>
    <xf numFmtId="0" fontId="7" fillId="2" borderId="0" xfId="0" applyFont="1" applyFill="1" applyAlignment="1">
      <alignment horizontal="center" vertical="center" wrapText="1"/>
    </xf>
    <xf numFmtId="0" fontId="75" fillId="33" borderId="3" xfId="0" applyFont="1" applyFill="1" applyBorder="1" applyAlignment="1" applyProtection="1">
      <alignment horizontal="center" vertical="center" wrapText="1"/>
    </xf>
    <xf numFmtId="0" fontId="75" fillId="34" borderId="3" xfId="0" applyFont="1" applyFill="1" applyBorder="1" applyAlignment="1" applyProtection="1">
      <alignment horizontal="center" vertical="center" wrapText="1"/>
    </xf>
    <xf numFmtId="0" fontId="75" fillId="29" borderId="1" xfId="0" applyFont="1" applyFill="1" applyBorder="1" applyAlignment="1" applyProtection="1">
      <alignment horizontal="center" vertical="center" wrapText="1"/>
    </xf>
    <xf numFmtId="0" fontId="75" fillId="29" borderId="120" xfId="0" applyFont="1" applyFill="1" applyBorder="1" applyAlignment="1" applyProtection="1">
      <alignment horizontal="center" vertical="center" wrapText="1"/>
    </xf>
    <xf numFmtId="0" fontId="75" fillId="28" borderId="5" xfId="0" applyFont="1" applyFill="1" applyBorder="1" applyAlignment="1" applyProtection="1">
      <alignment horizontal="center" vertical="center" wrapText="1"/>
    </xf>
    <xf numFmtId="0" fontId="75" fillId="28" borderId="19" xfId="0" applyFont="1" applyFill="1" applyBorder="1" applyAlignment="1" applyProtection="1">
      <alignment horizontal="center" vertical="center" wrapText="1"/>
    </xf>
    <xf numFmtId="0" fontId="75" fillId="25" borderId="19" xfId="0" applyFont="1" applyFill="1" applyBorder="1" applyAlignment="1" applyProtection="1">
      <alignment horizontal="center" vertical="center" wrapText="1"/>
    </xf>
    <xf numFmtId="0" fontId="75" fillId="34" borderId="136" xfId="0" applyFont="1" applyFill="1" applyBorder="1" applyAlignment="1" applyProtection="1">
      <alignment horizontal="center" vertical="center" wrapText="1"/>
    </xf>
    <xf numFmtId="0" fontId="53" fillId="9" borderId="2" xfId="0" applyFont="1" applyFill="1" applyBorder="1" applyAlignment="1" applyProtection="1">
      <alignment horizontal="center" vertical="center" wrapText="1"/>
    </xf>
    <xf numFmtId="0" fontId="53" fillId="27" borderId="2" xfId="0" applyFont="1" applyFill="1" applyBorder="1" applyAlignment="1" applyProtection="1">
      <alignment horizontal="center" vertical="center" wrapText="1"/>
    </xf>
    <xf numFmtId="0" fontId="53" fillId="4" borderId="2" xfId="0" applyFont="1" applyFill="1" applyBorder="1" applyAlignment="1" applyProtection="1">
      <alignment horizontal="center" vertical="center" wrapText="1"/>
    </xf>
    <xf numFmtId="0" fontId="53" fillId="15" borderId="2" xfId="0" applyFont="1" applyFill="1" applyBorder="1" applyAlignment="1" applyProtection="1">
      <alignment horizontal="center" vertical="center" wrapText="1"/>
    </xf>
    <xf numFmtId="0" fontId="75" fillId="29" borderId="19" xfId="0" applyFont="1" applyFill="1" applyBorder="1" applyAlignment="1" applyProtection="1">
      <alignment horizontal="center" vertical="center" wrapText="1"/>
    </xf>
    <xf numFmtId="0" fontId="75" fillId="25" borderId="1" xfId="0" applyFont="1" applyFill="1" applyBorder="1" applyAlignment="1" applyProtection="1">
      <alignment horizontal="center" vertical="center" wrapText="1"/>
    </xf>
    <xf numFmtId="0" fontId="53" fillId="3" borderId="103" xfId="0" applyFont="1" applyFill="1" applyBorder="1" applyAlignment="1" applyProtection="1">
      <alignment horizontal="center" vertical="center" wrapText="1"/>
    </xf>
    <xf numFmtId="0" fontId="53" fillId="13" borderId="2" xfId="0" applyFont="1" applyFill="1" applyBorder="1" applyAlignment="1" applyProtection="1">
      <alignment horizontal="center" vertical="center" wrapText="1"/>
    </xf>
    <xf numFmtId="0" fontId="20" fillId="19" borderId="58" xfId="0" applyFont="1" applyFill="1" applyBorder="1" applyAlignment="1">
      <alignment horizontal="center" vertical="center" wrapText="1"/>
    </xf>
    <xf numFmtId="0" fontId="101" fillId="17" borderId="1" xfId="0" applyFont="1" applyFill="1" applyBorder="1" applyAlignment="1">
      <alignment horizontal="center" vertical="center" textRotation="90" wrapText="1"/>
    </xf>
    <xf numFmtId="0" fontId="7" fillId="2" borderId="0" xfId="0" applyFont="1" applyFill="1" applyAlignment="1">
      <alignment horizontal="center" vertical="center"/>
    </xf>
    <xf numFmtId="0" fontId="9" fillId="2" borderId="0" xfId="0" applyFont="1" applyFill="1" applyAlignment="1" applyProtection="1">
      <alignment horizontal="left" vertical="center" wrapText="1"/>
    </xf>
    <xf numFmtId="0" fontId="115" fillId="18" borderId="0" xfId="0" applyFont="1" applyFill="1" applyAlignment="1">
      <alignment wrapText="1"/>
    </xf>
    <xf numFmtId="0" fontId="116" fillId="18" borderId="0" xfId="0" applyFont="1" applyFill="1" applyAlignment="1">
      <alignment horizontal="center" vertical="center" wrapText="1"/>
    </xf>
    <xf numFmtId="0" fontId="78" fillId="21" borderId="10" xfId="0" applyFont="1" applyFill="1" applyBorder="1" applyAlignment="1">
      <alignment horizontal="center" vertical="center" wrapText="1"/>
    </xf>
    <xf numFmtId="0" fontId="79" fillId="12" borderId="0" xfId="0" applyFont="1" applyFill="1" applyAlignment="1">
      <alignment horizontal="center" vertical="center"/>
    </xf>
    <xf numFmtId="0" fontId="111" fillId="7" borderId="0" xfId="0" applyFont="1" applyFill="1"/>
    <xf numFmtId="1" fontId="111" fillId="7" borderId="0" xfId="0" applyNumberFormat="1" applyFont="1" applyFill="1"/>
    <xf numFmtId="0" fontId="103" fillId="21" borderId="10" xfId="0" applyFont="1" applyFill="1" applyBorder="1" applyAlignment="1">
      <alignment horizontal="left" vertical="center" wrapText="1"/>
    </xf>
    <xf numFmtId="9" fontId="72" fillId="12" borderId="0" xfId="4" applyFont="1" applyFill="1" applyAlignment="1">
      <alignment horizontal="right" vertical="center"/>
    </xf>
    <xf numFmtId="0" fontId="78" fillId="25" borderId="0" xfId="0" applyFont="1" applyFill="1" applyBorder="1" applyAlignment="1">
      <alignment horizontal="center" vertical="center" wrapText="1"/>
    </xf>
    <xf numFmtId="0" fontId="79" fillId="13" borderId="0" xfId="0" applyFont="1" applyFill="1" applyBorder="1" applyAlignment="1">
      <alignment horizontal="center" vertical="center"/>
    </xf>
    <xf numFmtId="0" fontId="111" fillId="23" borderId="0" xfId="0" applyFont="1" applyFill="1" applyBorder="1"/>
    <xf numFmtId="0" fontId="103" fillId="25" borderId="0" xfId="0" applyFont="1" applyFill="1" applyBorder="1" applyAlignment="1">
      <alignment horizontal="left" vertical="center" wrapText="1"/>
    </xf>
    <xf numFmtId="9" fontId="72" fillId="13" borderId="0" xfId="4" applyFont="1" applyFill="1" applyBorder="1" applyAlignment="1">
      <alignment horizontal="right" vertical="center"/>
    </xf>
    <xf numFmtId="0" fontId="78" fillId="28" borderId="0" xfId="0" applyFont="1" applyFill="1" applyBorder="1" applyAlignment="1">
      <alignment horizontal="center" vertical="center" wrapText="1"/>
    </xf>
    <xf numFmtId="0" fontId="79" fillId="15" borderId="0" xfId="0" applyFont="1" applyFill="1" applyBorder="1" applyAlignment="1">
      <alignment horizontal="center" vertical="center"/>
    </xf>
    <xf numFmtId="0" fontId="111" fillId="19" borderId="0" xfId="0" applyFont="1" applyFill="1" applyBorder="1"/>
    <xf numFmtId="0" fontId="103" fillId="28" borderId="0" xfId="0" applyFont="1" applyFill="1" applyBorder="1" applyAlignment="1">
      <alignment horizontal="left" vertical="center" wrapText="1"/>
    </xf>
    <xf numFmtId="9" fontId="72" fillId="15" borderId="0" xfId="4" applyFont="1" applyFill="1" applyBorder="1" applyAlignment="1">
      <alignment horizontal="right" vertical="center"/>
    </xf>
    <xf numFmtId="0" fontId="78" fillId="33" borderId="0" xfId="0" applyFont="1" applyFill="1" applyBorder="1" applyAlignment="1">
      <alignment horizontal="center" vertical="center" wrapText="1"/>
    </xf>
    <xf numFmtId="0" fontId="79" fillId="9" borderId="0" xfId="0" applyFont="1" applyFill="1" applyBorder="1" applyAlignment="1">
      <alignment horizontal="center" vertical="center"/>
    </xf>
    <xf numFmtId="0" fontId="111" fillId="10" borderId="0" xfId="0" applyFont="1" applyFill="1" applyBorder="1"/>
    <xf numFmtId="0" fontId="103" fillId="33" borderId="0" xfId="0" applyFont="1" applyFill="1" applyBorder="1" applyAlignment="1">
      <alignment horizontal="left" vertical="center" wrapText="1"/>
    </xf>
    <xf numFmtId="9" fontId="72" fillId="9" borderId="0" xfId="4" applyFont="1" applyFill="1" applyBorder="1" applyAlignment="1">
      <alignment horizontal="right" vertical="center"/>
    </xf>
    <xf numFmtId="0" fontId="78" fillId="121" borderId="0" xfId="0" applyFont="1" applyFill="1" applyBorder="1" applyAlignment="1">
      <alignment horizontal="center" vertical="center" wrapText="1"/>
    </xf>
    <xf numFmtId="0" fontId="79" fillId="120" borderId="0" xfId="0" applyFont="1" applyFill="1" applyBorder="1" applyAlignment="1">
      <alignment horizontal="center" vertical="center"/>
    </xf>
    <xf numFmtId="0" fontId="111" fillId="122" borderId="0" xfId="0" applyFont="1" applyFill="1" applyBorder="1"/>
    <xf numFmtId="0" fontId="103" fillId="121" borderId="0" xfId="0" applyFont="1" applyFill="1" applyBorder="1" applyAlignment="1">
      <alignment horizontal="left" vertical="center" wrapText="1"/>
    </xf>
    <xf numFmtId="9" fontId="72" fillId="120" borderId="0" xfId="4" applyFont="1" applyFill="1" applyBorder="1" applyAlignment="1">
      <alignment horizontal="right" vertical="center"/>
    </xf>
    <xf numFmtId="0" fontId="79" fillId="3" borderId="0" xfId="0" applyFont="1" applyFill="1" applyAlignment="1">
      <alignment horizontal="center" vertical="center"/>
    </xf>
    <xf numFmtId="10" fontId="80" fillId="7" borderId="0" xfId="4" applyNumberFormat="1" applyFont="1" applyFill="1" applyAlignment="1">
      <alignment horizontal="center"/>
    </xf>
    <xf numFmtId="9" fontId="117" fillId="2" borderId="0" xfId="0" applyNumberFormat="1" applyFont="1" applyFill="1"/>
    <xf numFmtId="10" fontId="117" fillId="2" borderId="0" xfId="4" applyNumberFormat="1" applyFont="1" applyFill="1"/>
    <xf numFmtId="0" fontId="117" fillId="2" borderId="0" xfId="0" applyFont="1" applyFill="1"/>
    <xf numFmtId="0" fontId="7" fillId="2" borderId="0" xfId="0" applyFont="1" applyFill="1" applyAlignment="1">
      <alignment horizontal="center" vertical="center"/>
    </xf>
    <xf numFmtId="0" fontId="9" fillId="2" borderId="0" xfId="0" applyFont="1" applyFill="1" applyAlignment="1">
      <alignment vertical="center"/>
    </xf>
    <xf numFmtId="0" fontId="37" fillId="2" borderId="0" xfId="0" applyFont="1" applyFill="1" applyAlignment="1">
      <alignment vertical="center"/>
    </xf>
    <xf numFmtId="9" fontId="37" fillId="2" borderId="0" xfId="0" applyNumberFormat="1" applyFont="1" applyFill="1" applyBorder="1" applyAlignment="1">
      <alignment horizontal="center" vertical="center" wrapText="1"/>
    </xf>
    <xf numFmtId="0" fontId="107" fillId="6" borderId="55" xfId="0" applyFont="1" applyFill="1" applyBorder="1" applyAlignment="1">
      <alignment horizontal="left" vertical="center" wrapText="1"/>
    </xf>
    <xf numFmtId="0" fontId="76" fillId="19" borderId="55" xfId="0" applyFont="1" applyFill="1" applyBorder="1" applyAlignment="1">
      <alignment horizontal="justify" vertical="center" wrapText="1"/>
    </xf>
    <xf numFmtId="0" fontId="76" fillId="10" borderId="55" xfId="0" applyFont="1" applyFill="1" applyBorder="1" applyAlignment="1">
      <alignment horizontal="justify" vertical="center" wrapText="1"/>
    </xf>
    <xf numFmtId="0" fontId="76" fillId="7" borderId="55" xfId="0" applyFont="1" applyFill="1" applyBorder="1" applyAlignment="1">
      <alignment horizontal="justify" vertical="center" wrapText="1"/>
    </xf>
    <xf numFmtId="0" fontId="76" fillId="50" borderId="55" xfId="0" applyFont="1" applyFill="1" applyBorder="1" applyAlignment="1">
      <alignment horizontal="justify" vertical="center" wrapText="1"/>
    </xf>
    <xf numFmtId="0" fontId="76" fillId="23" borderId="55" xfId="0" applyFont="1" applyFill="1" applyBorder="1" applyAlignment="1">
      <alignment horizontal="justify" vertical="center" wrapText="1"/>
    </xf>
    <xf numFmtId="0" fontId="71" fillId="50" borderId="55" xfId="0" applyFont="1" applyFill="1" applyBorder="1" applyAlignment="1">
      <alignment horizontal="center" vertical="center" wrapText="1"/>
    </xf>
    <xf numFmtId="0" fontId="71" fillId="23" borderId="55" xfId="0" applyFont="1" applyFill="1" applyBorder="1" applyAlignment="1">
      <alignment horizontal="center" vertical="center" wrapText="1"/>
    </xf>
    <xf numFmtId="0" fontId="71" fillId="50" borderId="55" xfId="0" applyFont="1" applyFill="1" applyBorder="1" applyAlignment="1">
      <alignment horizontal="left" vertical="center" wrapText="1"/>
    </xf>
    <xf numFmtId="0" fontId="55" fillId="0" borderId="205" xfId="0" applyFont="1" applyBorder="1" applyAlignment="1" applyProtection="1">
      <alignment horizontal="right" vertical="center" wrapText="1"/>
    </xf>
    <xf numFmtId="0" fontId="55" fillId="0" borderId="207" xfId="0" applyFont="1" applyFill="1" applyBorder="1" applyAlignment="1" applyProtection="1">
      <alignment vertical="center" wrapText="1"/>
    </xf>
    <xf numFmtId="0" fontId="55" fillId="0" borderId="208" xfId="0" applyFont="1" applyBorder="1" applyAlignment="1" applyProtection="1">
      <alignment horizontal="right" vertical="center" wrapText="1"/>
    </xf>
    <xf numFmtId="0" fontId="55" fillId="0" borderId="219" xfId="0" applyFont="1" applyBorder="1" applyAlignment="1" applyProtection="1">
      <alignment horizontal="right" vertical="center" wrapText="1"/>
    </xf>
    <xf numFmtId="0" fontId="55" fillId="0" borderId="220" xfId="0" applyFont="1" applyBorder="1" applyAlignment="1" applyProtection="1">
      <alignment horizontal="right" vertical="center" wrapText="1"/>
    </xf>
    <xf numFmtId="0" fontId="60" fillId="0" borderId="199" xfId="0" applyFont="1" applyBorder="1" applyAlignment="1" applyProtection="1">
      <alignment horizontal="right" vertical="center" wrapText="1"/>
    </xf>
    <xf numFmtId="0" fontId="55" fillId="2" borderId="0" xfId="0" applyFont="1" applyFill="1" applyBorder="1" applyAlignment="1" applyProtection="1">
      <alignment vertical="center" wrapText="1"/>
    </xf>
    <xf numFmtId="0" fontId="55" fillId="2" borderId="0" xfId="5" applyFont="1" applyFill="1" applyBorder="1" applyAlignment="1" applyProtection="1">
      <alignment vertical="center" wrapText="1"/>
    </xf>
    <xf numFmtId="0" fontId="55" fillId="0" borderId="0" xfId="0" applyFont="1" applyBorder="1" applyAlignment="1" applyProtection="1">
      <alignment vertical="center" wrapText="1"/>
    </xf>
    <xf numFmtId="0" fontId="55" fillId="0" borderId="0" xfId="0" applyFont="1" applyBorder="1" applyAlignment="1" applyProtection="1">
      <alignment horizontal="left" vertical="center" wrapText="1"/>
    </xf>
    <xf numFmtId="0" fontId="55" fillId="0" borderId="205" xfId="0" applyFont="1" applyBorder="1" applyAlignment="1" applyProtection="1">
      <alignment vertical="center" wrapText="1"/>
    </xf>
    <xf numFmtId="0" fontId="55" fillId="0" borderId="207" xfId="0" applyFont="1" applyBorder="1" applyAlignment="1" applyProtection="1">
      <alignment vertical="center" wrapText="1"/>
    </xf>
    <xf numFmtId="0" fontId="60" fillId="0" borderId="205" xfId="0" applyFont="1" applyBorder="1" applyAlignment="1" applyProtection="1">
      <alignment horizontal="right" vertical="center" wrapText="1"/>
    </xf>
    <xf numFmtId="0" fontId="55" fillId="0" borderId="208" xfId="0" applyFont="1" applyBorder="1" applyAlignment="1" applyProtection="1">
      <alignment vertical="center" wrapText="1"/>
    </xf>
    <xf numFmtId="0" fontId="55" fillId="0" borderId="210" xfId="0" applyFont="1" applyBorder="1" applyAlignment="1" applyProtection="1">
      <alignment vertical="center" wrapText="1"/>
    </xf>
    <xf numFmtId="0" fontId="55" fillId="0" borderId="214" xfId="0" applyFont="1" applyBorder="1" applyAlignment="1" applyProtection="1">
      <alignment vertical="center" wrapText="1"/>
    </xf>
    <xf numFmtId="0" fontId="55" fillId="0" borderId="217" xfId="0" applyFont="1" applyBorder="1" applyAlignment="1" applyProtection="1">
      <alignment vertical="center" wrapText="1"/>
    </xf>
    <xf numFmtId="0" fontId="55" fillId="0" borderId="222" xfId="0" applyFont="1" applyBorder="1" applyAlignment="1" applyProtection="1">
      <alignment horizontal="left" vertical="center" wrapText="1"/>
    </xf>
    <xf numFmtId="0" fontId="60" fillId="0" borderId="201" xfId="0" applyFont="1" applyBorder="1" applyAlignment="1" applyProtection="1">
      <alignment horizontal="left" vertical="center" wrapText="1"/>
    </xf>
    <xf numFmtId="0" fontId="55" fillId="2" borderId="0" xfId="0" applyFont="1" applyFill="1" applyBorder="1" applyAlignment="1" applyProtection="1">
      <alignment horizontal="left" vertical="center" wrapText="1"/>
    </xf>
    <xf numFmtId="0" fontId="60" fillId="16" borderId="203" xfId="0" applyFont="1" applyFill="1" applyBorder="1" applyAlignment="1" applyProtection="1">
      <alignment horizontal="center" vertical="center" wrapText="1"/>
    </xf>
    <xf numFmtId="0" fontId="60" fillId="16" borderId="204" xfId="0" applyFont="1" applyFill="1" applyBorder="1" applyAlignment="1" applyProtection="1">
      <alignment horizontal="center" vertical="center" wrapText="1" readingOrder="1"/>
    </xf>
    <xf numFmtId="165" fontId="121" fillId="23" borderId="206" xfId="12" applyNumberFormat="1" applyFont="1" applyFill="1" applyBorder="1" applyAlignment="1" applyProtection="1">
      <alignment horizontal="left" vertical="center" wrapText="1"/>
      <protection locked="0"/>
    </xf>
    <xf numFmtId="165" fontId="55" fillId="23" borderId="206" xfId="12" applyNumberFormat="1" applyFont="1" applyFill="1" applyBorder="1" applyAlignment="1" applyProtection="1">
      <alignment horizontal="justify" vertical="center" wrapText="1"/>
      <protection locked="0"/>
    </xf>
    <xf numFmtId="165" fontId="55" fillId="23" borderId="209" xfId="12" applyNumberFormat="1" applyFont="1" applyFill="1" applyBorder="1" applyAlignment="1" applyProtection="1">
      <alignment horizontal="justify" vertical="center" wrapText="1"/>
      <protection locked="0"/>
    </xf>
    <xf numFmtId="0" fontId="55" fillId="0" borderId="207" xfId="0" applyFont="1" applyBorder="1" applyAlignment="1" applyProtection="1">
      <alignment horizontal="justify" vertical="center" wrapText="1"/>
    </xf>
    <xf numFmtId="0" fontId="71" fillId="23" borderId="55" xfId="0" applyFont="1" applyFill="1" applyBorder="1" applyAlignment="1">
      <alignment horizontal="justify" vertical="center" wrapText="1"/>
    </xf>
    <xf numFmtId="0" fontId="65" fillId="19" borderId="55" xfId="0" applyFont="1" applyFill="1" applyBorder="1" applyAlignment="1">
      <alignment horizontal="justify" vertical="center" wrapText="1"/>
    </xf>
    <xf numFmtId="0" fontId="71" fillId="19" borderId="55" xfId="0" applyFont="1" applyFill="1" applyBorder="1" applyAlignment="1">
      <alignment horizontal="justify" vertical="center" wrapText="1"/>
    </xf>
    <xf numFmtId="0" fontId="71" fillId="10" borderId="55" xfId="0" applyFont="1" applyFill="1" applyBorder="1" applyAlignment="1">
      <alignment horizontal="justify" vertical="center" wrapText="1"/>
    </xf>
    <xf numFmtId="0" fontId="71" fillId="50" borderId="55" xfId="0" applyFont="1" applyFill="1" applyBorder="1" applyAlignment="1">
      <alignment horizontal="justify" vertical="center" wrapText="1"/>
    </xf>
    <xf numFmtId="0" fontId="71" fillId="7" borderId="55" xfId="0" applyFont="1" applyFill="1" applyBorder="1" applyAlignment="1">
      <alignment horizontal="justify" vertical="center" wrapText="1"/>
    </xf>
    <xf numFmtId="0" fontId="111" fillId="7" borderId="55" xfId="0" applyFont="1" applyFill="1" applyBorder="1" applyAlignment="1">
      <alignment horizontal="justify" vertical="center" wrapText="1"/>
    </xf>
    <xf numFmtId="0" fontId="55" fillId="2" borderId="0" xfId="0" applyFont="1" applyFill="1" applyBorder="1" applyAlignment="1" applyProtection="1">
      <alignment horizontal="right" vertical="center" wrapText="1"/>
    </xf>
    <xf numFmtId="0" fontId="0" fillId="2" borderId="0" xfId="0" applyFill="1" applyAlignment="1">
      <alignment horizontal="center"/>
    </xf>
    <xf numFmtId="0" fontId="54" fillId="63" borderId="0" xfId="8" applyAlignment="1">
      <alignment horizontal="right" vertical="center"/>
    </xf>
    <xf numFmtId="0" fontId="76" fillId="23" borderId="55" xfId="0" applyFont="1" applyFill="1" applyBorder="1" applyAlignment="1">
      <alignment horizontal="justify" vertical="center" wrapText="1"/>
    </xf>
    <xf numFmtId="0" fontId="76" fillId="19" borderId="55" xfId="0" applyFont="1" applyFill="1" applyBorder="1" applyAlignment="1">
      <alignment horizontal="justify" vertical="center" wrapText="1"/>
    </xf>
    <xf numFmtId="0" fontId="76" fillId="10" borderId="55" xfId="0" applyFont="1" applyFill="1" applyBorder="1" applyAlignment="1">
      <alignment horizontal="justify" vertical="center" wrapText="1"/>
    </xf>
    <xf numFmtId="0" fontId="76" fillId="50" borderId="55" xfId="0" applyFont="1" applyFill="1" applyBorder="1" applyAlignment="1">
      <alignment horizontal="justify" vertical="center" wrapText="1"/>
    </xf>
    <xf numFmtId="0" fontId="107" fillId="6" borderId="55" xfId="0" applyFont="1" applyFill="1" applyBorder="1" applyAlignment="1">
      <alignment horizontal="left" vertical="center" wrapText="1"/>
    </xf>
    <xf numFmtId="0" fontId="111" fillId="7" borderId="55" xfId="0" applyFont="1" applyFill="1" applyBorder="1" applyAlignment="1">
      <alignment horizontal="justify" vertical="center" wrapText="1"/>
    </xf>
    <xf numFmtId="0" fontId="76" fillId="7" borderId="55" xfId="0" applyFont="1" applyFill="1" applyBorder="1" applyAlignment="1">
      <alignment horizontal="justify" vertical="center" wrapText="1"/>
    </xf>
    <xf numFmtId="0" fontId="71" fillId="50" borderId="55" xfId="0" applyFont="1" applyFill="1" applyBorder="1" applyAlignment="1">
      <alignment horizontal="left" vertical="center" wrapText="1"/>
    </xf>
    <xf numFmtId="49" fontId="106" fillId="23" borderId="55" xfId="0" applyNumberFormat="1" applyFont="1" applyFill="1" applyBorder="1" applyAlignment="1">
      <alignment horizontal="center" vertical="center" wrapText="1"/>
    </xf>
    <xf numFmtId="0" fontId="71" fillId="50" borderId="55" xfId="0" applyFont="1" applyFill="1" applyBorder="1" applyAlignment="1">
      <alignment horizontal="center" vertical="center" wrapText="1"/>
    </xf>
    <xf numFmtId="0" fontId="76" fillId="7" borderId="56" xfId="0" applyFont="1" applyFill="1" applyBorder="1" applyAlignment="1">
      <alignment horizontal="justify" vertical="center" wrapText="1"/>
    </xf>
    <xf numFmtId="0" fontId="71" fillId="23" borderId="55" xfId="0" applyFont="1" applyFill="1" applyBorder="1" applyAlignment="1">
      <alignment horizontal="center" vertical="center" wrapText="1"/>
    </xf>
    <xf numFmtId="0" fontId="55" fillId="0" borderId="206" xfId="0" applyFont="1" applyBorder="1" applyAlignment="1" applyProtection="1">
      <alignment horizontal="left" vertical="center" wrapText="1"/>
    </xf>
    <xf numFmtId="0" fontId="55" fillId="0" borderId="207" xfId="0" applyFont="1" applyBorder="1" applyAlignment="1" applyProtection="1">
      <alignment horizontal="left" vertical="center" wrapText="1"/>
    </xf>
    <xf numFmtId="0" fontId="60" fillId="16" borderId="202" xfId="0" applyFont="1" applyFill="1" applyBorder="1" applyAlignment="1" applyProtection="1">
      <alignment horizontal="left" vertical="center" wrapText="1" readingOrder="1"/>
    </xf>
    <xf numFmtId="0" fontId="53" fillId="13" borderId="44" xfId="0" applyFont="1" applyFill="1" applyBorder="1" applyAlignment="1">
      <alignment horizontal="center" vertical="center"/>
    </xf>
    <xf numFmtId="0" fontId="54" fillId="2" borderId="0" xfId="8" applyFill="1" applyAlignment="1">
      <alignment horizontal="right" vertical="center"/>
    </xf>
    <xf numFmtId="0" fontId="54" fillId="2" borderId="0" xfId="8" applyFont="1" applyFill="1" applyAlignment="1">
      <alignment horizontal="right" vertical="center"/>
    </xf>
    <xf numFmtId="0" fontId="53" fillId="2" borderId="0" xfId="0" applyFont="1" applyFill="1" applyBorder="1" applyAlignment="1">
      <alignment horizontal="right" vertical="center"/>
    </xf>
    <xf numFmtId="0" fontId="0" fillId="13" borderId="0" xfId="0" applyFill="1" applyAlignment="1">
      <alignment vertical="center"/>
    </xf>
    <xf numFmtId="0" fontId="54" fillId="13" borderId="0" xfId="8" applyFill="1" applyBorder="1" applyAlignment="1">
      <alignment vertical="center"/>
    </xf>
    <xf numFmtId="0" fontId="54" fillId="2" borderId="0" xfId="8" applyFill="1" applyBorder="1" applyAlignment="1">
      <alignment vertical="center"/>
    </xf>
    <xf numFmtId="0" fontId="55" fillId="64" borderId="0" xfId="9" applyAlignment="1" applyProtection="1">
      <alignment horizontal="justify" vertical="center" wrapText="1"/>
      <protection locked="0"/>
    </xf>
    <xf numFmtId="0" fontId="4" fillId="2" borderId="0" xfId="0" applyFont="1" applyFill="1" applyAlignment="1">
      <alignment horizontal="justify" vertical="center" wrapText="1"/>
    </xf>
    <xf numFmtId="0" fontId="0" fillId="2" borderId="0" xfId="0" applyFill="1" applyAlignment="1" applyProtection="1">
      <alignment horizontal="justify" vertical="center" wrapText="1"/>
      <protection locked="0"/>
    </xf>
    <xf numFmtId="0" fontId="4" fillId="2" borderId="0" xfId="0" applyFont="1" applyFill="1" applyAlignment="1" applyProtection="1">
      <alignment horizontal="justify" vertical="center" wrapText="1"/>
      <protection locked="0"/>
    </xf>
    <xf numFmtId="0" fontId="4" fillId="2" borderId="0" xfId="0" applyFont="1" applyFill="1" applyBorder="1" applyAlignment="1" applyProtection="1">
      <alignment horizontal="justify" vertical="center" wrapText="1"/>
      <protection locked="0"/>
    </xf>
    <xf numFmtId="0" fontId="59" fillId="81" borderId="164" xfId="0" applyFont="1" applyFill="1" applyBorder="1" applyAlignment="1">
      <alignment horizontal="justify" vertical="center" wrapText="1"/>
    </xf>
    <xf numFmtId="0" fontId="59" fillId="2" borderId="163" xfId="0" applyFont="1" applyFill="1" applyBorder="1" applyAlignment="1">
      <alignment horizontal="justify" vertical="center" wrapText="1"/>
    </xf>
    <xf numFmtId="0" fontId="59" fillId="2" borderId="170" xfId="0" applyFont="1" applyFill="1" applyBorder="1" applyAlignment="1">
      <alignment horizontal="justify" vertical="center" wrapText="1"/>
    </xf>
    <xf numFmtId="0" fontId="59" fillId="2" borderId="172" xfId="0" applyFont="1" applyFill="1" applyBorder="1" applyAlignment="1">
      <alignment horizontal="justify" vertical="center" wrapText="1"/>
    </xf>
    <xf numFmtId="0" fontId="59" fillId="81" borderId="166" xfId="0" applyFont="1" applyFill="1" applyBorder="1" applyAlignment="1">
      <alignment horizontal="justify" vertical="center" wrapText="1"/>
    </xf>
    <xf numFmtId="0" fontId="59" fillId="40" borderId="167" xfId="0" applyFont="1" applyFill="1" applyBorder="1" applyAlignment="1">
      <alignment horizontal="justify" vertical="center" wrapText="1"/>
    </xf>
    <xf numFmtId="0" fontId="59" fillId="40" borderId="168" xfId="0" applyFont="1" applyFill="1" applyBorder="1" applyAlignment="1">
      <alignment horizontal="justify" vertical="center" wrapText="1"/>
    </xf>
    <xf numFmtId="0" fontId="59" fillId="40" borderId="171" xfId="0" applyFont="1" applyFill="1" applyBorder="1" applyAlignment="1">
      <alignment horizontal="justify" vertical="center" wrapText="1"/>
    </xf>
    <xf numFmtId="0" fontId="59" fillId="81" borderId="169" xfId="0" applyFont="1" applyFill="1" applyBorder="1" applyAlignment="1">
      <alignment horizontal="justify" vertical="center" wrapText="1"/>
    </xf>
    <xf numFmtId="0" fontId="59" fillId="2" borderId="171" xfId="0" applyFont="1" applyFill="1" applyBorder="1" applyAlignment="1">
      <alignment horizontal="justify" vertical="center" wrapText="1"/>
    </xf>
    <xf numFmtId="0" fontId="59" fillId="82" borderId="169" xfId="0" applyFont="1" applyFill="1" applyBorder="1" applyAlignment="1">
      <alignment horizontal="justify" vertical="center" wrapText="1"/>
    </xf>
    <xf numFmtId="0" fontId="59" fillId="0" borderId="167" xfId="0" applyFont="1" applyBorder="1" applyAlignment="1">
      <alignment horizontal="justify" vertical="center" wrapText="1"/>
    </xf>
    <xf numFmtId="0" fontId="59" fillId="0" borderId="168" xfId="0" applyFont="1" applyBorder="1" applyAlignment="1">
      <alignment horizontal="justify" vertical="center" wrapText="1"/>
    </xf>
    <xf numFmtId="0" fontId="59" fillId="0" borderId="171" xfId="0" applyFont="1" applyBorder="1" applyAlignment="1">
      <alignment horizontal="justify" vertical="center" wrapText="1"/>
    </xf>
    <xf numFmtId="0" fontId="67" fillId="0" borderId="167" xfId="0" applyFont="1" applyBorder="1" applyAlignment="1">
      <alignment horizontal="justify" vertical="center" wrapText="1"/>
    </xf>
    <xf numFmtId="0" fontId="63" fillId="0" borderId="165" xfId="0" applyFont="1" applyBorder="1" applyAlignment="1">
      <alignment horizontal="justify" vertical="center" wrapText="1"/>
    </xf>
    <xf numFmtId="0" fontId="63" fillId="0" borderId="167" xfId="0" applyFont="1" applyBorder="1" applyAlignment="1">
      <alignment horizontal="justify" vertical="center" wrapText="1"/>
    </xf>
    <xf numFmtId="0" fontId="63" fillId="0" borderId="168" xfId="0" applyFont="1" applyBorder="1" applyAlignment="1">
      <alignment horizontal="justify" vertical="center" wrapText="1"/>
    </xf>
    <xf numFmtId="0" fontId="63" fillId="0" borderId="171" xfId="0" applyFont="1" applyBorder="1" applyAlignment="1">
      <alignment horizontal="justify" vertical="center" wrapText="1"/>
    </xf>
    <xf numFmtId="0" fontId="59" fillId="2" borderId="168" xfId="0" applyFont="1" applyFill="1" applyBorder="1" applyAlignment="1">
      <alignment horizontal="justify" vertical="center" wrapText="1"/>
    </xf>
    <xf numFmtId="0" fontId="63" fillId="78" borderId="169" xfId="0" applyFont="1" applyFill="1" applyBorder="1" applyAlignment="1">
      <alignment horizontal="justify" vertical="center" wrapText="1"/>
    </xf>
    <xf numFmtId="0" fontId="67" fillId="40" borderId="167" xfId="0" applyFont="1" applyFill="1" applyBorder="1" applyAlignment="1">
      <alignment horizontal="justify" vertical="center" wrapText="1"/>
    </xf>
    <xf numFmtId="0" fontId="67" fillId="40" borderId="165" xfId="0" applyFont="1" applyFill="1" applyBorder="1" applyAlignment="1">
      <alignment horizontal="justify" vertical="center" wrapText="1"/>
    </xf>
    <xf numFmtId="0" fontId="67" fillId="40" borderId="171" xfId="0" applyFont="1" applyFill="1" applyBorder="1" applyAlignment="1">
      <alignment horizontal="justify" vertical="center" wrapText="1"/>
    </xf>
    <xf numFmtId="0" fontId="59" fillId="78" borderId="169" xfId="0" applyFont="1" applyFill="1" applyBorder="1" applyAlignment="1">
      <alignment horizontal="justify" vertical="center" wrapText="1"/>
    </xf>
    <xf numFmtId="0" fontId="63" fillId="2" borderId="167" xfId="0" applyFont="1" applyFill="1" applyBorder="1" applyAlignment="1">
      <alignment horizontal="justify" vertical="center" wrapText="1"/>
    </xf>
    <xf numFmtId="0" fontId="67" fillId="40" borderId="168" xfId="0" applyFont="1" applyFill="1" applyBorder="1" applyAlignment="1">
      <alignment horizontal="justify" vertical="center" wrapText="1"/>
    </xf>
    <xf numFmtId="0" fontId="63" fillId="40" borderId="167" xfId="0" applyFont="1" applyFill="1" applyBorder="1" applyAlignment="1">
      <alignment horizontal="justify" vertical="center" wrapText="1"/>
    </xf>
    <xf numFmtId="0" fontId="63" fillId="40" borderId="168" xfId="0" applyFont="1" applyFill="1" applyBorder="1" applyAlignment="1">
      <alignment horizontal="justify" vertical="center" wrapText="1"/>
    </xf>
    <xf numFmtId="0" fontId="63" fillId="40" borderId="171" xfId="0" applyFont="1" applyFill="1" applyBorder="1" applyAlignment="1">
      <alignment horizontal="justify" vertical="center" wrapText="1"/>
    </xf>
    <xf numFmtId="0" fontId="63" fillId="2" borderId="168" xfId="0" applyFont="1" applyFill="1" applyBorder="1" applyAlignment="1">
      <alignment horizontal="justify" vertical="center" wrapText="1"/>
    </xf>
    <xf numFmtId="0" fontId="63" fillId="2" borderId="171" xfId="0" applyFont="1" applyFill="1" applyBorder="1" applyAlignment="1">
      <alignment horizontal="justify" vertical="center" wrapText="1"/>
    </xf>
    <xf numFmtId="0" fontId="59" fillId="83" borderId="169" xfId="0" applyFont="1" applyFill="1" applyBorder="1" applyAlignment="1">
      <alignment horizontal="justify" vertical="center" wrapText="1"/>
    </xf>
    <xf numFmtId="0" fontId="59" fillId="40" borderId="165" xfId="0" applyFont="1" applyFill="1" applyBorder="1" applyAlignment="1">
      <alignment horizontal="justify" vertical="center" wrapText="1"/>
    </xf>
    <xf numFmtId="0" fontId="63" fillId="40" borderId="165" xfId="0" applyFont="1" applyFill="1" applyBorder="1" applyAlignment="1">
      <alignment horizontal="justify" vertical="center" wrapText="1"/>
    </xf>
    <xf numFmtId="0" fontId="59" fillId="40" borderId="166" xfId="0" applyFont="1" applyFill="1" applyBorder="1" applyAlignment="1">
      <alignment horizontal="justify" vertical="center" wrapText="1"/>
    </xf>
    <xf numFmtId="0" fontId="59" fillId="79" borderId="169" xfId="0" applyFont="1" applyFill="1" applyBorder="1" applyAlignment="1">
      <alignment horizontal="justify" vertical="center" wrapText="1"/>
    </xf>
    <xf numFmtId="0" fontId="67" fillId="2" borderId="167" xfId="0" applyFont="1" applyFill="1" applyBorder="1" applyAlignment="1">
      <alignment horizontal="justify" vertical="center" wrapText="1"/>
    </xf>
    <xf numFmtId="0" fontId="59" fillId="80" borderId="169" xfId="0" applyFont="1" applyFill="1" applyBorder="1" applyAlignment="1">
      <alignment horizontal="justify" vertical="center" wrapText="1"/>
    </xf>
    <xf numFmtId="0" fontId="67" fillId="2" borderId="168" xfId="0" applyFont="1" applyFill="1" applyBorder="1" applyAlignment="1">
      <alignment horizontal="justify" vertical="center" wrapText="1"/>
    </xf>
    <xf numFmtId="0" fontId="59" fillId="80" borderId="174" xfId="0" applyFont="1" applyFill="1" applyBorder="1" applyAlignment="1">
      <alignment horizontal="justify" vertical="center" wrapText="1"/>
    </xf>
    <xf numFmtId="0" fontId="67" fillId="40" borderId="175" xfId="0" applyFont="1" applyFill="1" applyBorder="1" applyAlignment="1">
      <alignment horizontal="justify" vertical="center" wrapText="1"/>
    </xf>
    <xf numFmtId="0" fontId="67" fillId="40" borderId="176" xfId="0" applyFont="1" applyFill="1" applyBorder="1" applyAlignment="1">
      <alignment horizontal="justify" vertical="center" wrapText="1"/>
    </xf>
    <xf numFmtId="0" fontId="59" fillId="40" borderId="177" xfId="0" applyFont="1" applyFill="1" applyBorder="1" applyAlignment="1">
      <alignment horizontal="justify" vertical="center" wrapText="1"/>
    </xf>
    <xf numFmtId="0" fontId="58" fillId="58" borderId="0" xfId="0" applyFont="1" applyFill="1" applyBorder="1" applyAlignment="1">
      <alignment horizontal="justify" vertical="center" wrapText="1"/>
    </xf>
    <xf numFmtId="0" fontId="61" fillId="58" borderId="164" xfId="0" applyFont="1" applyFill="1" applyBorder="1" applyAlignment="1">
      <alignment horizontal="justify" vertical="center" wrapText="1"/>
    </xf>
    <xf numFmtId="0" fontId="58" fillId="11" borderId="173" xfId="0" applyFont="1" applyFill="1" applyBorder="1" applyAlignment="1">
      <alignment horizontal="justify" vertical="center" wrapText="1"/>
    </xf>
    <xf numFmtId="0" fontId="58" fillId="11" borderId="0" xfId="0" applyFont="1" applyFill="1" applyBorder="1" applyAlignment="1">
      <alignment horizontal="justify" vertical="center" wrapText="1"/>
    </xf>
    <xf numFmtId="0" fontId="58" fillId="11" borderId="164" xfId="0" applyFont="1" applyFill="1" applyBorder="1" applyAlignment="1">
      <alignment horizontal="justify" vertical="center" wrapText="1"/>
    </xf>
    <xf numFmtId="0" fontId="58" fillId="5" borderId="173" xfId="0" applyFont="1" applyFill="1" applyBorder="1" applyAlignment="1">
      <alignment horizontal="justify" vertical="center" wrapText="1"/>
    </xf>
    <xf numFmtId="0" fontId="58" fillId="5" borderId="0" xfId="0" applyFont="1" applyFill="1" applyBorder="1" applyAlignment="1">
      <alignment horizontal="justify" vertical="center" wrapText="1"/>
    </xf>
    <xf numFmtId="0" fontId="61" fillId="5" borderId="0" xfId="0" applyFont="1" applyFill="1" applyBorder="1" applyAlignment="1">
      <alignment horizontal="justify" vertical="center" wrapText="1"/>
    </xf>
    <xf numFmtId="0" fontId="58" fillId="5" borderId="164" xfId="0" applyFont="1" applyFill="1" applyBorder="1" applyAlignment="1">
      <alignment horizontal="justify" vertical="center" wrapText="1"/>
    </xf>
    <xf numFmtId="0" fontId="58" fillId="43" borderId="173" xfId="0" applyFont="1" applyFill="1" applyBorder="1" applyAlignment="1">
      <alignment horizontal="justify" vertical="center" wrapText="1"/>
    </xf>
    <xf numFmtId="0" fontId="58" fillId="43" borderId="0" xfId="0" applyFont="1" applyFill="1" applyBorder="1" applyAlignment="1">
      <alignment horizontal="justify" vertical="center" wrapText="1"/>
    </xf>
    <xf numFmtId="0" fontId="58" fillId="43" borderId="164" xfId="0" applyFont="1" applyFill="1" applyBorder="1" applyAlignment="1">
      <alignment horizontal="justify" vertical="center" wrapText="1"/>
    </xf>
    <xf numFmtId="0" fontId="58" fillId="42" borderId="173" xfId="0" applyFont="1" applyFill="1" applyBorder="1" applyAlignment="1">
      <alignment horizontal="justify" vertical="center" wrapText="1"/>
    </xf>
    <xf numFmtId="0" fontId="58" fillId="42" borderId="0" xfId="0" applyFont="1" applyFill="1" applyBorder="1" applyAlignment="1">
      <alignment horizontal="justify" vertical="center" wrapText="1"/>
    </xf>
    <xf numFmtId="0" fontId="58" fillId="42" borderId="164" xfId="0" applyFont="1" applyFill="1" applyBorder="1" applyAlignment="1">
      <alignment horizontal="justify" vertical="center" wrapText="1"/>
    </xf>
    <xf numFmtId="0" fontId="58" fillId="73" borderId="166" xfId="0" applyFont="1" applyFill="1" applyBorder="1" applyAlignment="1">
      <alignment horizontal="justify" vertical="center" wrapText="1"/>
    </xf>
    <xf numFmtId="0" fontId="58" fillId="73" borderId="173" xfId="0" applyFont="1" applyFill="1" applyBorder="1" applyAlignment="1">
      <alignment horizontal="justify" vertical="center" wrapText="1"/>
    </xf>
    <xf numFmtId="0" fontId="58" fillId="73" borderId="0" xfId="0" applyFont="1" applyFill="1" applyBorder="1" applyAlignment="1">
      <alignment horizontal="justify" vertical="center" wrapText="1"/>
    </xf>
    <xf numFmtId="0" fontId="60" fillId="70" borderId="79" xfId="0" applyFont="1" applyFill="1" applyBorder="1" applyAlignment="1" applyProtection="1">
      <alignment horizontal="center" vertical="center" wrapText="1"/>
      <protection locked="0"/>
    </xf>
    <xf numFmtId="0" fontId="55" fillId="70" borderId="223" xfId="0" applyFont="1" applyFill="1" applyBorder="1" applyAlignment="1" applyProtection="1">
      <alignment vertical="center" wrapText="1"/>
      <protection locked="0"/>
    </xf>
    <xf numFmtId="0" fontId="60" fillId="70" borderId="223" xfId="0" applyFont="1" applyFill="1" applyBorder="1" applyAlignment="1" applyProtection="1">
      <alignment horizontal="right" vertical="center" wrapText="1"/>
      <protection locked="0"/>
    </xf>
    <xf numFmtId="0" fontId="55" fillId="70" borderId="224" xfId="0" applyFont="1" applyFill="1" applyBorder="1" applyAlignment="1" applyProtection="1">
      <alignment horizontal="justify" vertical="center" wrapText="1"/>
      <protection locked="0"/>
    </xf>
    <xf numFmtId="2" fontId="60" fillId="2" borderId="16" xfId="0" applyNumberFormat="1" applyFont="1" applyFill="1" applyBorder="1" applyAlignment="1" applyProtection="1">
      <alignment horizontal="center" vertical="center" wrapText="1"/>
    </xf>
    <xf numFmtId="0" fontId="4" fillId="13" borderId="0" xfId="0" applyFont="1" applyFill="1" applyAlignment="1">
      <alignment vertical="center"/>
    </xf>
    <xf numFmtId="0" fontId="4" fillId="12" borderId="0" xfId="0" applyFont="1" applyFill="1" applyAlignment="1">
      <alignment vertical="center"/>
    </xf>
    <xf numFmtId="0" fontId="4" fillId="15" borderId="0" xfId="0" applyFont="1" applyFill="1" applyAlignment="1">
      <alignment vertical="center"/>
    </xf>
    <xf numFmtId="0" fontId="4" fillId="4" borderId="0" xfId="0" applyFont="1" applyFill="1" applyAlignment="1">
      <alignment vertical="center"/>
    </xf>
    <xf numFmtId="49" fontId="99" fillId="50" borderId="55" xfId="0" applyNumberFormat="1" applyFont="1" applyFill="1" applyBorder="1" applyAlignment="1">
      <alignment horizontal="center" vertical="center" wrapText="1"/>
    </xf>
    <xf numFmtId="0" fontId="55" fillId="2" borderId="0" xfId="13" applyFont="1" applyFill="1" applyBorder="1" applyAlignment="1" applyProtection="1">
      <alignment vertical="top"/>
    </xf>
    <xf numFmtId="0" fontId="55" fillId="2" borderId="0" xfId="13" applyFont="1" applyFill="1" applyBorder="1" applyProtection="1"/>
    <xf numFmtId="0" fontId="127" fillId="2" borderId="0" xfId="13" applyFont="1" applyFill="1" applyBorder="1" applyAlignment="1" applyProtection="1">
      <alignment vertical="center"/>
    </xf>
    <xf numFmtId="0" fontId="55" fillId="2" borderId="0" xfId="13" applyFont="1" applyFill="1" applyBorder="1" applyAlignment="1" applyProtection="1">
      <alignment horizontal="center" vertical="top"/>
    </xf>
    <xf numFmtId="0" fontId="55" fillId="2" borderId="0" xfId="13" applyFont="1" applyFill="1" applyBorder="1" applyAlignment="1" applyProtection="1">
      <alignment horizontal="center"/>
    </xf>
    <xf numFmtId="0" fontId="55" fillId="2" borderId="0" xfId="13" applyFont="1" applyFill="1" applyBorder="1" applyAlignment="1" applyProtection="1">
      <alignment wrapText="1"/>
    </xf>
    <xf numFmtId="0" fontId="55" fillId="2" borderId="236" xfId="13" applyFont="1" applyFill="1" applyBorder="1" applyProtection="1"/>
    <xf numFmtId="0" fontId="128" fillId="2" borderId="0" xfId="13" applyFont="1" applyFill="1" applyBorder="1" applyAlignment="1" applyProtection="1">
      <alignment vertical="top"/>
    </xf>
    <xf numFmtId="0" fontId="127" fillId="2" borderId="0" xfId="13" applyFont="1" applyFill="1" applyBorder="1" applyAlignment="1" applyProtection="1">
      <alignment vertical="top"/>
    </xf>
    <xf numFmtId="0" fontId="55" fillId="2" borderId="229" xfId="13" applyFont="1" applyFill="1" applyBorder="1" applyAlignment="1" applyProtection="1">
      <alignment horizontal="right" vertical="center" wrapText="1"/>
    </xf>
    <xf numFmtId="0" fontId="55" fillId="2" borderId="236" xfId="13" applyFont="1" applyFill="1" applyBorder="1" applyAlignment="1" applyProtection="1">
      <alignment wrapText="1"/>
    </xf>
    <xf numFmtId="0" fontId="55" fillId="2" borderId="237" xfId="13" applyFont="1" applyFill="1" applyBorder="1" applyAlignment="1" applyProtection="1">
      <alignment horizontal="right" vertical="center" wrapText="1"/>
    </xf>
    <xf numFmtId="0" fontId="55" fillId="2" borderId="240" xfId="13" applyFont="1" applyFill="1" applyBorder="1" applyAlignment="1" applyProtection="1">
      <alignment vertical="center" wrapText="1"/>
    </xf>
    <xf numFmtId="0" fontId="117" fillId="2" borderId="0" xfId="13" applyFont="1" applyFill="1" applyBorder="1" applyAlignment="1" applyProtection="1">
      <alignment vertical="top" wrapText="1"/>
    </xf>
    <xf numFmtId="0" fontId="55" fillId="2" borderId="0" xfId="13" applyFont="1" applyFill="1" applyBorder="1" applyAlignment="1" applyProtection="1">
      <alignment vertical="top" wrapText="1"/>
    </xf>
    <xf numFmtId="0" fontId="129" fillId="2" borderId="229" xfId="13" applyFont="1" applyFill="1" applyBorder="1" applyAlignment="1" applyProtection="1">
      <alignment horizontal="left" vertical="top" wrapText="1"/>
    </xf>
    <xf numFmtId="0" fontId="129" fillId="2" borderId="234" xfId="13" applyFont="1" applyFill="1" applyBorder="1" applyAlignment="1" applyProtection="1">
      <alignment horizontal="left" vertical="center"/>
    </xf>
    <xf numFmtId="0" fontId="129" fillId="2" borderId="236" xfId="13" applyFont="1" applyFill="1" applyBorder="1" applyAlignment="1" applyProtection="1">
      <alignment horizontal="left" vertical="center"/>
    </xf>
    <xf numFmtId="0" fontId="130" fillId="2" borderId="0" xfId="13" applyFont="1" applyFill="1" applyBorder="1" applyAlignment="1" applyProtection="1">
      <alignment vertical="top" wrapText="1"/>
    </xf>
    <xf numFmtId="0" fontId="117" fillId="2" borderId="0" xfId="13" applyFont="1" applyFill="1" applyBorder="1" applyProtection="1"/>
    <xf numFmtId="0" fontId="131" fillId="2" borderId="229" xfId="13" applyFont="1" applyFill="1" applyBorder="1" applyAlignment="1" applyProtection="1">
      <alignment horizontal="right" vertical="center" wrapText="1"/>
    </xf>
    <xf numFmtId="0" fontId="73" fillId="2" borderId="236" xfId="13" applyFont="1" applyFill="1" applyBorder="1" applyAlignment="1" applyProtection="1">
      <alignment vertical="top" wrapText="1"/>
    </xf>
    <xf numFmtId="0" fontId="132" fillId="2" borderId="229" xfId="13" applyFont="1" applyFill="1" applyBorder="1" applyAlignment="1" applyProtection="1">
      <alignment horizontal="right" vertical="center" wrapText="1"/>
    </xf>
    <xf numFmtId="0" fontId="132" fillId="2" borderId="243" xfId="13" applyFont="1" applyFill="1" applyBorder="1" applyAlignment="1" applyProtection="1">
      <alignment horizontal="right" vertical="center" wrapText="1"/>
    </xf>
    <xf numFmtId="0" fontId="73" fillId="2" borderId="233" xfId="13" applyFont="1" applyFill="1" applyBorder="1" applyAlignment="1" applyProtection="1">
      <alignment vertical="top" wrapText="1"/>
    </xf>
    <xf numFmtId="0" fontId="64" fillId="2" borderId="202" xfId="13" applyFont="1" applyFill="1" applyBorder="1" applyAlignment="1" applyProtection="1">
      <alignment horizontal="right" vertical="center" wrapText="1"/>
    </xf>
    <xf numFmtId="0" fontId="73" fillId="2" borderId="229" xfId="13" applyFont="1" applyFill="1" applyBorder="1" applyAlignment="1" applyProtection="1">
      <alignment horizontal="right" vertical="center" wrapText="1"/>
    </xf>
    <xf numFmtId="0" fontId="73" fillId="2" borderId="237" xfId="13" applyFont="1" applyFill="1" applyBorder="1" applyAlignment="1" applyProtection="1">
      <alignment horizontal="right" vertical="center" wrapText="1"/>
    </xf>
    <xf numFmtId="0" fontId="73" fillId="2" borderId="236" xfId="13" applyNumberFormat="1" applyFont="1" applyFill="1" applyBorder="1" applyAlignment="1" applyProtection="1">
      <alignment horizontal="left" vertical="top" wrapText="1"/>
    </xf>
    <xf numFmtId="0" fontId="73" fillId="2" borderId="236" xfId="13" applyNumberFormat="1" applyFont="1" applyFill="1" applyBorder="1" applyAlignment="1" applyProtection="1">
      <alignment horizontal="left" vertical="center" wrapText="1"/>
    </xf>
    <xf numFmtId="0" fontId="117" fillId="2" borderId="0" xfId="13" applyFont="1" applyFill="1" applyBorder="1" applyAlignment="1" applyProtection="1">
      <alignment horizontal="left" vertical="top" wrapText="1"/>
    </xf>
    <xf numFmtId="0" fontId="60" fillId="2" borderId="237" xfId="13" applyFont="1" applyFill="1" applyBorder="1" applyAlignment="1" applyProtection="1">
      <alignment horizontal="right" vertical="center" wrapText="1"/>
    </xf>
    <xf numFmtId="0" fontId="55" fillId="2" borderId="0" xfId="13" applyFont="1" applyFill="1" applyBorder="1" applyAlignment="1" applyProtection="1">
      <alignment horizontal="right" vertical="center" wrapText="1"/>
    </xf>
    <xf numFmtId="0" fontId="130" fillId="2" borderId="0" xfId="13" applyFont="1" applyFill="1" applyBorder="1" applyAlignment="1" applyProtection="1">
      <alignment horizontal="left" vertical="top" wrapText="1"/>
    </xf>
    <xf numFmtId="0" fontId="55" fillId="2" borderId="0" xfId="13" applyFont="1" applyFill="1" applyBorder="1" applyAlignment="1" applyProtection="1"/>
    <xf numFmtId="0" fontId="55" fillId="2" borderId="0" xfId="13" applyFont="1" applyFill="1" applyBorder="1" applyAlignment="1" applyProtection="1">
      <alignment horizontal="left" vertical="center"/>
    </xf>
    <xf numFmtId="165" fontId="121" fillId="2" borderId="230" xfId="14" applyNumberFormat="1" applyFont="1" applyFill="1" applyBorder="1" applyAlignment="1" applyProtection="1">
      <alignment horizontal="center" vertical="center"/>
    </xf>
    <xf numFmtId="166" fontId="121" fillId="2" borderId="230" xfId="14" applyNumberFormat="1" applyFont="1" applyFill="1" applyBorder="1" applyAlignment="1" applyProtection="1">
      <alignment horizontal="center" vertical="center"/>
    </xf>
    <xf numFmtId="165" fontId="121" fillId="2" borderId="239" xfId="14" applyNumberFormat="1" applyFont="1" applyFill="1" applyBorder="1" applyAlignment="1" applyProtection="1">
      <alignment horizontal="center" vertical="center"/>
    </xf>
    <xf numFmtId="0" fontId="73" fillId="2" borderId="230" xfId="14" applyNumberFormat="1" applyFont="1" applyFill="1" applyBorder="1" applyAlignment="1" applyProtection="1">
      <alignment horizontal="center" vertical="center"/>
    </xf>
    <xf numFmtId="1" fontId="122" fillId="2" borderId="238" xfId="14" applyNumberFormat="1" applyFont="1" applyFill="1" applyBorder="1" applyAlignment="1" applyProtection="1">
      <alignment horizontal="center" vertical="center"/>
    </xf>
    <xf numFmtId="0" fontId="64" fillId="2" borderId="240" xfId="13" applyFont="1" applyFill="1" applyBorder="1" applyAlignment="1" applyProtection="1">
      <alignment vertical="top" wrapText="1"/>
    </xf>
    <xf numFmtId="165" fontId="121" fillId="2" borderId="0" xfId="14" applyNumberFormat="1" applyFont="1" applyFill="1" applyBorder="1" applyAlignment="1" applyProtection="1">
      <alignment horizontal="center" vertical="center"/>
    </xf>
    <xf numFmtId="165" fontId="117" fillId="2" borderId="0" xfId="14" applyNumberFormat="1" applyFont="1" applyFill="1" applyBorder="1" applyAlignment="1" applyProtection="1">
      <alignment horizontal="center" vertical="center"/>
    </xf>
    <xf numFmtId="0" fontId="73" fillId="2" borderId="0" xfId="13" applyFont="1" applyFill="1" applyBorder="1" applyAlignment="1" applyProtection="1">
      <alignment wrapText="1"/>
    </xf>
    <xf numFmtId="0" fontId="55" fillId="2" borderId="0" xfId="13" applyFont="1" applyFill="1" applyProtection="1"/>
    <xf numFmtId="0" fontId="64" fillId="16" borderId="234" xfId="13" applyFont="1" applyFill="1" applyBorder="1" applyAlignment="1" applyProtection="1">
      <alignment horizontal="center" vertical="center" readingOrder="1"/>
    </xf>
    <xf numFmtId="0" fontId="60" fillId="19" borderId="0" xfId="13" applyFont="1" applyFill="1" applyBorder="1" applyProtection="1"/>
    <xf numFmtId="0" fontId="60" fillId="23" borderId="0" xfId="13" applyFont="1" applyFill="1" applyBorder="1" applyProtection="1"/>
    <xf numFmtId="165" fontId="55" fillId="19" borderId="234" xfId="14" applyNumberFormat="1" applyFont="1" applyFill="1" applyBorder="1" applyAlignment="1" applyProtection="1">
      <alignment horizontal="justify" vertical="center" wrapText="1"/>
    </xf>
    <xf numFmtId="166" fontId="55" fillId="23" borderId="234" xfId="14" applyNumberFormat="1" applyFont="1" applyFill="1" applyBorder="1" applyAlignment="1" applyProtection="1">
      <alignment horizontal="justify" vertical="center" wrapText="1"/>
      <protection locked="0"/>
    </xf>
    <xf numFmtId="165" fontId="55" fillId="23" borderId="234" xfId="14" applyNumberFormat="1" applyFont="1" applyFill="1" applyBorder="1" applyAlignment="1" applyProtection="1">
      <alignment horizontal="justify" vertical="center" wrapText="1"/>
      <protection locked="0"/>
    </xf>
    <xf numFmtId="165" fontId="55" fillId="23" borderId="238" xfId="14" applyNumberFormat="1" applyFont="1" applyFill="1" applyBorder="1" applyAlignment="1" applyProtection="1">
      <alignment horizontal="justify" vertical="center" wrapText="1"/>
      <protection locked="0"/>
    </xf>
    <xf numFmtId="0" fontId="60" fillId="125" borderId="229" xfId="13" applyFont="1" applyFill="1" applyBorder="1" applyAlignment="1" applyProtection="1">
      <alignment horizontal="center" vertical="center"/>
    </xf>
    <xf numFmtId="0" fontId="64" fillId="125" borderId="234" xfId="13" applyFont="1" applyFill="1" applyBorder="1" applyAlignment="1" applyProtection="1">
      <alignment horizontal="center" vertical="center" readingOrder="1"/>
    </xf>
    <xf numFmtId="0" fontId="60" fillId="125" borderId="236" xfId="13" applyFont="1" applyFill="1" applyBorder="1" applyAlignment="1" applyProtection="1">
      <alignment horizontal="center" vertical="center"/>
    </xf>
    <xf numFmtId="0" fontId="55" fillId="23" borderId="234" xfId="13" applyFont="1" applyFill="1" applyBorder="1" applyAlignment="1" applyProtection="1">
      <alignment horizontal="justify" vertical="center" wrapText="1"/>
      <protection locked="0"/>
    </xf>
    <xf numFmtId="0" fontId="55" fillId="23" borderId="236" xfId="13" applyFont="1" applyFill="1" applyBorder="1" applyAlignment="1" applyProtection="1">
      <alignment horizontal="justify" vertical="center" wrapText="1"/>
      <protection locked="0"/>
    </xf>
    <xf numFmtId="0" fontId="55" fillId="23" borderId="238" xfId="13" applyFont="1" applyFill="1" applyBorder="1" applyAlignment="1" applyProtection="1">
      <alignment horizontal="justify" vertical="center" wrapText="1"/>
      <protection locked="0"/>
    </xf>
    <xf numFmtId="0" fontId="55" fillId="23" borderId="240" xfId="13" applyFont="1" applyFill="1" applyBorder="1" applyAlignment="1" applyProtection="1">
      <alignment horizontal="justify" vertical="center" wrapText="1"/>
      <protection locked="0"/>
    </xf>
    <xf numFmtId="0" fontId="60" fillId="125" borderId="229" xfId="13" applyFont="1" applyFill="1" applyBorder="1" applyAlignment="1" applyProtection="1">
      <alignment horizontal="center" vertical="center" wrapText="1"/>
    </xf>
    <xf numFmtId="0" fontId="64" fillId="125" borderId="236" xfId="13" applyFont="1" applyFill="1" applyBorder="1" applyAlignment="1" applyProtection="1">
      <alignment horizontal="center" wrapText="1"/>
    </xf>
    <xf numFmtId="0" fontId="73" fillId="23" borderId="204" xfId="13" applyFont="1" applyFill="1" applyBorder="1" applyAlignment="1" applyProtection="1">
      <alignment wrapText="1"/>
      <protection locked="0"/>
    </xf>
    <xf numFmtId="0" fontId="73" fillId="23" borderId="236" xfId="13" applyFont="1" applyFill="1" applyBorder="1" applyAlignment="1" applyProtection="1">
      <alignment vertical="top" wrapText="1"/>
      <protection locked="0"/>
    </xf>
    <xf numFmtId="0" fontId="73" fillId="23" borderId="240" xfId="13" applyFont="1" applyFill="1" applyBorder="1" applyAlignment="1" applyProtection="1">
      <alignment vertical="top" wrapText="1"/>
      <protection locked="0"/>
    </xf>
    <xf numFmtId="0" fontId="60" fillId="125" borderId="225" xfId="13" applyFont="1" applyFill="1" applyBorder="1" applyAlignment="1" applyProtection="1">
      <alignment vertical="center" readingOrder="1"/>
    </xf>
    <xf numFmtId="0" fontId="127" fillId="125" borderId="226" xfId="13" applyFont="1" applyFill="1" applyBorder="1" applyAlignment="1" applyProtection="1">
      <alignment vertical="center" readingOrder="1"/>
    </xf>
    <xf numFmtId="0" fontId="60" fillId="125" borderId="227" xfId="13" applyFont="1" applyFill="1" applyBorder="1" applyAlignment="1" applyProtection="1">
      <alignment vertical="center" readingOrder="1"/>
    </xf>
    <xf numFmtId="0" fontId="60" fillId="125" borderId="229" xfId="13" applyFont="1" applyFill="1" applyBorder="1" applyAlignment="1" applyProtection="1">
      <alignment horizontal="center" vertical="center" readingOrder="1"/>
    </xf>
    <xf numFmtId="0" fontId="60" fillId="125" borderId="236" xfId="13" applyFont="1" applyFill="1" applyBorder="1" applyAlignment="1" applyProtection="1">
      <alignment horizontal="center" vertical="center" readingOrder="1"/>
    </xf>
    <xf numFmtId="0" fontId="73" fillId="2" borderId="236" xfId="13" applyNumberFormat="1" applyFont="1" applyFill="1" applyBorder="1" applyAlignment="1" applyProtection="1">
      <alignment horizontal="justify" vertical="center" wrapText="1"/>
    </xf>
    <xf numFmtId="0" fontId="60" fillId="23" borderId="229" xfId="13" applyFont="1" applyFill="1" applyBorder="1" applyAlignment="1" applyProtection="1">
      <alignment horizontal="justify" vertical="top" wrapText="1"/>
      <protection locked="0"/>
    </xf>
    <xf numFmtId="0" fontId="60" fillId="23" borderId="237" xfId="13" applyFont="1" applyFill="1" applyBorder="1" applyAlignment="1" applyProtection="1">
      <alignment horizontal="justify" vertical="top" wrapText="1"/>
      <protection locked="0"/>
    </xf>
    <xf numFmtId="0" fontId="64" fillId="125" borderId="229" xfId="13" applyFont="1" applyFill="1" applyBorder="1" applyAlignment="1" applyProtection="1">
      <alignment horizontal="center" vertical="center" wrapText="1"/>
    </xf>
    <xf numFmtId="0" fontId="64" fillId="23" borderId="229" xfId="13" applyFont="1" applyFill="1" applyBorder="1" applyAlignment="1" applyProtection="1">
      <alignment horizontal="justify" vertical="center" wrapText="1"/>
      <protection locked="0"/>
    </xf>
    <xf numFmtId="0" fontId="64" fillId="23" borderId="237" xfId="13" applyFont="1" applyFill="1" applyBorder="1" applyAlignment="1" applyProtection="1">
      <alignment horizontal="justify" vertical="center" wrapText="1"/>
      <protection locked="0"/>
    </xf>
    <xf numFmtId="0" fontId="132" fillId="6" borderId="229" xfId="13" applyFont="1" applyFill="1" applyBorder="1" applyAlignment="1" applyProtection="1">
      <alignment horizontal="left" vertical="center" wrapText="1"/>
    </xf>
    <xf numFmtId="0" fontId="133" fillId="19" borderId="234" xfId="14" applyNumberFormat="1" applyFont="1" applyFill="1" applyBorder="1" applyAlignment="1" applyProtection="1">
      <alignment horizontal="center" vertical="center"/>
    </xf>
    <xf numFmtId="0" fontId="55" fillId="85" borderId="61" xfId="0" applyFont="1" applyFill="1" applyBorder="1" applyAlignment="1">
      <alignment horizontal="justify" vertical="center" wrapText="1"/>
    </xf>
    <xf numFmtId="0" fontId="55" fillId="107" borderId="61" xfId="0" applyFont="1" applyFill="1" applyBorder="1" applyAlignment="1">
      <alignment horizontal="justify" vertical="center" wrapText="1"/>
    </xf>
    <xf numFmtId="0" fontId="55" fillId="108" borderId="61" xfId="0" applyFont="1" applyFill="1" applyBorder="1" applyAlignment="1">
      <alignment horizontal="justify" vertical="center" wrapText="1"/>
    </xf>
    <xf numFmtId="0" fontId="55" fillId="76" borderId="61" xfId="0" applyFont="1" applyFill="1" applyBorder="1" applyAlignment="1">
      <alignment horizontal="justify" vertical="center" wrapText="1"/>
    </xf>
    <xf numFmtId="0" fontId="55" fillId="109" borderId="61" xfId="0" applyFont="1" applyFill="1" applyBorder="1" applyAlignment="1">
      <alignment horizontal="justify" vertical="center" wrapText="1"/>
    </xf>
    <xf numFmtId="0" fontId="55" fillId="75" borderId="61" xfId="0" applyFont="1" applyFill="1" applyBorder="1" applyAlignment="1">
      <alignment horizontal="justify" vertical="center" wrapText="1"/>
    </xf>
    <xf numFmtId="0" fontId="49" fillId="2" borderId="0" xfId="0" applyFont="1" applyFill="1" applyAlignment="1">
      <alignment horizontal="justify" vertical="center" wrapText="1"/>
    </xf>
    <xf numFmtId="0" fontId="49" fillId="2" borderId="0" xfId="0" applyFont="1" applyFill="1" applyAlignment="1">
      <alignment horizontal="justify" vertical="center"/>
    </xf>
    <xf numFmtId="1" fontId="82" fillId="19" borderId="238" xfId="14" applyNumberFormat="1" applyFont="1" applyFill="1" applyBorder="1" applyAlignment="1" applyProtection="1">
      <alignment horizontal="center" vertical="center"/>
    </xf>
    <xf numFmtId="0" fontId="120" fillId="2" borderId="0" xfId="13" applyFont="1" applyFill="1" applyBorder="1" applyAlignment="1" applyProtection="1">
      <alignment vertical="center"/>
    </xf>
    <xf numFmtId="165" fontId="121" fillId="2" borderId="221" xfId="12" applyNumberFormat="1" applyFont="1" applyFill="1" applyBorder="1" applyAlignment="1" applyProtection="1">
      <alignment horizontal="left" vertical="center" wrapText="1"/>
    </xf>
    <xf numFmtId="165" fontId="55" fillId="19" borderId="206" xfId="12" applyNumberFormat="1" applyFont="1" applyFill="1" applyBorder="1" applyAlignment="1" applyProtection="1">
      <alignment horizontal="justify" vertical="center" wrapText="1"/>
    </xf>
    <xf numFmtId="0" fontId="60" fillId="125" borderId="202" xfId="0" applyFont="1" applyFill="1" applyBorder="1" applyAlignment="1" applyProtection="1">
      <alignment horizontal="center" vertical="center" wrapText="1" readingOrder="1"/>
    </xf>
    <xf numFmtId="0" fontId="60" fillId="125" borderId="204" xfId="0" applyFont="1" applyFill="1" applyBorder="1" applyAlignment="1" applyProtection="1">
      <alignment horizontal="center" vertical="center" wrapText="1" readingOrder="1"/>
    </xf>
    <xf numFmtId="165" fontId="60" fillId="125" borderId="203" xfId="12" applyNumberFormat="1" applyFont="1" applyFill="1" applyBorder="1" applyAlignment="1" applyProtection="1">
      <alignment horizontal="center" vertical="center" wrapText="1"/>
    </xf>
    <xf numFmtId="3" fontId="82" fillId="19" borderId="206" xfId="12" applyNumberFormat="1" applyFont="1" applyFill="1" applyBorder="1" applyAlignment="1" applyProtection="1">
      <alignment horizontal="center" vertical="center" wrapText="1"/>
    </xf>
    <xf numFmtId="0" fontId="76" fillId="19" borderId="55" xfId="0" applyFont="1" applyFill="1" applyBorder="1" applyAlignment="1">
      <alignment horizontal="justify" vertical="center" wrapText="1"/>
    </xf>
    <xf numFmtId="0" fontId="76" fillId="10" borderId="55" xfId="0" applyFont="1" applyFill="1" applyBorder="1" applyAlignment="1">
      <alignment horizontal="justify" vertical="center" wrapText="1"/>
    </xf>
    <xf numFmtId="0" fontId="76" fillId="23" borderId="55" xfId="0" applyFont="1" applyFill="1" applyBorder="1" applyAlignment="1">
      <alignment horizontal="justify" vertical="center" wrapText="1"/>
    </xf>
    <xf numFmtId="0" fontId="76" fillId="50" borderId="55" xfId="0" applyFont="1" applyFill="1" applyBorder="1" applyAlignment="1">
      <alignment horizontal="justify" vertical="center" wrapText="1"/>
    </xf>
    <xf numFmtId="0" fontId="107" fillId="6" borderId="55" xfId="0" applyFont="1" applyFill="1" applyBorder="1" applyAlignment="1">
      <alignment horizontal="left" vertical="center" wrapText="1"/>
    </xf>
    <xf numFmtId="0" fontId="111" fillId="7" borderId="55" xfId="0" applyFont="1" applyFill="1" applyBorder="1" applyAlignment="1">
      <alignment horizontal="justify" vertical="center" wrapText="1"/>
    </xf>
    <xf numFmtId="0" fontId="76" fillId="7" borderId="55" xfId="0" applyFont="1" applyFill="1" applyBorder="1" applyAlignment="1">
      <alignment horizontal="justify" vertical="center" wrapText="1"/>
    </xf>
    <xf numFmtId="0" fontId="71" fillId="50" borderId="55" xfId="0" applyFont="1" applyFill="1" applyBorder="1" applyAlignment="1">
      <alignment horizontal="left" vertical="center" wrapText="1"/>
    </xf>
    <xf numFmtId="0" fontId="76" fillId="7" borderId="56" xfId="0" applyFont="1" applyFill="1" applyBorder="1" applyAlignment="1">
      <alignment horizontal="justify" vertical="center" wrapText="1"/>
    </xf>
    <xf numFmtId="0" fontId="71" fillId="23" borderId="55" xfId="0" applyFont="1" applyFill="1" applyBorder="1" applyAlignment="1">
      <alignment horizontal="center" vertical="center" wrapText="1"/>
    </xf>
    <xf numFmtId="0" fontId="71" fillId="50" borderId="55" xfId="0" applyFont="1" applyFill="1" applyBorder="1" applyAlignment="1">
      <alignment horizontal="center" vertical="center" wrapText="1"/>
    </xf>
    <xf numFmtId="0" fontId="134" fillId="2" borderId="0" xfId="13" applyFont="1" applyFill="1" applyBorder="1" applyAlignment="1" applyProtection="1">
      <alignment vertical="center"/>
    </xf>
    <xf numFmtId="0" fontId="140" fillId="2" borderId="247" xfId="13" applyFont="1" applyFill="1" applyBorder="1" applyAlignment="1" applyProtection="1">
      <alignment horizontal="right" vertical="center" wrapText="1"/>
    </xf>
    <xf numFmtId="0" fontId="74" fillId="2" borderId="247" xfId="13" applyFont="1" applyFill="1" applyBorder="1" applyAlignment="1" applyProtection="1">
      <alignment horizontal="right" vertical="center" wrapText="1"/>
    </xf>
    <xf numFmtId="0" fontId="74" fillId="2" borderId="260" xfId="13" applyFont="1" applyFill="1" applyBorder="1" applyAlignment="1" applyProtection="1">
      <alignment horizontal="right" vertical="center" wrapText="1"/>
    </xf>
    <xf numFmtId="0" fontId="61" fillId="2" borderId="202" xfId="13" applyFont="1" applyFill="1" applyBorder="1" applyAlignment="1" applyProtection="1">
      <alignment horizontal="right" vertical="center" wrapText="1"/>
    </xf>
    <xf numFmtId="0" fontId="62" fillId="2" borderId="247" xfId="13" applyFont="1" applyFill="1" applyBorder="1" applyAlignment="1" applyProtection="1">
      <alignment horizontal="right" vertical="center" wrapText="1"/>
    </xf>
    <xf numFmtId="0" fontId="62" fillId="2" borderId="254" xfId="13" applyFont="1" applyFill="1" applyBorder="1" applyAlignment="1" applyProtection="1">
      <alignment horizontal="right" vertical="center" wrapText="1"/>
    </xf>
    <xf numFmtId="0" fontId="56" fillId="2" borderId="0" xfId="13" applyFont="1" applyFill="1" applyBorder="1" applyAlignment="1" applyProtection="1">
      <alignment horizontal="right" vertical="center" wrapText="1"/>
    </xf>
    <xf numFmtId="0" fontId="56" fillId="2" borderId="0" xfId="13" applyFont="1" applyFill="1" applyBorder="1" applyAlignment="1" applyProtection="1">
      <alignment horizontal="left" vertical="center"/>
    </xf>
    <xf numFmtId="0" fontId="56" fillId="2" borderId="0" xfId="13" applyFont="1" applyFill="1" applyBorder="1" applyAlignment="1" applyProtection="1">
      <alignment vertical="center"/>
    </xf>
    <xf numFmtId="0" fontId="102" fillId="2" borderId="0" xfId="13" applyFont="1" applyFill="1" applyBorder="1" applyAlignment="1" applyProtection="1">
      <alignment horizontal="center" vertical="center"/>
    </xf>
    <xf numFmtId="0" fontId="56" fillId="2" borderId="0" xfId="13" applyFont="1" applyFill="1" applyBorder="1" applyAlignment="1" applyProtection="1">
      <alignment vertical="center" wrapText="1"/>
    </xf>
    <xf numFmtId="0" fontId="56" fillId="2" borderId="0" xfId="13" applyFont="1" applyFill="1" applyBorder="1" applyAlignment="1" applyProtection="1">
      <alignment horizontal="center" vertical="center"/>
    </xf>
    <xf numFmtId="0" fontId="136" fillId="2" borderId="0" xfId="13" applyFont="1" applyFill="1" applyBorder="1" applyAlignment="1" applyProtection="1">
      <alignment vertical="center"/>
    </xf>
    <xf numFmtId="0" fontId="137" fillId="2" borderId="0" xfId="13" applyFont="1" applyFill="1" applyBorder="1" applyAlignment="1" applyProtection="1">
      <alignment vertical="center"/>
    </xf>
    <xf numFmtId="0" fontId="138" fillId="2" borderId="0" xfId="13" applyFont="1" applyFill="1" applyBorder="1" applyAlignment="1" applyProtection="1">
      <alignment vertical="center" wrapText="1"/>
    </xf>
    <xf numFmtId="0" fontId="139" fillId="2" borderId="0" xfId="13" applyFont="1" applyFill="1" applyBorder="1" applyAlignment="1" applyProtection="1">
      <alignment vertical="center" wrapText="1"/>
    </xf>
    <xf numFmtId="0" fontId="138" fillId="2" borderId="0" xfId="13" applyFont="1" applyFill="1" applyBorder="1" applyAlignment="1" applyProtection="1">
      <alignment vertical="center"/>
    </xf>
    <xf numFmtId="0" fontId="62" fillId="2" borderId="253" xfId="13" applyFont="1" applyFill="1" applyBorder="1" applyAlignment="1" applyProtection="1">
      <alignment vertical="center" wrapText="1"/>
    </xf>
    <xf numFmtId="0" fontId="62" fillId="2" borderId="251" xfId="13" applyFont="1" applyFill="1" applyBorder="1" applyAlignment="1" applyProtection="1">
      <alignment vertical="center" wrapText="1"/>
    </xf>
    <xf numFmtId="0" fontId="138" fillId="2" borderId="0" xfId="13" applyFont="1" applyFill="1" applyBorder="1" applyAlignment="1" applyProtection="1">
      <alignment horizontal="left" vertical="center" wrapText="1"/>
    </xf>
    <xf numFmtId="0" fontId="139" fillId="2" borderId="0" xfId="13" applyFont="1" applyFill="1" applyBorder="1" applyAlignment="1" applyProtection="1">
      <alignment horizontal="left" vertical="center" wrapText="1"/>
    </xf>
    <xf numFmtId="0" fontId="55" fillId="2" borderId="247" xfId="13" applyFont="1" applyFill="1" applyBorder="1" applyAlignment="1" applyProtection="1">
      <alignment horizontal="right" vertical="center" wrapText="1"/>
    </xf>
    <xf numFmtId="0" fontId="55" fillId="2" borderId="253" xfId="13" applyFont="1" applyFill="1" applyBorder="1" applyAlignment="1" applyProtection="1">
      <alignment vertical="center"/>
    </xf>
    <xf numFmtId="0" fontId="73" fillId="2" borderId="247" xfId="13" applyFont="1" applyFill="1" applyBorder="1" applyAlignment="1" applyProtection="1">
      <alignment horizontal="right" vertical="center" wrapText="1"/>
    </xf>
    <xf numFmtId="0" fontId="55" fillId="2" borderId="253" xfId="13" applyFont="1" applyFill="1" applyBorder="1" applyAlignment="1" applyProtection="1">
      <alignment vertical="center" wrapText="1"/>
    </xf>
    <xf numFmtId="0" fontId="55" fillId="2" borderId="247" xfId="13" applyFont="1" applyFill="1" applyBorder="1" applyAlignment="1" applyProtection="1">
      <alignment horizontal="right" vertical="center"/>
    </xf>
    <xf numFmtId="0" fontId="55" fillId="2" borderId="254" xfId="13" applyFont="1" applyFill="1" applyBorder="1" applyAlignment="1" applyProtection="1">
      <alignment horizontal="right" vertical="center" wrapText="1"/>
    </xf>
    <xf numFmtId="0" fontId="55" fillId="2" borderId="257" xfId="13" applyFont="1" applyFill="1" applyBorder="1" applyAlignment="1" applyProtection="1">
      <alignment vertical="center" wrapText="1"/>
    </xf>
    <xf numFmtId="0" fontId="64" fillId="16" borderId="252" xfId="13" applyFont="1" applyFill="1" applyBorder="1" applyAlignment="1" applyProtection="1">
      <alignment horizontal="center" vertical="center" readingOrder="1"/>
    </xf>
    <xf numFmtId="165" fontId="121" fillId="23" borderId="252" xfId="14" applyNumberFormat="1" applyFont="1" applyFill="1" applyBorder="1" applyAlignment="1" applyProtection="1">
      <alignment horizontal="center" vertical="center"/>
      <protection locked="0"/>
    </xf>
    <xf numFmtId="165" fontId="121" fillId="19" borderId="252" xfId="14" applyNumberFormat="1" applyFont="1" applyFill="1" applyBorder="1" applyAlignment="1" applyProtection="1">
      <alignment horizontal="center" vertical="center"/>
    </xf>
    <xf numFmtId="165" fontId="121" fillId="19" borderId="248" xfId="14" applyNumberFormat="1" applyFont="1" applyFill="1" applyBorder="1" applyAlignment="1" applyProtection="1">
      <alignment horizontal="center" vertical="center"/>
    </xf>
    <xf numFmtId="165" fontId="135" fillId="2" borderId="0" xfId="14" applyNumberFormat="1" applyFont="1" applyFill="1" applyBorder="1" applyAlignment="1" applyProtection="1">
      <alignment horizontal="center" vertical="center"/>
    </xf>
    <xf numFmtId="165" fontId="138" fillId="2" borderId="0" xfId="14" applyNumberFormat="1" applyFont="1" applyFill="1" applyBorder="1" applyAlignment="1" applyProtection="1">
      <alignment horizontal="center" vertical="center"/>
    </xf>
    <xf numFmtId="0" fontId="62" fillId="2" borderId="0" xfId="13" applyFont="1" applyFill="1" applyBorder="1" applyAlignment="1" applyProtection="1">
      <alignment vertical="center" wrapText="1"/>
    </xf>
    <xf numFmtId="0" fontId="55" fillId="2" borderId="0" xfId="13" applyFont="1" applyFill="1" applyAlignment="1" applyProtection="1">
      <alignment vertical="center"/>
    </xf>
    <xf numFmtId="0" fontId="99" fillId="2" borderId="0" xfId="13" applyFont="1" applyFill="1" applyAlignment="1" applyProtection="1">
      <alignment vertical="center"/>
    </xf>
    <xf numFmtId="165" fontId="121" fillId="23" borderId="248" xfId="14" applyNumberFormat="1" applyFont="1" applyFill="1" applyBorder="1" applyAlignment="1" applyProtection="1">
      <alignment horizontal="center" vertical="center"/>
      <protection locked="0"/>
    </xf>
    <xf numFmtId="166" fontId="121" fillId="23" borderId="252" xfId="14" applyNumberFormat="1" applyFont="1" applyFill="1" applyBorder="1" applyAlignment="1" applyProtection="1">
      <alignment horizontal="center" vertical="center"/>
      <protection locked="0"/>
    </xf>
    <xf numFmtId="166" fontId="121" fillId="23" borderId="248" xfId="14" applyNumberFormat="1" applyFont="1" applyFill="1" applyBorder="1" applyAlignment="1" applyProtection="1">
      <alignment horizontal="center" vertical="center"/>
      <protection locked="0"/>
    </xf>
    <xf numFmtId="165" fontId="121" fillId="23" borderId="255" xfId="14" applyNumberFormat="1" applyFont="1" applyFill="1" applyBorder="1" applyAlignment="1" applyProtection="1">
      <alignment horizontal="center" vertical="center"/>
      <protection locked="0"/>
    </xf>
    <xf numFmtId="165" fontId="121" fillId="23" borderId="256" xfId="14" applyNumberFormat="1" applyFont="1" applyFill="1" applyBorder="1" applyAlignment="1" applyProtection="1">
      <alignment horizontal="center" vertical="center"/>
      <protection locked="0"/>
    </xf>
    <xf numFmtId="0" fontId="58" fillId="125" borderId="247" xfId="13" applyFont="1" applyFill="1" applyBorder="1" applyAlignment="1" applyProtection="1">
      <alignment horizontal="center" vertical="center" wrapText="1"/>
    </xf>
    <xf numFmtId="0" fontId="61" fillId="125" borderId="253" xfId="13" applyFont="1" applyFill="1" applyBorder="1" applyAlignment="1" applyProtection="1">
      <alignment horizontal="center" vertical="center" wrapText="1"/>
    </xf>
    <xf numFmtId="0" fontId="62" fillId="23" borderId="204" xfId="13" applyFont="1" applyFill="1" applyBorder="1" applyAlignment="1" applyProtection="1">
      <alignment vertical="center" wrapText="1"/>
      <protection locked="0"/>
    </xf>
    <xf numFmtId="0" fontId="62" fillId="23" borderId="253" xfId="13" applyFont="1" applyFill="1" applyBorder="1" applyAlignment="1" applyProtection="1">
      <alignment vertical="center" wrapText="1"/>
      <protection locked="0"/>
    </xf>
    <xf numFmtId="0" fontId="62" fillId="23" borderId="257" xfId="13" applyFont="1" applyFill="1" applyBorder="1" applyAlignment="1" applyProtection="1">
      <alignment vertical="center" wrapText="1"/>
      <protection locked="0"/>
    </xf>
    <xf numFmtId="0" fontId="64" fillId="16" borderId="247" xfId="13" applyFont="1" applyFill="1" applyBorder="1" applyAlignment="1" applyProtection="1">
      <alignment horizontal="center" vertical="center" wrapText="1"/>
    </xf>
    <xf numFmtId="0" fontId="132" fillId="2" borderId="247" xfId="13" applyFont="1" applyFill="1" applyBorder="1" applyAlignment="1" applyProtection="1">
      <alignment horizontal="left" vertical="center" wrapText="1"/>
    </xf>
    <xf numFmtId="0" fontId="64" fillId="2" borderId="247" xfId="13" applyFont="1" applyFill="1" applyBorder="1" applyAlignment="1" applyProtection="1">
      <alignment horizontal="left" vertical="center" wrapText="1"/>
    </xf>
    <xf numFmtId="0" fontId="64" fillId="2" borderId="254" xfId="13" applyFont="1" applyFill="1" applyBorder="1" applyAlignment="1" applyProtection="1">
      <alignment horizontal="left" vertical="center" wrapText="1"/>
    </xf>
    <xf numFmtId="0" fontId="60" fillId="16" borderId="225" xfId="13" applyFont="1" applyFill="1" applyBorder="1" applyAlignment="1" applyProtection="1">
      <alignment vertical="center" readingOrder="1"/>
    </xf>
    <xf numFmtId="0" fontId="127" fillId="16" borderId="226" xfId="13" applyFont="1" applyFill="1" applyBorder="1" applyAlignment="1" applyProtection="1">
      <alignment vertical="center" readingOrder="1"/>
    </xf>
    <xf numFmtId="0" fontId="60" fillId="16" borderId="227" xfId="13" applyFont="1" applyFill="1" applyBorder="1" applyAlignment="1" applyProtection="1">
      <alignment vertical="center" readingOrder="1"/>
    </xf>
    <xf numFmtId="0" fontId="60" fillId="125" borderId="247" xfId="13" applyFont="1" applyFill="1" applyBorder="1" applyAlignment="1" applyProtection="1">
      <alignment horizontal="center" vertical="center" readingOrder="1"/>
    </xf>
    <xf numFmtId="0" fontId="64" fillId="125" borderId="252" xfId="13" applyFont="1" applyFill="1" applyBorder="1" applyAlignment="1" applyProtection="1">
      <alignment horizontal="center" vertical="center" readingOrder="1"/>
    </xf>
    <xf numFmtId="0" fontId="60" fillId="125" borderId="253" xfId="13" applyFont="1" applyFill="1" applyBorder="1" applyAlignment="1" applyProtection="1">
      <alignment horizontal="center" vertical="center" readingOrder="1"/>
    </xf>
    <xf numFmtId="0" fontId="73" fillId="19" borderId="248" xfId="14" applyNumberFormat="1" applyFont="1" applyFill="1" applyBorder="1" applyAlignment="1" applyProtection="1">
      <alignment horizontal="center" vertical="center"/>
      <protection locked="0"/>
    </xf>
    <xf numFmtId="0" fontId="73" fillId="2" borderId="253" xfId="13" applyNumberFormat="1" applyFont="1" applyFill="1" applyBorder="1" applyAlignment="1" applyProtection="1">
      <alignment horizontal="left" vertical="center" wrapText="1"/>
    </xf>
    <xf numFmtId="0" fontId="73" fillId="2" borderId="253" xfId="13" applyNumberFormat="1" applyFont="1" applyFill="1" applyBorder="1" applyAlignment="1" applyProtection="1">
      <alignment vertical="center" wrapText="1"/>
    </xf>
    <xf numFmtId="0" fontId="60" fillId="2" borderId="254" xfId="13" applyFont="1" applyFill="1" applyBorder="1" applyAlignment="1" applyProtection="1">
      <alignment horizontal="right" vertical="center" wrapText="1"/>
    </xf>
    <xf numFmtId="1" fontId="122" fillId="2" borderId="255" xfId="14" applyNumberFormat="1" applyFont="1" applyFill="1" applyBorder="1" applyAlignment="1" applyProtection="1">
      <alignment horizontal="center" vertical="center"/>
    </xf>
    <xf numFmtId="0" fontId="64" fillId="2" borderId="257" xfId="13" applyFont="1" applyFill="1" applyBorder="1" applyAlignment="1" applyProtection="1">
      <alignment vertical="center" wrapText="1"/>
    </xf>
    <xf numFmtId="0" fontId="60" fillId="16" borderId="247" xfId="13" applyFont="1" applyFill="1" applyBorder="1" applyAlignment="1" applyProtection="1">
      <alignment horizontal="center" vertical="center"/>
    </xf>
    <xf numFmtId="0" fontId="60" fillId="16" borderId="253" xfId="13" applyFont="1" applyFill="1" applyBorder="1" applyAlignment="1" applyProtection="1">
      <alignment horizontal="center" vertical="center"/>
    </xf>
    <xf numFmtId="0" fontId="129" fillId="2" borderId="247" xfId="13" applyFont="1" applyFill="1" applyBorder="1" applyAlignment="1" applyProtection="1">
      <alignment horizontal="left" vertical="center" wrapText="1"/>
    </xf>
    <xf numFmtId="0" fontId="129" fillId="2" borderId="252" xfId="13" applyFont="1" applyFill="1" applyBorder="1" applyAlignment="1" applyProtection="1">
      <alignment horizontal="left" vertical="center"/>
    </xf>
    <xf numFmtId="0" fontId="129" fillId="2" borderId="253" xfId="13" applyFont="1" applyFill="1" applyBorder="1" applyAlignment="1" applyProtection="1">
      <alignment horizontal="left" vertical="center"/>
    </xf>
    <xf numFmtId="0" fontId="60" fillId="23" borderId="247" xfId="13" applyFont="1" applyFill="1" applyBorder="1" applyAlignment="1" applyProtection="1">
      <alignment horizontal="left" vertical="center" wrapText="1"/>
    </xf>
    <xf numFmtId="0" fontId="55" fillId="23" borderId="252" xfId="13" applyFont="1" applyFill="1" applyBorder="1" applyAlignment="1" applyProtection="1">
      <alignment horizontal="left" vertical="center"/>
      <protection locked="0"/>
    </xf>
    <xf numFmtId="0" fontId="55" fillId="23" borderId="253" xfId="13" applyFont="1" applyFill="1" applyBorder="1" applyAlignment="1" applyProtection="1">
      <alignment horizontal="left" vertical="center"/>
      <protection locked="0"/>
    </xf>
    <xf numFmtId="0" fontId="60" fillId="23" borderId="254" xfId="13" applyFont="1" applyFill="1" applyBorder="1" applyAlignment="1" applyProtection="1">
      <alignment horizontal="left" vertical="center" wrapText="1"/>
    </xf>
    <xf numFmtId="0" fontId="55" fillId="23" borderId="255" xfId="13" applyFont="1" applyFill="1" applyBorder="1" applyAlignment="1" applyProtection="1">
      <alignment horizontal="left" vertical="center"/>
      <protection locked="0"/>
    </xf>
    <xf numFmtId="0" fontId="55" fillId="23" borderId="257" xfId="13" applyFont="1" applyFill="1" applyBorder="1" applyAlignment="1" applyProtection="1">
      <alignment horizontal="left" vertical="center"/>
      <protection locked="0"/>
    </xf>
    <xf numFmtId="0" fontId="133" fillId="19" borderId="252" xfId="14" applyNumberFormat="1" applyFont="1" applyFill="1" applyBorder="1" applyAlignment="1" applyProtection="1">
      <alignment horizontal="center" vertical="center"/>
      <protection locked="0"/>
    </xf>
    <xf numFmtId="1" fontId="141" fillId="2" borderId="255" xfId="14" applyNumberFormat="1" applyFont="1" applyFill="1" applyBorder="1" applyAlignment="1" applyProtection="1">
      <alignment horizontal="center" vertical="center"/>
    </xf>
    <xf numFmtId="0" fontId="0" fillId="2" borderId="262" xfId="0" applyFont="1" applyFill="1" applyBorder="1"/>
    <xf numFmtId="0" fontId="133" fillId="23" borderId="234" xfId="14" applyNumberFormat="1" applyFont="1" applyFill="1" applyBorder="1" applyAlignment="1" applyProtection="1">
      <alignment horizontal="center" vertical="center"/>
      <protection locked="0"/>
    </xf>
    <xf numFmtId="3" fontId="82" fillId="23" borderId="206" xfId="12" applyNumberFormat="1" applyFont="1" applyFill="1" applyBorder="1" applyAlignment="1" applyProtection="1">
      <alignment horizontal="center" vertical="center" wrapText="1"/>
      <protection locked="0"/>
    </xf>
    <xf numFmtId="0" fontId="133" fillId="23" borderId="252" xfId="14" applyNumberFormat="1" applyFont="1" applyFill="1" applyBorder="1" applyAlignment="1" applyProtection="1">
      <alignment horizontal="center" vertical="center"/>
      <protection locked="0"/>
    </xf>
    <xf numFmtId="0" fontId="107" fillId="6" borderId="56" xfId="0" applyFont="1" applyFill="1" applyBorder="1" applyAlignment="1">
      <alignment horizontal="justify" vertical="center" wrapText="1"/>
    </xf>
    <xf numFmtId="0" fontId="107" fillId="6" borderId="58" xfId="0" applyFont="1" applyFill="1" applyBorder="1" applyAlignment="1">
      <alignment horizontal="justify" vertical="center" wrapText="1"/>
    </xf>
    <xf numFmtId="0" fontId="108" fillId="6" borderId="56" xfId="0" applyFont="1" applyFill="1" applyBorder="1" applyAlignment="1">
      <alignment horizontal="center" vertical="center" wrapText="1"/>
    </xf>
    <xf numFmtId="0" fontId="108" fillId="6" borderId="58" xfId="0" applyFont="1" applyFill="1" applyBorder="1" applyAlignment="1">
      <alignment horizontal="center" vertical="center" wrapText="1"/>
    </xf>
    <xf numFmtId="0" fontId="71" fillId="7" borderId="56" xfId="0" applyFont="1" applyFill="1" applyBorder="1" applyAlignment="1">
      <alignment horizontal="center" vertical="top" wrapText="1"/>
    </xf>
    <xf numFmtId="0" fontId="97" fillId="52" borderId="55" xfId="0" applyFont="1" applyFill="1" applyBorder="1" applyAlignment="1">
      <alignment horizontal="center" vertical="center" textRotation="90" wrapText="1"/>
    </xf>
    <xf numFmtId="0" fontId="97" fillId="3" borderId="55" xfId="0" applyFont="1" applyFill="1" applyBorder="1" applyAlignment="1">
      <alignment horizontal="center" vertical="center" textRotation="90" wrapText="1"/>
    </xf>
    <xf numFmtId="0" fontId="107" fillId="6" borderId="57" xfId="0" applyFont="1" applyFill="1" applyBorder="1" applyAlignment="1">
      <alignment horizontal="center" vertical="center" wrapText="1"/>
    </xf>
    <xf numFmtId="0" fontId="108" fillId="6" borderId="56" xfId="0" applyFont="1" applyFill="1" applyBorder="1" applyAlignment="1">
      <alignment horizontal="center" vertical="center" wrapText="1"/>
    </xf>
    <xf numFmtId="0" fontId="108" fillId="6" borderId="58" xfId="0" applyFont="1" applyFill="1" applyBorder="1" applyAlignment="1">
      <alignment horizontal="center" vertical="center" wrapText="1"/>
    </xf>
    <xf numFmtId="0" fontId="107" fillId="6" borderId="56" xfId="0" applyFont="1" applyFill="1" applyBorder="1" applyAlignment="1">
      <alignment horizontal="justify" vertical="center" wrapText="1"/>
    </xf>
    <xf numFmtId="0" fontId="107" fillId="6" borderId="58" xfId="0" applyFont="1" applyFill="1" applyBorder="1" applyAlignment="1">
      <alignment horizontal="justify" vertical="center" wrapText="1"/>
    </xf>
    <xf numFmtId="0" fontId="97" fillId="3" borderId="55" xfId="0" applyFont="1" applyFill="1" applyBorder="1" applyAlignment="1">
      <alignment horizontal="center" vertical="center" textRotation="90" wrapText="1"/>
    </xf>
    <xf numFmtId="0" fontId="107" fillId="6" borderId="57" xfId="0" applyFont="1" applyFill="1" applyBorder="1" applyAlignment="1">
      <alignment horizontal="center" vertical="center" wrapText="1"/>
    </xf>
    <xf numFmtId="0" fontId="97" fillId="52" borderId="55" xfId="0" applyFont="1" applyFill="1" applyBorder="1" applyAlignment="1">
      <alignment horizontal="center" vertical="center" textRotation="90" wrapText="1"/>
    </xf>
    <xf numFmtId="0" fontId="71" fillId="7" borderId="56" xfId="0" applyFont="1" applyFill="1" applyBorder="1" applyAlignment="1">
      <alignment horizontal="center" vertical="top" wrapText="1"/>
    </xf>
    <xf numFmtId="0" fontId="111" fillId="7" borderId="56" xfId="0" applyFont="1" applyFill="1" applyBorder="1" applyAlignment="1">
      <alignment horizontal="justify" vertical="center" wrapText="1"/>
    </xf>
    <xf numFmtId="0" fontId="65" fillId="7" borderId="56" xfId="0" applyFont="1" applyFill="1" applyBorder="1" applyAlignment="1">
      <alignment horizontal="center" vertical="center" wrapText="1"/>
    </xf>
    <xf numFmtId="0" fontId="71" fillId="7" borderId="56" xfId="0" applyFont="1" applyFill="1" applyBorder="1" applyAlignment="1">
      <alignment horizontal="left" vertical="top" wrapText="1"/>
    </xf>
    <xf numFmtId="0" fontId="111" fillId="7" borderId="57" xfId="0" applyFont="1" applyFill="1" applyBorder="1" applyAlignment="1">
      <alignment horizontal="justify" vertical="center" wrapText="1"/>
    </xf>
    <xf numFmtId="0" fontId="65" fillId="7" borderId="57" xfId="0" applyFont="1" applyFill="1" applyBorder="1" applyAlignment="1">
      <alignment horizontal="center" vertical="center" wrapText="1"/>
    </xf>
    <xf numFmtId="0" fontId="71" fillId="7" borderId="57" xfId="0" applyFont="1" applyFill="1" applyBorder="1" applyAlignment="1">
      <alignment horizontal="left" vertical="top" wrapText="1"/>
    </xf>
    <xf numFmtId="0" fontId="71" fillId="7" borderId="57" xfId="0" applyFont="1" applyFill="1" applyBorder="1" applyAlignment="1">
      <alignment horizontal="center" vertical="top" wrapText="1"/>
    </xf>
    <xf numFmtId="0" fontId="111" fillId="7" borderId="58" xfId="0" applyFont="1" applyFill="1" applyBorder="1" applyAlignment="1">
      <alignment horizontal="justify" vertical="center" wrapText="1"/>
    </xf>
    <xf numFmtId="0" fontId="65" fillId="7" borderId="58" xfId="0" applyFont="1" applyFill="1" applyBorder="1" applyAlignment="1">
      <alignment horizontal="center" vertical="center" wrapText="1"/>
    </xf>
    <xf numFmtId="0" fontId="71" fillId="7" borderId="58" xfId="0" applyFont="1" applyFill="1" applyBorder="1" applyAlignment="1">
      <alignment horizontal="left" vertical="top" wrapText="1"/>
    </xf>
    <xf numFmtId="0" fontId="71" fillId="7" borderId="58" xfId="0" applyFont="1" applyFill="1" applyBorder="1" applyAlignment="1">
      <alignment horizontal="center" vertical="top" wrapText="1"/>
    </xf>
    <xf numFmtId="0" fontId="76" fillId="19" borderId="56" xfId="0" applyFont="1" applyFill="1" applyBorder="1" applyAlignment="1">
      <alignment horizontal="justify" vertical="center" wrapText="1"/>
    </xf>
    <xf numFmtId="0" fontId="71" fillId="19" borderId="56" xfId="0" applyFont="1" applyFill="1" applyBorder="1" applyAlignment="1">
      <alignment horizontal="center" vertical="center" wrapText="1"/>
    </xf>
    <xf numFmtId="0" fontId="71" fillId="19" borderId="56" xfId="0" applyFont="1" applyFill="1" applyBorder="1" applyAlignment="1">
      <alignment horizontal="left" vertical="top" wrapText="1"/>
    </xf>
    <xf numFmtId="0" fontId="76" fillId="19" borderId="57" xfId="0" applyFont="1" applyFill="1" applyBorder="1" applyAlignment="1">
      <alignment horizontal="justify" vertical="center" wrapText="1"/>
    </xf>
    <xf numFmtId="0" fontId="71" fillId="19" borderId="57" xfId="0" applyFont="1" applyFill="1" applyBorder="1" applyAlignment="1">
      <alignment horizontal="center" vertical="center" wrapText="1"/>
    </xf>
    <xf numFmtId="0" fontId="71" fillId="19" borderId="57" xfId="0" applyFont="1" applyFill="1" applyBorder="1" applyAlignment="1">
      <alignment horizontal="left" vertical="top" wrapText="1"/>
    </xf>
    <xf numFmtId="0" fontId="76" fillId="19" borderId="58" xfId="0" applyFont="1" applyFill="1" applyBorder="1" applyAlignment="1">
      <alignment horizontal="justify" vertical="center" wrapText="1"/>
    </xf>
    <xf numFmtId="0" fontId="71" fillId="19" borderId="58" xfId="0" applyFont="1" applyFill="1" applyBorder="1" applyAlignment="1">
      <alignment horizontal="center" vertical="center" wrapText="1"/>
    </xf>
    <xf numFmtId="0" fontId="71" fillId="19" borderId="58" xfId="0" applyFont="1" applyFill="1" applyBorder="1" applyAlignment="1">
      <alignment horizontal="left" vertical="top" wrapText="1"/>
    </xf>
    <xf numFmtId="1" fontId="35" fillId="19" borderId="61" xfId="0" applyNumberFormat="1" applyFont="1" applyFill="1" applyBorder="1" applyAlignment="1">
      <alignment horizontal="center" vertical="center"/>
    </xf>
    <xf numFmtId="1" fontId="133" fillId="19" borderId="252" xfId="14" applyNumberFormat="1" applyFont="1" applyFill="1" applyBorder="1" applyAlignment="1" applyProtection="1">
      <alignment horizontal="center" vertical="center"/>
      <protection locked="0"/>
    </xf>
    <xf numFmtId="0" fontId="107" fillId="6" borderId="56" xfId="0" applyFont="1" applyFill="1" applyBorder="1" applyAlignment="1">
      <alignment horizontal="center" vertical="top" wrapText="1"/>
    </xf>
    <xf numFmtId="1" fontId="133" fillId="19" borderId="234" xfId="14" applyNumberFormat="1" applyFont="1" applyFill="1" applyBorder="1" applyAlignment="1" applyProtection="1">
      <alignment horizontal="center" vertical="center"/>
    </xf>
    <xf numFmtId="3" fontId="4" fillId="2" borderId="0" xfId="0" applyNumberFormat="1" applyFont="1" applyFill="1" applyAlignment="1" applyProtection="1">
      <alignment horizontal="justify" vertical="center" wrapText="1"/>
      <protection locked="0"/>
    </xf>
    <xf numFmtId="0" fontId="53" fillId="8" borderId="0" xfId="0" applyFont="1" applyFill="1" applyAlignment="1">
      <alignment horizontal="right" vertical="center"/>
    </xf>
    <xf numFmtId="0" fontId="5" fillId="2" borderId="0" xfId="0" applyFont="1" applyFill="1" applyAlignment="1">
      <alignment horizontal="right" vertical="center"/>
    </xf>
    <xf numFmtId="0" fontId="0" fillId="2" borderId="0" xfId="0" applyFill="1" applyAlignment="1">
      <alignment horizontal="center"/>
    </xf>
    <xf numFmtId="0" fontId="55" fillId="64" borderId="0" xfId="9" applyAlignment="1" applyProtection="1">
      <alignment horizontal="justify" vertical="center"/>
      <protection locked="0"/>
    </xf>
    <xf numFmtId="0" fontId="54" fillId="63" borderId="0" xfId="8" applyAlignment="1">
      <alignment horizontal="right" vertical="center"/>
    </xf>
    <xf numFmtId="0" fontId="54" fillId="63" borderId="0" xfId="8" applyFont="1" applyAlignment="1">
      <alignment horizontal="right" vertical="center"/>
    </xf>
    <xf numFmtId="0" fontId="55" fillId="64" borderId="0" xfId="9" applyAlignment="1" applyProtection="1">
      <alignment horizontal="justify" vertical="center" wrapText="1"/>
    </xf>
    <xf numFmtId="0" fontId="7" fillId="0" borderId="0" xfId="0" applyFont="1" applyFill="1" applyAlignment="1">
      <alignment horizontal="center" vertical="center" wrapText="1"/>
    </xf>
    <xf numFmtId="0" fontId="55" fillId="64" borderId="0" xfId="9" applyAlignment="1" applyProtection="1">
      <alignment horizontal="justify" vertical="center" wrapText="1"/>
      <protection locked="0"/>
    </xf>
    <xf numFmtId="0" fontId="53" fillId="13" borderId="0" xfId="0" applyFont="1" applyFill="1" applyBorder="1" applyAlignment="1">
      <alignment horizontal="center" vertical="center"/>
    </xf>
    <xf numFmtId="6" fontId="55" fillId="64" borderId="0" xfId="9" applyNumberFormat="1" applyAlignment="1" applyProtection="1">
      <alignment horizontal="justify" vertical="center" wrapText="1"/>
      <protection locked="0"/>
    </xf>
    <xf numFmtId="0" fontId="57" fillId="24" borderId="0" xfId="11" applyAlignment="1">
      <alignment horizontal="right" vertical="center" wrapText="1"/>
    </xf>
    <xf numFmtId="0" fontId="56" fillId="111" borderId="0" xfId="10" applyFill="1" applyAlignment="1">
      <alignment horizontal="left" vertical="center" wrapText="1"/>
    </xf>
    <xf numFmtId="0" fontId="50" fillId="2" borderId="0" xfId="0" applyFont="1" applyFill="1" applyAlignment="1">
      <alignment horizontal="left" vertical="center" wrapText="1"/>
    </xf>
    <xf numFmtId="0" fontId="7" fillId="2" borderId="0" xfId="0" applyFont="1" applyFill="1" applyAlignment="1">
      <alignment horizontal="center" vertical="center" wrapText="1"/>
    </xf>
    <xf numFmtId="0" fontId="57" fillId="24" borderId="0" xfId="0" applyFont="1" applyFill="1" applyAlignment="1">
      <alignment horizontal="right" vertical="center" wrapText="1"/>
    </xf>
    <xf numFmtId="0" fontId="0" fillId="2" borderId="0" xfId="0" applyFont="1" applyFill="1" applyAlignment="1">
      <alignment horizontal="center" vertical="center" wrapText="1"/>
    </xf>
    <xf numFmtId="0" fontId="56" fillId="110" borderId="0" xfId="10" applyFill="1" applyAlignment="1">
      <alignment horizontal="left" vertical="center" wrapText="1"/>
    </xf>
    <xf numFmtId="0" fontId="27" fillId="2" borderId="0" xfId="0" applyFont="1" applyFill="1" applyAlignment="1">
      <alignment horizontal="center" vertical="center" wrapText="1"/>
    </xf>
    <xf numFmtId="0" fontId="8" fillId="2" borderId="0" xfId="0" applyFont="1" applyFill="1" applyAlignment="1">
      <alignment horizontal="center"/>
    </xf>
    <xf numFmtId="0" fontId="41" fillId="24" borderId="0" xfId="0" applyFont="1" applyFill="1" applyAlignment="1">
      <alignment horizontal="center" vertical="center"/>
    </xf>
    <xf numFmtId="0" fontId="42" fillId="19" borderId="0" xfId="0" applyFont="1" applyFill="1" applyAlignment="1">
      <alignment horizontal="center" vertical="center"/>
    </xf>
    <xf numFmtId="0" fontId="8" fillId="5" borderId="0" xfId="0" applyFont="1" applyFill="1" applyAlignment="1">
      <alignment horizontal="center"/>
    </xf>
    <xf numFmtId="0" fontId="50" fillId="2" borderId="0" xfId="0" applyFont="1" applyFill="1" applyAlignment="1">
      <alignment horizontal="left" vertical="top" wrapText="1"/>
    </xf>
    <xf numFmtId="0" fontId="72" fillId="48" borderId="2" xfId="0" applyFont="1" applyFill="1" applyBorder="1" applyAlignment="1">
      <alignment horizontal="center" vertical="center" textRotation="90" wrapText="1"/>
    </xf>
    <xf numFmtId="0" fontId="72" fillId="48" borderId="22" xfId="0" applyFont="1" applyFill="1" applyBorder="1" applyAlignment="1">
      <alignment horizontal="center" vertical="center" textRotation="90" wrapText="1"/>
    </xf>
    <xf numFmtId="0" fontId="72" fillId="48" borderId="120" xfId="0" applyFont="1" applyFill="1" applyBorder="1" applyAlignment="1">
      <alignment horizontal="center" vertical="center" textRotation="90" wrapText="1"/>
    </xf>
    <xf numFmtId="0" fontId="36" fillId="2" borderId="6" xfId="0" applyFont="1" applyFill="1" applyBorder="1" applyAlignment="1">
      <alignment horizontal="center" vertical="center" wrapText="1"/>
    </xf>
    <xf numFmtId="0" fontId="72" fillId="3" borderId="2" xfId="0" applyFont="1" applyFill="1" applyBorder="1" applyAlignment="1">
      <alignment horizontal="center" vertical="center" textRotation="90" wrapText="1"/>
    </xf>
    <xf numFmtId="0" fontId="72" fillId="3" borderId="22" xfId="0" applyFont="1" applyFill="1" applyBorder="1" applyAlignment="1">
      <alignment horizontal="center" vertical="center" textRotation="90" wrapText="1"/>
    </xf>
    <xf numFmtId="0" fontId="72" fillId="3" borderId="120" xfId="0" applyFont="1" applyFill="1" applyBorder="1" applyAlignment="1">
      <alignment horizontal="center" vertical="center" textRotation="90" wrapText="1"/>
    </xf>
    <xf numFmtId="0" fontId="72" fillId="9" borderId="2" xfId="0" applyFont="1" applyFill="1" applyBorder="1" applyAlignment="1">
      <alignment horizontal="center" vertical="center" textRotation="90" wrapText="1"/>
    </xf>
    <xf numFmtId="0" fontId="72" fillId="9" borderId="22" xfId="0" applyFont="1" applyFill="1" applyBorder="1" applyAlignment="1">
      <alignment horizontal="center" vertical="center" textRotation="90" wrapText="1"/>
    </xf>
    <xf numFmtId="0" fontId="72" fillId="9" borderId="120" xfId="0" applyFont="1" applyFill="1" applyBorder="1" applyAlignment="1">
      <alignment horizontal="center" vertical="center" textRotation="90" wrapText="1"/>
    </xf>
    <xf numFmtId="0" fontId="70" fillId="27" borderId="3" xfId="0" applyFont="1" applyFill="1" applyBorder="1" applyAlignment="1">
      <alignment horizontal="center" vertical="center" wrapText="1"/>
    </xf>
    <xf numFmtId="0" fontId="70" fillId="27" borderId="4" xfId="0" applyFont="1" applyFill="1" applyBorder="1" applyAlignment="1">
      <alignment horizontal="center" vertical="center" wrapText="1"/>
    </xf>
    <xf numFmtId="0" fontId="72" fillId="74" borderId="2" xfId="0" applyFont="1" applyFill="1" applyBorder="1" applyAlignment="1">
      <alignment horizontal="center" vertical="center" textRotation="90" wrapText="1"/>
    </xf>
    <xf numFmtId="0" fontId="72" fillId="74" borderId="22" xfId="0" applyFont="1" applyFill="1" applyBorder="1" applyAlignment="1">
      <alignment horizontal="center" vertical="center" textRotation="90" wrapText="1"/>
    </xf>
    <xf numFmtId="0" fontId="72" fillId="74" borderId="120" xfId="0" applyFont="1" applyFill="1" applyBorder="1" applyAlignment="1">
      <alignment horizontal="center" vertical="center" textRotation="90" wrapText="1"/>
    </xf>
    <xf numFmtId="0" fontId="72" fillId="15" borderId="2" xfId="0" applyFont="1" applyFill="1" applyBorder="1" applyAlignment="1">
      <alignment horizontal="center" vertical="center" textRotation="90" wrapText="1"/>
    </xf>
    <xf numFmtId="0" fontId="72" fillId="15" borderId="22" xfId="0" applyFont="1" applyFill="1" applyBorder="1" applyAlignment="1">
      <alignment horizontal="center" vertical="center" textRotation="90" wrapText="1"/>
    </xf>
    <xf numFmtId="0" fontId="72" fillId="15" borderId="120" xfId="0" applyFont="1" applyFill="1" applyBorder="1" applyAlignment="1">
      <alignment horizontal="center" vertical="center" textRotation="90" wrapText="1"/>
    </xf>
    <xf numFmtId="0" fontId="72" fillId="13" borderId="2" xfId="0" applyFont="1" applyFill="1" applyBorder="1" applyAlignment="1">
      <alignment horizontal="center" vertical="center" textRotation="90" wrapText="1"/>
    </xf>
    <xf numFmtId="0" fontId="72" fillId="13" borderId="22" xfId="0" applyFont="1" applyFill="1" applyBorder="1" applyAlignment="1">
      <alignment horizontal="center" vertical="center" textRotation="90" wrapText="1"/>
    </xf>
    <xf numFmtId="0" fontId="72" fillId="13" borderId="120" xfId="0" applyFont="1" applyFill="1" applyBorder="1" applyAlignment="1">
      <alignment horizontal="center" vertical="center" textRotation="90" wrapText="1"/>
    </xf>
    <xf numFmtId="0" fontId="76" fillId="18" borderId="26" xfId="0" applyFont="1" applyFill="1" applyBorder="1" applyAlignment="1" applyProtection="1">
      <alignment horizontal="justify" vertical="center" wrapText="1"/>
    </xf>
    <xf numFmtId="0" fontId="76" fillId="18" borderId="25" xfId="0" applyFont="1" applyFill="1" applyBorder="1" applyAlignment="1" applyProtection="1">
      <alignment horizontal="justify" vertical="center" wrapText="1"/>
    </xf>
    <xf numFmtId="0" fontId="78" fillId="29" borderId="1" xfId="0" applyFont="1" applyFill="1" applyBorder="1" applyAlignment="1" applyProtection="1">
      <alignment horizontal="center" vertical="center" wrapText="1"/>
    </xf>
    <xf numFmtId="0" fontId="64" fillId="93" borderId="26" xfId="0" applyFont="1" applyFill="1" applyBorder="1" applyAlignment="1" applyProtection="1">
      <alignment horizontal="justify" vertical="center" wrapText="1"/>
    </xf>
    <xf numFmtId="0" fontId="62" fillId="70" borderId="25" xfId="0" applyFont="1" applyFill="1" applyBorder="1" applyAlignment="1" applyProtection="1">
      <alignment horizontal="center" vertical="center" wrapText="1"/>
      <protection locked="0"/>
    </xf>
    <xf numFmtId="0" fontId="78" fillId="29" borderId="159" xfId="0" applyFont="1" applyFill="1" applyBorder="1" applyAlignment="1" applyProtection="1">
      <alignment horizontal="center" vertical="center" wrapText="1"/>
    </xf>
    <xf numFmtId="0" fontId="78" fillId="29" borderId="126" xfId="0" applyFont="1" applyFill="1" applyBorder="1" applyAlignment="1" applyProtection="1">
      <alignment horizontal="center" vertical="center" wrapText="1"/>
    </xf>
    <xf numFmtId="0" fontId="78" fillId="29" borderId="127" xfId="0" applyFont="1" applyFill="1" applyBorder="1" applyAlignment="1" applyProtection="1">
      <alignment horizontal="center" vertical="center" wrapText="1"/>
    </xf>
    <xf numFmtId="0" fontId="89" fillId="96" borderId="122" xfId="0" applyFont="1" applyFill="1" applyBorder="1" applyAlignment="1" applyProtection="1">
      <alignment horizontal="center" vertical="center" wrapText="1"/>
      <protection locked="0"/>
    </xf>
    <xf numFmtId="0" fontId="89" fillId="96" borderId="33" xfId="0" applyFont="1" applyFill="1" applyBorder="1" applyAlignment="1" applyProtection="1">
      <alignment horizontal="center" vertical="center" wrapText="1"/>
      <protection locked="0"/>
    </xf>
    <xf numFmtId="0" fontId="60" fillId="75" borderId="121" xfId="0" applyFont="1" applyFill="1" applyBorder="1" applyAlignment="1" applyProtection="1">
      <alignment horizontal="left" vertical="center" wrapText="1"/>
    </xf>
    <xf numFmtId="0" fontId="60" fillId="75" borderId="122" xfId="0" applyFont="1" applyFill="1" applyBorder="1" applyAlignment="1" applyProtection="1">
      <alignment horizontal="left" vertical="center" wrapText="1"/>
    </xf>
    <xf numFmtId="0" fontId="60" fillId="75" borderId="33" xfId="0" applyFont="1" applyFill="1" applyBorder="1" applyAlignment="1" applyProtection="1">
      <alignment horizontal="left" vertical="center" wrapText="1"/>
    </xf>
    <xf numFmtId="0" fontId="62" fillId="70" borderId="25" xfId="0" applyFont="1" applyFill="1" applyBorder="1" applyAlignment="1" applyProtection="1">
      <alignment horizontal="justify" vertical="center" wrapText="1"/>
      <protection locked="0"/>
    </xf>
    <xf numFmtId="0" fontId="76" fillId="41" borderId="25" xfId="0" applyFont="1" applyFill="1" applyBorder="1" applyAlignment="1" applyProtection="1">
      <alignment horizontal="justify" vertical="center" wrapText="1"/>
    </xf>
    <xf numFmtId="0" fontId="53" fillId="30" borderId="23" xfId="0" applyFont="1" applyFill="1" applyBorder="1" applyAlignment="1" applyProtection="1">
      <alignment horizontal="right" vertical="center" wrapText="1"/>
    </xf>
    <xf numFmtId="0" fontId="53" fillId="30" borderId="24" xfId="0" applyFont="1" applyFill="1" applyBorder="1" applyAlignment="1" applyProtection="1">
      <alignment horizontal="right" vertical="center" wrapText="1"/>
    </xf>
    <xf numFmtId="0" fontId="81" fillId="75" borderId="27" xfId="0" applyFont="1" applyFill="1" applyBorder="1" applyAlignment="1" applyProtection="1">
      <alignment horizontal="center" vertical="center" wrapText="1"/>
      <protection locked="0"/>
    </xf>
    <xf numFmtId="0" fontId="61" fillId="93" borderId="26" xfId="0" applyFont="1" applyFill="1" applyBorder="1" applyAlignment="1" applyProtection="1">
      <alignment horizontal="justify" vertical="center" wrapText="1"/>
    </xf>
    <xf numFmtId="0" fontId="81" fillId="75" borderId="25" xfId="0" applyFont="1" applyFill="1" applyBorder="1" applyAlignment="1" applyProtection="1">
      <alignment horizontal="center" vertical="center" wrapText="1"/>
      <protection locked="0"/>
    </xf>
    <xf numFmtId="0" fontId="73" fillId="75" borderId="53" xfId="0" applyFont="1" applyFill="1" applyBorder="1" applyAlignment="1" applyProtection="1">
      <alignment horizontal="justify" vertical="center" wrapText="1"/>
      <protection locked="0"/>
    </xf>
    <xf numFmtId="0" fontId="73" fillId="75" borderId="54" xfId="0" applyFont="1" applyFill="1" applyBorder="1" applyAlignment="1" applyProtection="1">
      <alignment horizontal="justify" vertical="center" wrapText="1"/>
      <protection locked="0"/>
    </xf>
    <xf numFmtId="0" fontId="73" fillId="75" borderId="30" xfId="0" applyFont="1" applyFill="1" applyBorder="1" applyAlignment="1" applyProtection="1">
      <alignment horizontal="justify" vertical="center" wrapText="1"/>
      <protection locked="0"/>
    </xf>
    <xf numFmtId="0" fontId="62" fillId="70" borderId="33" xfId="0" applyFont="1" applyFill="1" applyBorder="1" applyAlignment="1" applyProtection="1">
      <alignment horizontal="left" vertical="center" wrapText="1"/>
      <protection locked="0"/>
    </xf>
    <xf numFmtId="0" fontId="62" fillId="70" borderId="25" xfId="0" applyFont="1" applyFill="1" applyBorder="1" applyAlignment="1" applyProtection="1">
      <alignment horizontal="left" vertical="center" wrapText="1"/>
      <protection locked="0"/>
    </xf>
    <xf numFmtId="0" fontId="61" fillId="103" borderId="52" xfId="0" applyFont="1" applyFill="1" applyBorder="1" applyAlignment="1" applyProtection="1">
      <alignment horizontal="justify" vertical="center" wrapText="1"/>
    </xf>
    <xf numFmtId="0" fontId="61" fillId="103" borderId="54" xfId="0" applyFont="1" applyFill="1" applyBorder="1" applyAlignment="1" applyProtection="1">
      <alignment horizontal="justify" vertical="center" wrapText="1"/>
    </xf>
    <xf numFmtId="0" fontId="61" fillId="103" borderId="30" xfId="0" applyFont="1" applyFill="1" applyBorder="1" applyAlignment="1" applyProtection="1">
      <alignment horizontal="justify" vertical="center" wrapText="1"/>
    </xf>
    <xf numFmtId="0" fontId="62" fillId="70" borderId="162" xfId="0" applyFont="1" applyFill="1" applyBorder="1" applyAlignment="1" applyProtection="1">
      <alignment horizontal="justify" vertical="center" wrapText="1"/>
      <protection locked="0"/>
    </xf>
    <xf numFmtId="0" fontId="53" fillId="4" borderId="2" xfId="0" applyFont="1" applyFill="1" applyBorder="1" applyAlignment="1" applyProtection="1">
      <alignment horizontal="center" vertical="center" wrapText="1"/>
    </xf>
    <xf numFmtId="0" fontId="53" fillId="35" borderId="23" xfId="0" applyFont="1" applyFill="1" applyBorder="1" applyAlignment="1" applyProtection="1">
      <alignment horizontal="right" vertical="center" wrapText="1"/>
    </xf>
    <xf numFmtId="0" fontId="53" fillId="35" borderId="24" xfId="0" applyFont="1" applyFill="1" applyBorder="1" applyAlignment="1" applyProtection="1">
      <alignment horizontal="right" vertical="center" wrapText="1"/>
    </xf>
    <xf numFmtId="0" fontId="76" fillId="18" borderId="28" xfId="0" applyFont="1" applyFill="1" applyBorder="1" applyAlignment="1" applyProtection="1">
      <alignment horizontal="justify" vertical="center" wrapText="1"/>
    </xf>
    <xf numFmtId="0" fontId="61" fillId="97" borderId="28" xfId="0" applyFont="1" applyFill="1" applyBorder="1" applyAlignment="1" applyProtection="1">
      <alignment horizontal="justify" vertical="center" wrapText="1"/>
    </xf>
    <xf numFmtId="0" fontId="73" fillId="98" borderId="28" xfId="0" applyFont="1" applyFill="1" applyBorder="1" applyAlignment="1" applyProtection="1">
      <alignment horizontal="justify" vertical="center" wrapText="1"/>
      <protection locked="0"/>
    </xf>
    <xf numFmtId="0" fontId="60" fillId="98" borderId="138" xfId="0" applyFont="1" applyFill="1" applyBorder="1" applyAlignment="1" applyProtection="1">
      <alignment horizontal="left" vertical="center" wrapText="1"/>
    </xf>
    <xf numFmtId="0" fontId="89" fillId="98" borderId="138" xfId="0" applyFont="1" applyFill="1" applyBorder="1" applyAlignment="1" applyProtection="1">
      <alignment horizontal="center" vertical="center" wrapText="1"/>
      <protection locked="0"/>
    </xf>
    <xf numFmtId="0" fontId="78" fillId="34" borderId="161" xfId="0" applyFont="1" applyFill="1" applyBorder="1" applyAlignment="1" applyProtection="1">
      <alignment horizontal="center" vertical="center" wrapText="1"/>
    </xf>
    <xf numFmtId="0" fontId="78" fillId="34" borderId="139" xfId="0" applyFont="1" applyFill="1" applyBorder="1" applyAlignment="1" applyProtection="1">
      <alignment horizontal="center" vertical="center" wrapText="1"/>
    </xf>
    <xf numFmtId="0" fontId="78" fillId="34" borderId="140" xfId="0" applyFont="1" applyFill="1" applyBorder="1" applyAlignment="1" applyProtection="1">
      <alignment horizontal="center" vertical="center" wrapText="1"/>
    </xf>
    <xf numFmtId="0" fontId="75" fillId="34" borderId="1" xfId="0" applyFont="1" applyFill="1" applyBorder="1" applyAlignment="1" applyProtection="1">
      <alignment horizontal="center" vertical="center" wrapText="1"/>
    </xf>
    <xf numFmtId="0" fontId="62" fillId="100" borderId="160" xfId="0" applyFont="1" applyFill="1" applyBorder="1" applyAlignment="1" applyProtection="1">
      <alignment horizontal="left" vertical="center" wrapText="1"/>
      <protection locked="0"/>
    </xf>
    <xf numFmtId="0" fontId="62" fillId="100" borderId="28" xfId="0" applyFont="1" applyFill="1" applyBorder="1" applyAlignment="1" applyProtection="1">
      <alignment horizontal="left" vertical="center" wrapText="1"/>
      <protection locked="0"/>
    </xf>
    <xf numFmtId="0" fontId="62" fillId="100" borderId="28" xfId="0" applyFont="1" applyFill="1" applyBorder="1" applyAlignment="1" applyProtection="1">
      <alignment horizontal="center" vertical="center" wrapText="1"/>
      <protection locked="0"/>
    </xf>
    <xf numFmtId="0" fontId="75" fillId="29" borderId="1" xfId="0" applyFont="1" applyFill="1" applyBorder="1" applyAlignment="1" applyProtection="1">
      <alignment horizontal="center" vertical="center" wrapText="1"/>
    </xf>
    <xf numFmtId="0" fontId="78" fillId="33" borderId="1" xfId="0" applyFont="1" applyFill="1" applyBorder="1" applyAlignment="1" applyProtection="1">
      <alignment horizontal="center" vertical="center" wrapText="1"/>
    </xf>
    <xf numFmtId="0" fontId="78" fillId="33" borderId="2" xfId="0" applyFont="1" applyFill="1" applyBorder="1" applyAlignment="1" applyProtection="1">
      <alignment horizontal="center" vertical="center" wrapText="1"/>
    </xf>
    <xf numFmtId="0" fontId="61" fillId="104" borderId="29" xfId="0" applyFont="1" applyFill="1" applyBorder="1" applyAlignment="1" applyProtection="1">
      <alignment horizontal="justify" vertical="center" wrapText="1"/>
    </xf>
    <xf numFmtId="0" fontId="62" fillId="70" borderId="29" xfId="0" applyFont="1" applyFill="1" applyBorder="1" applyAlignment="1" applyProtection="1">
      <alignment horizontal="justify" vertical="center" wrapText="1"/>
      <protection locked="0"/>
    </xf>
    <xf numFmtId="0" fontId="73" fillId="32" borderId="52" xfId="0" applyFont="1" applyFill="1" applyBorder="1" applyAlignment="1" applyProtection="1">
      <alignment horizontal="justify" vertical="center" wrapText="1"/>
      <protection locked="0"/>
    </xf>
    <xf numFmtId="0" fontId="73" fillId="32" borderId="54" xfId="0" applyFont="1" applyFill="1" applyBorder="1" applyAlignment="1" applyProtection="1">
      <alignment horizontal="justify" vertical="center" wrapText="1"/>
      <protection locked="0"/>
    </xf>
    <xf numFmtId="0" fontId="73" fillId="32" borderId="30" xfId="0" applyFont="1" applyFill="1" applyBorder="1" applyAlignment="1" applyProtection="1">
      <alignment horizontal="justify" vertical="center" wrapText="1"/>
      <protection locked="0"/>
    </xf>
    <xf numFmtId="0" fontId="76" fillId="18" borderId="29" xfId="0" applyFont="1" applyFill="1" applyBorder="1" applyAlignment="1" applyProtection="1">
      <alignment horizontal="justify" vertical="center" wrapText="1"/>
    </xf>
    <xf numFmtId="0" fontId="73" fillId="75" borderId="29" xfId="0" applyFont="1" applyFill="1" applyBorder="1" applyAlignment="1" applyProtection="1">
      <alignment horizontal="justify" vertical="center" wrapText="1"/>
      <protection locked="0"/>
    </xf>
    <xf numFmtId="0" fontId="75" fillId="34" borderId="136" xfId="0" applyFont="1" applyFill="1" applyBorder="1" applyAlignment="1" applyProtection="1">
      <alignment horizontal="center" vertical="center" wrapText="1"/>
    </xf>
    <xf numFmtId="0" fontId="76" fillId="17" borderId="136" xfId="0" applyFont="1" applyFill="1" applyBorder="1" applyAlignment="1" applyProtection="1"/>
    <xf numFmtId="0" fontId="76" fillId="4" borderId="1" xfId="0" applyFont="1" applyFill="1" applyBorder="1" applyAlignment="1" applyProtection="1"/>
    <xf numFmtId="0" fontId="81" fillId="98" borderId="28" xfId="0" applyFont="1" applyFill="1" applyBorder="1" applyAlignment="1" applyProtection="1">
      <alignment horizontal="center" vertical="center" wrapText="1"/>
      <protection locked="0"/>
    </xf>
    <xf numFmtId="0" fontId="78" fillId="34" borderId="1" xfId="0" applyFont="1" applyFill="1" applyBorder="1" applyAlignment="1" applyProtection="1">
      <alignment horizontal="center" vertical="center" wrapText="1"/>
    </xf>
    <xf numFmtId="0" fontId="78" fillId="34" borderId="2" xfId="0" applyFont="1" applyFill="1" applyBorder="1" applyAlignment="1" applyProtection="1">
      <alignment horizontal="center" vertical="center" wrapText="1"/>
    </xf>
    <xf numFmtId="0" fontId="62" fillId="98" borderId="28" xfId="0" applyFont="1" applyFill="1" applyBorder="1" applyAlignment="1" applyProtection="1">
      <alignment horizontal="justify" vertical="center" wrapText="1"/>
    </xf>
    <xf numFmtId="0" fontId="79" fillId="27" borderId="3" xfId="0" applyFont="1" applyFill="1" applyBorder="1" applyAlignment="1" applyProtection="1">
      <alignment horizontal="center" vertical="center" wrapText="1"/>
    </xf>
    <xf numFmtId="0" fontId="79" fillId="27" borderId="79" xfId="0" applyFont="1" applyFill="1" applyBorder="1" applyAlignment="1" applyProtection="1">
      <alignment horizontal="center" vertical="center" wrapText="1"/>
    </xf>
    <xf numFmtId="0" fontId="79" fillId="27" borderId="4" xfId="0" applyFont="1" applyFill="1" applyBorder="1" applyAlignment="1" applyProtection="1">
      <alignment horizontal="center" vertical="center" wrapText="1"/>
    </xf>
    <xf numFmtId="0" fontId="76" fillId="18" borderId="137" xfId="0" applyFont="1" applyFill="1" applyBorder="1" applyAlignment="1" applyProtection="1">
      <alignment horizontal="justify" vertical="center" wrapText="1"/>
    </xf>
    <xf numFmtId="0" fontId="60" fillId="70" borderId="129" xfId="0" applyFont="1" applyFill="1" applyBorder="1" applyAlignment="1" applyProtection="1">
      <alignment horizontal="justify" vertical="center" wrapText="1"/>
      <protection locked="0"/>
    </xf>
    <xf numFmtId="0" fontId="60" fillId="70" borderId="133" xfId="0" applyFont="1" applyFill="1" applyBorder="1" applyAlignment="1" applyProtection="1">
      <alignment horizontal="justify" vertical="center" wrapText="1"/>
      <protection locked="0"/>
    </xf>
    <xf numFmtId="0" fontId="73" fillId="75" borderId="157" xfId="0" applyFont="1" applyFill="1" applyBorder="1" applyAlignment="1" applyProtection="1">
      <alignment horizontal="justify" vertical="center" wrapText="1"/>
      <protection locked="0"/>
    </xf>
    <xf numFmtId="0" fontId="73" fillId="75" borderId="158" xfId="0" applyFont="1" applyFill="1" applyBorder="1" applyAlignment="1" applyProtection="1">
      <alignment horizontal="justify" vertical="center" wrapText="1"/>
      <protection locked="0"/>
    </xf>
    <xf numFmtId="0" fontId="75" fillId="29" borderId="120" xfId="0" applyFont="1" applyFill="1" applyBorder="1" applyAlignment="1" applyProtection="1">
      <alignment horizontal="center" vertical="center" wrapText="1"/>
    </xf>
    <xf numFmtId="0" fontId="76" fillId="4" borderId="120" xfId="0" applyFont="1" applyFill="1" applyBorder="1" applyAlignment="1" applyProtection="1"/>
    <xf numFmtId="0" fontId="75" fillId="29" borderId="124" xfId="0" applyFont="1" applyFill="1" applyBorder="1" applyAlignment="1" applyProtection="1">
      <alignment horizontal="center" vertical="center" wrapText="1"/>
    </xf>
    <xf numFmtId="0" fontId="76" fillId="4" borderId="124" xfId="0" applyFont="1" applyFill="1" applyBorder="1" applyAlignment="1" applyProtection="1"/>
    <xf numFmtId="0" fontId="76" fillId="4" borderId="125" xfId="0" applyFont="1" applyFill="1" applyBorder="1" applyAlignment="1" applyProtection="1"/>
    <xf numFmtId="0" fontId="64" fillId="95" borderId="26" xfId="0" applyFont="1" applyFill="1" applyBorder="1" applyAlignment="1" applyProtection="1">
      <alignment horizontal="justify" vertical="center" wrapText="1"/>
    </xf>
    <xf numFmtId="0" fontId="73" fillId="70" borderId="25" xfId="0" applyFont="1" applyFill="1" applyBorder="1" applyAlignment="1" applyProtection="1">
      <alignment horizontal="justify" vertical="center" wrapText="1"/>
      <protection locked="0"/>
    </xf>
    <xf numFmtId="0" fontId="73" fillId="70" borderId="25" xfId="0" applyFont="1" applyFill="1" applyBorder="1" applyAlignment="1" applyProtection="1">
      <alignment horizontal="center" vertical="center" wrapText="1"/>
      <protection locked="0"/>
    </xf>
    <xf numFmtId="0" fontId="73" fillId="70" borderId="33" xfId="0" applyFont="1" applyFill="1" applyBorder="1" applyAlignment="1" applyProtection="1">
      <alignment horizontal="left" vertical="center" wrapText="1"/>
      <protection locked="0"/>
    </xf>
    <xf numFmtId="0" fontId="73" fillId="70" borderId="25" xfId="0" applyFont="1" applyFill="1" applyBorder="1" applyAlignment="1" applyProtection="1">
      <alignment horizontal="left" vertical="center" wrapText="1"/>
      <protection locked="0"/>
    </xf>
    <xf numFmtId="0" fontId="75" fillId="28" borderId="22" xfId="0" applyFont="1" applyFill="1" applyBorder="1" applyAlignment="1" applyProtection="1">
      <alignment horizontal="center" vertical="center" wrapText="1"/>
    </xf>
    <xf numFmtId="0" fontId="76" fillId="15" borderId="22" xfId="0" applyFont="1" applyFill="1" applyBorder="1" applyAlignment="1" applyProtection="1"/>
    <xf numFmtId="0" fontId="76" fillId="18" borderId="21" xfId="0" applyFont="1" applyFill="1" applyBorder="1" applyAlignment="1" applyProtection="1">
      <alignment horizontal="justify" vertical="center" wrapText="1"/>
    </xf>
    <xf numFmtId="0" fontId="81" fillId="90" borderId="88" xfId="0" applyFont="1" applyFill="1" applyBorder="1" applyAlignment="1" applyProtection="1">
      <alignment horizontal="center" vertical="center" wrapText="1"/>
      <protection locked="0"/>
    </xf>
    <xf numFmtId="0" fontId="81" fillId="90" borderId="89" xfId="0" applyFont="1" applyFill="1" applyBorder="1" applyAlignment="1" applyProtection="1">
      <alignment horizontal="center" vertical="center" wrapText="1"/>
      <protection locked="0"/>
    </xf>
    <xf numFmtId="0" fontId="75" fillId="28" borderId="5" xfId="0" applyFont="1" applyFill="1" applyBorder="1" applyAlignment="1" applyProtection="1">
      <alignment horizontal="center" vertical="center" wrapText="1"/>
    </xf>
    <xf numFmtId="0" fontId="75" fillId="28" borderId="142" xfId="0" applyFont="1" applyFill="1" applyBorder="1" applyAlignment="1" applyProtection="1">
      <alignment horizontal="center" vertical="center" wrapText="1"/>
    </xf>
    <xf numFmtId="0" fontId="75" fillId="28" borderId="19" xfId="0" applyFont="1" applyFill="1" applyBorder="1" applyAlignment="1" applyProtection="1">
      <alignment horizontal="center" vertical="center" wrapText="1"/>
    </xf>
    <xf numFmtId="0" fontId="62" fillId="71" borderId="50" xfId="0" applyFont="1" applyFill="1" applyBorder="1" applyAlignment="1" applyProtection="1">
      <alignment horizontal="left" vertical="center" wrapText="1"/>
      <protection locked="0"/>
    </xf>
    <xf numFmtId="0" fontId="62" fillId="71" borderId="36" xfId="0" applyFont="1" applyFill="1" applyBorder="1" applyAlignment="1" applyProtection="1">
      <alignment horizontal="left" vertical="center" wrapText="1"/>
      <protection locked="0"/>
    </xf>
    <xf numFmtId="0" fontId="62" fillId="71" borderId="21" xfId="0" applyFont="1" applyFill="1" applyBorder="1" applyAlignment="1" applyProtection="1">
      <alignment horizontal="center" vertical="center" wrapText="1"/>
      <protection locked="0"/>
    </xf>
    <xf numFmtId="0" fontId="62" fillId="71" borderId="21" xfId="0" applyFont="1" applyFill="1" applyBorder="1" applyAlignment="1" applyProtection="1">
      <alignment horizontal="left" vertical="center" wrapText="1"/>
      <protection locked="0"/>
    </xf>
    <xf numFmtId="0" fontId="53" fillId="26" borderId="23" xfId="0" applyFont="1" applyFill="1" applyBorder="1" applyAlignment="1" applyProtection="1">
      <alignment horizontal="right" vertical="center" wrapText="1"/>
    </xf>
    <xf numFmtId="0" fontId="53" fillId="26" borderId="24" xfId="0" applyFont="1" applyFill="1" applyBorder="1" applyAlignment="1" applyProtection="1">
      <alignment horizontal="right" vertical="center" wrapText="1"/>
    </xf>
    <xf numFmtId="0" fontId="73" fillId="90" borderId="70" xfId="0" applyFont="1" applyFill="1" applyBorder="1" applyAlignment="1" applyProtection="1">
      <alignment horizontal="justify" vertical="center" wrapText="1"/>
      <protection locked="0"/>
    </xf>
    <xf numFmtId="0" fontId="73" fillId="90" borderId="71" xfId="0" applyFont="1" applyFill="1" applyBorder="1" applyAlignment="1" applyProtection="1">
      <alignment horizontal="justify" vertical="center" wrapText="1"/>
      <protection locked="0"/>
    </xf>
    <xf numFmtId="0" fontId="73" fillId="90" borderId="72" xfId="0" applyFont="1" applyFill="1" applyBorder="1" applyAlignment="1" applyProtection="1">
      <alignment horizontal="justify" vertical="center" wrapText="1"/>
      <protection locked="0"/>
    </xf>
    <xf numFmtId="0" fontId="62" fillId="75" borderId="25" xfId="0" applyFont="1" applyFill="1" applyBorder="1" applyAlignment="1" applyProtection="1">
      <alignment horizontal="justify" vertical="center" wrapText="1"/>
    </xf>
    <xf numFmtId="0" fontId="23" fillId="4" borderId="25" xfId="0" applyFont="1" applyFill="1" applyBorder="1" applyAlignment="1" applyProtection="1">
      <alignment horizontal="center" vertical="center" wrapText="1"/>
    </xf>
    <xf numFmtId="0" fontId="53" fillId="15" borderId="2" xfId="0" applyFont="1" applyFill="1" applyBorder="1" applyAlignment="1" applyProtection="1">
      <alignment horizontal="center" vertical="center" wrapText="1"/>
    </xf>
    <xf numFmtId="0" fontId="53" fillId="15" borderId="94" xfId="0" applyFont="1" applyFill="1" applyBorder="1" applyAlignment="1" applyProtection="1">
      <alignment horizontal="center" vertical="center" wrapText="1"/>
    </xf>
    <xf numFmtId="0" fontId="53" fillId="15" borderId="96" xfId="0" applyFont="1" applyFill="1" applyBorder="1" applyAlignment="1" applyProtection="1">
      <alignment horizontal="center" vertical="center" wrapText="1"/>
    </xf>
    <xf numFmtId="0" fontId="53" fillId="15" borderId="98" xfId="0" applyFont="1" applyFill="1" applyBorder="1" applyAlignment="1" applyProtection="1">
      <alignment horizontal="center" vertical="center" wrapText="1"/>
    </xf>
    <xf numFmtId="1" fontId="82" fillId="90" borderId="40" xfId="0" applyNumberFormat="1" applyFont="1" applyFill="1" applyBorder="1" applyAlignment="1" applyProtection="1">
      <alignment horizontal="center" vertical="center" wrapText="1"/>
    </xf>
    <xf numFmtId="1" fontId="82" fillId="90" borderId="41" xfId="0" applyNumberFormat="1" applyFont="1" applyFill="1" applyBorder="1" applyAlignment="1" applyProtection="1">
      <alignment horizontal="center" vertical="center" wrapText="1"/>
    </xf>
    <xf numFmtId="1" fontId="82" fillId="90" borderId="74" xfId="0" applyNumberFormat="1" applyFont="1" applyFill="1" applyBorder="1" applyAlignment="1" applyProtection="1">
      <alignment horizontal="center" vertical="center" wrapText="1"/>
    </xf>
    <xf numFmtId="0" fontId="62" fillId="90" borderId="21" xfId="0" applyFont="1" applyFill="1" applyBorder="1" applyAlignment="1" applyProtection="1">
      <alignment horizontal="justify" vertical="center" wrapText="1"/>
    </xf>
    <xf numFmtId="0" fontId="85" fillId="90" borderId="71" xfId="0" applyFont="1" applyFill="1" applyBorder="1" applyAlignment="1" applyProtection="1">
      <alignment horizontal="justify" vertical="center" wrapText="1"/>
      <protection locked="0"/>
    </xf>
    <xf numFmtId="0" fontId="85" fillId="90" borderId="62" xfId="0" applyFont="1" applyFill="1" applyBorder="1" applyAlignment="1" applyProtection="1">
      <alignment horizontal="justify" vertical="center" wrapText="1"/>
      <protection locked="0"/>
    </xf>
    <xf numFmtId="0" fontId="85" fillId="90" borderId="143" xfId="0" applyFont="1" applyFill="1" applyBorder="1" applyAlignment="1" applyProtection="1">
      <alignment horizontal="justify" vertical="center" wrapText="1"/>
      <protection locked="0"/>
    </xf>
    <xf numFmtId="0" fontId="78" fillId="28" borderId="1" xfId="0" applyFont="1" applyFill="1" applyBorder="1" applyAlignment="1" applyProtection="1">
      <alignment horizontal="center" vertical="center" wrapText="1"/>
    </xf>
    <xf numFmtId="0" fontId="78" fillId="28" borderId="2" xfId="0" applyFont="1" applyFill="1" applyBorder="1" applyAlignment="1" applyProtection="1">
      <alignment horizontal="center" vertical="center" wrapText="1"/>
    </xf>
    <xf numFmtId="0" fontId="61" fillId="89" borderId="50" xfId="0" applyFont="1" applyFill="1" applyBorder="1" applyAlignment="1" applyProtection="1">
      <alignment horizontal="justify" vertical="center" wrapText="1"/>
    </xf>
    <xf numFmtId="0" fontId="61" fillId="89" borderId="51" xfId="0" applyFont="1" applyFill="1" applyBorder="1" applyAlignment="1" applyProtection="1">
      <alignment horizontal="justify" vertical="center" wrapText="1"/>
    </xf>
    <xf numFmtId="0" fontId="61" fillId="89" borderId="36" xfId="0" applyFont="1" applyFill="1" applyBorder="1" applyAlignment="1" applyProtection="1">
      <alignment horizontal="justify" vertical="center" wrapText="1"/>
    </xf>
    <xf numFmtId="0" fontId="62" fillId="71" borderId="21" xfId="0" applyFont="1" applyFill="1" applyBorder="1" applyAlignment="1" applyProtection="1">
      <alignment horizontal="justify" vertical="center" wrapText="1"/>
      <protection locked="0"/>
    </xf>
    <xf numFmtId="0" fontId="75" fillId="25" borderId="2" xfId="0" applyFont="1" applyFill="1" applyBorder="1" applyAlignment="1" applyProtection="1">
      <alignment horizontal="center" vertical="center" wrapText="1"/>
    </xf>
    <xf numFmtId="0" fontId="75" fillId="25" borderId="22" xfId="0" applyFont="1" applyFill="1" applyBorder="1" applyAlignment="1" applyProtection="1">
      <alignment horizontal="center" vertical="center" wrapText="1"/>
    </xf>
    <xf numFmtId="0" fontId="75" fillId="25" borderId="120" xfId="0" applyFont="1" applyFill="1" applyBorder="1" applyAlignment="1" applyProtection="1">
      <alignment horizontal="center" vertical="center" wrapText="1"/>
    </xf>
    <xf numFmtId="0" fontId="62" fillId="70" borderId="156" xfId="0" applyFont="1" applyFill="1" applyBorder="1" applyAlignment="1" applyProtection="1">
      <alignment horizontal="left" vertical="center" wrapText="1"/>
      <protection locked="0"/>
    </xf>
    <xf numFmtId="0" fontId="62" fillId="70" borderId="16" xfId="0" applyFont="1" applyFill="1" applyBorder="1" applyAlignment="1" applyProtection="1">
      <alignment horizontal="left" vertical="center" wrapText="1"/>
      <protection locked="0"/>
    </xf>
    <xf numFmtId="0" fontId="62" fillId="70" borderId="16" xfId="0" applyFont="1" applyFill="1" applyBorder="1" applyAlignment="1" applyProtection="1">
      <alignment horizontal="center" vertical="center" wrapText="1"/>
      <protection locked="0"/>
    </xf>
    <xf numFmtId="0" fontId="53" fillId="22" borderId="1" xfId="0" applyFont="1" applyFill="1" applyBorder="1" applyAlignment="1" applyProtection="1">
      <alignment horizontal="right" vertical="center" wrapText="1"/>
    </xf>
    <xf numFmtId="1" fontId="80" fillId="68" borderId="178" xfId="0" applyNumberFormat="1" applyFont="1" applyFill="1" applyBorder="1" applyAlignment="1" applyProtection="1">
      <alignment horizontal="center" vertical="center" wrapText="1"/>
      <protection locked="0"/>
    </xf>
    <xf numFmtId="1" fontId="80" fillId="68" borderId="9" xfId="0" applyNumberFormat="1" applyFont="1" applyFill="1" applyBorder="1" applyAlignment="1" applyProtection="1">
      <alignment horizontal="center" vertical="center" wrapText="1"/>
      <protection locked="0"/>
    </xf>
    <xf numFmtId="0" fontId="54" fillId="12" borderId="1" xfId="0" applyFont="1" applyFill="1" applyBorder="1" applyAlignment="1" applyProtection="1">
      <alignment horizontal="center" vertical="center" wrapText="1"/>
    </xf>
    <xf numFmtId="0" fontId="54" fillId="12" borderId="2" xfId="0" applyFont="1" applyFill="1" applyBorder="1" applyAlignment="1" applyProtection="1">
      <alignment horizontal="center" vertical="center" wrapText="1"/>
    </xf>
    <xf numFmtId="0" fontId="62" fillId="18" borderId="8" xfId="0" applyFont="1" applyFill="1" applyBorder="1" applyAlignment="1" applyProtection="1">
      <alignment horizontal="right" vertical="center" wrapText="1"/>
    </xf>
    <xf numFmtId="0" fontId="81" fillId="68" borderId="9" xfId="0" applyFont="1" applyFill="1" applyBorder="1" applyAlignment="1" applyProtection="1">
      <alignment horizontal="center" vertical="center" wrapText="1"/>
      <protection locked="0"/>
    </xf>
    <xf numFmtId="0" fontId="81" fillId="68" borderId="63" xfId="0" applyFont="1" applyFill="1" applyBorder="1" applyAlignment="1" applyProtection="1">
      <alignment horizontal="center" vertical="center" wrapText="1"/>
      <protection locked="0"/>
    </xf>
    <xf numFmtId="0" fontId="75" fillId="21" borderId="5" xfId="0" applyFont="1" applyFill="1" applyBorder="1" applyAlignment="1" applyProtection="1">
      <alignment horizontal="center" vertical="center" wrapText="1"/>
    </xf>
    <xf numFmtId="0" fontId="75" fillId="21" borderId="142" xfId="0" applyFont="1" applyFill="1" applyBorder="1" applyAlignment="1" applyProtection="1">
      <alignment horizontal="center" vertical="center" wrapText="1"/>
    </xf>
    <xf numFmtId="0" fontId="75" fillId="21" borderId="19" xfId="0" applyFont="1" applyFill="1" applyBorder="1" applyAlignment="1" applyProtection="1">
      <alignment horizontal="center" vertical="center" wrapText="1"/>
    </xf>
    <xf numFmtId="0" fontId="62" fillId="69" borderId="150" xfId="0" applyFont="1" applyFill="1" applyBorder="1" applyAlignment="1" applyProtection="1">
      <alignment horizontal="left" vertical="top" wrapText="1"/>
      <protection locked="0"/>
    </xf>
    <xf numFmtId="0" fontId="73" fillId="69" borderId="150" xfId="0" applyFont="1" applyFill="1" applyBorder="1" applyAlignment="1" applyProtection="1">
      <alignment horizontal="center" vertical="center" wrapText="1"/>
      <protection locked="0"/>
    </xf>
    <xf numFmtId="0" fontId="62" fillId="69" borderId="150" xfId="0" applyFont="1" applyFill="1" applyBorder="1" applyAlignment="1" applyProtection="1">
      <alignment horizontal="left" vertical="center" wrapText="1"/>
      <protection locked="0"/>
    </xf>
    <xf numFmtId="0" fontId="73" fillId="69" borderId="151" xfId="0" applyFont="1" applyFill="1" applyBorder="1" applyAlignment="1" applyProtection="1">
      <alignment horizontal="left" vertical="center" wrapText="1"/>
      <protection locked="0"/>
    </xf>
    <xf numFmtId="0" fontId="73" fillId="69" borderId="154" xfId="0" applyFont="1" applyFill="1" applyBorder="1" applyAlignment="1" applyProtection="1">
      <alignment horizontal="left" vertical="center" wrapText="1"/>
      <protection locked="0"/>
    </xf>
    <xf numFmtId="0" fontId="73" fillId="69" borderId="152" xfId="0" applyFont="1" applyFill="1" applyBorder="1" applyAlignment="1" applyProtection="1">
      <alignment horizontal="left" vertical="center" wrapText="1"/>
      <protection locked="0"/>
    </xf>
    <xf numFmtId="0" fontId="55" fillId="70" borderId="79" xfId="0" applyFont="1" applyFill="1" applyBorder="1" applyAlignment="1" applyProtection="1">
      <alignment horizontal="justify" vertical="center" wrapText="1"/>
    </xf>
    <xf numFmtId="0" fontId="55" fillId="70" borderId="83" xfId="0" applyFont="1" applyFill="1" applyBorder="1" applyAlignment="1" applyProtection="1">
      <alignment horizontal="justify" vertical="center" wrapText="1"/>
    </xf>
    <xf numFmtId="0" fontId="76" fillId="18" borderId="20" xfId="0" applyFont="1" applyFill="1" applyBorder="1" applyAlignment="1" applyProtection="1">
      <alignment horizontal="justify" vertical="center" wrapText="1"/>
    </xf>
    <xf numFmtId="0" fontId="23" fillId="15" borderId="21" xfId="0" applyFont="1" applyFill="1" applyBorder="1" applyAlignment="1" applyProtection="1">
      <alignment horizontal="center" vertical="center" wrapText="1"/>
    </xf>
    <xf numFmtId="0" fontId="73" fillId="70" borderId="156" xfId="0" applyFont="1" applyFill="1" applyBorder="1" applyAlignment="1" applyProtection="1">
      <alignment horizontal="left" vertical="center" wrapText="1"/>
      <protection locked="0"/>
    </xf>
    <xf numFmtId="0" fontId="73" fillId="70" borderId="16" xfId="0" applyFont="1" applyFill="1" applyBorder="1" applyAlignment="1" applyProtection="1">
      <alignment horizontal="left" vertical="center" wrapText="1"/>
      <protection locked="0"/>
    </xf>
    <xf numFmtId="1" fontId="82" fillId="77" borderId="16" xfId="0" applyNumberFormat="1" applyFont="1" applyFill="1" applyBorder="1" applyAlignment="1" applyProtection="1">
      <alignment horizontal="center" vertical="center" wrapText="1"/>
    </xf>
    <xf numFmtId="9" fontId="82" fillId="77" borderId="16" xfId="0" applyNumberFormat="1" applyFont="1" applyFill="1" applyBorder="1" applyAlignment="1" applyProtection="1">
      <alignment horizontal="center" vertical="center" wrapText="1"/>
    </xf>
    <xf numFmtId="0" fontId="73" fillId="70" borderId="16" xfId="0" applyFont="1" applyFill="1" applyBorder="1" applyAlignment="1" applyProtection="1">
      <alignment horizontal="center" vertical="center" wrapText="1"/>
      <protection locked="0"/>
    </xf>
    <xf numFmtId="0" fontId="75" fillId="21" borderId="9" xfId="0" applyFont="1" applyFill="1" applyBorder="1" applyAlignment="1" applyProtection="1">
      <alignment horizontal="center" vertical="center" wrapText="1"/>
    </xf>
    <xf numFmtId="0" fontId="76" fillId="12" borderId="8" xfId="0" applyFont="1" applyFill="1" applyBorder="1" applyAlignment="1" applyProtection="1"/>
    <xf numFmtId="0" fontId="73" fillId="18" borderId="8" xfId="0" applyFont="1" applyFill="1" applyBorder="1" applyAlignment="1" applyProtection="1">
      <alignment horizontal="justify" vertical="center" wrapText="1"/>
    </xf>
    <xf numFmtId="0" fontId="53" fillId="22" borderId="65" xfId="0" applyFont="1" applyFill="1" applyBorder="1" applyAlignment="1" applyProtection="1">
      <alignment horizontal="right" vertical="center" wrapText="1"/>
    </xf>
    <xf numFmtId="0" fontId="53" fillId="22" borderId="66" xfId="0" applyFont="1" applyFill="1" applyBorder="1" applyAlignment="1" applyProtection="1">
      <alignment horizontal="right" vertical="center" wrapText="1"/>
    </xf>
    <xf numFmtId="0" fontId="53" fillId="22" borderId="64" xfId="0" applyFont="1" applyFill="1" applyBorder="1" applyAlignment="1" applyProtection="1">
      <alignment horizontal="right" vertical="center" wrapText="1"/>
    </xf>
    <xf numFmtId="0" fontId="24" fillId="68" borderId="13" xfId="0" applyFont="1" applyFill="1" applyBorder="1" applyAlignment="1" applyProtection="1">
      <alignment horizontal="justify" vertical="center" wrapText="1"/>
      <protection locked="0"/>
    </xf>
    <xf numFmtId="0" fontId="24" fillId="68" borderId="12" xfId="0" applyFont="1" applyFill="1" applyBorder="1" applyAlignment="1" applyProtection="1">
      <alignment horizontal="justify" vertical="center" wrapText="1"/>
      <protection locked="0"/>
    </xf>
    <xf numFmtId="0" fontId="24" fillId="68" borderId="9" xfId="0" applyFont="1" applyFill="1" applyBorder="1" applyAlignment="1" applyProtection="1">
      <alignment horizontal="justify" vertical="center" wrapText="1"/>
      <protection locked="0"/>
    </xf>
    <xf numFmtId="0" fontId="81" fillId="68" borderId="67" xfId="0" applyFont="1" applyFill="1" applyBorder="1" applyAlignment="1" applyProtection="1">
      <alignment horizontal="center" vertical="center" wrapText="1"/>
      <protection locked="0"/>
    </xf>
    <xf numFmtId="0" fontId="61" fillId="87" borderId="20" xfId="0" applyFont="1" applyFill="1" applyBorder="1" applyAlignment="1" applyProtection="1">
      <alignment horizontal="justify" vertical="center" wrapText="1"/>
    </xf>
    <xf numFmtId="0" fontId="73" fillId="70" borderId="16" xfId="0" applyFont="1" applyFill="1" applyBorder="1" applyAlignment="1" applyProtection="1">
      <alignment horizontal="justify" vertical="center" wrapText="1"/>
      <protection locked="0"/>
    </xf>
    <xf numFmtId="1" fontId="82" fillId="68" borderId="190" xfId="0" applyNumberFormat="1" applyFont="1" applyFill="1" applyBorder="1" applyAlignment="1" applyProtection="1">
      <alignment horizontal="center" vertical="center" wrapText="1"/>
    </xf>
    <xf numFmtId="1" fontId="82" fillId="68" borderId="15" xfId="0" applyNumberFormat="1" applyFont="1" applyFill="1" applyBorder="1" applyAlignment="1" applyProtection="1">
      <alignment horizontal="center" vertical="center" wrapText="1"/>
    </xf>
    <xf numFmtId="1" fontId="82" fillId="68" borderId="11" xfId="0" applyNumberFormat="1" applyFont="1" applyFill="1" applyBorder="1" applyAlignment="1" applyProtection="1">
      <alignment horizontal="center" vertical="center" wrapText="1"/>
    </xf>
    <xf numFmtId="0" fontId="76" fillId="18" borderId="50" xfId="0" applyFont="1" applyFill="1" applyBorder="1" applyAlignment="1" applyProtection="1">
      <alignment horizontal="justify" vertical="center" wrapText="1"/>
    </xf>
    <xf numFmtId="0" fontId="76" fillId="18" borderId="51" xfId="0" applyFont="1" applyFill="1" applyBorder="1" applyAlignment="1" applyProtection="1">
      <alignment horizontal="justify" vertical="center" wrapText="1"/>
    </xf>
    <xf numFmtId="0" fontId="76" fillId="18" borderId="36" xfId="0" applyFont="1" applyFill="1" applyBorder="1" applyAlignment="1" applyProtection="1">
      <alignment horizontal="justify" vertical="center" wrapText="1"/>
    </xf>
    <xf numFmtId="0" fontId="87" fillId="62" borderId="142" xfId="0" applyFont="1" applyFill="1" applyBorder="1" applyAlignment="1" applyProtection="1">
      <alignment horizontal="center" vertical="center" wrapText="1"/>
    </xf>
    <xf numFmtId="0" fontId="87" fillId="62" borderId="0" xfId="0" applyFont="1" applyFill="1" applyBorder="1" applyAlignment="1" applyProtection="1">
      <alignment horizontal="center" vertical="center" wrapText="1"/>
    </xf>
    <xf numFmtId="0" fontId="62" fillId="71" borderId="48" xfId="0" applyFont="1" applyFill="1" applyBorder="1" applyAlignment="1" applyProtection="1">
      <alignment horizontal="justify" vertical="center" wrapText="1"/>
      <protection locked="0"/>
    </xf>
    <xf numFmtId="0" fontId="76" fillId="41" borderId="21" xfId="0" applyFont="1" applyFill="1" applyBorder="1" applyAlignment="1" applyProtection="1">
      <alignment horizontal="justify" vertical="center" wrapText="1"/>
    </xf>
    <xf numFmtId="0" fontId="61" fillId="89" borderId="21" xfId="0" applyFont="1" applyFill="1" applyBorder="1" applyAlignment="1" applyProtection="1">
      <alignment horizontal="justify" vertical="center" wrapText="1"/>
    </xf>
    <xf numFmtId="0" fontId="81" fillId="77" borderId="17" xfId="0" applyFont="1" applyFill="1" applyBorder="1" applyAlignment="1" applyProtection="1">
      <alignment horizontal="center" vertical="center" wrapText="1"/>
      <protection locked="0"/>
    </xf>
    <xf numFmtId="0" fontId="78" fillId="25" borderId="155" xfId="0" applyFont="1" applyFill="1" applyBorder="1" applyAlignment="1" applyProtection="1">
      <alignment horizontal="center" vertical="center" wrapText="1"/>
    </xf>
    <xf numFmtId="0" fontId="78" fillId="25" borderId="80" xfId="0" applyFont="1" applyFill="1" applyBorder="1" applyAlignment="1" applyProtection="1">
      <alignment horizontal="center" vertical="center" wrapText="1"/>
    </xf>
    <xf numFmtId="0" fontId="78" fillId="25" borderId="81" xfId="0" applyFont="1" applyFill="1" applyBorder="1" applyAlignment="1" applyProtection="1">
      <alignment horizontal="center" vertical="center" wrapText="1"/>
    </xf>
    <xf numFmtId="0" fontId="75" fillId="25" borderId="5" xfId="0" applyFont="1" applyFill="1" applyBorder="1" applyAlignment="1" applyProtection="1">
      <alignment horizontal="center" vertical="center" wrapText="1"/>
    </xf>
    <xf numFmtId="0" fontId="75" fillId="25" borderId="142" xfId="0" applyFont="1" applyFill="1" applyBorder="1" applyAlignment="1" applyProtection="1">
      <alignment horizontal="center" vertical="center" wrapText="1"/>
    </xf>
    <xf numFmtId="0" fontId="75" fillId="25" borderId="19" xfId="0" applyFont="1" applyFill="1" applyBorder="1" applyAlignment="1" applyProtection="1">
      <alignment horizontal="center" vertical="center" wrapText="1"/>
    </xf>
    <xf numFmtId="0" fontId="64" fillId="87" borderId="20" xfId="0" applyFont="1" applyFill="1" applyBorder="1" applyAlignment="1" applyProtection="1">
      <alignment horizontal="justify" vertical="center" wrapText="1"/>
    </xf>
    <xf numFmtId="0" fontId="73" fillId="77" borderId="16" xfId="0" applyFont="1" applyFill="1" applyBorder="1" applyAlignment="1" applyProtection="1">
      <alignment horizontal="justify" vertical="center" wrapText="1"/>
    </xf>
    <xf numFmtId="0" fontId="60" fillId="70" borderId="223" xfId="0" applyFont="1" applyFill="1" applyBorder="1" applyAlignment="1" applyProtection="1">
      <alignment horizontal="left" vertical="center" wrapText="1"/>
      <protection locked="0"/>
    </xf>
    <xf numFmtId="0" fontId="60" fillId="70" borderId="79" xfId="0" applyFont="1" applyFill="1" applyBorder="1" applyAlignment="1" applyProtection="1">
      <alignment horizontal="left" vertical="center" wrapText="1"/>
      <protection locked="0"/>
    </xf>
    <xf numFmtId="0" fontId="60" fillId="70" borderId="83" xfId="0" applyFont="1" applyFill="1" applyBorder="1" applyAlignment="1" applyProtection="1">
      <alignment horizontal="left" vertical="center" wrapText="1"/>
      <protection locked="0"/>
    </xf>
    <xf numFmtId="0" fontId="62" fillId="77" borderId="16" xfId="0" applyFont="1" applyFill="1" applyBorder="1" applyAlignment="1" applyProtection="1">
      <alignment horizontal="justify" vertical="center" wrapText="1"/>
    </xf>
    <xf numFmtId="0" fontId="79" fillId="12" borderId="6" xfId="0" applyFont="1" applyFill="1" applyBorder="1" applyAlignment="1" applyProtection="1">
      <alignment horizontal="center" vertical="center" wrapText="1"/>
    </xf>
    <xf numFmtId="0" fontId="76" fillId="13" borderId="120" xfId="0" applyFont="1" applyFill="1" applyBorder="1" applyAlignment="1" applyProtection="1"/>
    <xf numFmtId="0" fontId="76" fillId="18" borderId="16" xfId="0" applyFont="1" applyFill="1" applyBorder="1" applyAlignment="1" applyProtection="1">
      <alignment horizontal="justify" vertical="center" wrapText="1"/>
    </xf>
    <xf numFmtId="9" fontId="82" fillId="68" borderId="14" xfId="0" applyNumberFormat="1" applyFont="1" applyFill="1" applyBorder="1" applyAlignment="1" applyProtection="1">
      <alignment horizontal="center" vertical="center" wrapText="1"/>
    </xf>
    <xf numFmtId="9" fontId="82" fillId="68" borderId="15" xfId="0" applyNumberFormat="1" applyFont="1" applyFill="1" applyBorder="1" applyAlignment="1" applyProtection="1">
      <alignment horizontal="center" vertical="center" wrapText="1"/>
    </xf>
    <xf numFmtId="9" fontId="82" fillId="68" borderId="11" xfId="0" applyNumberFormat="1" applyFont="1" applyFill="1" applyBorder="1" applyAlignment="1" applyProtection="1">
      <alignment horizontal="center" vertical="center" wrapText="1"/>
    </xf>
    <xf numFmtId="0" fontId="53" fillId="12" borderId="11" xfId="0" applyFont="1" applyFill="1" applyBorder="1" applyAlignment="1" applyProtection="1">
      <alignment horizontal="center" vertical="center" wrapText="1"/>
    </xf>
    <xf numFmtId="0" fontId="53" fillId="12" borderId="8" xfId="0" applyFont="1" applyFill="1" applyBorder="1" applyAlignment="1" applyProtection="1">
      <alignment horizontal="center" vertical="center" wrapText="1"/>
    </xf>
    <xf numFmtId="0" fontId="73" fillId="18" borderId="16" xfId="0" applyFont="1" applyFill="1" applyBorder="1" applyAlignment="1" applyProtection="1">
      <alignment horizontal="justify" vertical="center" wrapText="1"/>
    </xf>
    <xf numFmtId="0" fontId="53" fillId="12" borderId="2" xfId="0" applyFont="1" applyFill="1" applyBorder="1" applyAlignment="1" applyProtection="1">
      <alignment horizontal="center" vertical="center" wrapText="1"/>
    </xf>
    <xf numFmtId="0" fontId="75" fillId="25" borderId="85" xfId="0" applyFont="1" applyFill="1" applyBorder="1" applyAlignment="1" applyProtection="1">
      <alignment horizontal="center" vertical="center" wrapText="1"/>
    </xf>
    <xf numFmtId="0" fontId="76" fillId="13" borderId="85" xfId="0" applyFont="1" applyFill="1" applyBorder="1" applyAlignment="1" applyProtection="1"/>
    <xf numFmtId="0" fontId="76" fillId="13" borderId="86" xfId="0" applyFont="1" applyFill="1" applyBorder="1" applyAlignment="1" applyProtection="1"/>
    <xf numFmtId="0" fontId="73" fillId="18" borderId="20" xfId="0" applyFont="1" applyFill="1" applyBorder="1" applyAlignment="1" applyProtection="1">
      <alignment horizontal="justify" vertical="center" wrapText="1"/>
    </xf>
    <xf numFmtId="0" fontId="87" fillId="124" borderId="142" xfId="0" applyFont="1" applyFill="1" applyBorder="1" applyAlignment="1" applyProtection="1">
      <alignment horizontal="center" vertical="center" wrapText="1"/>
    </xf>
    <xf numFmtId="0" fontId="87" fillId="124" borderId="0" xfId="0" applyFont="1" applyFill="1" applyBorder="1" applyAlignment="1" applyProtection="1">
      <alignment horizontal="center" vertical="center" wrapText="1"/>
    </xf>
    <xf numFmtId="0" fontId="53" fillId="20" borderId="16" xfId="0" applyFont="1" applyFill="1" applyBorder="1" applyAlignment="1" applyProtection="1">
      <alignment horizontal="right" vertical="center" wrapText="1"/>
    </xf>
    <xf numFmtId="9" fontId="82" fillId="90" borderId="95" xfId="4" applyFont="1" applyFill="1" applyBorder="1" applyAlignment="1" applyProtection="1">
      <alignment horizontal="center" vertical="center" wrapText="1"/>
    </xf>
    <xf numFmtId="9" fontId="82" fillId="90" borderId="97" xfId="4" applyFont="1" applyFill="1" applyBorder="1" applyAlignment="1" applyProtection="1">
      <alignment horizontal="center" vertical="center" wrapText="1"/>
    </xf>
    <xf numFmtId="9" fontId="82" fillId="90" borderId="100" xfId="4" applyFont="1" applyFill="1" applyBorder="1" applyAlignment="1" applyProtection="1">
      <alignment horizontal="center" vertical="center" wrapText="1"/>
    </xf>
    <xf numFmtId="0" fontId="78" fillId="29" borderId="149" xfId="0" applyFont="1" applyFill="1" applyBorder="1" applyAlignment="1" applyProtection="1">
      <alignment horizontal="center" vertical="center" wrapText="1"/>
    </xf>
    <xf numFmtId="0" fontId="78" fillId="29" borderId="124" xfId="0" applyFont="1" applyFill="1" applyBorder="1" applyAlignment="1" applyProtection="1">
      <alignment horizontal="center" vertical="center" wrapText="1"/>
    </xf>
    <xf numFmtId="0" fontId="78" fillId="29" borderId="125" xfId="0" applyFont="1" applyFill="1" applyBorder="1" applyAlignment="1" applyProtection="1">
      <alignment horizontal="center" vertical="center" wrapText="1"/>
    </xf>
    <xf numFmtId="0" fontId="60" fillId="75" borderId="130" xfId="0" applyFont="1" applyFill="1" applyBorder="1" applyAlignment="1" applyProtection="1">
      <alignment horizontal="left" vertical="center" wrapText="1"/>
    </xf>
    <xf numFmtId="0" fontId="60" fillId="75" borderId="128" xfId="0" applyFont="1" applyFill="1" applyBorder="1" applyAlignment="1" applyProtection="1">
      <alignment horizontal="left" vertical="center" wrapText="1"/>
    </xf>
    <xf numFmtId="0" fontId="60" fillId="75" borderId="131" xfId="0" applyFont="1" applyFill="1" applyBorder="1" applyAlignment="1" applyProtection="1">
      <alignment horizontal="left" vertical="center" wrapText="1"/>
    </xf>
    <xf numFmtId="0" fontId="79" fillId="15" borderId="49" xfId="0" applyFont="1" applyFill="1" applyBorder="1" applyAlignment="1" applyProtection="1">
      <alignment horizontal="center" vertical="center" wrapText="1"/>
    </xf>
    <xf numFmtId="0" fontId="79" fillId="15" borderId="90" xfId="0" applyFont="1" applyFill="1" applyBorder="1" applyAlignment="1" applyProtection="1">
      <alignment horizontal="center" vertical="center" wrapText="1"/>
    </xf>
    <xf numFmtId="0" fontId="79" fillId="15" borderId="91" xfId="0" applyFont="1" applyFill="1" applyBorder="1" applyAlignment="1" applyProtection="1">
      <alignment horizontal="center" vertical="center" wrapText="1"/>
    </xf>
    <xf numFmtId="0" fontId="73" fillId="96" borderId="25" xfId="0" applyFont="1" applyFill="1" applyBorder="1" applyAlignment="1" applyProtection="1">
      <alignment horizontal="justify" vertical="center" wrapText="1"/>
    </xf>
    <xf numFmtId="0" fontId="73" fillId="75" borderId="25" xfId="0" applyFont="1" applyFill="1" applyBorder="1" applyAlignment="1" applyProtection="1">
      <alignment horizontal="justify" vertical="center" wrapText="1"/>
    </xf>
    <xf numFmtId="0" fontId="73" fillId="76" borderId="53" xfId="0" applyFont="1" applyFill="1" applyBorder="1" applyAlignment="1" applyProtection="1">
      <alignment horizontal="justify" vertical="center" wrapText="1"/>
      <protection locked="0"/>
    </xf>
    <xf numFmtId="0" fontId="73" fillId="76" borderId="54" xfId="0" applyFont="1" applyFill="1" applyBorder="1" applyAlignment="1" applyProtection="1">
      <alignment horizontal="justify" vertical="center" wrapText="1"/>
      <protection locked="0"/>
    </xf>
    <xf numFmtId="0" fontId="73" fillId="76" borderId="30" xfId="0" applyFont="1" applyFill="1" applyBorder="1" applyAlignment="1" applyProtection="1">
      <alignment horizontal="justify" vertical="center" wrapText="1"/>
      <protection locked="0"/>
    </xf>
    <xf numFmtId="0" fontId="62" fillId="100" borderId="28" xfId="0" applyFont="1" applyFill="1" applyBorder="1" applyAlignment="1" applyProtection="1">
      <alignment horizontal="justify" vertical="center" wrapText="1"/>
      <protection locked="0"/>
    </xf>
    <xf numFmtId="0" fontId="75" fillId="34" borderId="22" xfId="0" applyFont="1" applyFill="1" applyBorder="1" applyAlignment="1" applyProtection="1">
      <alignment horizontal="center" vertical="center" wrapText="1"/>
    </xf>
    <xf numFmtId="0" fontId="76" fillId="17" borderId="22" xfId="0" applyFont="1" applyFill="1" applyBorder="1" applyAlignment="1" applyProtection="1"/>
    <xf numFmtId="0" fontId="75" fillId="34" borderId="3" xfId="0" applyFont="1" applyFill="1" applyBorder="1" applyAlignment="1" applyProtection="1">
      <alignment horizontal="center" vertical="center" wrapText="1"/>
    </xf>
    <xf numFmtId="0" fontId="79" fillId="4" borderId="6" xfId="0" applyFont="1" applyFill="1" applyBorder="1" applyAlignment="1" applyProtection="1">
      <alignment horizontal="center" vertical="center" wrapText="1"/>
    </xf>
    <xf numFmtId="0" fontId="73" fillId="70" borderId="27" xfId="0" applyFont="1" applyFill="1" applyBorder="1" applyAlignment="1" applyProtection="1">
      <alignment horizontal="justify" vertical="center" wrapText="1"/>
      <protection locked="0"/>
    </xf>
    <xf numFmtId="0" fontId="76" fillId="41" borderId="26" xfId="0" applyFont="1" applyFill="1" applyBorder="1" applyAlignment="1" applyProtection="1">
      <alignment horizontal="justify" vertical="center" wrapText="1"/>
    </xf>
    <xf numFmtId="0" fontId="53" fillId="36" borderId="23" xfId="0" applyFont="1" applyFill="1" applyBorder="1" applyAlignment="1" applyProtection="1">
      <alignment horizontal="right" vertical="center" wrapText="1"/>
    </xf>
    <xf numFmtId="0" fontId="53" fillId="36" borderId="24" xfId="0" applyFont="1" applyFill="1" applyBorder="1" applyAlignment="1" applyProtection="1">
      <alignment horizontal="right" vertical="center" wrapText="1"/>
    </xf>
    <xf numFmtId="0" fontId="81" fillId="75" borderId="29" xfId="0" applyFont="1" applyFill="1" applyBorder="1" applyAlignment="1" applyProtection="1">
      <alignment horizontal="center" vertical="center" wrapText="1"/>
      <protection locked="0"/>
    </xf>
    <xf numFmtId="0" fontId="53" fillId="9" borderId="31" xfId="0" applyFont="1" applyFill="1" applyBorder="1" applyAlignment="1" applyProtection="1">
      <alignment horizontal="center" vertical="center" wrapText="1"/>
    </xf>
    <xf numFmtId="0" fontId="53" fillId="9" borderId="22" xfId="0" applyFont="1" applyFill="1" applyBorder="1" applyAlignment="1" applyProtection="1">
      <alignment horizontal="center" vertical="center" wrapText="1"/>
    </xf>
    <xf numFmtId="0" fontId="53" fillId="9" borderId="32" xfId="0" applyFont="1" applyFill="1" applyBorder="1" applyAlignment="1" applyProtection="1">
      <alignment horizontal="center" vertical="center" wrapText="1"/>
    </xf>
    <xf numFmtId="1" fontId="82" fillId="75" borderId="29" xfId="0" applyNumberFormat="1" applyFont="1" applyFill="1" applyBorder="1" applyAlignment="1" applyProtection="1">
      <alignment horizontal="center" vertical="center" wrapText="1"/>
    </xf>
    <xf numFmtId="9" fontId="82" fillId="75" borderId="29" xfId="0" applyNumberFormat="1" applyFont="1" applyFill="1" applyBorder="1" applyAlignment="1" applyProtection="1">
      <alignment horizontal="center" vertical="center" wrapText="1"/>
    </xf>
    <xf numFmtId="0" fontId="53" fillId="9" borderId="2" xfId="0" applyFont="1" applyFill="1" applyBorder="1" applyAlignment="1" applyProtection="1">
      <alignment horizontal="center" vertical="center" wrapText="1"/>
    </xf>
    <xf numFmtId="0" fontId="76" fillId="18" borderId="52" xfId="0" applyFont="1" applyFill="1" applyBorder="1" applyAlignment="1" applyProtection="1">
      <alignment horizontal="justify" vertical="center" wrapText="1"/>
    </xf>
    <xf numFmtId="0" fontId="76" fillId="18" borderId="54" xfId="0" applyFont="1" applyFill="1" applyBorder="1" applyAlignment="1" applyProtection="1">
      <alignment horizontal="justify" vertical="center" wrapText="1"/>
    </xf>
    <xf numFmtId="0" fontId="76" fillId="18" borderId="30" xfId="0" applyFont="1" applyFill="1" applyBorder="1" applyAlignment="1" applyProtection="1">
      <alignment horizontal="justify" vertical="center" wrapText="1"/>
    </xf>
    <xf numFmtId="0" fontId="73" fillId="75" borderId="52" xfId="0" applyFont="1" applyFill="1" applyBorder="1" applyAlignment="1" applyProtection="1">
      <alignment horizontal="justify" vertical="center" wrapText="1"/>
      <protection locked="0"/>
    </xf>
    <xf numFmtId="0" fontId="79" fillId="9" borderId="6" xfId="0" applyFont="1" applyFill="1" applyBorder="1" applyAlignment="1" applyProtection="1">
      <alignment horizontal="center" vertical="center" wrapText="1"/>
    </xf>
    <xf numFmtId="0" fontId="61" fillId="104" borderId="52" xfId="0" applyFont="1" applyFill="1" applyBorder="1" applyAlignment="1" applyProtection="1">
      <alignment horizontal="justify" vertical="center" wrapText="1"/>
    </xf>
    <xf numFmtId="0" fontId="61" fillId="104" borderId="54" xfId="0" applyFont="1" applyFill="1" applyBorder="1" applyAlignment="1" applyProtection="1">
      <alignment horizontal="justify" vertical="center" wrapText="1"/>
    </xf>
    <xf numFmtId="0" fontId="61" fillId="104" borderId="30" xfId="0" applyFont="1" applyFill="1" applyBorder="1" applyAlignment="1" applyProtection="1">
      <alignment horizontal="justify" vertical="center" wrapText="1"/>
    </xf>
    <xf numFmtId="0" fontId="62" fillId="75" borderId="52" xfId="0" applyFont="1" applyFill="1" applyBorder="1" applyAlignment="1" applyProtection="1">
      <alignment horizontal="justify" vertical="center" wrapText="1"/>
    </xf>
    <xf numFmtId="0" fontId="62" fillId="75" borderId="54" xfId="0" applyFont="1" applyFill="1" applyBorder="1" applyAlignment="1" applyProtection="1">
      <alignment horizontal="justify" vertical="center" wrapText="1"/>
    </xf>
    <xf numFmtId="0" fontId="62" fillId="75" borderId="30" xfId="0" applyFont="1" applyFill="1" applyBorder="1" applyAlignment="1" applyProtection="1">
      <alignment horizontal="justify" vertical="center" wrapText="1"/>
    </xf>
    <xf numFmtId="0" fontId="62" fillId="70" borderId="52" xfId="0" applyFont="1" applyFill="1" applyBorder="1" applyAlignment="1" applyProtection="1">
      <alignment horizontal="justify" vertical="center" wrapText="1"/>
      <protection locked="0"/>
    </xf>
    <xf numFmtId="0" fontId="62" fillId="70" borderId="54" xfId="0" applyFont="1" applyFill="1" applyBorder="1" applyAlignment="1" applyProtection="1">
      <alignment horizontal="justify" vertical="center" wrapText="1"/>
      <protection locked="0"/>
    </xf>
    <xf numFmtId="0" fontId="62" fillId="70" borderId="30" xfId="0" applyFont="1" applyFill="1" applyBorder="1" applyAlignment="1" applyProtection="1">
      <alignment horizontal="justify" vertical="center" wrapText="1"/>
      <protection locked="0"/>
    </xf>
    <xf numFmtId="0" fontId="75" fillId="33" borderId="116" xfId="0" applyFont="1" applyFill="1" applyBorder="1" applyAlignment="1" applyProtection="1">
      <alignment horizontal="center" vertical="center" wrapText="1"/>
    </xf>
    <xf numFmtId="0" fontId="75" fillId="33" borderId="54" xfId="0" applyFont="1" applyFill="1" applyBorder="1" applyAlignment="1" applyProtection="1">
      <alignment horizontal="center" vertical="center" wrapText="1"/>
    </xf>
    <xf numFmtId="0" fontId="75" fillId="33" borderId="117" xfId="0" applyFont="1" applyFill="1" applyBorder="1" applyAlignment="1" applyProtection="1">
      <alignment horizontal="center" vertical="center" wrapText="1"/>
    </xf>
    <xf numFmtId="0" fontId="78" fillId="33" borderId="5" xfId="0" applyFont="1" applyFill="1" applyBorder="1" applyAlignment="1" applyProtection="1">
      <alignment horizontal="center" vertical="center" wrapText="1"/>
    </xf>
    <xf numFmtId="0" fontId="78" fillId="33" borderId="118" xfId="0" applyFont="1" applyFill="1" applyBorder="1" applyAlignment="1" applyProtection="1">
      <alignment horizontal="center" vertical="center" wrapText="1"/>
    </xf>
    <xf numFmtId="0" fontId="78" fillId="33" borderId="7" xfId="0" applyFont="1" applyFill="1" applyBorder="1" applyAlignment="1" applyProtection="1">
      <alignment horizontal="center" vertical="center" wrapText="1"/>
    </xf>
    <xf numFmtId="0" fontId="62" fillId="75" borderId="29" xfId="0" applyFont="1" applyFill="1" applyBorder="1" applyAlignment="1" applyProtection="1">
      <alignment horizontal="justify" vertical="center" wrapText="1"/>
    </xf>
    <xf numFmtId="0" fontId="73" fillId="32" borderId="52" xfId="0" applyFont="1" applyFill="1" applyBorder="1" applyAlignment="1" applyProtection="1">
      <alignment horizontal="justify" vertical="center" wrapText="1"/>
    </xf>
    <xf numFmtId="0" fontId="73" fillId="32" borderId="54" xfId="0" applyFont="1" applyFill="1" applyBorder="1" applyAlignment="1" applyProtection="1">
      <alignment horizontal="justify" vertical="center" wrapText="1"/>
    </xf>
    <xf numFmtId="0" fontId="73" fillId="32" borderId="30" xfId="0" applyFont="1" applyFill="1" applyBorder="1" applyAlignment="1" applyProtection="1">
      <alignment horizontal="justify" vertical="center" wrapText="1"/>
    </xf>
    <xf numFmtId="0" fontId="75" fillId="33" borderId="3" xfId="0" applyFont="1" applyFill="1" applyBorder="1" applyAlignment="1" applyProtection="1">
      <alignment horizontal="center" vertical="center" wrapText="1"/>
    </xf>
    <xf numFmtId="0" fontId="73" fillId="32" borderId="25" xfId="0" applyFont="1" applyFill="1" applyBorder="1" applyAlignment="1" applyProtection="1">
      <alignment horizontal="left" vertical="center" wrapText="1"/>
      <protection locked="0"/>
    </xf>
    <xf numFmtId="0" fontId="73" fillId="32" borderId="25" xfId="0" applyFont="1" applyFill="1" applyBorder="1" applyAlignment="1" applyProtection="1">
      <alignment horizontal="center" vertical="center" wrapText="1"/>
      <protection locked="0"/>
    </xf>
    <xf numFmtId="0" fontId="64" fillId="31" borderId="52" xfId="0" applyFont="1" applyFill="1" applyBorder="1" applyAlignment="1" applyProtection="1">
      <alignment horizontal="justify" vertical="center" wrapText="1"/>
    </xf>
    <xf numFmtId="0" fontId="64" fillId="31" borderId="54" xfId="0" applyFont="1" applyFill="1" applyBorder="1" applyAlignment="1" applyProtection="1">
      <alignment horizontal="justify" vertical="center" wrapText="1"/>
    </xf>
    <xf numFmtId="0" fontId="64" fillId="31" borderId="30" xfId="0" applyFont="1" applyFill="1" applyBorder="1" applyAlignment="1" applyProtection="1">
      <alignment horizontal="justify" vertical="center" wrapText="1"/>
    </xf>
    <xf numFmtId="0" fontId="75" fillId="33" borderId="22" xfId="0" applyFont="1" applyFill="1" applyBorder="1" applyAlignment="1" applyProtection="1">
      <alignment horizontal="center" vertical="center" wrapText="1"/>
    </xf>
    <xf numFmtId="0" fontId="76" fillId="9" borderId="22" xfId="0" applyFont="1" applyFill="1" applyBorder="1" applyAlignment="1" applyProtection="1"/>
    <xf numFmtId="0" fontId="53" fillId="27" borderId="2" xfId="0" applyFont="1" applyFill="1" applyBorder="1" applyAlignment="1" applyProtection="1">
      <alignment horizontal="center" vertical="center" wrapText="1"/>
    </xf>
    <xf numFmtId="0" fontId="53" fillId="27" borderId="18" xfId="0" applyFont="1" applyFill="1" applyBorder="1" applyAlignment="1" applyProtection="1">
      <alignment horizontal="center" vertical="center" wrapText="1"/>
    </xf>
    <xf numFmtId="1" fontId="82" fillId="98" borderId="28" xfId="0" applyNumberFormat="1" applyFont="1" applyFill="1" applyBorder="1" applyAlignment="1" applyProtection="1">
      <alignment horizontal="center" vertical="center" wrapText="1"/>
    </xf>
    <xf numFmtId="9" fontId="82" fillId="98" borderId="28" xfId="0" applyNumberFormat="1" applyFont="1" applyFill="1" applyBorder="1" applyAlignment="1" applyProtection="1">
      <alignment horizontal="center" vertical="center" wrapText="1"/>
    </xf>
    <xf numFmtId="0" fontId="23" fillId="9" borderId="0" xfId="0" applyFont="1" applyFill="1" applyBorder="1" applyAlignment="1" applyProtection="1">
      <alignment horizontal="center" vertical="center" wrapText="1"/>
    </xf>
    <xf numFmtId="0" fontId="92" fillId="32" borderId="0" xfId="0" applyFont="1" applyFill="1" applyBorder="1" applyAlignment="1" applyProtection="1">
      <alignment horizontal="center" vertical="center" wrapText="1"/>
    </xf>
    <xf numFmtId="0" fontId="75" fillId="99" borderId="22" xfId="0" applyFont="1" applyFill="1" applyBorder="1" applyAlignment="1" applyProtection="1">
      <alignment horizontal="center" vertical="center" wrapText="1"/>
    </xf>
    <xf numFmtId="0" fontId="76" fillId="99" borderId="22" xfId="0" applyFont="1" applyFill="1" applyBorder="1" applyAlignment="1" applyProtection="1"/>
    <xf numFmtId="0" fontId="53" fillId="4" borderId="31" xfId="0" applyFont="1" applyFill="1" applyBorder="1" applyAlignment="1" applyProtection="1">
      <alignment horizontal="center" vertical="center" wrapText="1"/>
    </xf>
    <xf numFmtId="0" fontId="53" fillId="4" borderId="34" xfId="0" applyFont="1" applyFill="1" applyBorder="1" applyAlignment="1" applyProtection="1">
      <alignment horizontal="center" vertical="center" wrapText="1"/>
    </xf>
    <xf numFmtId="0" fontId="53" fillId="4" borderId="35" xfId="0" applyFont="1" applyFill="1" applyBorder="1" applyAlignment="1" applyProtection="1">
      <alignment horizontal="center" vertical="center" wrapText="1"/>
    </xf>
    <xf numFmtId="1" fontId="82" fillId="75" borderId="25" xfId="0" applyNumberFormat="1" applyFont="1" applyFill="1" applyBorder="1" applyAlignment="1" applyProtection="1">
      <alignment horizontal="center" vertical="center" wrapText="1"/>
    </xf>
    <xf numFmtId="9" fontId="82" fillId="75" borderId="25" xfId="0" applyNumberFormat="1" applyFont="1" applyFill="1" applyBorder="1" applyAlignment="1" applyProtection="1">
      <alignment horizontal="center" vertical="center" wrapText="1"/>
    </xf>
    <xf numFmtId="0" fontId="23" fillId="17" borderId="25" xfId="0" applyFont="1" applyFill="1" applyBorder="1" applyAlignment="1" applyProtection="1">
      <alignment horizontal="center" vertical="center" wrapText="1"/>
    </xf>
    <xf numFmtId="0" fontId="75" fillId="29" borderId="5" xfId="0" applyFont="1" applyFill="1" applyBorder="1" applyAlignment="1" applyProtection="1">
      <alignment horizontal="center" vertical="center" wrapText="1"/>
    </xf>
    <xf numFmtId="0" fontId="75" fillId="29" borderId="142" xfId="0" applyFont="1" applyFill="1" applyBorder="1" applyAlignment="1" applyProtection="1">
      <alignment horizontal="center" vertical="center" wrapText="1"/>
    </xf>
    <xf numFmtId="0" fontId="75" fillId="29" borderId="19" xfId="0" applyFont="1" applyFill="1" applyBorder="1" applyAlignment="1" applyProtection="1">
      <alignment horizontal="center" vertical="center" wrapText="1"/>
    </xf>
    <xf numFmtId="0" fontId="73" fillId="77" borderId="47" xfId="0" applyFont="1" applyFill="1" applyBorder="1" applyAlignment="1" applyProtection="1">
      <alignment horizontal="justify" vertical="center" wrapText="1"/>
      <protection locked="0"/>
    </xf>
    <xf numFmtId="0" fontId="78" fillId="25" borderId="1" xfId="0" applyFont="1" applyFill="1" applyBorder="1" applyAlignment="1" applyProtection="1">
      <alignment horizontal="center" vertical="center" wrapText="1"/>
    </xf>
    <xf numFmtId="0" fontId="23" fillId="13" borderId="16" xfId="0" applyFont="1" applyFill="1" applyBorder="1" applyAlignment="1" applyProtection="1">
      <alignment horizontal="center" vertical="center" wrapText="1"/>
    </xf>
    <xf numFmtId="0" fontId="60" fillId="70" borderId="223" xfId="0" applyFont="1" applyFill="1" applyBorder="1" applyAlignment="1" applyProtection="1">
      <alignment horizontal="left" vertical="center" wrapText="1"/>
    </xf>
    <xf numFmtId="0" fontId="60" fillId="70" borderId="79" xfId="0" applyFont="1" applyFill="1" applyBorder="1" applyAlignment="1" applyProtection="1">
      <alignment horizontal="left" vertical="center" wrapText="1"/>
    </xf>
    <xf numFmtId="0" fontId="60" fillId="70" borderId="83" xfId="0" applyFont="1" applyFill="1" applyBorder="1" applyAlignment="1" applyProtection="1">
      <alignment horizontal="left" vertical="center" wrapText="1"/>
    </xf>
    <xf numFmtId="0" fontId="62" fillId="18" borderId="10" xfId="0" applyFont="1" applyFill="1" applyBorder="1" applyAlignment="1" applyProtection="1">
      <alignment horizontal="right" vertical="center" wrapText="1"/>
    </xf>
    <xf numFmtId="0" fontId="73" fillId="68" borderId="13" xfId="0" applyFont="1" applyFill="1" applyBorder="1" applyAlignment="1" applyProtection="1">
      <alignment horizontal="justify" vertical="center" wrapText="1"/>
      <protection locked="0"/>
    </xf>
    <xf numFmtId="0" fontId="73" fillId="68" borderId="12" xfId="0" applyFont="1" applyFill="1" applyBorder="1" applyAlignment="1" applyProtection="1">
      <alignment horizontal="justify" vertical="center" wrapText="1"/>
      <protection locked="0"/>
    </xf>
    <xf numFmtId="0" fontId="73" fillId="68" borderId="9" xfId="0" applyFont="1" applyFill="1" applyBorder="1" applyAlignment="1" applyProtection="1">
      <alignment horizontal="justify" vertical="center" wrapText="1"/>
      <protection locked="0"/>
    </xf>
    <xf numFmtId="0" fontId="76" fillId="41" borderId="48" xfId="0" applyFont="1" applyFill="1" applyBorder="1" applyAlignment="1" applyProtection="1">
      <alignment horizontal="justify" vertical="center" wrapText="1"/>
    </xf>
    <xf numFmtId="0" fontId="78" fillId="21" borderId="187" xfId="0" applyFont="1" applyFill="1" applyBorder="1" applyAlignment="1" applyProtection="1">
      <alignment horizontal="center" vertical="center" wrapText="1"/>
    </xf>
    <xf numFmtId="0" fontId="78" fillId="21" borderId="188" xfId="0" applyFont="1" applyFill="1" applyBorder="1" applyAlignment="1" applyProtection="1">
      <alignment horizontal="center" vertical="center" wrapText="1"/>
    </xf>
    <xf numFmtId="0" fontId="78" fillId="21" borderId="189" xfId="0" applyFont="1" applyFill="1" applyBorder="1" applyAlignment="1" applyProtection="1">
      <alignment horizontal="center" vertical="center" wrapText="1"/>
    </xf>
    <xf numFmtId="0" fontId="61" fillId="84" borderId="153" xfId="0" applyFont="1" applyFill="1" applyBorder="1" applyAlignment="1" applyProtection="1">
      <alignment horizontal="justify" vertical="center" wrapText="1"/>
    </xf>
    <xf numFmtId="0" fontId="61" fillId="84" borderId="11" xfId="0" applyFont="1" applyFill="1" applyBorder="1" applyAlignment="1" applyProtection="1">
      <alignment horizontal="justify" vertical="center" wrapText="1"/>
    </xf>
    <xf numFmtId="0" fontId="73" fillId="72" borderId="178" xfId="0" applyFont="1" applyFill="1" applyBorder="1" applyAlignment="1" applyProtection="1">
      <alignment horizontal="justify" vertical="center" wrapText="1"/>
      <protection locked="0"/>
    </xf>
    <xf numFmtId="0" fontId="73" fillId="72" borderId="12" xfId="0" applyFont="1" applyFill="1" applyBorder="1" applyAlignment="1" applyProtection="1">
      <alignment horizontal="justify" vertical="center" wrapText="1"/>
      <protection locked="0"/>
    </xf>
    <xf numFmtId="0" fontId="73" fillId="72" borderId="9" xfId="0" applyFont="1" applyFill="1" applyBorder="1" applyAlignment="1" applyProtection="1">
      <alignment horizontal="justify" vertical="center" wrapText="1"/>
      <protection locked="0"/>
    </xf>
    <xf numFmtId="0" fontId="8" fillId="2" borderId="0" xfId="0" applyFont="1" applyFill="1" applyAlignment="1" applyProtection="1">
      <alignment horizontal="center" vertical="center" wrapText="1"/>
    </xf>
    <xf numFmtId="0" fontId="23" fillId="12" borderId="8" xfId="0" applyFont="1" applyFill="1" applyBorder="1" applyAlignment="1" applyProtection="1">
      <alignment horizontal="center" vertical="center" wrapText="1"/>
    </xf>
    <xf numFmtId="0" fontId="55" fillId="69" borderId="182" xfId="0" applyFont="1" applyFill="1" applyBorder="1" applyAlignment="1" applyProtection="1">
      <alignment horizontal="justify" vertical="center" wrapText="1"/>
      <protection locked="0"/>
    </xf>
    <xf numFmtId="0" fontId="55" fillId="69" borderId="183" xfId="0" applyFont="1" applyFill="1" applyBorder="1" applyAlignment="1" applyProtection="1">
      <alignment horizontal="justify" vertical="center" wrapText="1"/>
      <protection locked="0"/>
    </xf>
    <xf numFmtId="0" fontId="55" fillId="69" borderId="184" xfId="0" applyFont="1" applyFill="1" applyBorder="1" applyAlignment="1" applyProtection="1">
      <alignment horizontal="justify" vertical="center" wrapText="1"/>
      <protection locked="0"/>
    </xf>
    <xf numFmtId="0" fontId="61" fillId="84" borderId="185" xfId="0" applyFont="1" applyFill="1" applyBorder="1" applyAlignment="1" applyProtection="1">
      <alignment horizontal="justify" vertical="center" wrapText="1"/>
    </xf>
    <xf numFmtId="0" fontId="61" fillId="84" borderId="186" xfId="0" applyFont="1" applyFill="1" applyBorder="1" applyAlignment="1" applyProtection="1">
      <alignment horizontal="justify" vertical="center" wrapText="1"/>
    </xf>
    <xf numFmtId="0" fontId="53" fillId="22" borderId="67" xfId="0" applyFont="1" applyFill="1" applyBorder="1" applyAlignment="1" applyProtection="1">
      <alignment horizontal="right" vertical="center" wrapText="1"/>
    </xf>
    <xf numFmtId="0" fontId="53" fillId="22" borderId="68" xfId="0" applyFont="1" applyFill="1" applyBorder="1" applyAlignment="1" applyProtection="1">
      <alignment horizontal="right" vertical="center" wrapText="1"/>
    </xf>
    <xf numFmtId="0" fontId="53" fillId="22" borderId="63" xfId="0" applyFont="1" applyFill="1" applyBorder="1" applyAlignment="1" applyProtection="1">
      <alignment horizontal="right" vertical="center" wrapText="1"/>
    </xf>
    <xf numFmtId="0" fontId="75" fillId="21" borderId="153" xfId="0" applyFont="1" applyFill="1" applyBorder="1" applyAlignment="1" applyProtection="1">
      <alignment horizontal="center" vertical="center" wrapText="1"/>
    </xf>
    <xf numFmtId="0" fontId="76" fillId="12" borderId="11" xfId="0" applyFont="1" applyFill="1" applyBorder="1" applyAlignment="1" applyProtection="1"/>
    <xf numFmtId="0" fontId="73" fillId="18" borderId="13" xfId="0" applyFont="1" applyFill="1" applyBorder="1" applyAlignment="1" applyProtection="1">
      <alignment horizontal="justify" vertical="center" wrapText="1"/>
    </xf>
    <xf numFmtId="0" fontId="73" fillId="18" borderId="12" xfId="0" applyFont="1" applyFill="1" applyBorder="1" applyAlignment="1" applyProtection="1">
      <alignment horizontal="justify" vertical="center" wrapText="1"/>
    </xf>
    <xf numFmtId="0" fontId="73" fillId="18" borderId="9" xfId="0" applyFont="1" applyFill="1" applyBorder="1" applyAlignment="1" applyProtection="1">
      <alignment horizontal="justify" vertical="center" wrapText="1"/>
    </xf>
    <xf numFmtId="0" fontId="62" fillId="68" borderId="9" xfId="0" applyFont="1" applyFill="1" applyBorder="1" applyAlignment="1" applyProtection="1">
      <alignment horizontal="justify" vertical="center" wrapText="1"/>
    </xf>
    <xf numFmtId="0" fontId="62" fillId="68" borderId="8" xfId="0" applyFont="1" applyFill="1" applyBorder="1" applyAlignment="1" applyProtection="1">
      <alignment horizontal="justify" vertical="center" wrapText="1"/>
    </xf>
    <xf numFmtId="0" fontId="75" fillId="21" borderId="179" xfId="0" applyFont="1" applyFill="1" applyBorder="1" applyAlignment="1" applyProtection="1">
      <alignment horizontal="center" vertical="center" wrapText="1"/>
    </xf>
    <xf numFmtId="0" fontId="75" fillId="21" borderId="180" xfId="0" applyFont="1" applyFill="1" applyBorder="1" applyAlignment="1" applyProtection="1">
      <alignment horizontal="center" vertical="center" wrapText="1"/>
    </xf>
    <xf numFmtId="0" fontId="75" fillId="21" borderId="181" xfId="0" applyFont="1" applyFill="1" applyBorder="1" applyAlignment="1" applyProtection="1">
      <alignment horizontal="center" vertical="center" wrapText="1"/>
    </xf>
    <xf numFmtId="0" fontId="62" fillId="70" borderId="16" xfId="0" applyFont="1" applyFill="1" applyBorder="1" applyAlignment="1" applyProtection="1">
      <alignment horizontal="justify" vertical="center" wrapText="1"/>
      <protection locked="0"/>
    </xf>
    <xf numFmtId="0" fontId="62" fillId="69" borderId="151" xfId="0" applyFont="1" applyFill="1" applyBorder="1" applyAlignment="1" applyProtection="1">
      <alignment horizontal="left" vertical="center" wrapText="1"/>
      <protection locked="0"/>
    </xf>
    <xf numFmtId="0" fontId="62" fillId="69" borderId="152" xfId="0" applyFont="1" applyFill="1" applyBorder="1" applyAlignment="1" applyProtection="1">
      <alignment horizontal="left" vertical="center" wrapText="1"/>
      <protection locked="0"/>
    </xf>
    <xf numFmtId="0" fontId="95" fillId="3" borderId="6" xfId="0" applyFont="1" applyFill="1" applyBorder="1" applyAlignment="1" applyProtection="1">
      <alignment horizontal="center" vertical="center" wrapText="1"/>
    </xf>
    <xf numFmtId="0" fontId="53" fillId="3" borderId="102" xfId="0" applyFont="1" applyFill="1" applyBorder="1" applyAlignment="1" applyProtection="1">
      <alignment horizontal="center" vertical="center" wrapText="1"/>
    </xf>
    <xf numFmtId="0" fontId="53" fillId="3" borderId="103" xfId="0" applyFont="1" applyFill="1" applyBorder="1" applyAlignment="1" applyProtection="1">
      <alignment horizontal="center" vertical="center" wrapText="1"/>
    </xf>
    <xf numFmtId="0" fontId="78" fillId="21" borderId="10" xfId="0" applyFont="1" applyFill="1" applyBorder="1" applyAlignment="1" applyProtection="1">
      <alignment horizontal="center" vertical="center" wrapText="1"/>
    </xf>
    <xf numFmtId="0" fontId="78" fillId="21" borderId="8" xfId="0" applyFont="1" applyFill="1" applyBorder="1" applyAlignment="1" applyProtection="1">
      <alignment horizontal="center" vertical="center" wrapText="1"/>
    </xf>
    <xf numFmtId="0" fontId="61" fillId="84" borderId="9" xfId="0" applyFont="1" applyFill="1" applyBorder="1" applyAlignment="1" applyProtection="1">
      <alignment horizontal="justify" vertical="center" wrapText="1"/>
    </xf>
    <xf numFmtId="0" fontId="61" fillId="84" borderId="8" xfId="0" applyFont="1" applyFill="1" applyBorder="1" applyAlignment="1" applyProtection="1">
      <alignment horizontal="justify" vertical="center" wrapText="1"/>
    </xf>
    <xf numFmtId="0" fontId="73" fillId="69" borderId="9" xfId="0" applyFont="1" applyFill="1" applyBorder="1" applyAlignment="1" applyProtection="1">
      <alignment horizontal="justify" vertical="center" wrapText="1"/>
      <protection locked="0"/>
    </xf>
    <xf numFmtId="0" fontId="73" fillId="69" borderId="8" xfId="0" applyFont="1" applyFill="1" applyBorder="1" applyAlignment="1" applyProtection="1">
      <alignment horizontal="justify" vertical="center" wrapText="1"/>
      <protection locked="0"/>
    </xf>
    <xf numFmtId="0" fontId="75" fillId="25" borderId="1" xfId="0" applyFont="1" applyFill="1" applyBorder="1" applyAlignment="1" applyProtection="1">
      <alignment horizontal="center" vertical="center" wrapText="1"/>
    </xf>
    <xf numFmtId="0" fontId="76" fillId="13" borderId="1" xfId="0" applyFont="1" applyFill="1" applyBorder="1" applyAlignment="1" applyProtection="1"/>
    <xf numFmtId="0" fontId="62" fillId="85" borderId="9" xfId="0" applyFont="1" applyFill="1" applyBorder="1" applyAlignment="1" applyProtection="1">
      <alignment horizontal="justify" vertical="center" wrapText="1"/>
    </xf>
    <xf numFmtId="0" fontId="62" fillId="85" borderId="8" xfId="0" applyFont="1" applyFill="1" applyBorder="1" applyAlignment="1" applyProtection="1">
      <alignment horizontal="justify" vertical="center" wrapText="1"/>
    </xf>
    <xf numFmtId="0" fontId="53" fillId="20" borderId="17" xfId="0" applyFont="1" applyFill="1" applyBorder="1" applyAlignment="1" applyProtection="1">
      <alignment horizontal="right" vertical="center" wrapText="1"/>
    </xf>
    <xf numFmtId="0" fontId="87" fillId="119" borderId="142" xfId="0" applyFont="1" applyFill="1" applyBorder="1" applyAlignment="1" applyProtection="1">
      <alignment horizontal="center" vertical="center" wrapText="1"/>
    </xf>
    <xf numFmtId="0" fontId="87" fillId="119" borderId="0" xfId="0" applyFont="1" applyFill="1" applyBorder="1" applyAlignment="1" applyProtection="1">
      <alignment horizontal="center" vertical="center" wrapText="1"/>
    </xf>
    <xf numFmtId="0" fontId="62" fillId="69" borderId="150" xfId="0" applyFont="1" applyFill="1" applyBorder="1" applyAlignment="1" applyProtection="1">
      <alignment horizontal="justify" vertical="center" wrapText="1"/>
      <protection locked="0"/>
    </xf>
    <xf numFmtId="0" fontId="96" fillId="2" borderId="0" xfId="0" applyFont="1" applyFill="1" applyAlignment="1" applyProtection="1">
      <alignment horizontal="center" vertical="center" wrapText="1"/>
    </xf>
    <xf numFmtId="0" fontId="72" fillId="3" borderId="101" xfId="0" applyFont="1" applyFill="1" applyBorder="1" applyAlignment="1" applyProtection="1">
      <alignment horizontal="center" vertical="center" wrapText="1"/>
    </xf>
    <xf numFmtId="9" fontId="94" fillId="105" borderId="113" xfId="4" applyNumberFormat="1" applyFont="1" applyFill="1" applyBorder="1" applyAlignment="1" applyProtection="1">
      <alignment horizontal="center" vertical="center" wrapText="1"/>
    </xf>
    <xf numFmtId="9" fontId="94" fillId="105" borderId="114" xfId="4" applyNumberFormat="1" applyFont="1" applyFill="1" applyBorder="1" applyAlignment="1" applyProtection="1">
      <alignment horizontal="center" vertical="center" wrapText="1"/>
    </xf>
    <xf numFmtId="9" fontId="94" fillId="105" borderId="115" xfId="4" applyNumberFormat="1" applyFont="1" applyFill="1" applyBorder="1" applyAlignment="1" applyProtection="1">
      <alignment horizontal="center" vertical="center" wrapText="1"/>
    </xf>
    <xf numFmtId="0" fontId="73" fillId="90" borderId="62" xfId="0" applyFont="1" applyFill="1" applyBorder="1" applyAlignment="1" applyProtection="1">
      <alignment horizontal="justify" vertical="center" wrapText="1"/>
      <protection locked="0"/>
    </xf>
    <xf numFmtId="0" fontId="73" fillId="90" borderId="143" xfId="0" applyFont="1" applyFill="1" applyBorder="1" applyAlignment="1" applyProtection="1">
      <alignment horizontal="justify" vertical="center" wrapText="1"/>
      <protection locked="0"/>
    </xf>
    <xf numFmtId="0" fontId="86" fillId="57" borderId="142" xfId="0" applyFont="1" applyFill="1" applyBorder="1" applyAlignment="1" applyProtection="1">
      <alignment horizontal="center" vertical="center" wrapText="1"/>
    </xf>
    <xf numFmtId="0" fontId="86" fillId="57" borderId="0" xfId="0" applyFont="1" applyFill="1" applyBorder="1" applyAlignment="1" applyProtection="1">
      <alignment horizontal="center" vertical="center" wrapText="1"/>
    </xf>
    <xf numFmtId="0" fontId="58" fillId="105" borderId="105" xfId="0" applyFont="1" applyFill="1" applyBorder="1" applyAlignment="1" applyProtection="1">
      <alignment horizontal="left" vertical="center" wrapText="1"/>
    </xf>
    <xf numFmtId="0" fontId="58" fillId="105" borderId="1" xfId="0" applyFont="1" applyFill="1" applyBorder="1" applyAlignment="1" applyProtection="1">
      <alignment horizontal="left" vertical="center" wrapText="1"/>
    </xf>
    <xf numFmtId="0" fontId="75" fillId="28" borderId="22" xfId="0" applyFont="1" applyFill="1" applyBorder="1" applyAlignment="1" applyProtection="1">
      <alignment horizontal="center" vertical="center" wrapText="1"/>
      <protection locked="0"/>
    </xf>
    <xf numFmtId="0" fontId="76" fillId="15" borderId="22" xfId="0" applyFont="1" applyFill="1" applyBorder="1" applyAlignment="1" applyProtection="1">
      <protection locked="0"/>
    </xf>
    <xf numFmtId="0" fontId="58" fillId="105" borderId="106" xfId="0" applyFont="1" applyFill="1" applyBorder="1" applyAlignment="1" applyProtection="1">
      <alignment horizontal="left" vertical="center" wrapText="1"/>
    </xf>
    <xf numFmtId="0" fontId="58" fillId="105" borderId="107" xfId="0" applyFont="1" applyFill="1" applyBorder="1" applyAlignment="1" applyProtection="1">
      <alignment horizontal="left" vertical="center" wrapText="1"/>
    </xf>
    <xf numFmtId="2" fontId="55" fillId="105" borderId="2" xfId="0" applyNumberFormat="1" applyFont="1" applyFill="1" applyBorder="1" applyAlignment="1" applyProtection="1">
      <alignment horizontal="center" vertical="center" wrapText="1"/>
    </xf>
    <xf numFmtId="0" fontId="55" fillId="105" borderId="22" xfId="0" applyFont="1" applyFill="1" applyBorder="1" applyAlignment="1" applyProtection="1">
      <alignment horizontal="center" vertical="center" wrapText="1"/>
    </xf>
    <xf numFmtId="0" fontId="55" fillId="105" borderId="108" xfId="0" applyFont="1" applyFill="1" applyBorder="1" applyAlignment="1" applyProtection="1">
      <alignment horizontal="center" vertical="center" wrapText="1"/>
    </xf>
    <xf numFmtId="2" fontId="55" fillId="105" borderId="109" xfId="0" applyNumberFormat="1" applyFont="1" applyFill="1" applyBorder="1" applyAlignment="1" applyProtection="1">
      <alignment horizontal="center" vertical="center" wrapText="1"/>
    </xf>
    <xf numFmtId="0" fontId="55" fillId="105" borderId="110" xfId="0" applyFont="1" applyFill="1" applyBorder="1" applyAlignment="1" applyProtection="1">
      <alignment horizontal="center" vertical="center" wrapText="1"/>
    </xf>
    <xf numFmtId="0" fontId="55" fillId="105" borderId="111" xfId="0" applyFont="1" applyFill="1" applyBorder="1" applyAlignment="1" applyProtection="1">
      <alignment horizontal="center" vertical="center" wrapText="1"/>
    </xf>
    <xf numFmtId="0" fontId="58" fillId="105" borderId="105" xfId="0" applyFont="1" applyFill="1" applyBorder="1" applyAlignment="1" applyProtection="1">
      <alignment horizontal="justify" vertical="center" wrapText="1"/>
    </xf>
    <xf numFmtId="0" fontId="58" fillId="105" borderId="1" xfId="0" applyFont="1" applyFill="1" applyBorder="1" applyAlignment="1" applyProtection="1">
      <alignment horizontal="justify" vertical="center" wrapText="1"/>
    </xf>
    <xf numFmtId="0" fontId="81" fillId="90" borderId="21" xfId="0" applyFont="1" applyFill="1" applyBorder="1" applyAlignment="1" applyProtection="1">
      <alignment horizontal="center" vertical="center" wrapText="1"/>
      <protection locked="0"/>
    </xf>
    <xf numFmtId="0" fontId="60" fillId="70" borderId="79" xfId="0" applyFont="1" applyFill="1" applyBorder="1" applyAlignment="1" applyProtection="1">
      <alignment horizontal="center" vertical="center" wrapText="1"/>
      <protection locked="0"/>
    </xf>
    <xf numFmtId="0" fontId="60" fillId="70" borderId="83" xfId="0" applyFont="1" applyFill="1" applyBorder="1" applyAlignment="1" applyProtection="1">
      <alignment horizontal="center" vertical="center" wrapText="1"/>
      <protection locked="0"/>
    </xf>
    <xf numFmtId="0" fontId="55" fillId="70" borderId="79" xfId="0" applyFont="1" applyFill="1" applyBorder="1" applyAlignment="1" applyProtection="1">
      <alignment horizontal="justify" vertical="center" wrapText="1"/>
      <protection locked="0"/>
    </xf>
    <xf numFmtId="0" fontId="55" fillId="70" borderId="83" xfId="0" applyFont="1" applyFill="1" applyBorder="1" applyAlignment="1" applyProtection="1">
      <alignment horizontal="justify" vertical="center" wrapText="1"/>
      <protection locked="0"/>
    </xf>
    <xf numFmtId="0" fontId="60" fillId="126" borderId="245" xfId="0" applyFont="1" applyFill="1" applyBorder="1" applyAlignment="1" applyProtection="1">
      <alignment horizontal="left" vertical="center" wrapText="1"/>
      <protection locked="0"/>
    </xf>
    <xf numFmtId="0" fontId="60" fillId="126" borderId="79" xfId="0" applyFont="1" applyFill="1" applyBorder="1" applyAlignment="1" applyProtection="1">
      <alignment horizontal="left" vertical="center" wrapText="1"/>
      <protection locked="0"/>
    </xf>
    <xf numFmtId="0" fontId="60" fillId="126" borderId="79" xfId="0" applyFont="1" applyFill="1" applyBorder="1" applyAlignment="1" applyProtection="1">
      <alignment horizontal="center" vertical="center" wrapText="1"/>
      <protection locked="0"/>
    </xf>
    <xf numFmtId="0" fontId="60" fillId="126" borderId="246" xfId="0" applyFont="1" applyFill="1" applyBorder="1" applyAlignment="1" applyProtection="1">
      <alignment horizontal="center" vertical="center" wrapText="1"/>
      <protection locked="0"/>
    </xf>
    <xf numFmtId="0" fontId="53" fillId="13" borderId="2" xfId="0" applyFont="1" applyFill="1" applyBorder="1" applyAlignment="1" applyProtection="1">
      <alignment horizontal="center" vertical="center" wrapText="1"/>
    </xf>
    <xf numFmtId="0" fontId="79" fillId="13" borderId="6" xfId="0" applyFont="1" applyFill="1" applyBorder="1" applyAlignment="1" applyProtection="1">
      <alignment horizontal="center" vertical="center" wrapText="1"/>
    </xf>
    <xf numFmtId="0" fontId="53" fillId="13" borderId="20" xfId="0" applyFont="1" applyFill="1" applyBorder="1" applyAlignment="1" applyProtection="1">
      <alignment horizontal="center" vertical="center" wrapText="1"/>
    </xf>
    <xf numFmtId="0" fontId="53" fillId="13" borderId="16" xfId="0" applyFont="1" applyFill="1" applyBorder="1" applyAlignment="1" applyProtection="1">
      <alignment horizontal="center" vertical="center" wrapText="1"/>
    </xf>
    <xf numFmtId="0" fontId="55" fillId="6" borderId="42" xfId="0" applyFont="1" applyFill="1" applyBorder="1" applyAlignment="1">
      <alignment horizontal="center" vertical="center" wrapText="1"/>
    </xf>
    <xf numFmtId="0" fontId="55" fillId="6" borderId="61" xfId="0" applyFont="1" applyFill="1" applyBorder="1" applyAlignment="1">
      <alignment horizontal="center" vertical="center" wrapText="1"/>
    </xf>
    <xf numFmtId="0" fontId="55" fillId="6" borderId="42" xfId="0" applyFont="1" applyFill="1" applyBorder="1" applyAlignment="1">
      <alignment horizontal="left" vertical="center"/>
    </xf>
    <xf numFmtId="0" fontId="55" fillId="6" borderId="61" xfId="0" applyFont="1" applyFill="1" applyBorder="1" applyAlignment="1">
      <alignment horizontal="left" vertical="center"/>
    </xf>
    <xf numFmtId="0" fontId="55" fillId="6" borderId="60" xfId="0" applyFont="1" applyFill="1" applyBorder="1" applyAlignment="1">
      <alignment horizontal="left" vertical="center"/>
    </xf>
    <xf numFmtId="0" fontId="55" fillId="6" borderId="145" xfId="0" applyFont="1" applyFill="1" applyBorder="1" applyAlignment="1">
      <alignment horizontal="left" vertical="center"/>
    </xf>
    <xf numFmtId="0" fontId="53" fillId="13" borderId="3" xfId="0" applyFont="1" applyFill="1" applyBorder="1" applyAlignment="1">
      <alignment horizontal="right" vertical="center" wrapText="1"/>
    </xf>
    <xf numFmtId="0" fontId="53" fillId="13" borderId="4" xfId="0" applyFont="1" applyFill="1" applyBorder="1" applyAlignment="1">
      <alignment horizontal="right" vertical="center" wrapText="1"/>
    </xf>
    <xf numFmtId="0" fontId="55" fillId="6" borderId="59" xfId="0" applyFont="1" applyFill="1" applyBorder="1" applyAlignment="1">
      <alignment horizontal="left" vertical="center" wrapText="1"/>
    </xf>
    <xf numFmtId="0" fontId="55" fillId="6" borderId="144" xfId="0" applyFont="1" applyFill="1" applyBorder="1" applyAlignment="1">
      <alignment horizontal="left" vertical="center" wrapText="1"/>
    </xf>
    <xf numFmtId="0" fontId="60" fillId="6" borderId="56" xfId="0" applyFont="1" applyFill="1" applyBorder="1" applyAlignment="1">
      <alignment horizontal="center" vertical="center" wrapText="1"/>
    </xf>
    <xf numFmtId="0" fontId="60" fillId="6" borderId="57" xfId="0" applyFont="1" applyFill="1" applyBorder="1" applyAlignment="1">
      <alignment horizontal="center" vertical="center" wrapText="1"/>
    </xf>
    <xf numFmtId="0" fontId="60" fillId="6" borderId="58" xfId="0" applyFont="1" applyFill="1" applyBorder="1" applyAlignment="1">
      <alignment horizontal="center" vertical="center" wrapText="1"/>
    </xf>
    <xf numFmtId="0" fontId="60" fillId="6" borderId="55" xfId="0" applyFont="1" applyFill="1" applyBorder="1" applyAlignment="1">
      <alignment horizontal="center" vertical="center" wrapText="1"/>
    </xf>
    <xf numFmtId="0" fontId="55" fillId="6" borderId="42" xfId="0" applyFont="1" applyFill="1" applyBorder="1" applyAlignment="1">
      <alignment horizontal="left" vertical="center" wrapText="1"/>
    </xf>
    <xf numFmtId="0" fontId="55" fillId="6" borderId="75" xfId="0" applyFont="1" applyFill="1" applyBorder="1" applyAlignment="1">
      <alignment horizontal="left" vertical="center" wrapText="1"/>
    </xf>
    <xf numFmtId="0" fontId="55" fillId="6" borderId="61" xfId="0" applyFont="1" applyFill="1" applyBorder="1" applyAlignment="1">
      <alignment horizontal="left" vertical="center" wrapText="1"/>
    </xf>
    <xf numFmtId="0" fontId="55" fillId="6" borderId="55" xfId="0" applyFont="1" applyFill="1" applyBorder="1" applyAlignment="1">
      <alignment horizontal="left" vertical="center" wrapText="1"/>
    </xf>
    <xf numFmtId="0" fontId="97" fillId="13" borderId="0" xfId="0" applyFont="1" applyFill="1" applyAlignment="1">
      <alignment horizontal="center" vertical="center" wrapText="1"/>
    </xf>
    <xf numFmtId="0" fontId="20" fillId="19" borderId="56" xfId="0" applyFont="1" applyFill="1" applyBorder="1" applyAlignment="1">
      <alignment horizontal="center" vertical="center" wrapText="1"/>
    </xf>
    <xf numFmtId="0" fontId="20" fillId="19" borderId="58" xfId="0" applyFont="1" applyFill="1" applyBorder="1" applyAlignment="1">
      <alignment horizontal="center" vertical="center" wrapText="1"/>
    </xf>
    <xf numFmtId="0" fontId="69" fillId="3" borderId="1" xfId="0" applyFont="1" applyFill="1" applyBorder="1" applyAlignment="1">
      <alignment horizontal="center" vertical="center" wrapText="1"/>
    </xf>
    <xf numFmtId="0" fontId="68" fillId="13" borderId="1" xfId="0" applyFont="1" applyFill="1" applyBorder="1" applyAlignment="1">
      <alignment horizontal="center" vertical="center" wrapText="1"/>
    </xf>
    <xf numFmtId="0" fontId="68" fillId="9" borderId="1" xfId="0" applyFont="1" applyFill="1" applyBorder="1" applyAlignment="1">
      <alignment horizontal="center" vertical="center" wrapText="1"/>
    </xf>
    <xf numFmtId="0" fontId="82" fillId="59" borderId="1" xfId="0" applyFont="1" applyFill="1" applyBorder="1" applyAlignment="1">
      <alignment horizontal="center" vertical="center" wrapText="1"/>
    </xf>
    <xf numFmtId="0" fontId="69" fillId="3" borderId="3" xfId="0" applyFont="1" applyFill="1" applyBorder="1" applyAlignment="1">
      <alignment horizontal="center" vertical="center" wrapText="1"/>
    </xf>
    <xf numFmtId="0" fontId="69" fillId="3" borderId="79" xfId="0" applyFont="1" applyFill="1" applyBorder="1" applyAlignment="1">
      <alignment horizontal="center" vertical="center" wrapText="1"/>
    </xf>
    <xf numFmtId="0" fontId="82" fillId="46" borderId="1" xfId="0" applyFont="1" applyFill="1" applyBorder="1" applyAlignment="1">
      <alignment horizontal="center" vertical="center" wrapText="1"/>
    </xf>
    <xf numFmtId="0" fontId="47" fillId="2" borderId="0" xfId="0" applyFont="1" applyFill="1" applyAlignment="1">
      <alignment horizontal="center" vertical="center" wrapText="1"/>
    </xf>
    <xf numFmtId="0" fontId="68" fillId="13" borderId="2" xfId="0" applyFont="1" applyFill="1" applyBorder="1" applyAlignment="1">
      <alignment horizontal="center" vertical="center" wrapText="1"/>
    </xf>
    <xf numFmtId="0" fontId="92" fillId="23" borderId="3" xfId="0" applyFont="1" applyFill="1" applyBorder="1" applyAlignment="1">
      <alignment horizontal="center" vertical="center" wrapText="1"/>
    </xf>
    <xf numFmtId="0" fontId="92" fillId="23" borderId="79" xfId="0" applyFont="1" applyFill="1" applyBorder="1" applyAlignment="1">
      <alignment horizontal="center" vertical="center" wrapText="1"/>
    </xf>
    <xf numFmtId="0" fontId="92" fillId="23" borderId="4" xfId="0" applyFont="1" applyFill="1" applyBorder="1" applyAlignment="1">
      <alignment horizontal="center" vertical="center" wrapText="1"/>
    </xf>
    <xf numFmtId="0" fontId="80" fillId="46" borderId="2" xfId="0" applyFont="1" applyFill="1" applyBorder="1" applyAlignment="1">
      <alignment horizontal="center" vertical="center" textRotation="90" wrapText="1"/>
    </xf>
    <xf numFmtId="0" fontId="80" fillId="46" borderId="22" xfId="0" applyFont="1" applyFill="1" applyBorder="1" applyAlignment="1">
      <alignment horizontal="center" vertical="center" textRotation="90" wrapText="1"/>
    </xf>
    <xf numFmtId="0" fontId="80" fillId="46" borderId="120" xfId="0" applyFont="1" applyFill="1" applyBorder="1" applyAlignment="1">
      <alignment horizontal="center" vertical="center" textRotation="90" wrapText="1"/>
    </xf>
    <xf numFmtId="0" fontId="45" fillId="2" borderId="0" xfId="0" applyFont="1" applyFill="1" applyAlignment="1">
      <alignment horizontal="center" vertical="center" wrapText="1"/>
    </xf>
    <xf numFmtId="0" fontId="45" fillId="2" borderId="0" xfId="0" applyFont="1" applyFill="1" applyAlignment="1">
      <alignment horizontal="center" vertical="center"/>
    </xf>
    <xf numFmtId="0" fontId="101" fillId="17" borderId="1" xfId="0" applyFont="1" applyFill="1" applyBorder="1" applyAlignment="1">
      <alignment horizontal="center" vertical="center" textRotation="90" wrapText="1"/>
    </xf>
    <xf numFmtId="0" fontId="79" fillId="12" borderId="2" xfId="0" applyFont="1" applyFill="1" applyBorder="1" applyAlignment="1">
      <alignment horizontal="center" vertical="center" textRotation="90" wrapText="1"/>
    </xf>
    <xf numFmtId="0" fontId="79" fillId="12" borderId="22" xfId="0" applyFont="1" applyFill="1" applyBorder="1" applyAlignment="1">
      <alignment horizontal="center" vertical="center" textRotation="90" wrapText="1"/>
    </xf>
    <xf numFmtId="0" fontId="79" fillId="12" borderId="120" xfId="0" applyFont="1" applyFill="1" applyBorder="1" applyAlignment="1">
      <alignment horizontal="center" vertical="center" textRotation="90" wrapText="1"/>
    </xf>
    <xf numFmtId="0" fontId="41" fillId="47" borderId="1" xfId="0" applyFont="1" applyFill="1" applyBorder="1" applyAlignment="1">
      <alignment horizontal="right" vertical="center" wrapText="1"/>
    </xf>
    <xf numFmtId="0" fontId="79" fillId="13" borderId="2" xfId="0" applyFont="1" applyFill="1" applyBorder="1" applyAlignment="1">
      <alignment horizontal="center" vertical="center" textRotation="90" wrapText="1"/>
    </xf>
    <xf numFmtId="0" fontId="79" fillId="13" borderId="22" xfId="0" applyFont="1" applyFill="1" applyBorder="1" applyAlignment="1">
      <alignment horizontal="center" vertical="center" textRotation="90" wrapText="1"/>
    </xf>
    <xf numFmtId="0" fontId="79" fillId="13" borderId="120" xfId="0" applyFont="1" applyFill="1" applyBorder="1" applyAlignment="1">
      <alignment horizontal="center" vertical="center" textRotation="90" wrapText="1"/>
    </xf>
    <xf numFmtId="0" fontId="79" fillId="15" borderId="2" xfId="0" applyFont="1" applyFill="1" applyBorder="1" applyAlignment="1">
      <alignment horizontal="center" vertical="center" textRotation="90" wrapText="1"/>
    </xf>
    <xf numFmtId="0" fontId="79" fillId="15" borderId="22" xfId="0" applyFont="1" applyFill="1" applyBorder="1" applyAlignment="1">
      <alignment horizontal="center" vertical="center" textRotation="90" wrapText="1"/>
    </xf>
    <xf numFmtId="0" fontId="79" fillId="15" borderId="120" xfId="0" applyFont="1" applyFill="1" applyBorder="1" applyAlignment="1">
      <alignment horizontal="center" vertical="center" textRotation="90" wrapText="1"/>
    </xf>
    <xf numFmtId="0" fontId="80" fillId="9" borderId="2" xfId="0" applyFont="1" applyFill="1" applyBorder="1" applyAlignment="1">
      <alignment horizontal="center" vertical="center" textRotation="90" wrapText="1"/>
    </xf>
    <xf numFmtId="0" fontId="80" fillId="9" borderId="22" xfId="0" applyFont="1" applyFill="1" applyBorder="1" applyAlignment="1">
      <alignment horizontal="center" vertical="center" textRotation="90" wrapText="1"/>
    </xf>
    <xf numFmtId="0" fontId="80" fillId="9" borderId="120" xfId="0" applyFont="1" applyFill="1" applyBorder="1" applyAlignment="1">
      <alignment horizontal="center" vertical="center" textRotation="90" wrapText="1"/>
    </xf>
    <xf numFmtId="0" fontId="44" fillId="2" borderId="0" xfId="0" applyFont="1" applyFill="1" applyAlignment="1">
      <alignment horizontal="center" vertical="center"/>
    </xf>
    <xf numFmtId="0" fontId="36" fillId="12" borderId="0" xfId="0" applyFont="1" applyFill="1" applyAlignment="1">
      <alignment horizontal="center" vertical="center"/>
    </xf>
    <xf numFmtId="0" fontId="36" fillId="9" borderId="0" xfId="0" applyFont="1" applyFill="1" applyAlignment="1">
      <alignment horizontal="center" vertical="center"/>
    </xf>
    <xf numFmtId="0" fontId="36" fillId="13" borderId="0" xfId="0" applyFont="1" applyFill="1" applyAlignment="1">
      <alignment horizontal="center" vertical="center"/>
    </xf>
    <xf numFmtId="0" fontId="36" fillId="15" borderId="0" xfId="0" applyFont="1" applyFill="1" applyAlignment="1">
      <alignment horizontal="center" vertical="center"/>
    </xf>
    <xf numFmtId="0" fontId="36" fillId="4" borderId="0" xfId="0" applyFont="1" applyFill="1" applyAlignment="1">
      <alignment horizontal="center" vertical="center"/>
    </xf>
    <xf numFmtId="0" fontId="36" fillId="17" borderId="0" xfId="0" applyFont="1" applyFill="1" applyAlignment="1">
      <alignment horizontal="center" vertical="center"/>
    </xf>
    <xf numFmtId="0" fontId="7" fillId="2" borderId="0" xfId="0" applyFont="1" applyFill="1" applyAlignment="1">
      <alignment horizontal="center" vertical="center"/>
    </xf>
    <xf numFmtId="0" fontId="105" fillId="50" borderId="55" xfId="0" applyFont="1" applyFill="1" applyBorder="1" applyAlignment="1">
      <alignment horizontal="center" vertical="center" wrapText="1"/>
    </xf>
    <xf numFmtId="0" fontId="76" fillId="50" borderId="55" xfId="0" applyFont="1" applyFill="1" applyBorder="1" applyAlignment="1">
      <alignment horizontal="justify" vertical="center" wrapText="1"/>
    </xf>
    <xf numFmtId="0" fontId="97" fillId="13" borderId="55" xfId="0" applyFont="1" applyFill="1" applyBorder="1" applyAlignment="1">
      <alignment horizontal="center" vertical="center" textRotation="90" wrapText="1"/>
    </xf>
    <xf numFmtId="0" fontId="76" fillId="23" borderId="55" xfId="0" applyFont="1" applyFill="1" applyBorder="1" applyAlignment="1">
      <alignment horizontal="justify" vertical="center" wrapText="1"/>
    </xf>
    <xf numFmtId="0" fontId="105" fillId="23" borderId="55" xfId="0" applyFont="1" applyFill="1" applyBorder="1" applyAlignment="1">
      <alignment horizontal="center" vertical="center" wrapText="1"/>
    </xf>
    <xf numFmtId="0" fontId="71" fillId="23" borderId="55" xfId="0" applyFont="1" applyFill="1" applyBorder="1" applyAlignment="1">
      <alignment horizontal="center" vertical="center" wrapText="1"/>
    </xf>
    <xf numFmtId="0" fontId="97" fillId="51" borderId="55" xfId="0" applyFont="1" applyFill="1" applyBorder="1" applyAlignment="1">
      <alignment horizontal="center" vertical="center" textRotation="90" wrapText="1"/>
    </xf>
    <xf numFmtId="0" fontId="71" fillId="50" borderId="55" xfId="0" applyFont="1" applyFill="1" applyBorder="1" applyAlignment="1">
      <alignment horizontal="center" vertical="center" wrapText="1"/>
    </xf>
    <xf numFmtId="0" fontId="105" fillId="7" borderId="55" xfId="0" applyFont="1" applyFill="1" applyBorder="1" applyAlignment="1">
      <alignment horizontal="center" vertical="center" wrapText="1"/>
    </xf>
    <xf numFmtId="0" fontId="76" fillId="7" borderId="55" xfId="0" applyFont="1" applyFill="1" applyBorder="1" applyAlignment="1">
      <alignment horizontal="left" vertical="center" wrapText="1"/>
    </xf>
    <xf numFmtId="0" fontId="76" fillId="7" borderId="56" xfId="0" applyFont="1" applyFill="1" applyBorder="1" applyAlignment="1">
      <alignment horizontal="left" vertical="center" wrapText="1"/>
    </xf>
    <xf numFmtId="0" fontId="108" fillId="6" borderId="144" xfId="0" applyFont="1" applyFill="1" applyBorder="1" applyAlignment="1">
      <alignment horizontal="center" vertical="center" wrapText="1"/>
    </xf>
    <xf numFmtId="0" fontId="108" fillId="6" borderId="145" xfId="0" applyFont="1" applyFill="1" applyBorder="1" applyAlignment="1">
      <alignment horizontal="center" vertical="center" wrapText="1"/>
    </xf>
    <xf numFmtId="0" fontId="107" fillId="6" borderId="56" xfId="0" applyFont="1" applyFill="1" applyBorder="1" applyAlignment="1">
      <alignment horizontal="justify" vertical="center" wrapText="1"/>
    </xf>
    <xf numFmtId="0" fontId="107" fillId="6" borderId="58" xfId="0" applyFont="1" applyFill="1" applyBorder="1" applyAlignment="1">
      <alignment horizontal="justify" vertical="center" wrapText="1"/>
    </xf>
    <xf numFmtId="0" fontId="108" fillId="6" borderId="56" xfId="0" applyFont="1" applyFill="1" applyBorder="1" applyAlignment="1">
      <alignment horizontal="center" vertical="center" wrapText="1"/>
    </xf>
    <xf numFmtId="0" fontId="108" fillId="6" borderId="57" xfId="0" applyFont="1" applyFill="1" applyBorder="1" applyAlignment="1">
      <alignment horizontal="center" vertical="center" wrapText="1"/>
    </xf>
    <xf numFmtId="0" fontId="108" fillId="6" borderId="58" xfId="0" applyFont="1" applyFill="1" applyBorder="1" applyAlignment="1">
      <alignment horizontal="center" vertical="center" wrapText="1"/>
    </xf>
    <xf numFmtId="0" fontId="107" fillId="6" borderId="57" xfId="0" applyFont="1" applyFill="1" applyBorder="1" applyAlignment="1">
      <alignment horizontal="justify" vertical="center" wrapText="1"/>
    </xf>
    <xf numFmtId="0" fontId="97" fillId="3" borderId="55" xfId="0" applyFont="1" applyFill="1" applyBorder="1" applyAlignment="1">
      <alignment horizontal="center" vertical="center" textRotation="90"/>
    </xf>
    <xf numFmtId="0" fontId="97" fillId="3" borderId="56" xfId="0" applyFont="1" applyFill="1" applyBorder="1" applyAlignment="1">
      <alignment horizontal="center" vertical="center" textRotation="90"/>
    </xf>
    <xf numFmtId="0" fontId="71" fillId="7" borderId="55" xfId="0" applyFont="1" applyFill="1" applyBorder="1" applyAlignment="1">
      <alignment horizontal="center" vertical="top" wrapText="1"/>
    </xf>
    <xf numFmtId="0" fontId="71" fillId="7" borderId="56" xfId="0" applyFont="1" applyFill="1" applyBorder="1" applyAlignment="1">
      <alignment horizontal="center" vertical="top" wrapText="1"/>
    </xf>
    <xf numFmtId="1" fontId="105" fillId="7" borderId="55" xfId="0" applyNumberFormat="1" applyFont="1" applyFill="1" applyBorder="1" applyAlignment="1">
      <alignment horizontal="center" vertical="center" wrapText="1"/>
    </xf>
    <xf numFmtId="1" fontId="105" fillId="7" borderId="56" xfId="0" applyNumberFormat="1" applyFont="1" applyFill="1" applyBorder="1" applyAlignment="1">
      <alignment horizontal="center" vertical="center" wrapText="1"/>
    </xf>
    <xf numFmtId="0" fontId="76" fillId="7" borderId="55" xfId="0" applyFont="1" applyFill="1" applyBorder="1" applyAlignment="1">
      <alignment horizontal="justify" vertical="center" wrapText="1"/>
    </xf>
    <xf numFmtId="0" fontId="76" fillId="7" borderId="56" xfId="0" applyFont="1" applyFill="1" applyBorder="1" applyAlignment="1">
      <alignment horizontal="justify" vertical="center" wrapText="1"/>
    </xf>
    <xf numFmtId="0" fontId="51" fillId="24" borderId="1" xfId="0" applyFont="1" applyFill="1" applyBorder="1" applyAlignment="1">
      <alignment horizontal="right" vertical="center"/>
    </xf>
    <xf numFmtId="0" fontId="51" fillId="24" borderId="120" xfId="0" applyFont="1" applyFill="1" applyBorder="1" applyAlignment="1">
      <alignment horizontal="right" vertical="center"/>
    </xf>
    <xf numFmtId="0" fontId="76" fillId="19" borderId="55" xfId="0" applyFont="1" applyFill="1" applyBorder="1" applyAlignment="1">
      <alignment horizontal="justify" vertical="center" wrapText="1"/>
    </xf>
    <xf numFmtId="0" fontId="71" fillId="23" borderId="55" xfId="0" applyFont="1" applyFill="1" applyBorder="1" applyAlignment="1">
      <alignment horizontal="center" vertical="top" wrapText="1"/>
    </xf>
    <xf numFmtId="0" fontId="76" fillId="23" borderId="55" xfId="0" applyFont="1" applyFill="1" applyBorder="1" applyAlignment="1">
      <alignment horizontal="left" vertical="center" wrapText="1"/>
    </xf>
    <xf numFmtId="0" fontId="97" fillId="52" borderId="55" xfId="0" applyFont="1" applyFill="1" applyBorder="1" applyAlignment="1">
      <alignment horizontal="center" vertical="center" textRotation="90" wrapText="1"/>
    </xf>
    <xf numFmtId="0" fontId="71" fillId="50" borderId="55" xfId="0" applyFont="1" applyFill="1" applyBorder="1" applyAlignment="1">
      <alignment horizontal="left" vertical="top" wrapText="1"/>
    </xf>
    <xf numFmtId="0" fontId="71" fillId="50" borderId="55" xfId="0" applyFont="1" applyFill="1" applyBorder="1" applyAlignment="1">
      <alignment horizontal="center" vertical="top" wrapText="1"/>
    </xf>
    <xf numFmtId="0" fontId="107" fillId="6" borderId="56" xfId="0" applyFont="1" applyFill="1" applyBorder="1" applyAlignment="1">
      <alignment horizontal="center" vertical="center" wrapText="1"/>
    </xf>
    <xf numFmtId="0" fontId="107" fillId="6" borderId="57" xfId="0" applyFont="1" applyFill="1" applyBorder="1" applyAlignment="1">
      <alignment horizontal="center" vertical="center" wrapText="1"/>
    </xf>
    <xf numFmtId="0" fontId="107" fillId="6" borderId="58" xfId="0" applyFont="1" applyFill="1" applyBorder="1" applyAlignment="1">
      <alignment horizontal="center" vertical="center" wrapText="1"/>
    </xf>
    <xf numFmtId="1" fontId="35" fillId="2" borderId="146" xfId="0" applyNumberFormat="1" applyFont="1" applyFill="1" applyBorder="1" applyAlignment="1">
      <alignment horizontal="center" vertical="center" wrapText="1"/>
    </xf>
    <xf numFmtId="1" fontId="35" fillId="2" borderId="112" xfId="0" applyNumberFormat="1" applyFont="1" applyFill="1" applyBorder="1" applyAlignment="1">
      <alignment horizontal="center" vertical="center" wrapText="1"/>
    </xf>
    <xf numFmtId="1" fontId="35" fillId="2" borderId="147" xfId="0" applyNumberFormat="1" applyFont="1" applyFill="1" applyBorder="1" applyAlignment="1">
      <alignment horizontal="center" vertical="center" wrapText="1"/>
    </xf>
    <xf numFmtId="0" fontId="71" fillId="19" borderId="55" xfId="0" applyFont="1" applyFill="1" applyBorder="1" applyAlignment="1">
      <alignment horizontal="left" vertical="top" wrapText="1"/>
    </xf>
    <xf numFmtId="0" fontId="71" fillId="19" borderId="55" xfId="0" applyFont="1" applyFill="1" applyBorder="1" applyAlignment="1">
      <alignment horizontal="center" vertical="top" wrapText="1"/>
    </xf>
    <xf numFmtId="0" fontId="105" fillId="19" borderId="55" xfId="0" applyFont="1" applyFill="1" applyBorder="1" applyAlignment="1">
      <alignment horizontal="center" vertical="center" wrapText="1"/>
    </xf>
    <xf numFmtId="0" fontId="97" fillId="3" borderId="55" xfId="0" applyFont="1" applyFill="1" applyBorder="1" applyAlignment="1">
      <alignment horizontal="center" vertical="center" textRotation="90" wrapText="1"/>
    </xf>
    <xf numFmtId="0" fontId="71" fillId="7" borderId="55" xfId="0" applyFont="1" applyFill="1" applyBorder="1" applyAlignment="1">
      <alignment horizontal="left" vertical="top" wrapText="1"/>
    </xf>
    <xf numFmtId="0" fontId="97" fillId="48" borderId="56" xfId="0" applyFont="1" applyFill="1" applyBorder="1" applyAlignment="1">
      <alignment horizontal="center" vertical="center" textRotation="90" wrapText="1"/>
    </xf>
    <xf numFmtId="0" fontId="97" fillId="48" borderId="57" xfId="0" applyFont="1" applyFill="1" applyBorder="1" applyAlignment="1">
      <alignment horizontal="center" vertical="center" textRotation="90" wrapText="1"/>
    </xf>
    <xf numFmtId="0" fontId="97" fillId="48" borderId="58" xfId="0" applyFont="1" applyFill="1" applyBorder="1" applyAlignment="1">
      <alignment horizontal="center" vertical="center" textRotation="90" wrapText="1"/>
    </xf>
    <xf numFmtId="0" fontId="71" fillId="19" borderId="56" xfId="0" applyFont="1" applyFill="1" applyBorder="1" applyAlignment="1">
      <alignment horizontal="center" vertical="top" wrapText="1"/>
    </xf>
    <xf numFmtId="0" fontId="71" fillId="19" borderId="57" xfId="0" applyFont="1" applyFill="1" applyBorder="1" applyAlignment="1">
      <alignment horizontal="center" vertical="top" wrapText="1"/>
    </xf>
    <xf numFmtId="0" fontId="71" fillId="19" borderId="58" xfId="0" applyFont="1" applyFill="1" applyBorder="1" applyAlignment="1">
      <alignment horizontal="center" vertical="top" wrapText="1"/>
    </xf>
    <xf numFmtId="0" fontId="105" fillId="19" borderId="56" xfId="0" applyFont="1" applyFill="1" applyBorder="1" applyAlignment="1">
      <alignment horizontal="center" vertical="center" wrapText="1"/>
    </xf>
    <xf numFmtId="0" fontId="105" fillId="19" borderId="57" xfId="0" applyFont="1" applyFill="1" applyBorder="1" applyAlignment="1">
      <alignment horizontal="center" vertical="center" wrapText="1"/>
    </xf>
    <xf numFmtId="0" fontId="105" fillId="19" borderId="58" xfId="0" applyFont="1" applyFill="1" applyBorder="1" applyAlignment="1">
      <alignment horizontal="center" vertical="center" wrapText="1"/>
    </xf>
    <xf numFmtId="0" fontId="112" fillId="50" borderId="55" xfId="0" applyFont="1" applyFill="1" applyBorder="1" applyAlignment="1">
      <alignment horizontal="left" vertical="top" wrapText="1"/>
    </xf>
    <xf numFmtId="49" fontId="76" fillId="50" borderId="55" xfId="0" applyNumberFormat="1" applyFont="1" applyFill="1" applyBorder="1" applyAlignment="1">
      <alignment horizontal="center" vertical="center" wrapText="1"/>
    </xf>
    <xf numFmtId="0" fontId="105" fillId="50" borderId="56" xfId="0" applyFont="1" applyFill="1" applyBorder="1" applyAlignment="1">
      <alignment horizontal="center" vertical="center" wrapText="1"/>
    </xf>
    <xf numFmtId="0" fontId="105" fillId="50" borderId="57" xfId="0" applyFont="1" applyFill="1" applyBorder="1" applyAlignment="1">
      <alignment horizontal="center" vertical="center" wrapText="1"/>
    </xf>
    <xf numFmtId="0" fontId="105" fillId="50" borderId="148" xfId="0" applyFont="1" applyFill="1" applyBorder="1" applyAlignment="1">
      <alignment horizontal="center" vertical="center" wrapText="1"/>
    </xf>
    <xf numFmtId="0" fontId="105" fillId="52" borderId="55" xfId="0" applyFont="1" applyFill="1" applyBorder="1" applyAlignment="1">
      <alignment horizontal="center" vertical="center" textRotation="90" wrapText="1"/>
    </xf>
    <xf numFmtId="0" fontId="105" fillId="50" borderId="58" xfId="0" applyFont="1" applyFill="1" applyBorder="1" applyAlignment="1">
      <alignment horizontal="center" vertical="center" wrapText="1"/>
    </xf>
    <xf numFmtId="0" fontId="97" fillId="48" borderId="55" xfId="0" applyFont="1" applyFill="1" applyBorder="1" applyAlignment="1">
      <alignment horizontal="center" vertical="center" textRotation="90" wrapText="1"/>
    </xf>
    <xf numFmtId="0" fontId="107" fillId="6" borderId="56" xfId="0" applyFont="1" applyFill="1" applyBorder="1" applyAlignment="1">
      <alignment horizontal="left" vertical="center" wrapText="1"/>
    </xf>
    <xf numFmtId="0" fontId="107" fillId="6" borderId="58" xfId="0" applyFont="1" applyFill="1" applyBorder="1" applyAlignment="1">
      <alignment horizontal="left" vertical="center" wrapText="1"/>
    </xf>
    <xf numFmtId="0" fontId="105" fillId="10" borderId="55" xfId="0" applyFont="1" applyFill="1" applyBorder="1" applyAlignment="1">
      <alignment horizontal="center" vertical="center" wrapText="1"/>
    </xf>
    <xf numFmtId="0" fontId="76" fillId="10" borderId="55" xfId="0" applyFont="1" applyFill="1" applyBorder="1" applyAlignment="1">
      <alignment horizontal="justify" vertical="center" wrapText="1"/>
    </xf>
    <xf numFmtId="0" fontId="71" fillId="50" borderId="55" xfId="0" applyFont="1" applyFill="1" applyBorder="1" applyAlignment="1">
      <alignment horizontal="left" vertical="center" wrapText="1"/>
    </xf>
    <xf numFmtId="0" fontId="97" fillId="9" borderId="55" xfId="0" applyFont="1" applyFill="1" applyBorder="1" applyAlignment="1">
      <alignment horizontal="center" vertical="center" textRotation="90" wrapText="1"/>
    </xf>
    <xf numFmtId="0" fontId="76" fillId="10" borderId="55" xfId="0" applyFont="1" applyFill="1" applyBorder="1" applyAlignment="1">
      <alignment horizontal="left" vertical="center" wrapText="1"/>
    </xf>
    <xf numFmtId="0" fontId="71" fillId="10" borderId="55" xfId="0" applyFont="1" applyFill="1" applyBorder="1" applyAlignment="1">
      <alignment horizontal="center" vertical="top" wrapText="1"/>
    </xf>
    <xf numFmtId="1" fontId="105" fillId="10" borderId="55" xfId="0" applyNumberFormat="1" applyFont="1" applyFill="1" applyBorder="1" applyAlignment="1">
      <alignment horizontal="center" vertical="center" wrapText="1"/>
    </xf>
    <xf numFmtId="0" fontId="76" fillId="50" borderId="55" xfId="0" applyFont="1" applyFill="1" applyBorder="1" applyAlignment="1">
      <alignment horizontal="left" vertical="center" wrapText="1"/>
    </xf>
    <xf numFmtId="0" fontId="71" fillId="50" borderId="55" xfId="0" applyFont="1" applyFill="1" applyBorder="1" applyAlignment="1">
      <alignment horizontal="justify" vertical="top" wrapText="1"/>
    </xf>
    <xf numFmtId="0" fontId="71" fillId="10" borderId="55" xfId="0" applyFont="1" applyFill="1" applyBorder="1" applyAlignment="1">
      <alignment horizontal="left" vertical="top" wrapText="1"/>
    </xf>
    <xf numFmtId="0" fontId="111" fillId="7" borderId="55" xfId="0" applyFont="1" applyFill="1" applyBorder="1" applyAlignment="1">
      <alignment horizontal="justify" vertical="center" wrapText="1"/>
    </xf>
    <xf numFmtId="0" fontId="105" fillId="9" borderId="55" xfId="0" applyFont="1" applyFill="1" applyBorder="1" applyAlignment="1">
      <alignment horizontal="center" vertical="center" textRotation="90" wrapText="1"/>
    </xf>
    <xf numFmtId="0" fontId="97" fillId="49" borderId="55" xfId="0" applyFont="1" applyFill="1" applyBorder="1" applyAlignment="1">
      <alignment horizontal="center" vertical="center" textRotation="90" wrapText="1"/>
    </xf>
    <xf numFmtId="0" fontId="105" fillId="19" borderId="55" xfId="0" applyFont="1" applyFill="1" applyBorder="1" applyAlignment="1">
      <alignment horizontal="left" vertical="center" wrapText="1"/>
    </xf>
    <xf numFmtId="1" fontId="105" fillId="19" borderId="55" xfId="0" applyNumberFormat="1" applyFont="1" applyFill="1" applyBorder="1" applyAlignment="1">
      <alignment horizontal="center" vertical="center" wrapText="1"/>
    </xf>
    <xf numFmtId="0" fontId="76" fillId="19" borderId="55" xfId="0" applyFont="1" applyFill="1" applyBorder="1" applyAlignment="1">
      <alignment horizontal="center" vertical="center" wrapText="1"/>
    </xf>
    <xf numFmtId="0" fontId="97" fillId="4" borderId="55" xfId="0" applyFont="1" applyFill="1" applyBorder="1" applyAlignment="1">
      <alignment horizontal="center" vertical="center" textRotation="90" wrapText="1"/>
    </xf>
    <xf numFmtId="0" fontId="43" fillId="41" borderId="0" xfId="0" applyFont="1" applyFill="1" applyAlignment="1">
      <alignment horizontal="center" vertical="center" wrapText="1"/>
    </xf>
    <xf numFmtId="0" fontId="104" fillId="47" borderId="6" xfId="0" applyFont="1" applyFill="1" applyBorder="1" applyAlignment="1">
      <alignment horizontal="center" vertical="center" wrapText="1"/>
    </xf>
    <xf numFmtId="0" fontId="104" fillId="56" borderId="6" xfId="0" applyFont="1" applyFill="1" applyBorder="1" applyAlignment="1">
      <alignment horizontal="center" vertical="center" wrapText="1"/>
    </xf>
    <xf numFmtId="0" fontId="76" fillId="23" borderId="55" xfId="0" applyFont="1" applyFill="1" applyBorder="1" applyAlignment="1">
      <alignment horizontal="center" vertical="center" wrapText="1"/>
    </xf>
    <xf numFmtId="0" fontId="105" fillId="7" borderId="56" xfId="0" applyFont="1" applyFill="1" applyBorder="1" applyAlignment="1">
      <alignment horizontal="center" vertical="center" wrapText="1"/>
    </xf>
    <xf numFmtId="0" fontId="105" fillId="7" borderId="57" xfId="0" applyFont="1" applyFill="1" applyBorder="1" applyAlignment="1">
      <alignment horizontal="center" vertical="center" wrapText="1"/>
    </xf>
    <xf numFmtId="0" fontId="105" fillId="7" borderId="58" xfId="0" applyFont="1" applyFill="1" applyBorder="1" applyAlignment="1">
      <alignment horizontal="center" vertical="center" wrapText="1"/>
    </xf>
    <xf numFmtId="49" fontId="55" fillId="19" borderId="218" xfId="12" applyNumberFormat="1" applyFont="1" applyFill="1" applyBorder="1" applyAlignment="1" applyProtection="1">
      <alignment horizontal="justify" vertical="center" wrapText="1"/>
    </xf>
    <xf numFmtId="49" fontId="55" fillId="19" borderId="214" xfId="12" applyNumberFormat="1" applyFont="1" applyFill="1" applyBorder="1" applyAlignment="1" applyProtection="1">
      <alignment horizontal="justify" vertical="center" wrapText="1"/>
    </xf>
    <xf numFmtId="49" fontId="55" fillId="19" borderId="230" xfId="12" applyNumberFormat="1" applyFont="1" applyFill="1" applyBorder="1" applyAlignment="1" applyProtection="1">
      <alignment horizontal="justify" vertical="center" wrapText="1"/>
    </xf>
    <xf numFmtId="49" fontId="55" fillId="19" borderId="242" xfId="12" applyNumberFormat="1" applyFont="1" applyFill="1" applyBorder="1" applyAlignment="1" applyProtection="1">
      <alignment horizontal="justify" vertical="center" wrapText="1"/>
    </xf>
    <xf numFmtId="49" fontId="55" fillId="23" borderId="218" xfId="12" applyNumberFormat="1" applyFont="1" applyFill="1" applyBorder="1" applyAlignment="1" applyProtection="1">
      <alignment horizontal="justify" vertical="center" wrapText="1"/>
      <protection locked="0"/>
    </xf>
    <xf numFmtId="49" fontId="55" fillId="23" borderId="214" xfId="12" applyNumberFormat="1" applyFont="1" applyFill="1" applyBorder="1" applyAlignment="1" applyProtection="1">
      <alignment horizontal="justify" vertical="center" wrapText="1"/>
      <protection locked="0"/>
    </xf>
    <xf numFmtId="0" fontId="55" fillId="19" borderId="218" xfId="12" applyNumberFormat="1" applyFont="1" applyFill="1" applyBorder="1" applyAlignment="1" applyProtection="1">
      <alignment horizontal="justify" vertical="center" wrapText="1"/>
    </xf>
    <xf numFmtId="0" fontId="55" fillId="19" borderId="214" xfId="12" applyNumberFormat="1" applyFont="1" applyFill="1" applyBorder="1" applyAlignment="1" applyProtection="1">
      <alignment horizontal="justify" vertical="center" wrapText="1"/>
    </xf>
    <xf numFmtId="0" fontId="55" fillId="19" borderId="230" xfId="12" applyNumberFormat="1" applyFont="1" applyFill="1" applyBorder="1" applyAlignment="1" applyProtection="1">
      <alignment horizontal="justify" vertical="center" wrapText="1"/>
    </xf>
    <xf numFmtId="0" fontId="55" fillId="19" borderId="242" xfId="12" applyNumberFormat="1" applyFont="1" applyFill="1" applyBorder="1" applyAlignment="1" applyProtection="1">
      <alignment horizontal="justify" vertical="center" wrapText="1"/>
    </xf>
    <xf numFmtId="0" fontId="123" fillId="125" borderId="215" xfId="0" applyFont="1" applyFill="1" applyBorder="1" applyAlignment="1" applyProtection="1">
      <alignment horizontal="left" vertical="center" wrapText="1"/>
    </xf>
    <xf numFmtId="0" fontId="123" fillId="125" borderId="216" xfId="0" applyFont="1" applyFill="1" applyBorder="1" applyAlignment="1" applyProtection="1">
      <alignment horizontal="left" vertical="center" wrapText="1"/>
    </xf>
    <xf numFmtId="0" fontId="123" fillId="125" borderId="214" xfId="0" applyFont="1" applyFill="1" applyBorder="1" applyAlignment="1" applyProtection="1">
      <alignment horizontal="left" vertical="center" wrapText="1"/>
    </xf>
    <xf numFmtId="0" fontId="124" fillId="6" borderId="215" xfId="0" applyFont="1" applyFill="1" applyBorder="1" applyAlignment="1" applyProtection="1">
      <alignment horizontal="left" vertical="center" wrapText="1"/>
    </xf>
    <xf numFmtId="0" fontId="124" fillId="6" borderId="216" xfId="0" applyFont="1" applyFill="1" applyBorder="1" applyAlignment="1" applyProtection="1">
      <alignment horizontal="left" vertical="center" wrapText="1"/>
    </xf>
    <xf numFmtId="0" fontId="124" fillId="6" borderId="214" xfId="0" applyFont="1" applyFill="1" applyBorder="1" applyAlignment="1" applyProtection="1">
      <alignment horizontal="left" vertical="center" wrapText="1"/>
    </xf>
    <xf numFmtId="0" fontId="60" fillId="16" borderId="202" xfId="0" applyFont="1" applyFill="1" applyBorder="1" applyAlignment="1" applyProtection="1">
      <alignment horizontal="left" vertical="center" wrapText="1" readingOrder="1"/>
    </xf>
    <xf numFmtId="0" fontId="60" fillId="16" borderId="203" xfId="0" applyFont="1" applyFill="1" applyBorder="1" applyAlignment="1" applyProtection="1">
      <alignment horizontal="left" vertical="center" wrapText="1" readingOrder="1"/>
    </xf>
    <xf numFmtId="0" fontId="60" fillId="16" borderId="204" xfId="0" applyFont="1" applyFill="1" applyBorder="1" applyAlignment="1" applyProtection="1">
      <alignment horizontal="left" vertical="center" wrapText="1" readingOrder="1"/>
    </xf>
    <xf numFmtId="0" fontId="60" fillId="16" borderId="205" xfId="0" applyFont="1" applyFill="1" applyBorder="1" applyAlignment="1" applyProtection="1">
      <alignment horizontal="left" vertical="center" wrapText="1" readingOrder="1"/>
    </xf>
    <xf numFmtId="0" fontId="60" fillId="16" borderId="206" xfId="0" applyFont="1" applyFill="1" applyBorder="1" applyAlignment="1" applyProtection="1">
      <alignment horizontal="left" vertical="center" wrapText="1" readingOrder="1"/>
    </xf>
    <xf numFmtId="0" fontId="60" fillId="16" borderId="207" xfId="0" applyFont="1" applyFill="1" applyBorder="1" applyAlignment="1" applyProtection="1">
      <alignment horizontal="left" vertical="center" wrapText="1" readingOrder="1"/>
    </xf>
    <xf numFmtId="0" fontId="89" fillId="2" borderId="0" xfId="0" applyFont="1" applyFill="1" applyBorder="1" applyAlignment="1" applyProtection="1">
      <alignment horizontal="center" vertical="center" wrapText="1"/>
    </xf>
    <xf numFmtId="0" fontId="89" fillId="2" borderId="192" xfId="0" applyFont="1" applyFill="1" applyBorder="1" applyAlignment="1" applyProtection="1">
      <alignment horizontal="center" vertical="center" wrapText="1"/>
    </xf>
    <xf numFmtId="0" fontId="60" fillId="123" borderId="193" xfId="0" applyFont="1" applyFill="1" applyBorder="1" applyAlignment="1" applyProtection="1">
      <alignment horizontal="center" vertical="center" wrapText="1"/>
    </xf>
    <xf numFmtId="0" fontId="60" fillId="123" borderId="194" xfId="0" applyFont="1" applyFill="1" applyBorder="1" applyAlignment="1" applyProtection="1">
      <alignment horizontal="center" vertical="center" wrapText="1"/>
    </xf>
    <xf numFmtId="0" fontId="60" fillId="123" borderId="195" xfId="0" applyFont="1" applyFill="1" applyBorder="1" applyAlignment="1" applyProtection="1">
      <alignment horizontal="center" vertical="center" wrapText="1"/>
    </xf>
    <xf numFmtId="0" fontId="60" fillId="123" borderId="196" xfId="0" applyFont="1" applyFill="1" applyBorder="1" applyAlignment="1" applyProtection="1">
      <alignment horizontal="center" vertical="center" wrapText="1"/>
    </xf>
    <xf numFmtId="0" fontId="60" fillId="123" borderId="192" xfId="0" applyFont="1" applyFill="1" applyBorder="1" applyAlignment="1" applyProtection="1">
      <alignment horizontal="center" vertical="center" wrapText="1"/>
    </xf>
    <xf numFmtId="0" fontId="60" fillId="123" borderId="197" xfId="0" applyFont="1" applyFill="1" applyBorder="1" applyAlignment="1" applyProtection="1">
      <alignment horizontal="center" vertical="center" wrapText="1"/>
    </xf>
    <xf numFmtId="0" fontId="60" fillId="0" borderId="198" xfId="0" applyFont="1" applyFill="1" applyBorder="1" applyAlignment="1" applyProtection="1">
      <alignment horizontal="center" vertical="center" wrapText="1"/>
    </xf>
    <xf numFmtId="0" fontId="118" fillId="123" borderId="199" xfId="0" applyFont="1" applyFill="1" applyBorder="1" applyAlignment="1" applyProtection="1">
      <alignment horizontal="left" vertical="center" wrapText="1"/>
    </xf>
    <xf numFmtId="0" fontId="55" fillId="123" borderId="200" xfId="0" applyFont="1" applyFill="1" applyBorder="1" applyAlignment="1" applyProtection="1">
      <alignment horizontal="left" vertical="center" wrapText="1"/>
    </xf>
    <xf numFmtId="0" fontId="55" fillId="123" borderId="201" xfId="0" applyFont="1" applyFill="1" applyBorder="1" applyAlignment="1" applyProtection="1">
      <alignment horizontal="left" vertical="center" wrapText="1"/>
    </xf>
    <xf numFmtId="0" fontId="120" fillId="123" borderId="199" xfId="0" applyFont="1" applyFill="1" applyBorder="1" applyAlignment="1" applyProtection="1">
      <alignment horizontal="left" vertical="center" wrapText="1"/>
    </xf>
    <xf numFmtId="0" fontId="120" fillId="123" borderId="200" xfId="0" applyFont="1" applyFill="1" applyBorder="1" applyAlignment="1" applyProtection="1">
      <alignment horizontal="left" vertical="center" wrapText="1"/>
    </xf>
    <xf numFmtId="0" fontId="120" fillId="123" borderId="201" xfId="0" applyFont="1" applyFill="1" applyBorder="1" applyAlignment="1" applyProtection="1">
      <alignment horizontal="left" vertical="center" wrapText="1"/>
    </xf>
    <xf numFmtId="0" fontId="60" fillId="16" borderId="211" xfId="0" applyFont="1" applyFill="1" applyBorder="1" applyAlignment="1" applyProtection="1">
      <alignment horizontal="left" vertical="center" wrapText="1" readingOrder="1"/>
    </xf>
    <xf numFmtId="0" fontId="60" fillId="16" borderId="212" xfId="0" applyFont="1" applyFill="1" applyBorder="1" applyAlignment="1" applyProtection="1">
      <alignment horizontal="left" vertical="center" wrapText="1" readingOrder="1"/>
    </xf>
    <xf numFmtId="0" fontId="60" fillId="16" borderId="213" xfId="0" applyFont="1" applyFill="1" applyBorder="1" applyAlignment="1" applyProtection="1">
      <alignment horizontal="left" vertical="center" wrapText="1" readingOrder="1"/>
    </xf>
    <xf numFmtId="0" fontId="55" fillId="6" borderId="205" xfId="0" applyFont="1" applyFill="1" applyBorder="1" applyAlignment="1" applyProtection="1">
      <alignment horizontal="left" vertical="center" wrapText="1"/>
    </xf>
    <xf numFmtId="0" fontId="55" fillId="6" borderId="206" xfId="0" applyFont="1" applyFill="1" applyBorder="1" applyAlignment="1" applyProtection="1">
      <alignment horizontal="left" vertical="center" wrapText="1"/>
    </xf>
    <xf numFmtId="0" fontId="55" fillId="6" borderId="207" xfId="0" applyFont="1" applyFill="1" applyBorder="1" applyAlignment="1" applyProtection="1">
      <alignment horizontal="left" vertical="center" wrapText="1"/>
    </xf>
    <xf numFmtId="0" fontId="123" fillId="125" borderId="205" xfId="0" applyFont="1" applyFill="1" applyBorder="1" applyAlignment="1" applyProtection="1">
      <alignment horizontal="left" vertical="center" wrapText="1"/>
    </xf>
    <xf numFmtId="0" fontId="123" fillId="125" borderId="206" xfId="0" applyFont="1" applyFill="1" applyBorder="1" applyAlignment="1" applyProtection="1">
      <alignment horizontal="left" vertical="center" wrapText="1"/>
    </xf>
    <xf numFmtId="0" fontId="123" fillId="125" borderId="207" xfId="0" applyFont="1" applyFill="1" applyBorder="1" applyAlignment="1" applyProtection="1">
      <alignment horizontal="left" vertical="center" wrapText="1"/>
    </xf>
    <xf numFmtId="0" fontId="124" fillId="6" borderId="205" xfId="0" applyFont="1" applyFill="1" applyBorder="1" applyAlignment="1" applyProtection="1">
      <alignment horizontal="left" vertical="center" wrapText="1"/>
    </xf>
    <xf numFmtId="0" fontId="124" fillId="6" borderId="206" xfId="0" applyFont="1" applyFill="1" applyBorder="1" applyAlignment="1" applyProtection="1">
      <alignment horizontal="left" vertical="center" wrapText="1"/>
    </xf>
    <xf numFmtId="0" fontId="124" fillId="6" borderId="207" xfId="0" applyFont="1" applyFill="1" applyBorder="1" applyAlignment="1" applyProtection="1">
      <alignment horizontal="left" vertical="center" wrapText="1"/>
    </xf>
    <xf numFmtId="0" fontId="60" fillId="16" borderId="211" xfId="13" applyFont="1" applyFill="1" applyBorder="1" applyAlignment="1" applyProtection="1">
      <alignment horizontal="left" vertical="center" wrapText="1" readingOrder="1"/>
    </xf>
    <xf numFmtId="0" fontId="60" fillId="16" borderId="212" xfId="13" applyFont="1" applyFill="1" applyBorder="1" applyAlignment="1" applyProtection="1">
      <alignment horizontal="left" vertical="center" wrapText="1" readingOrder="1"/>
    </xf>
    <xf numFmtId="0" fontId="60" fillId="16" borderId="213" xfId="13" applyFont="1" applyFill="1" applyBorder="1" applyAlignment="1" applyProtection="1">
      <alignment horizontal="left" vertical="center" wrapText="1" readingOrder="1"/>
    </xf>
    <xf numFmtId="0" fontId="80" fillId="2" borderId="0" xfId="13" applyFont="1" applyFill="1" applyBorder="1" applyAlignment="1" applyProtection="1">
      <alignment horizontal="center" vertical="center"/>
    </xf>
    <xf numFmtId="0" fontId="102" fillId="2" borderId="0" xfId="13" applyFont="1" applyFill="1" applyBorder="1" applyAlignment="1" applyProtection="1"/>
    <xf numFmtId="0" fontId="60" fillId="6" borderId="225" xfId="13" applyFont="1" applyFill="1" applyBorder="1" applyAlignment="1" applyProtection="1">
      <alignment horizontal="center" vertical="center" wrapText="1"/>
    </xf>
    <xf numFmtId="0" fontId="60" fillId="6" borderId="226" xfId="13" applyFont="1" applyFill="1" applyBorder="1" applyAlignment="1" applyProtection="1">
      <alignment horizontal="center" vertical="center" wrapText="1"/>
    </xf>
    <xf numFmtId="0" fontId="60" fillId="6" borderId="227" xfId="13" applyFont="1" applyFill="1" applyBorder="1" applyAlignment="1" applyProtection="1">
      <alignment horizontal="center" vertical="center" wrapText="1"/>
    </xf>
    <xf numFmtId="0" fontId="60" fillId="6" borderId="220" xfId="13" applyFont="1" applyFill="1" applyBorder="1" applyAlignment="1" applyProtection="1">
      <alignment horizontal="center" vertical="center" wrapText="1"/>
    </xf>
    <xf numFmtId="0" fontId="60" fillId="6" borderId="228" xfId="13" applyFont="1" applyFill="1" applyBorder="1" applyAlignment="1" applyProtection="1">
      <alignment horizontal="center" vertical="center" wrapText="1"/>
    </xf>
    <xf numFmtId="0" fontId="60" fillId="6" borderId="222" xfId="13" applyFont="1" applyFill="1" applyBorder="1" applyAlignment="1" applyProtection="1">
      <alignment horizontal="center" vertical="center" wrapText="1"/>
    </xf>
    <xf numFmtId="0" fontId="118" fillId="6" borderId="199" xfId="13" applyFont="1" applyFill="1" applyBorder="1" applyAlignment="1" applyProtection="1">
      <alignment horizontal="left" vertical="top" wrapText="1"/>
    </xf>
    <xf numFmtId="0" fontId="55" fillId="6" borderId="200" xfId="13" applyFont="1" applyFill="1" applyBorder="1" applyAlignment="1" applyProtection="1">
      <alignment horizontal="left" vertical="top" wrapText="1"/>
    </xf>
    <xf numFmtId="0" fontId="55" fillId="6" borderId="201" xfId="13" applyFont="1" applyFill="1" applyBorder="1" applyAlignment="1" applyProtection="1">
      <alignment horizontal="left" vertical="top" wrapText="1"/>
    </xf>
    <xf numFmtId="0" fontId="120" fillId="6" borderId="199" xfId="13" applyFont="1" applyFill="1" applyBorder="1" applyAlignment="1" applyProtection="1">
      <alignment horizontal="center" vertical="center" wrapText="1"/>
    </xf>
    <xf numFmtId="0" fontId="120" fillId="6" borderId="200" xfId="13" applyFont="1" applyFill="1" applyBorder="1" applyAlignment="1" applyProtection="1">
      <alignment horizontal="center" vertical="center" wrapText="1"/>
    </xf>
    <xf numFmtId="0" fontId="120" fillId="6" borderId="201" xfId="13" applyFont="1" applyFill="1" applyBorder="1" applyAlignment="1" applyProtection="1">
      <alignment horizontal="center" vertical="center" wrapText="1"/>
    </xf>
    <xf numFmtId="0" fontId="132" fillId="2" borderId="234" xfId="13" applyFont="1" applyFill="1" applyBorder="1" applyAlignment="1" applyProtection="1">
      <alignment horizontal="left" vertical="center" wrapText="1"/>
    </xf>
    <xf numFmtId="0" fontId="60" fillId="16" borderId="229" xfId="13" applyFont="1" applyFill="1" applyBorder="1" applyAlignment="1" applyProtection="1">
      <alignment horizontal="center" vertical="center" wrapText="1" readingOrder="1"/>
    </xf>
    <xf numFmtId="0" fontId="60" fillId="16" borderId="230" xfId="13" applyFont="1" applyFill="1" applyBorder="1" applyAlignment="1" applyProtection="1">
      <alignment horizontal="center" vertical="center" wrapText="1" readingOrder="1"/>
    </xf>
    <xf numFmtId="0" fontId="60" fillId="16" borderId="231" xfId="13" applyFont="1" applyFill="1" applyBorder="1" applyAlignment="1" applyProtection="1">
      <alignment horizontal="center" vertical="center" wrapText="1" readingOrder="1"/>
    </xf>
    <xf numFmtId="0" fontId="60" fillId="16" borderId="232" xfId="13" applyFont="1" applyFill="1" applyBorder="1" applyAlignment="1" applyProtection="1">
      <alignment horizontal="center" vertical="center" wrapText="1" readingOrder="1"/>
    </xf>
    <xf numFmtId="0" fontId="60" fillId="16" borderId="233" xfId="13" applyFont="1" applyFill="1" applyBorder="1" applyAlignment="1" applyProtection="1">
      <alignment horizontal="center" vertical="center" wrapText="1" readingOrder="1"/>
    </xf>
    <xf numFmtId="0" fontId="60" fillId="16" borderId="235" xfId="13" applyFont="1" applyFill="1" applyBorder="1" applyAlignment="1" applyProtection="1">
      <alignment horizontal="center" vertical="center" wrapText="1" readingOrder="1"/>
    </xf>
    <xf numFmtId="0" fontId="60" fillId="16" borderId="202" xfId="13" applyFont="1" applyFill="1" applyBorder="1" applyAlignment="1" applyProtection="1">
      <alignment vertical="center" wrapText="1"/>
    </xf>
    <xf numFmtId="0" fontId="60" fillId="16" borderId="203" xfId="13" applyFont="1" applyFill="1" applyBorder="1" applyAlignment="1" applyProtection="1">
      <alignment vertical="center" wrapText="1"/>
    </xf>
    <xf numFmtId="0" fontId="60" fillId="16" borderId="204" xfId="13" applyFont="1" applyFill="1" applyBorder="1" applyAlignment="1" applyProtection="1">
      <alignment vertical="center" wrapText="1"/>
    </xf>
    <xf numFmtId="0" fontId="55" fillId="6" borderId="241" xfId="13" applyFont="1" applyFill="1" applyBorder="1" applyAlignment="1" applyProtection="1">
      <alignment horizontal="left" vertical="top" wrapText="1"/>
    </xf>
    <xf numFmtId="0" fontId="55" fillId="6" borderId="231" xfId="13" applyFont="1" applyFill="1" applyBorder="1" applyAlignment="1" applyProtection="1">
      <alignment horizontal="left" vertical="top"/>
    </xf>
    <xf numFmtId="0" fontId="55" fillId="6" borderId="242" xfId="13" applyFont="1" applyFill="1" applyBorder="1" applyAlignment="1" applyProtection="1">
      <alignment horizontal="left" vertical="top"/>
    </xf>
    <xf numFmtId="0" fontId="60" fillId="125" borderId="211" xfId="13" applyFont="1" applyFill="1" applyBorder="1" applyAlignment="1" applyProtection="1">
      <alignment horizontal="left" vertical="center" readingOrder="1"/>
    </xf>
    <xf numFmtId="0" fontId="60" fillId="125" borderId="212" xfId="13" applyFont="1" applyFill="1" applyBorder="1" applyAlignment="1" applyProtection="1">
      <alignment horizontal="left" vertical="center" readingOrder="1"/>
    </xf>
    <xf numFmtId="0" fontId="60" fillId="125" borderId="213" xfId="13" applyFont="1" applyFill="1" applyBorder="1" applyAlignment="1" applyProtection="1">
      <alignment horizontal="left" vertical="center" readingOrder="1"/>
    </xf>
    <xf numFmtId="0" fontId="55" fillId="6" borderId="229" xfId="13" applyFont="1" applyFill="1" applyBorder="1" applyAlignment="1" applyProtection="1">
      <alignment horizontal="left" vertical="center" wrapText="1"/>
    </xf>
    <xf numFmtId="0" fontId="55" fillId="6" borderId="234" xfId="13" applyFont="1" applyFill="1" applyBorder="1" applyAlignment="1" applyProtection="1">
      <alignment horizontal="left" vertical="center" wrapText="1"/>
    </xf>
    <xf numFmtId="0" fontId="55" fillId="6" borderId="230" xfId="13" applyFont="1" applyFill="1" applyBorder="1" applyAlignment="1" applyProtection="1">
      <alignment horizontal="left" vertical="center" wrapText="1"/>
    </xf>
    <xf numFmtId="0" fontId="55" fillId="6" borderId="236" xfId="13" applyFont="1" applyFill="1" applyBorder="1" applyAlignment="1" applyProtection="1">
      <alignment horizontal="left" vertical="center" wrapText="1"/>
    </xf>
    <xf numFmtId="0" fontId="60" fillId="125" borderId="230" xfId="13" applyFont="1" applyFill="1" applyBorder="1" applyAlignment="1" applyProtection="1">
      <alignment horizontal="center" vertical="center" wrapText="1"/>
    </xf>
    <xf numFmtId="0" fontId="60" fillId="125" borderId="231" xfId="13" applyFont="1" applyFill="1" applyBorder="1" applyAlignment="1" applyProtection="1">
      <alignment horizontal="center" vertical="center" wrapText="1"/>
    </xf>
    <xf numFmtId="0" fontId="60" fillId="125" borderId="232" xfId="13" applyFont="1" applyFill="1" applyBorder="1" applyAlignment="1" applyProtection="1">
      <alignment horizontal="center" vertical="center" wrapText="1"/>
    </xf>
    <xf numFmtId="0" fontId="131" fillId="2" borderId="234" xfId="13" applyFont="1" applyFill="1" applyBorder="1" applyAlignment="1" applyProtection="1">
      <alignment horizontal="left" vertical="center" wrapText="1"/>
    </xf>
    <xf numFmtId="0" fontId="73" fillId="23" borderId="234" xfId="13" applyFont="1" applyFill="1" applyBorder="1" applyAlignment="1" applyProtection="1">
      <alignment horizontal="left" vertical="center" wrapText="1"/>
      <protection locked="0"/>
    </xf>
    <xf numFmtId="0" fontId="132" fillId="2" borderId="244" xfId="13" applyFont="1" applyFill="1" applyBorder="1" applyAlignment="1" applyProtection="1">
      <alignment horizontal="left" vertical="center" wrapText="1"/>
    </xf>
    <xf numFmtId="0" fontId="64" fillId="23" borderId="203" xfId="13" applyFont="1" applyFill="1" applyBorder="1" applyAlignment="1" applyProtection="1">
      <alignment horizontal="left" vertical="center" wrapText="1"/>
      <protection locked="0"/>
    </xf>
    <xf numFmtId="0" fontId="73" fillId="23" borderId="238" xfId="13" applyFont="1" applyFill="1" applyBorder="1" applyAlignment="1" applyProtection="1">
      <alignment horizontal="left" vertical="center" wrapText="1"/>
      <protection locked="0"/>
    </xf>
    <xf numFmtId="0" fontId="73" fillId="19" borderId="230" xfId="14" applyNumberFormat="1" applyFont="1" applyFill="1" applyBorder="1" applyAlignment="1" applyProtection="1">
      <alignment horizontal="justify" vertical="center" wrapText="1"/>
    </xf>
    <xf numFmtId="0" fontId="73" fillId="19" borderId="231" xfId="14" applyNumberFormat="1" applyFont="1" applyFill="1" applyBorder="1" applyAlignment="1" applyProtection="1">
      <alignment horizontal="justify" vertical="center" wrapText="1"/>
    </xf>
    <xf numFmtId="0" fontId="73" fillId="19" borderId="242" xfId="14" applyNumberFormat="1" applyFont="1" applyFill="1" applyBorder="1" applyAlignment="1" applyProtection="1">
      <alignment horizontal="justify" vertical="center" wrapText="1"/>
    </xf>
    <xf numFmtId="0" fontId="55" fillId="6" borderId="241" xfId="13" applyFont="1" applyFill="1" applyBorder="1" applyAlignment="1" applyProtection="1">
      <alignment horizontal="left" vertical="center" readingOrder="1"/>
    </xf>
    <xf numFmtId="0" fontId="55" fillId="6" borderId="231" xfId="13" applyFont="1" applyFill="1" applyBorder="1" applyAlignment="1" applyProtection="1">
      <alignment horizontal="left" vertical="center" readingOrder="1"/>
    </xf>
    <xf numFmtId="0" fontId="55" fillId="6" borderId="242" xfId="13" applyFont="1" applyFill="1" applyBorder="1" applyAlignment="1" applyProtection="1">
      <alignment horizontal="left" vertical="center" readingOrder="1"/>
    </xf>
    <xf numFmtId="0" fontId="73" fillId="23" borderId="234" xfId="13" applyFont="1" applyFill="1" applyBorder="1" applyAlignment="1" applyProtection="1">
      <alignment horizontal="justify" vertical="center" wrapText="1"/>
      <protection locked="0"/>
    </xf>
    <xf numFmtId="0" fontId="73" fillId="23" borderId="236" xfId="13" applyFont="1" applyFill="1" applyBorder="1" applyAlignment="1" applyProtection="1">
      <alignment horizontal="justify" vertical="center" wrapText="1"/>
      <protection locked="0"/>
    </xf>
    <xf numFmtId="0" fontId="64" fillId="125" borderId="211" xfId="13" applyFont="1" applyFill="1" applyBorder="1" applyAlignment="1" applyProtection="1">
      <alignment horizontal="left" vertical="center"/>
    </xf>
    <xf numFmtId="0" fontId="64" fillId="125" borderId="212" xfId="13" applyFont="1" applyFill="1" applyBorder="1" applyAlignment="1" applyProtection="1">
      <alignment horizontal="left" vertical="center"/>
    </xf>
    <xf numFmtId="0" fontId="64" fillId="125" borderId="213" xfId="13" applyFont="1" applyFill="1" applyBorder="1" applyAlignment="1" applyProtection="1">
      <alignment horizontal="left" vertical="center"/>
    </xf>
    <xf numFmtId="0" fontId="73" fillId="6" borderId="241" xfId="13" applyFont="1" applyFill="1" applyBorder="1" applyAlignment="1" applyProtection="1">
      <alignment horizontal="left" vertical="top" wrapText="1"/>
    </xf>
    <xf numFmtId="0" fontId="73" fillId="6" borderId="231" xfId="13" applyFont="1" applyFill="1" applyBorder="1" applyAlignment="1" applyProtection="1">
      <alignment horizontal="left" vertical="top"/>
    </xf>
    <xf numFmtId="0" fontId="73" fillId="6" borderId="242" xfId="13" applyFont="1" applyFill="1" applyBorder="1" applyAlignment="1" applyProtection="1">
      <alignment horizontal="left" vertical="top"/>
    </xf>
    <xf numFmtId="0" fontId="64" fillId="125" borderId="230" xfId="13" applyFont="1" applyFill="1" applyBorder="1" applyAlignment="1" applyProtection="1">
      <alignment horizontal="center" vertical="center" wrapText="1"/>
    </xf>
    <xf numFmtId="0" fontId="64" fillId="125" borderId="232" xfId="13" applyFont="1" applyFill="1" applyBorder="1" applyAlignment="1" applyProtection="1">
      <alignment horizontal="center" vertical="center" wrapText="1"/>
    </xf>
    <xf numFmtId="0" fontId="64" fillId="125" borderId="242" xfId="13" applyFont="1" applyFill="1" applyBorder="1" applyAlignment="1" applyProtection="1">
      <alignment horizontal="center" vertical="center" wrapText="1"/>
    </xf>
    <xf numFmtId="0" fontId="132" fillId="6" borderId="234" xfId="13" applyFont="1" applyFill="1" applyBorder="1" applyAlignment="1" applyProtection="1">
      <alignment horizontal="left" vertical="top" wrapText="1"/>
    </xf>
    <xf numFmtId="0" fontId="132" fillId="6" borderId="236" xfId="13" applyFont="1" applyFill="1" applyBorder="1" applyAlignment="1" applyProtection="1">
      <alignment horizontal="left" vertical="top" wrapText="1"/>
    </xf>
    <xf numFmtId="0" fontId="73" fillId="23" borderId="230" xfId="14" applyNumberFormat="1" applyFont="1" applyFill="1" applyBorder="1" applyAlignment="1" applyProtection="1">
      <alignment horizontal="justify" vertical="center" wrapText="1"/>
      <protection locked="0"/>
    </xf>
    <xf numFmtId="0" fontId="73" fillId="23" borderId="231" xfId="14" applyNumberFormat="1" applyFont="1" applyFill="1" applyBorder="1" applyAlignment="1" applyProtection="1">
      <alignment horizontal="justify" vertical="center" wrapText="1"/>
      <protection locked="0"/>
    </xf>
    <xf numFmtId="0" fontId="73" fillId="23" borderId="242" xfId="14" applyNumberFormat="1" applyFont="1" applyFill="1" applyBorder="1" applyAlignment="1" applyProtection="1">
      <alignment horizontal="justify" vertical="center" wrapText="1"/>
      <protection locked="0"/>
    </xf>
    <xf numFmtId="0" fontId="73" fillId="23" borderId="238" xfId="13" applyFont="1" applyFill="1" applyBorder="1" applyAlignment="1" applyProtection="1">
      <alignment horizontal="justify" vertical="center" wrapText="1"/>
      <protection locked="0"/>
    </xf>
    <xf numFmtId="0" fontId="73" fillId="23" borderId="240" xfId="13" applyFont="1" applyFill="1" applyBorder="1" applyAlignment="1" applyProtection="1">
      <alignment horizontal="justify" vertical="center" wrapText="1"/>
      <protection locked="0"/>
    </xf>
    <xf numFmtId="165" fontId="64" fillId="19" borderId="230" xfId="14" applyNumberFormat="1" applyFont="1" applyFill="1" applyBorder="1" applyAlignment="1" applyProtection="1">
      <alignment horizontal="left" vertical="center" wrapText="1"/>
    </xf>
    <xf numFmtId="165" fontId="64" fillId="19" borderId="231" xfId="14" applyNumberFormat="1" applyFont="1" applyFill="1" applyBorder="1" applyAlignment="1" applyProtection="1">
      <alignment horizontal="left" vertical="center" wrapText="1"/>
    </xf>
    <xf numFmtId="165" fontId="64" fillId="19" borderId="242" xfId="14" applyNumberFormat="1" applyFont="1" applyFill="1" applyBorder="1" applyAlignment="1" applyProtection="1">
      <alignment horizontal="left" vertical="center" wrapText="1"/>
    </xf>
    <xf numFmtId="0" fontId="65" fillId="16" borderId="211" xfId="13" applyFont="1" applyFill="1" applyBorder="1" applyAlignment="1" applyProtection="1">
      <alignment horizontal="left" vertical="center" readingOrder="1"/>
    </xf>
    <xf numFmtId="0" fontId="65" fillId="16" borderId="212" xfId="13" applyFont="1" applyFill="1" applyBorder="1" applyAlignment="1" applyProtection="1">
      <alignment horizontal="left" vertical="center" readingOrder="1"/>
    </xf>
    <xf numFmtId="0" fontId="65" fillId="16" borderId="213" xfId="13" applyFont="1" applyFill="1" applyBorder="1" applyAlignment="1" applyProtection="1">
      <alignment horizontal="left" vertical="center" readingOrder="1"/>
    </xf>
    <xf numFmtId="0" fontId="102" fillId="2" borderId="0" xfId="13" applyFont="1" applyFill="1" applyBorder="1" applyAlignment="1" applyProtection="1">
      <alignment vertical="center"/>
    </xf>
    <xf numFmtId="0" fontId="60" fillId="6" borderId="199" xfId="13" applyFont="1" applyFill="1" applyBorder="1" applyAlignment="1" applyProtection="1">
      <alignment horizontal="center" vertical="center" wrapText="1"/>
    </xf>
    <xf numFmtId="0" fontId="60" fillId="6" borderId="200" xfId="13" applyFont="1" applyFill="1" applyBorder="1" applyAlignment="1" applyProtection="1">
      <alignment horizontal="center" vertical="center" wrapText="1"/>
    </xf>
    <xf numFmtId="0" fontId="60" fillId="6" borderId="201" xfId="13" applyFont="1" applyFill="1" applyBorder="1" applyAlignment="1" applyProtection="1">
      <alignment horizontal="center" vertical="center" wrapText="1"/>
    </xf>
    <xf numFmtId="0" fontId="118" fillId="6" borderId="199" xfId="13" applyFont="1" applyFill="1" applyBorder="1" applyAlignment="1" applyProtection="1">
      <alignment horizontal="left" vertical="center" wrapText="1"/>
    </xf>
    <xf numFmtId="0" fontId="55" fillId="6" borderId="200" xfId="13" applyFont="1" applyFill="1" applyBorder="1" applyAlignment="1" applyProtection="1">
      <alignment horizontal="left" vertical="center" wrapText="1"/>
    </xf>
    <xf numFmtId="0" fontId="55" fillId="6" borderId="201" xfId="13" applyFont="1" applyFill="1" applyBorder="1" applyAlignment="1" applyProtection="1">
      <alignment horizontal="left" vertical="center" wrapText="1"/>
    </xf>
    <xf numFmtId="0" fontId="60" fillId="16" borderId="247" xfId="13" applyFont="1" applyFill="1" applyBorder="1" applyAlignment="1" applyProtection="1">
      <alignment horizontal="center" vertical="center" wrapText="1" readingOrder="1"/>
    </xf>
    <xf numFmtId="0" fontId="60" fillId="16" borderId="248" xfId="13" applyFont="1" applyFill="1" applyBorder="1" applyAlignment="1" applyProtection="1">
      <alignment horizontal="center" vertical="center" wrapText="1" readingOrder="1"/>
    </xf>
    <xf numFmtId="0" fontId="60" fillId="16" borderId="249" xfId="13" applyFont="1" applyFill="1" applyBorder="1" applyAlignment="1" applyProtection="1">
      <alignment horizontal="center" vertical="center" wrapText="1" readingOrder="1"/>
    </xf>
    <xf numFmtId="0" fontId="60" fillId="16" borderId="250" xfId="13" applyFont="1" applyFill="1" applyBorder="1" applyAlignment="1" applyProtection="1">
      <alignment horizontal="center" vertical="center" wrapText="1" readingOrder="1"/>
    </xf>
    <xf numFmtId="0" fontId="60" fillId="16" borderId="251" xfId="13" applyFont="1" applyFill="1" applyBorder="1" applyAlignment="1" applyProtection="1">
      <alignment horizontal="center" vertical="center" wrapText="1" readingOrder="1"/>
    </xf>
    <xf numFmtId="0" fontId="55" fillId="6" borderId="258" xfId="13" applyFont="1" applyFill="1" applyBorder="1" applyAlignment="1" applyProtection="1">
      <alignment horizontal="left" vertical="center" wrapText="1"/>
    </xf>
    <xf numFmtId="0" fontId="55" fillId="6" borderId="249" xfId="13" applyFont="1" applyFill="1" applyBorder="1" applyAlignment="1" applyProtection="1">
      <alignment horizontal="left" vertical="center"/>
    </xf>
    <xf numFmtId="0" fontId="55" fillId="6" borderId="259" xfId="13" applyFont="1" applyFill="1" applyBorder="1" applyAlignment="1" applyProtection="1">
      <alignment horizontal="left" vertical="center"/>
    </xf>
    <xf numFmtId="0" fontId="62" fillId="23" borderId="252" xfId="13" applyFont="1" applyFill="1" applyBorder="1" applyAlignment="1" applyProtection="1">
      <alignment horizontal="left" vertical="center" wrapText="1"/>
      <protection locked="0"/>
    </xf>
    <xf numFmtId="0" fontId="56" fillId="6" borderId="247" xfId="13" applyFont="1" applyFill="1" applyBorder="1" applyAlignment="1" applyProtection="1">
      <alignment horizontal="left" vertical="center" wrapText="1"/>
    </xf>
    <xf numFmtId="0" fontId="56" fillId="6" borderId="252" xfId="13" applyFont="1" applyFill="1" applyBorder="1" applyAlignment="1" applyProtection="1">
      <alignment horizontal="left" vertical="center" wrapText="1"/>
    </xf>
    <xf numFmtId="0" fontId="56" fillId="6" borderId="248" xfId="13" applyFont="1" applyFill="1" applyBorder="1" applyAlignment="1" applyProtection="1">
      <alignment horizontal="left" vertical="center" wrapText="1"/>
    </xf>
    <xf numFmtId="0" fontId="56" fillId="6" borderId="253" xfId="13" applyFont="1" applyFill="1" applyBorder="1" applyAlignment="1" applyProtection="1">
      <alignment horizontal="left" vertical="center" wrapText="1"/>
    </xf>
    <xf numFmtId="0" fontId="58" fillId="125" borderId="248" xfId="13" applyFont="1" applyFill="1" applyBorder="1" applyAlignment="1" applyProtection="1">
      <alignment horizontal="center" vertical="center" wrapText="1"/>
    </xf>
    <xf numFmtId="0" fontId="58" fillId="125" borderId="249" xfId="13" applyFont="1" applyFill="1" applyBorder="1" applyAlignment="1" applyProtection="1">
      <alignment horizontal="center" vertical="center" wrapText="1"/>
    </xf>
    <xf numFmtId="0" fontId="58" fillId="125" borderId="250" xfId="13" applyFont="1" applyFill="1" applyBorder="1" applyAlignment="1" applyProtection="1">
      <alignment horizontal="center" vertical="center" wrapText="1"/>
    </xf>
    <xf numFmtId="0" fontId="140" fillId="2" borderId="252" xfId="13" applyFont="1" applyFill="1" applyBorder="1" applyAlignment="1" applyProtection="1">
      <alignment horizontal="left" vertical="center" wrapText="1"/>
    </xf>
    <xf numFmtId="0" fontId="74" fillId="2" borderId="252" xfId="13" applyFont="1" applyFill="1" applyBorder="1" applyAlignment="1" applyProtection="1">
      <alignment horizontal="left" vertical="center" wrapText="1"/>
    </xf>
    <xf numFmtId="0" fontId="74" fillId="2" borderId="261" xfId="13" applyFont="1" applyFill="1" applyBorder="1" applyAlignment="1" applyProtection="1">
      <alignment horizontal="left" vertical="center" wrapText="1"/>
    </xf>
    <xf numFmtId="0" fontId="61" fillId="23" borderId="203" xfId="13" applyFont="1" applyFill="1" applyBorder="1" applyAlignment="1" applyProtection="1">
      <alignment horizontal="left" vertical="center" wrapText="1"/>
      <protection locked="0"/>
    </xf>
    <xf numFmtId="0" fontId="73" fillId="19" borderId="248" xfId="14" applyNumberFormat="1" applyFont="1" applyFill="1" applyBorder="1" applyAlignment="1" applyProtection="1">
      <alignment horizontal="justify" vertical="center" wrapText="1"/>
    </xf>
    <xf numFmtId="0" fontId="73" fillId="19" borderId="249" xfId="14" applyNumberFormat="1" applyFont="1" applyFill="1" applyBorder="1" applyAlignment="1" applyProtection="1">
      <alignment horizontal="justify" vertical="center" wrapText="1"/>
    </xf>
    <xf numFmtId="0" fontId="73" fillId="19" borderId="259" xfId="14" applyNumberFormat="1" applyFont="1" applyFill="1" applyBorder="1" applyAlignment="1" applyProtection="1">
      <alignment horizontal="justify" vertical="center" wrapText="1"/>
    </xf>
    <xf numFmtId="0" fontId="62" fillId="23" borderId="255" xfId="13" applyFont="1" applyFill="1" applyBorder="1" applyAlignment="1" applyProtection="1">
      <alignment horizontal="left" vertical="center" wrapText="1"/>
      <protection locked="0"/>
    </xf>
    <xf numFmtId="0" fontId="55" fillId="6" borderId="258" xfId="13" applyFont="1" applyFill="1" applyBorder="1" applyAlignment="1" applyProtection="1">
      <alignment horizontal="left" vertical="center" readingOrder="1"/>
    </xf>
    <xf numFmtId="0" fontId="55" fillId="6" borderId="249" xfId="13" applyFont="1" applyFill="1" applyBorder="1" applyAlignment="1" applyProtection="1">
      <alignment horizontal="left" vertical="center" readingOrder="1"/>
    </xf>
    <xf numFmtId="0" fontId="55" fillId="6" borderId="259" xfId="13" applyFont="1" applyFill="1" applyBorder="1" applyAlignment="1" applyProtection="1">
      <alignment horizontal="left" vertical="center" readingOrder="1"/>
    </xf>
    <xf numFmtId="165" fontId="64" fillId="2" borderId="248" xfId="14" applyNumberFormat="1" applyFont="1" applyFill="1" applyBorder="1" applyAlignment="1" applyProtection="1">
      <alignment horizontal="left" vertical="center" wrapText="1"/>
    </xf>
    <xf numFmtId="165" fontId="64" fillId="2" borderId="249" xfId="14" applyNumberFormat="1" applyFont="1" applyFill="1" applyBorder="1" applyAlignment="1" applyProtection="1">
      <alignment horizontal="left" vertical="center" wrapText="1"/>
    </xf>
    <xf numFmtId="165" fontId="64" fillId="2" borderId="259" xfId="14" applyNumberFormat="1" applyFont="1" applyFill="1" applyBorder="1" applyAlignment="1" applyProtection="1">
      <alignment horizontal="left" vertical="center" wrapText="1"/>
    </xf>
    <xf numFmtId="0" fontId="73" fillId="23" borderId="248" xfId="14" applyNumberFormat="1" applyFont="1" applyFill="1" applyBorder="1" applyAlignment="1" applyProtection="1">
      <alignment horizontal="justify" vertical="center" wrapText="1"/>
      <protection locked="0"/>
    </xf>
    <xf numFmtId="0" fontId="73" fillId="23" borderId="249" xfId="14" applyNumberFormat="1" applyFont="1" applyFill="1" applyBorder="1" applyAlignment="1" applyProtection="1">
      <alignment horizontal="justify" vertical="center" wrapText="1"/>
      <protection locked="0"/>
    </xf>
    <xf numFmtId="0" fontId="73" fillId="23" borderId="259" xfId="14" applyNumberFormat="1" applyFont="1" applyFill="1" applyBorder="1" applyAlignment="1" applyProtection="1">
      <alignment horizontal="justify" vertical="center" wrapText="1"/>
      <protection locked="0"/>
    </xf>
    <xf numFmtId="0" fontId="64" fillId="16" borderId="211" xfId="13" applyFont="1" applyFill="1" applyBorder="1" applyAlignment="1" applyProtection="1">
      <alignment horizontal="left" vertical="center"/>
    </xf>
    <xf numFmtId="0" fontId="64" fillId="16" borderId="212" xfId="13" applyFont="1" applyFill="1" applyBorder="1" applyAlignment="1" applyProtection="1">
      <alignment horizontal="left" vertical="center"/>
    </xf>
    <xf numFmtId="0" fontId="64" fillId="16" borderId="213" xfId="13" applyFont="1" applyFill="1" applyBorder="1" applyAlignment="1" applyProtection="1">
      <alignment horizontal="left" vertical="center"/>
    </xf>
    <xf numFmtId="0" fontId="73" fillId="6" borderId="258" xfId="13" applyFont="1" applyFill="1" applyBorder="1" applyAlignment="1" applyProtection="1">
      <alignment horizontal="left" vertical="center" wrapText="1"/>
    </xf>
    <xf numFmtId="0" fontId="73" fillId="6" borderId="249" xfId="13" applyFont="1" applyFill="1" applyBorder="1" applyAlignment="1" applyProtection="1">
      <alignment horizontal="left" vertical="center"/>
    </xf>
    <xf numFmtId="0" fontId="73" fillId="6" borderId="259" xfId="13" applyFont="1" applyFill="1" applyBorder="1" applyAlignment="1" applyProtection="1">
      <alignment horizontal="left" vertical="center"/>
    </xf>
    <xf numFmtId="0" fontId="64" fillId="16" borderId="248" xfId="13" applyFont="1" applyFill="1" applyBorder="1" applyAlignment="1" applyProtection="1">
      <alignment horizontal="center" vertical="center" wrapText="1"/>
    </xf>
    <xf numFmtId="0" fontId="64" fillId="16" borderId="250" xfId="13" applyFont="1" applyFill="1" applyBorder="1" applyAlignment="1" applyProtection="1">
      <alignment horizontal="center" vertical="center" wrapText="1"/>
    </xf>
    <xf numFmtId="0" fontId="64" fillId="16" borderId="259" xfId="13" applyFont="1" applyFill="1" applyBorder="1" applyAlignment="1" applyProtection="1">
      <alignment horizontal="center" vertical="center" wrapText="1"/>
    </xf>
    <xf numFmtId="0" fontId="132" fillId="2" borderId="252" xfId="13" applyFont="1" applyFill="1" applyBorder="1" applyAlignment="1" applyProtection="1">
      <alignment horizontal="left" vertical="center" wrapText="1"/>
    </xf>
    <xf numFmtId="0" fontId="132" fillId="2" borderId="253" xfId="13" applyFont="1" applyFill="1" applyBorder="1" applyAlignment="1" applyProtection="1">
      <alignment horizontal="left" vertical="center" wrapText="1"/>
    </xf>
    <xf numFmtId="0" fontId="73" fillId="23" borderId="252" xfId="13" applyFont="1" applyFill="1" applyBorder="1" applyAlignment="1" applyProtection="1">
      <alignment horizontal="justify" vertical="center" wrapText="1"/>
      <protection locked="0"/>
    </xf>
    <xf numFmtId="0" fontId="73" fillId="23" borderId="253" xfId="13" applyFont="1" applyFill="1" applyBorder="1" applyAlignment="1" applyProtection="1">
      <alignment horizontal="justify" vertical="center" wrapText="1"/>
      <protection locked="0"/>
    </xf>
    <xf numFmtId="0" fontId="73" fillId="23" borderId="255" xfId="13" applyFont="1" applyFill="1" applyBorder="1" applyAlignment="1" applyProtection="1">
      <alignment horizontal="justify" vertical="center" wrapText="1"/>
      <protection locked="0"/>
    </xf>
    <xf numFmtId="0" fontId="73" fillId="23" borderId="257" xfId="13" applyFont="1" applyFill="1" applyBorder="1" applyAlignment="1" applyProtection="1">
      <alignment horizontal="justify" vertical="center" wrapText="1"/>
      <protection locked="0"/>
    </xf>
    <xf numFmtId="0" fontId="104" fillId="9" borderId="0" xfId="0" applyFont="1" applyFill="1" applyBorder="1" applyAlignment="1">
      <alignment horizontal="center" vertical="center" wrapText="1"/>
    </xf>
    <xf numFmtId="0" fontId="104" fillId="15" borderId="0" xfId="0" applyFont="1" applyFill="1" applyAlignment="1">
      <alignment horizontal="center" vertical="center" wrapText="1"/>
    </xf>
    <xf numFmtId="0" fontId="104" fillId="12" borderId="8" xfId="0" applyFont="1" applyFill="1" applyBorder="1" applyAlignment="1">
      <alignment horizontal="center" vertical="center" wrapText="1"/>
    </xf>
    <xf numFmtId="0" fontId="104" fillId="13" borderId="16" xfId="0" applyFont="1" applyFill="1" applyBorder="1" applyAlignment="1">
      <alignment horizontal="center" vertical="center" wrapText="1"/>
    </xf>
    <xf numFmtId="0" fontId="104" fillId="15" borderId="0" xfId="0" applyFont="1" applyFill="1" applyBorder="1" applyAlignment="1">
      <alignment horizontal="center" vertical="center" wrapText="1"/>
    </xf>
    <xf numFmtId="0" fontId="104" fillId="120" borderId="0" xfId="0" applyFont="1" applyFill="1" applyBorder="1" applyAlignment="1">
      <alignment horizontal="center" vertical="center" wrapText="1"/>
    </xf>
  </cellXfs>
  <cellStyles count="15">
    <cellStyle name="Celda Azul" xfId="11" xr:uid="{00000000-0005-0000-0000-000000000000}"/>
    <cellStyle name="Celda Naranja" xfId="8" xr:uid="{00000000-0005-0000-0000-000001000000}"/>
    <cellStyle name="Comma 2" xfId="6" xr:uid="{00000000-0005-0000-0000-000002000000}"/>
    <cellStyle name="Cuerpo de texto Azul" xfId="10" xr:uid="{00000000-0005-0000-0000-000003000000}"/>
    <cellStyle name="Entrada 2" xfId="12" xr:uid="{8A53763D-F64A-EB4F-BE17-373AE5B44F7A}"/>
    <cellStyle name="Entrada 3" xfId="14" xr:uid="{27F375E3-D937-074A-97E5-EF4503CEAC67}"/>
    <cellStyle name="Hipervínculo" xfId="2" builtinId="8" hidden="1"/>
    <cellStyle name="Hipervínculo visitado" xfId="3" builtinId="9" hidden="1"/>
    <cellStyle name="Info Input" xfId="9" xr:uid="{00000000-0005-0000-0000-000006000000}"/>
    <cellStyle name="Input 2" xfId="7" xr:uid="{00000000-0005-0000-0000-000007000000}"/>
    <cellStyle name="Normal" xfId="0" builtinId="0"/>
    <cellStyle name="Normal 2" xfId="5" xr:uid="{00000000-0005-0000-0000-000009000000}"/>
    <cellStyle name="Normal 3" xfId="13" xr:uid="{6889FB9F-938E-F24F-99C8-8BBC37F7D130}"/>
    <cellStyle name="Normal 3 2" xfId="1" xr:uid="{00000000-0005-0000-0000-00000A000000}"/>
    <cellStyle name="Porcentaje" xfId="4" builtinId="5"/>
  </cellStyles>
  <dxfs count="84">
    <dxf>
      <font>
        <color theme="0"/>
      </font>
      <fill>
        <patternFill>
          <bgColor rgb="FFC00000"/>
        </patternFill>
      </fill>
    </dxf>
    <dxf>
      <font>
        <color theme="0"/>
      </font>
      <fill>
        <patternFill>
          <bgColor theme="5" tint="-0.24994659260841701"/>
        </patternFill>
      </fill>
    </dxf>
    <dxf>
      <font>
        <color theme="1"/>
      </font>
      <fill>
        <patternFill>
          <bgColor theme="7"/>
        </patternFill>
      </fill>
    </dxf>
    <dxf>
      <font>
        <color theme="0"/>
      </font>
      <fill>
        <patternFill>
          <bgColor theme="9" tint="-0.24994659260841701"/>
        </patternFill>
      </fill>
    </dxf>
    <dxf>
      <font>
        <color theme="0"/>
      </font>
      <fill>
        <patternFill>
          <bgColor rgb="FFC00000"/>
        </patternFill>
      </fill>
    </dxf>
    <dxf>
      <font>
        <color theme="0"/>
      </font>
      <fill>
        <patternFill>
          <bgColor theme="5" tint="-0.24994659260841701"/>
        </patternFill>
      </fill>
    </dxf>
    <dxf>
      <font>
        <color theme="1"/>
      </font>
      <fill>
        <patternFill>
          <bgColor theme="7"/>
        </patternFill>
      </fill>
    </dxf>
    <dxf>
      <font>
        <color theme="0"/>
      </font>
      <fill>
        <patternFill>
          <bgColor theme="9" tint="-0.24994659260841701"/>
        </patternFill>
      </fill>
    </dxf>
    <dxf>
      <font>
        <color theme="0"/>
      </font>
      <fill>
        <patternFill>
          <bgColor rgb="FFC00000"/>
        </patternFill>
      </fill>
    </dxf>
    <dxf>
      <font>
        <color theme="0"/>
      </font>
      <fill>
        <patternFill>
          <bgColor theme="5" tint="-0.24994659260841701"/>
        </patternFill>
      </fill>
    </dxf>
    <dxf>
      <font>
        <color theme="1"/>
      </font>
      <fill>
        <patternFill>
          <bgColor theme="7"/>
        </patternFill>
      </fill>
    </dxf>
    <dxf>
      <font>
        <color theme="0"/>
      </font>
      <fill>
        <patternFill>
          <bgColor theme="9" tint="-0.24994659260841701"/>
        </patternFill>
      </fill>
    </dxf>
    <dxf>
      <font>
        <color theme="0"/>
      </font>
      <fill>
        <patternFill>
          <bgColor rgb="FFC00000"/>
        </patternFill>
      </fill>
    </dxf>
    <dxf>
      <font>
        <color theme="0"/>
      </font>
      <fill>
        <patternFill>
          <bgColor theme="5" tint="-0.24994659260841701"/>
        </patternFill>
      </fill>
    </dxf>
    <dxf>
      <font>
        <color theme="1"/>
      </font>
      <fill>
        <patternFill>
          <bgColor theme="7"/>
        </patternFill>
      </fill>
    </dxf>
    <dxf>
      <font>
        <color theme="0"/>
      </font>
      <fill>
        <patternFill>
          <bgColor theme="9" tint="-0.24994659260841701"/>
        </patternFill>
      </fill>
    </dxf>
    <dxf>
      <font>
        <color theme="0"/>
      </font>
      <fill>
        <patternFill>
          <bgColor rgb="FFC00000"/>
        </patternFill>
      </fill>
    </dxf>
    <dxf>
      <font>
        <color theme="0"/>
      </font>
      <fill>
        <patternFill>
          <bgColor theme="5" tint="-0.24994659260841701"/>
        </patternFill>
      </fill>
    </dxf>
    <dxf>
      <font>
        <color theme="1"/>
      </font>
      <fill>
        <patternFill>
          <bgColor theme="7"/>
        </patternFill>
      </fill>
    </dxf>
    <dxf>
      <font>
        <color theme="0"/>
      </font>
      <fill>
        <patternFill>
          <bgColor theme="9" tint="-0.24994659260841701"/>
        </patternFill>
      </fill>
    </dxf>
    <dxf>
      <font>
        <color theme="0"/>
      </font>
      <fill>
        <patternFill>
          <bgColor rgb="FFC00000"/>
        </patternFill>
      </fill>
    </dxf>
    <dxf>
      <font>
        <color theme="0"/>
      </font>
      <fill>
        <patternFill>
          <bgColor theme="5" tint="-0.24994659260841701"/>
        </patternFill>
      </fill>
    </dxf>
    <dxf>
      <font>
        <color theme="1"/>
      </font>
      <fill>
        <patternFill>
          <bgColor theme="7"/>
        </patternFill>
      </fill>
    </dxf>
    <dxf>
      <font>
        <color theme="0"/>
      </font>
      <fill>
        <patternFill>
          <bgColor theme="9" tint="-0.24994659260841701"/>
        </patternFill>
      </fill>
    </dxf>
    <dxf>
      <font>
        <color theme="0"/>
      </font>
      <fill>
        <patternFill>
          <bgColor rgb="FFC00000"/>
        </patternFill>
      </fill>
    </dxf>
    <dxf>
      <font>
        <color theme="0"/>
      </font>
      <fill>
        <patternFill>
          <bgColor theme="5" tint="-0.24994659260841701"/>
        </patternFill>
      </fill>
    </dxf>
    <dxf>
      <font>
        <color theme="1"/>
      </font>
      <fill>
        <patternFill>
          <bgColor theme="7"/>
        </patternFill>
      </fill>
    </dxf>
    <dxf>
      <font>
        <color theme="0"/>
      </font>
      <fill>
        <patternFill>
          <bgColor theme="9" tint="-0.24994659260841701"/>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
      <font>
        <b/>
        <i val="0"/>
        <condense val="0"/>
        <extend val="0"/>
        <color indexed="9"/>
      </font>
      <fill>
        <patternFill patternType="solid">
          <fgColor indexed="37"/>
          <bgColor indexed="16"/>
        </patternFill>
      </fill>
    </dxf>
  </dxfs>
  <tableStyles count="0" defaultTableStyle="TableStyleMedium2" defaultPivotStyle="PivotStyleLight16"/>
  <colors>
    <mruColors>
      <color rgb="FFC2C224"/>
      <color rgb="FFCFAC17"/>
      <color rgb="FFBDB007"/>
      <color rgb="FFFF9999"/>
      <color rgb="FFFF5050"/>
      <color rgb="FF669900"/>
      <color rgb="FFFF6600"/>
      <color rgb="FFD27E3D"/>
      <color rgb="FFEDD9D7"/>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baseline="0">
                <a:solidFill>
                  <a:schemeClr val="tx1">
                    <a:lumMod val="65000"/>
                    <a:lumOff val="35000"/>
                  </a:schemeClr>
                </a:solidFill>
                <a:latin typeface="+mn-lt"/>
                <a:ea typeface="+mn-ea"/>
                <a:cs typeface="+mn-cs"/>
              </a:defRPr>
            </a:pPr>
            <a:r>
              <a:rPr lang="es-CO" sz="2000" b="1"/>
              <a:t>LOGROS</a:t>
            </a:r>
          </a:p>
        </c:rich>
      </c:tx>
      <c:overlay val="0"/>
      <c:spPr>
        <a:noFill/>
        <a:ln>
          <a:noFill/>
        </a:ln>
        <a:effectLst/>
      </c:spPr>
    </c:title>
    <c:autoTitleDeleted val="0"/>
    <c:plotArea>
      <c:layout>
        <c:manualLayout>
          <c:layoutTarget val="inner"/>
          <c:xMode val="edge"/>
          <c:yMode val="edge"/>
          <c:x val="0.346603162409577"/>
          <c:y val="0.15443903252924701"/>
          <c:w val="0.32802727098137102"/>
          <c:h val="0.68054855001315595"/>
        </c:manualLayout>
      </c:layout>
      <c:radarChart>
        <c:radarStyle val="marker"/>
        <c:varyColors val="0"/>
        <c:ser>
          <c:idx val="0"/>
          <c:order val="0"/>
          <c:tx>
            <c:strRef>
              <c:f>'Reporte Resultados'!$D$20</c:f>
              <c:strCache>
                <c:ptCount val="1"/>
                <c:pt idx="0">
                  <c:v>NIVEL SITUACIONAL</c:v>
                </c:pt>
              </c:strCache>
            </c:strRef>
          </c:tx>
          <c:spPr>
            <a:ln w="349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cat>
            <c:strRef>
              <c:f>'Reporte Resultados'!$C$21:$C$24</c:f>
              <c:strCache>
                <c:ptCount val="4"/>
                <c:pt idx="0">
                  <c:v>A1. Salud del área protegida</c:v>
                </c:pt>
                <c:pt idx="1">
                  <c:v>A2. Adaptación frente al clima cambiante</c:v>
                </c:pt>
                <c:pt idx="2">
                  <c:v>A3. Valores culturales asociados a los objetivos de conservación</c:v>
                </c:pt>
                <c:pt idx="3">
                  <c:v>A4. Beneficios asociados a las contribuciones de la naturaleza</c:v>
                </c:pt>
              </c:strCache>
            </c:strRef>
          </c:cat>
          <c:val>
            <c:numRef>
              <c:f>'Reporte Resultados'!$D$21:$D$24</c:f>
              <c:numCache>
                <c:formatCode>General</c:formatCode>
                <c:ptCount val="4"/>
                <c:pt idx="0" formatCode="0">
                  <c:v>2</c:v>
                </c:pt>
                <c:pt idx="1">
                  <c:v>1</c:v>
                </c:pt>
                <c:pt idx="2">
                  <c:v>3</c:v>
                </c:pt>
                <c:pt idx="3">
                  <c:v>1</c:v>
                </c:pt>
              </c:numCache>
            </c:numRef>
          </c:val>
          <c:extLst>
            <c:ext xmlns:c16="http://schemas.microsoft.com/office/drawing/2014/chart" uri="{C3380CC4-5D6E-409C-BE32-E72D297353CC}">
              <c16:uniqueId val="{00000000-E794-6D41-AFAA-C4A95D1D2F00}"/>
            </c:ext>
          </c:extLst>
        </c:ser>
        <c:ser>
          <c:idx val="1"/>
          <c:order val="1"/>
          <c:tx>
            <c:strRef>
              <c:f>'Reporte Resultados'!$E$20</c:f>
              <c:strCache>
                <c:ptCount val="1"/>
                <c:pt idx="0">
                  <c:v>MANEJO EFECTIVO</c:v>
                </c:pt>
              </c:strCache>
            </c:strRef>
          </c:tx>
          <c:spPr>
            <a:ln w="349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a:outerShdw blurRad="57150" dist="19050" dir="5400000" algn="ctr" rotWithShape="0">
                  <a:srgbClr val="000000">
                    <a:alpha val="63000"/>
                  </a:srgbClr>
                </a:outerShdw>
              </a:effectLst>
            </c:spPr>
          </c:marker>
          <c:cat>
            <c:strRef>
              <c:f>'Reporte Resultados'!$C$21:$C$24</c:f>
              <c:strCache>
                <c:ptCount val="4"/>
                <c:pt idx="0">
                  <c:v>A1. Salud del área protegida</c:v>
                </c:pt>
                <c:pt idx="1">
                  <c:v>A2. Adaptación frente al clima cambiante</c:v>
                </c:pt>
                <c:pt idx="2">
                  <c:v>A3. Valores culturales asociados a los objetivos de conservación</c:v>
                </c:pt>
                <c:pt idx="3">
                  <c:v>A4. Beneficios asociados a las contribuciones de la naturaleza</c:v>
                </c:pt>
              </c:strCache>
            </c:strRef>
          </c:cat>
          <c:val>
            <c:numRef>
              <c:f>'Reporte Resultados'!$E$21:$E$24</c:f>
              <c:numCache>
                <c:formatCode>General</c:formatCode>
                <c:ptCount val="4"/>
                <c:pt idx="0">
                  <c:v>4</c:v>
                </c:pt>
                <c:pt idx="1">
                  <c:v>4</c:v>
                </c:pt>
                <c:pt idx="2">
                  <c:v>4</c:v>
                </c:pt>
                <c:pt idx="3">
                  <c:v>4</c:v>
                </c:pt>
              </c:numCache>
            </c:numRef>
          </c:val>
          <c:extLst>
            <c:ext xmlns:c16="http://schemas.microsoft.com/office/drawing/2014/chart" uri="{C3380CC4-5D6E-409C-BE32-E72D297353CC}">
              <c16:uniqueId val="{00000001-E794-6D41-AFAA-C4A95D1D2F00}"/>
            </c:ext>
          </c:extLst>
        </c:ser>
        <c:dLbls>
          <c:showLegendKey val="0"/>
          <c:showVal val="0"/>
          <c:showCatName val="0"/>
          <c:showSerName val="0"/>
          <c:showPercent val="0"/>
          <c:showBubbleSize val="0"/>
        </c:dLbls>
        <c:axId val="219459584"/>
        <c:axId val="219461504"/>
      </c:radarChart>
      <c:catAx>
        <c:axId val="219459584"/>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19461504"/>
        <c:crosses val="autoZero"/>
        <c:auto val="1"/>
        <c:lblAlgn val="ctr"/>
        <c:lblOffset val="100"/>
        <c:noMultiLvlLbl val="0"/>
      </c:catAx>
      <c:valAx>
        <c:axId val="2194615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19459584"/>
        <c:crosses val="autoZero"/>
        <c:crossBetween val="between"/>
        <c:majorUnit val="1"/>
      </c:valAx>
      <c:spPr>
        <a:noFill/>
        <a:ln>
          <a:noFill/>
        </a:ln>
        <a:effectLst/>
      </c:spPr>
    </c:plotArea>
    <c:legend>
      <c:legendPos val="b"/>
      <c:layout>
        <c:manualLayout>
          <c:xMode val="edge"/>
          <c:yMode val="edge"/>
          <c:x val="0.29976786908770875"/>
          <c:y val="0.92428304607591139"/>
          <c:w val="0.40046426182458256"/>
          <c:h val="4.139517781430218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accent6">
          <a:lumMod val="7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baseline="0">
                <a:solidFill>
                  <a:schemeClr val="tx1">
                    <a:lumMod val="65000"/>
                    <a:lumOff val="35000"/>
                  </a:schemeClr>
                </a:solidFill>
                <a:latin typeface="+mn-lt"/>
                <a:ea typeface="+mn-ea"/>
                <a:cs typeface="+mn-cs"/>
              </a:defRPr>
            </a:pPr>
            <a:r>
              <a:rPr lang="es-CO" sz="2000"/>
              <a:t>CONTEXTO</a:t>
            </a:r>
          </a:p>
        </c:rich>
      </c:tx>
      <c:layout>
        <c:manualLayout>
          <c:xMode val="edge"/>
          <c:yMode val="edge"/>
          <c:x val="0.43258968283600319"/>
          <c:y val="3.474304735215511E-2"/>
        </c:manualLayout>
      </c:layout>
      <c:overlay val="0"/>
      <c:spPr>
        <a:noFill/>
        <a:ln>
          <a:noFill/>
        </a:ln>
        <a:effectLst/>
      </c:spPr>
    </c:title>
    <c:autoTitleDeleted val="0"/>
    <c:plotArea>
      <c:layout>
        <c:manualLayout>
          <c:layoutTarget val="inner"/>
          <c:xMode val="edge"/>
          <c:yMode val="edge"/>
          <c:x val="0.24483819593936731"/>
          <c:y val="0.24941365408274446"/>
          <c:w val="0.49713686562836856"/>
          <c:h val="0.60150363010782726"/>
        </c:manualLayout>
      </c:layout>
      <c:radarChart>
        <c:radarStyle val="marker"/>
        <c:varyColors val="0"/>
        <c:ser>
          <c:idx val="0"/>
          <c:order val="0"/>
          <c:tx>
            <c:strRef>
              <c:f>'Reporte Resultados'!$D$28</c:f>
              <c:strCache>
                <c:ptCount val="1"/>
                <c:pt idx="0">
                  <c:v>SITUACIÓN ACTUAL</c:v>
                </c:pt>
              </c:strCache>
            </c:strRef>
          </c:tx>
          <c:spPr>
            <a:ln w="349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cat>
            <c:strRef>
              <c:f>'Reporte Resultados'!$C$29:$C$32</c:f>
              <c:strCache>
                <c:ptCount val="4"/>
                <c:pt idx="0">
                  <c:v>B1. Oportunidades en el territorio para la gestión</c:v>
                </c:pt>
                <c:pt idx="1">
                  <c:v>B2. Claridad en la propiedad de la tierra</c:v>
                </c:pt>
                <c:pt idx="2">
                  <c:v>B3. Conflictos socio-ambientales</c:v>
                </c:pt>
                <c:pt idx="3">
                  <c:v>B4. Presiones y amenazas</c:v>
                </c:pt>
              </c:strCache>
            </c:strRef>
          </c:cat>
          <c:val>
            <c:numRef>
              <c:f>'Reporte Resultados'!$D$29:$D$32</c:f>
              <c:numCache>
                <c:formatCode>General</c:formatCode>
                <c:ptCount val="4"/>
                <c:pt idx="0">
                  <c:v>3</c:v>
                </c:pt>
                <c:pt idx="1">
                  <c:v>4</c:v>
                </c:pt>
                <c:pt idx="2">
                  <c:v>2</c:v>
                </c:pt>
                <c:pt idx="3">
                  <c:v>2</c:v>
                </c:pt>
              </c:numCache>
            </c:numRef>
          </c:val>
          <c:extLst>
            <c:ext xmlns:c16="http://schemas.microsoft.com/office/drawing/2014/chart" uri="{C3380CC4-5D6E-409C-BE32-E72D297353CC}">
              <c16:uniqueId val="{00000000-E794-6D41-AFAA-C4A95D1D2F00}"/>
            </c:ext>
          </c:extLst>
        </c:ser>
        <c:ser>
          <c:idx val="1"/>
          <c:order val="1"/>
          <c:tx>
            <c:strRef>
              <c:f>'Reporte Resultados'!$E$28</c:f>
              <c:strCache>
                <c:ptCount val="1"/>
                <c:pt idx="0">
                  <c:v>MANEJO EFECTIVO</c:v>
                </c:pt>
              </c:strCache>
            </c:strRef>
          </c:tx>
          <c:spPr>
            <a:ln w="349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a:outerShdw blurRad="57150" dist="19050" dir="5400000" algn="ctr" rotWithShape="0">
                  <a:srgbClr val="000000">
                    <a:alpha val="63000"/>
                  </a:srgbClr>
                </a:outerShdw>
              </a:effectLst>
            </c:spPr>
          </c:marker>
          <c:cat>
            <c:strRef>
              <c:f>'Reporte Resultados'!$C$29:$C$32</c:f>
              <c:strCache>
                <c:ptCount val="4"/>
                <c:pt idx="0">
                  <c:v>B1. Oportunidades en el territorio para la gestión</c:v>
                </c:pt>
                <c:pt idx="1">
                  <c:v>B2. Claridad en la propiedad de la tierra</c:v>
                </c:pt>
                <c:pt idx="2">
                  <c:v>B3. Conflictos socio-ambientales</c:v>
                </c:pt>
                <c:pt idx="3">
                  <c:v>B4. Presiones y amenazas</c:v>
                </c:pt>
              </c:strCache>
            </c:strRef>
          </c:cat>
          <c:val>
            <c:numRef>
              <c:f>'Reporte Resultados'!$E$29:$E$32</c:f>
              <c:numCache>
                <c:formatCode>General</c:formatCode>
                <c:ptCount val="4"/>
                <c:pt idx="0">
                  <c:v>4</c:v>
                </c:pt>
                <c:pt idx="1">
                  <c:v>4</c:v>
                </c:pt>
                <c:pt idx="2">
                  <c:v>4</c:v>
                </c:pt>
                <c:pt idx="3">
                  <c:v>4</c:v>
                </c:pt>
              </c:numCache>
            </c:numRef>
          </c:val>
          <c:extLst>
            <c:ext xmlns:c16="http://schemas.microsoft.com/office/drawing/2014/chart" uri="{C3380CC4-5D6E-409C-BE32-E72D297353CC}">
              <c16:uniqueId val="{00000001-E794-6D41-AFAA-C4A95D1D2F00}"/>
            </c:ext>
          </c:extLst>
        </c:ser>
        <c:dLbls>
          <c:showLegendKey val="0"/>
          <c:showVal val="0"/>
          <c:showCatName val="0"/>
          <c:showSerName val="0"/>
          <c:showPercent val="0"/>
          <c:showBubbleSize val="0"/>
        </c:dLbls>
        <c:axId val="220101632"/>
        <c:axId val="220107904"/>
      </c:radarChart>
      <c:catAx>
        <c:axId val="220101632"/>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107904"/>
        <c:crosses val="autoZero"/>
        <c:auto val="1"/>
        <c:lblAlgn val="ctr"/>
        <c:lblOffset val="100"/>
        <c:noMultiLvlLbl val="0"/>
      </c:catAx>
      <c:valAx>
        <c:axId val="220107904"/>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101632"/>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accent2">
          <a:lumMod val="7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baseline="0">
                <a:solidFill>
                  <a:schemeClr val="tx1">
                    <a:lumMod val="65000"/>
                    <a:lumOff val="35000"/>
                  </a:schemeClr>
                </a:solidFill>
                <a:latin typeface="+mn-lt"/>
                <a:ea typeface="+mn-ea"/>
                <a:cs typeface="+mn-cs"/>
              </a:defRPr>
            </a:pPr>
            <a:r>
              <a:rPr lang="es-CO" sz="2000"/>
              <a:t>PLANEACIÓN Y SEGUIMIENTO</a:t>
            </a:r>
          </a:p>
        </c:rich>
      </c:tx>
      <c:overlay val="0"/>
      <c:spPr>
        <a:noFill/>
        <a:ln>
          <a:noFill/>
        </a:ln>
        <a:effectLst/>
      </c:spPr>
    </c:title>
    <c:autoTitleDeleted val="0"/>
    <c:plotArea>
      <c:layout>
        <c:manualLayout>
          <c:layoutTarget val="inner"/>
          <c:xMode val="edge"/>
          <c:yMode val="edge"/>
          <c:x val="0.26676505972867515"/>
          <c:y val="0.19687787942513066"/>
          <c:w val="0.44829907202881519"/>
          <c:h val="0.53781139544491374"/>
        </c:manualLayout>
      </c:layout>
      <c:radarChart>
        <c:radarStyle val="marker"/>
        <c:varyColors val="0"/>
        <c:ser>
          <c:idx val="0"/>
          <c:order val="0"/>
          <c:tx>
            <c:strRef>
              <c:f>'Reporte Resultados'!$D$40</c:f>
              <c:strCache>
                <c:ptCount val="1"/>
                <c:pt idx="0">
                  <c:v>NIVEL SITUACIONAL</c:v>
                </c:pt>
              </c:strCache>
            </c:strRef>
          </c:tx>
          <c:spPr>
            <a:ln w="349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cat>
            <c:strRef>
              <c:f>'Reporte Resultados'!$C$41:$C$50</c:f>
              <c:strCache>
                <c:ptCount val="10"/>
                <c:pt idx="0">
                  <c:v>C1. Coherencia en el diseño del área protegida</c:v>
                </c:pt>
                <c:pt idx="1">
                  <c:v>C2. Límites del área protegida</c:v>
                </c:pt>
                <c:pt idx="2">
                  <c:v>C3. Coherencia e implementación del plan de manejo</c:v>
                </c:pt>
                <c:pt idx="3">
                  <c:v>C4. Articulación con áreas del SINAP y/u otras áreas de importancia para la conservación</c:v>
                </c:pt>
                <c:pt idx="4">
                  <c:v>C5. Articulación transfronteriza para la gestión</c:v>
                </c:pt>
                <c:pt idx="5">
                  <c:v>C6. Cumplimiento de la zonificación</c:v>
                </c:pt>
                <c:pt idx="6">
                  <c:v>C7. Articulación de la gestión del área con los planes de ordenamiento territorial</c:v>
                </c:pt>
                <c:pt idx="7">
                  <c:v>C8. Manejo y uso del conocimiento</c:v>
                </c:pt>
                <c:pt idx="8">
                  <c:v>C9. Implementación de las líneas de gestión</c:v>
                </c:pt>
                <c:pt idx="9">
                  <c:v>C10. Evaluación, seguimiento y retroalimentación a la planeación del manejo</c:v>
                </c:pt>
              </c:strCache>
            </c:strRef>
          </c:cat>
          <c:val>
            <c:numRef>
              <c:f>'Reporte Resultados'!$D$41:$D$50</c:f>
              <c:numCache>
                <c:formatCode>General</c:formatCode>
                <c:ptCount val="10"/>
                <c:pt idx="0">
                  <c:v>4</c:v>
                </c:pt>
                <c:pt idx="1">
                  <c:v>4</c:v>
                </c:pt>
                <c:pt idx="2">
                  <c:v>2</c:v>
                </c:pt>
                <c:pt idx="3">
                  <c:v>4</c:v>
                </c:pt>
                <c:pt idx="4">
                  <c:v>0</c:v>
                </c:pt>
                <c:pt idx="5">
                  <c:v>2</c:v>
                </c:pt>
                <c:pt idx="6">
                  <c:v>4</c:v>
                </c:pt>
                <c:pt idx="7">
                  <c:v>1</c:v>
                </c:pt>
                <c:pt idx="8">
                  <c:v>2</c:v>
                </c:pt>
                <c:pt idx="9">
                  <c:v>2</c:v>
                </c:pt>
              </c:numCache>
            </c:numRef>
          </c:val>
          <c:extLst>
            <c:ext xmlns:c16="http://schemas.microsoft.com/office/drawing/2014/chart" uri="{C3380CC4-5D6E-409C-BE32-E72D297353CC}">
              <c16:uniqueId val="{00000000-E794-6D41-AFAA-C4A95D1D2F00}"/>
            </c:ext>
          </c:extLst>
        </c:ser>
        <c:ser>
          <c:idx val="1"/>
          <c:order val="1"/>
          <c:tx>
            <c:strRef>
              <c:f>'Reporte Resultados'!$E$40</c:f>
              <c:strCache>
                <c:ptCount val="1"/>
                <c:pt idx="0">
                  <c:v>MANEJO EFECTIVO</c:v>
                </c:pt>
              </c:strCache>
            </c:strRef>
          </c:tx>
          <c:spPr>
            <a:ln w="349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a:outerShdw blurRad="57150" dist="19050" dir="5400000" algn="ctr" rotWithShape="0">
                  <a:srgbClr val="000000">
                    <a:alpha val="63000"/>
                  </a:srgbClr>
                </a:outerShdw>
              </a:effectLst>
            </c:spPr>
          </c:marker>
          <c:cat>
            <c:strRef>
              <c:f>'Reporte Resultados'!$C$41:$C$50</c:f>
              <c:strCache>
                <c:ptCount val="10"/>
                <c:pt idx="0">
                  <c:v>C1. Coherencia en el diseño del área protegida</c:v>
                </c:pt>
                <c:pt idx="1">
                  <c:v>C2. Límites del área protegida</c:v>
                </c:pt>
                <c:pt idx="2">
                  <c:v>C3. Coherencia e implementación del plan de manejo</c:v>
                </c:pt>
                <c:pt idx="3">
                  <c:v>C4. Articulación con áreas del SINAP y/u otras áreas de importancia para la conservación</c:v>
                </c:pt>
                <c:pt idx="4">
                  <c:v>C5. Articulación transfronteriza para la gestión</c:v>
                </c:pt>
                <c:pt idx="5">
                  <c:v>C6. Cumplimiento de la zonificación</c:v>
                </c:pt>
                <c:pt idx="6">
                  <c:v>C7. Articulación de la gestión del área con los planes de ordenamiento territorial</c:v>
                </c:pt>
                <c:pt idx="7">
                  <c:v>C8. Manejo y uso del conocimiento</c:v>
                </c:pt>
                <c:pt idx="8">
                  <c:v>C9. Implementación de las líneas de gestión</c:v>
                </c:pt>
                <c:pt idx="9">
                  <c:v>C10. Evaluación, seguimiento y retroalimentación a la planeación del manejo</c:v>
                </c:pt>
              </c:strCache>
            </c:strRef>
          </c:cat>
          <c:val>
            <c:numRef>
              <c:f>'Reporte Resultados'!$E$41:$E$50</c:f>
              <c:numCache>
                <c:formatCode>General</c:formatCode>
                <c:ptCount val="10"/>
                <c:pt idx="0">
                  <c:v>4</c:v>
                </c:pt>
                <c:pt idx="1">
                  <c:v>4</c:v>
                </c:pt>
                <c:pt idx="2">
                  <c:v>4</c:v>
                </c:pt>
                <c:pt idx="3">
                  <c:v>4</c:v>
                </c:pt>
                <c:pt idx="4">
                  <c:v>4</c:v>
                </c:pt>
                <c:pt idx="5">
                  <c:v>4</c:v>
                </c:pt>
                <c:pt idx="6">
                  <c:v>4</c:v>
                </c:pt>
                <c:pt idx="7">
                  <c:v>4</c:v>
                </c:pt>
                <c:pt idx="8">
                  <c:v>4</c:v>
                </c:pt>
                <c:pt idx="9">
                  <c:v>4</c:v>
                </c:pt>
              </c:numCache>
            </c:numRef>
          </c:val>
          <c:extLst>
            <c:ext xmlns:c16="http://schemas.microsoft.com/office/drawing/2014/chart" uri="{C3380CC4-5D6E-409C-BE32-E72D297353CC}">
              <c16:uniqueId val="{00000001-E794-6D41-AFAA-C4A95D1D2F00}"/>
            </c:ext>
          </c:extLst>
        </c:ser>
        <c:dLbls>
          <c:showLegendKey val="0"/>
          <c:showVal val="0"/>
          <c:showCatName val="0"/>
          <c:showSerName val="0"/>
          <c:showPercent val="0"/>
          <c:showBubbleSize val="0"/>
        </c:dLbls>
        <c:axId val="220145920"/>
        <c:axId val="220152192"/>
      </c:radarChart>
      <c:catAx>
        <c:axId val="220145920"/>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152192"/>
        <c:crosses val="autoZero"/>
        <c:auto val="1"/>
        <c:lblAlgn val="ctr"/>
        <c:lblOffset val="100"/>
        <c:noMultiLvlLbl val="0"/>
      </c:catAx>
      <c:valAx>
        <c:axId val="220152192"/>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145920"/>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accent5"/>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baseline="0">
                <a:solidFill>
                  <a:schemeClr val="tx1">
                    <a:lumMod val="65000"/>
                    <a:lumOff val="35000"/>
                  </a:schemeClr>
                </a:solidFill>
                <a:latin typeface="+mn-lt"/>
                <a:ea typeface="+mn-ea"/>
                <a:cs typeface="+mn-cs"/>
              </a:defRPr>
            </a:pPr>
            <a:r>
              <a:rPr lang="es-CO" sz="2000"/>
              <a:t>GOBERNANZA</a:t>
            </a:r>
          </a:p>
        </c:rich>
      </c:tx>
      <c:overlay val="0"/>
      <c:spPr>
        <a:noFill/>
        <a:ln>
          <a:noFill/>
        </a:ln>
        <a:effectLst/>
      </c:spPr>
    </c:title>
    <c:autoTitleDeleted val="0"/>
    <c:plotArea>
      <c:layout>
        <c:manualLayout>
          <c:layoutTarget val="inner"/>
          <c:xMode val="edge"/>
          <c:yMode val="edge"/>
          <c:x val="0.26111363921126901"/>
          <c:y val="0.210922740802651"/>
          <c:w val="0.45352556379693199"/>
          <c:h val="0.66502523722996199"/>
        </c:manualLayout>
      </c:layout>
      <c:radarChart>
        <c:radarStyle val="marker"/>
        <c:varyColors val="0"/>
        <c:ser>
          <c:idx val="0"/>
          <c:order val="0"/>
          <c:tx>
            <c:strRef>
              <c:f>'Reporte Resultados'!$D$54</c:f>
              <c:strCache>
                <c:ptCount val="1"/>
                <c:pt idx="0">
                  <c:v>NIVEL SITUACIONAL</c:v>
                </c:pt>
              </c:strCache>
            </c:strRef>
          </c:tx>
          <c:spPr>
            <a:ln w="349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cat>
            <c:strRef>
              <c:f>'Reporte Resultados'!$C$55:$C$60</c:f>
              <c:strCache>
                <c:ptCount val="6"/>
                <c:pt idx="0">
                  <c:v>D1. Legitimidad de las instancias para la participación y coordinación</c:v>
                </c:pt>
                <c:pt idx="1">
                  <c:v>D2. Articulación entre la autoridad ambiental y la tradicional para la gestión del área protegida</c:v>
                </c:pt>
                <c:pt idx="2">
                  <c:v>D3. Cualificación de actores estratégicos</c:v>
                </c:pt>
                <c:pt idx="3">
                  <c:v>D4. Manejo de conflictos</c:v>
                </c:pt>
                <c:pt idx="4">
                  <c:v>D5. Incidencia del riesgo público en la gestión</c:v>
                </c:pt>
                <c:pt idx="5">
                  <c:v>D6. Inclusión de elementos intergeneracionales/género para la gestión del AP</c:v>
                </c:pt>
              </c:strCache>
            </c:strRef>
          </c:cat>
          <c:val>
            <c:numRef>
              <c:f>'Reporte Resultados'!$D$55:$D$60</c:f>
              <c:numCache>
                <c:formatCode>General</c:formatCode>
                <c:ptCount val="6"/>
                <c:pt idx="0">
                  <c:v>1</c:v>
                </c:pt>
                <c:pt idx="1">
                  <c:v>0</c:v>
                </c:pt>
                <c:pt idx="2">
                  <c:v>3</c:v>
                </c:pt>
                <c:pt idx="3">
                  <c:v>2</c:v>
                </c:pt>
                <c:pt idx="4">
                  <c:v>4</c:v>
                </c:pt>
                <c:pt idx="5">
                  <c:v>3</c:v>
                </c:pt>
              </c:numCache>
            </c:numRef>
          </c:val>
          <c:extLst>
            <c:ext xmlns:c16="http://schemas.microsoft.com/office/drawing/2014/chart" uri="{C3380CC4-5D6E-409C-BE32-E72D297353CC}">
              <c16:uniqueId val="{00000000-E794-6D41-AFAA-C4A95D1D2F00}"/>
            </c:ext>
          </c:extLst>
        </c:ser>
        <c:ser>
          <c:idx val="1"/>
          <c:order val="1"/>
          <c:tx>
            <c:strRef>
              <c:f>'Reporte Resultados'!$E$54</c:f>
              <c:strCache>
                <c:ptCount val="1"/>
                <c:pt idx="0">
                  <c:v>MANEJO EFECTIVO</c:v>
                </c:pt>
              </c:strCache>
            </c:strRef>
          </c:tx>
          <c:spPr>
            <a:ln w="349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a:outerShdw blurRad="57150" dist="19050" dir="5400000" algn="ctr" rotWithShape="0">
                  <a:srgbClr val="000000">
                    <a:alpha val="63000"/>
                  </a:srgbClr>
                </a:outerShdw>
              </a:effectLst>
            </c:spPr>
          </c:marker>
          <c:cat>
            <c:strRef>
              <c:f>'Reporte Resultados'!$C$55:$C$60</c:f>
              <c:strCache>
                <c:ptCount val="6"/>
                <c:pt idx="0">
                  <c:v>D1. Legitimidad de las instancias para la participación y coordinación</c:v>
                </c:pt>
                <c:pt idx="1">
                  <c:v>D2. Articulación entre la autoridad ambiental y la tradicional para la gestión del área protegida</c:v>
                </c:pt>
                <c:pt idx="2">
                  <c:v>D3. Cualificación de actores estratégicos</c:v>
                </c:pt>
                <c:pt idx="3">
                  <c:v>D4. Manejo de conflictos</c:v>
                </c:pt>
                <c:pt idx="4">
                  <c:v>D5. Incidencia del riesgo público en la gestión</c:v>
                </c:pt>
                <c:pt idx="5">
                  <c:v>D6. Inclusión de elementos intergeneracionales/género para la gestión del AP</c:v>
                </c:pt>
              </c:strCache>
            </c:strRef>
          </c:cat>
          <c:val>
            <c:numRef>
              <c:f>'Reporte Resultados'!$E$55:$E$60</c:f>
              <c:numCache>
                <c:formatCode>General</c:formatCode>
                <c:ptCount val="6"/>
                <c:pt idx="0">
                  <c:v>4</c:v>
                </c:pt>
                <c:pt idx="1">
                  <c:v>4</c:v>
                </c:pt>
                <c:pt idx="2">
                  <c:v>4</c:v>
                </c:pt>
                <c:pt idx="3">
                  <c:v>4</c:v>
                </c:pt>
                <c:pt idx="4">
                  <c:v>4</c:v>
                </c:pt>
                <c:pt idx="5">
                  <c:v>4</c:v>
                </c:pt>
              </c:numCache>
            </c:numRef>
          </c:val>
          <c:extLst>
            <c:ext xmlns:c16="http://schemas.microsoft.com/office/drawing/2014/chart" uri="{C3380CC4-5D6E-409C-BE32-E72D297353CC}">
              <c16:uniqueId val="{00000001-E794-6D41-AFAA-C4A95D1D2F00}"/>
            </c:ext>
          </c:extLst>
        </c:ser>
        <c:dLbls>
          <c:showLegendKey val="0"/>
          <c:showVal val="0"/>
          <c:showCatName val="0"/>
          <c:showSerName val="0"/>
          <c:showPercent val="0"/>
          <c:showBubbleSize val="0"/>
        </c:dLbls>
        <c:axId val="220182016"/>
        <c:axId val="220183936"/>
      </c:radarChart>
      <c:catAx>
        <c:axId val="220182016"/>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183936"/>
        <c:crosses val="autoZero"/>
        <c:auto val="1"/>
        <c:lblAlgn val="ctr"/>
        <c:lblOffset val="100"/>
        <c:noMultiLvlLbl val="0"/>
      </c:catAx>
      <c:valAx>
        <c:axId val="220183936"/>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182016"/>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accent4">
          <a:lumMod val="7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baseline="0">
                <a:solidFill>
                  <a:schemeClr val="tx1">
                    <a:lumMod val="65000"/>
                    <a:lumOff val="35000"/>
                  </a:schemeClr>
                </a:solidFill>
                <a:latin typeface="+mn-lt"/>
                <a:ea typeface="+mn-ea"/>
                <a:cs typeface="+mn-cs"/>
              </a:defRPr>
            </a:pPr>
            <a:r>
              <a:rPr lang="es-CO" sz="2000"/>
              <a:t>RECURSOS</a:t>
            </a:r>
          </a:p>
        </c:rich>
      </c:tx>
      <c:overlay val="0"/>
      <c:spPr>
        <a:noFill/>
        <a:ln>
          <a:noFill/>
        </a:ln>
        <a:effectLst/>
      </c:spPr>
    </c:title>
    <c:autoTitleDeleted val="0"/>
    <c:plotArea>
      <c:layout>
        <c:manualLayout>
          <c:layoutTarget val="inner"/>
          <c:xMode val="edge"/>
          <c:yMode val="edge"/>
          <c:x val="0.26111363921126901"/>
          <c:y val="0.210922740802651"/>
          <c:w val="0.45352556379693199"/>
          <c:h val="0.66502523722996199"/>
        </c:manualLayout>
      </c:layout>
      <c:radarChart>
        <c:radarStyle val="marker"/>
        <c:varyColors val="0"/>
        <c:ser>
          <c:idx val="0"/>
          <c:order val="0"/>
          <c:tx>
            <c:strRef>
              <c:f>'Reporte Resultados'!$D$65</c:f>
              <c:strCache>
                <c:ptCount val="1"/>
                <c:pt idx="0">
                  <c:v>NIVEL SITUACIONAL</c:v>
                </c:pt>
              </c:strCache>
            </c:strRef>
          </c:tx>
          <c:spPr>
            <a:ln w="349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cat>
            <c:strRef>
              <c:f>'Reporte Resultados'!$C$66:$C$68</c:f>
              <c:strCache>
                <c:ptCount val="3"/>
                <c:pt idx="0">
                  <c:v>E1. Sostenibilidad financiera</c:v>
                </c:pt>
                <c:pt idx="1">
                  <c:v>E2. Talento humano</c:v>
                </c:pt>
                <c:pt idx="2">
                  <c:v>E3. Equipo e infraestructura</c:v>
                </c:pt>
              </c:strCache>
            </c:strRef>
          </c:cat>
          <c:val>
            <c:numRef>
              <c:f>'Reporte Resultados'!$D$66:$D$68</c:f>
              <c:numCache>
                <c:formatCode>General</c:formatCode>
                <c:ptCount val="3"/>
                <c:pt idx="0">
                  <c:v>2</c:v>
                </c:pt>
                <c:pt idx="1">
                  <c:v>1</c:v>
                </c:pt>
                <c:pt idx="2">
                  <c:v>3</c:v>
                </c:pt>
              </c:numCache>
            </c:numRef>
          </c:val>
          <c:extLst>
            <c:ext xmlns:c16="http://schemas.microsoft.com/office/drawing/2014/chart" uri="{C3380CC4-5D6E-409C-BE32-E72D297353CC}">
              <c16:uniqueId val="{00000000-E794-6D41-AFAA-C4A95D1D2F00}"/>
            </c:ext>
          </c:extLst>
        </c:ser>
        <c:ser>
          <c:idx val="1"/>
          <c:order val="1"/>
          <c:tx>
            <c:strRef>
              <c:f>'Reporte Resultados'!$E$65</c:f>
              <c:strCache>
                <c:ptCount val="1"/>
                <c:pt idx="0">
                  <c:v>MANEJO EFECTIVO</c:v>
                </c:pt>
              </c:strCache>
            </c:strRef>
          </c:tx>
          <c:spPr>
            <a:ln w="349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a:outerShdw blurRad="57150" dist="19050" dir="5400000" algn="ctr" rotWithShape="0">
                  <a:srgbClr val="000000">
                    <a:alpha val="63000"/>
                  </a:srgbClr>
                </a:outerShdw>
              </a:effectLst>
            </c:spPr>
          </c:marker>
          <c:cat>
            <c:strRef>
              <c:f>'Reporte Resultados'!$C$66:$C$68</c:f>
              <c:strCache>
                <c:ptCount val="3"/>
                <c:pt idx="0">
                  <c:v>E1. Sostenibilidad financiera</c:v>
                </c:pt>
                <c:pt idx="1">
                  <c:v>E2. Talento humano</c:v>
                </c:pt>
                <c:pt idx="2">
                  <c:v>E3. Equipo e infraestructura</c:v>
                </c:pt>
              </c:strCache>
            </c:strRef>
          </c:cat>
          <c:val>
            <c:numRef>
              <c:f>'Reporte Resultados'!$E$66:$E$68</c:f>
              <c:numCache>
                <c:formatCode>General</c:formatCode>
                <c:ptCount val="3"/>
                <c:pt idx="0">
                  <c:v>4</c:v>
                </c:pt>
                <c:pt idx="1">
                  <c:v>4</c:v>
                </c:pt>
                <c:pt idx="2">
                  <c:v>4</c:v>
                </c:pt>
              </c:numCache>
            </c:numRef>
          </c:val>
          <c:extLst>
            <c:ext xmlns:c16="http://schemas.microsoft.com/office/drawing/2014/chart" uri="{C3380CC4-5D6E-409C-BE32-E72D297353CC}">
              <c16:uniqueId val="{00000001-E794-6D41-AFAA-C4A95D1D2F00}"/>
            </c:ext>
          </c:extLst>
        </c:ser>
        <c:dLbls>
          <c:showLegendKey val="0"/>
          <c:showVal val="0"/>
          <c:showCatName val="0"/>
          <c:showSerName val="0"/>
          <c:showPercent val="0"/>
          <c:showBubbleSize val="0"/>
        </c:dLbls>
        <c:axId val="220228224"/>
        <c:axId val="220254976"/>
      </c:radarChart>
      <c:catAx>
        <c:axId val="220228224"/>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254976"/>
        <c:crosses val="autoZero"/>
        <c:auto val="1"/>
        <c:lblAlgn val="ctr"/>
        <c:lblOffset val="100"/>
        <c:noMultiLvlLbl val="0"/>
      </c:catAx>
      <c:valAx>
        <c:axId val="220254976"/>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228224"/>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2"/>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spc="0" baseline="0">
                <a:solidFill>
                  <a:schemeClr val="tx1">
                    <a:lumMod val="65000"/>
                    <a:lumOff val="35000"/>
                  </a:schemeClr>
                </a:solidFill>
                <a:latin typeface="+mn-lt"/>
                <a:ea typeface="+mn-ea"/>
                <a:cs typeface="+mn-cs"/>
              </a:defRPr>
            </a:pPr>
            <a:r>
              <a:rPr lang="es-CO" sz="2000" b="1"/>
              <a:t>AVANC</a:t>
            </a:r>
            <a:r>
              <a:rPr lang="es-CO" sz="2000" b="1" baseline="0"/>
              <a:t>E EN LA </a:t>
            </a:r>
            <a:r>
              <a:rPr lang="es-CO" sz="2000" b="1"/>
              <a:t>EFECTIVIDAD</a:t>
            </a:r>
            <a:r>
              <a:rPr lang="es-CO" sz="2000" b="1" baseline="0"/>
              <a:t> DE MANEJO DEL ÁREA PROTEGIDA </a:t>
            </a:r>
          </a:p>
          <a:p>
            <a:pPr>
              <a:defRPr sz="2000" b="1" i="0" u="none" strike="noStrike" kern="1200" spc="0" baseline="0">
                <a:solidFill>
                  <a:schemeClr val="tx1">
                    <a:lumMod val="65000"/>
                    <a:lumOff val="35000"/>
                  </a:schemeClr>
                </a:solidFill>
                <a:latin typeface="+mn-lt"/>
                <a:ea typeface="+mn-ea"/>
                <a:cs typeface="+mn-cs"/>
              </a:defRPr>
            </a:pPr>
            <a:r>
              <a:rPr lang="es-CO" sz="2000" b="1" baseline="0"/>
              <a:t>POR EJE TEMÁTICO</a:t>
            </a:r>
            <a:endParaRPr lang="es-CO" sz="2000" b="1"/>
          </a:p>
        </c:rich>
      </c:tx>
      <c:overlay val="0"/>
      <c:spPr>
        <a:noFill/>
        <a:ln>
          <a:noFill/>
        </a:ln>
        <a:effectLst/>
      </c:sp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percentStacked"/>
        <c:varyColors val="0"/>
        <c:ser>
          <c:idx val="0"/>
          <c:order val="0"/>
          <c:tx>
            <c:strRef>
              <c:f>'Reporte Resultados'!$H$4</c:f>
              <c:strCache>
                <c:ptCount val="1"/>
                <c:pt idx="0">
                  <c:v>NIVEL DE AVANCE</c:v>
                </c:pt>
              </c:strCache>
            </c:strRef>
          </c:tx>
          <c:spPr>
            <a:solidFill>
              <a:schemeClr val="accent6">
                <a:lumMod val="7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'Reporte Resultados'!$G$5:$G$10</c:f>
              <c:strCache>
                <c:ptCount val="6"/>
                <c:pt idx="0">
                  <c:v>A. LOGROS</c:v>
                </c:pt>
                <c:pt idx="1">
                  <c:v>B. CONTEXTO</c:v>
                </c:pt>
                <c:pt idx="2">
                  <c:v>C. PLANEACIÓN Y SEGUIMIENTO</c:v>
                </c:pt>
                <c:pt idx="3">
                  <c:v>D. GOBERNANZA</c:v>
                </c:pt>
                <c:pt idx="4">
                  <c:v>E. RECURSOS</c:v>
                </c:pt>
                <c:pt idx="5">
                  <c:v>F. SISTEMAS PRODUCTIVOS SOSTENIBLES</c:v>
                </c:pt>
              </c:strCache>
            </c:strRef>
          </c:cat>
          <c:val>
            <c:numRef>
              <c:f>'Reporte Resultados'!$H$5:$H$10</c:f>
              <c:numCache>
                <c:formatCode>0%</c:formatCode>
                <c:ptCount val="6"/>
                <c:pt idx="0">
                  <c:v>0.4375</c:v>
                </c:pt>
                <c:pt idx="1">
                  <c:v>0.6875</c:v>
                </c:pt>
                <c:pt idx="2">
                  <c:v>0.69444444444444453</c:v>
                </c:pt>
                <c:pt idx="3">
                  <c:v>0.65</c:v>
                </c:pt>
                <c:pt idx="4">
                  <c:v>0.5</c:v>
                </c:pt>
                <c:pt idx="5">
                  <c:v>0.4375</c:v>
                </c:pt>
              </c:numCache>
            </c:numRef>
          </c:val>
          <c:extLst>
            <c:ext xmlns:c16="http://schemas.microsoft.com/office/drawing/2014/chart" uri="{C3380CC4-5D6E-409C-BE32-E72D297353CC}">
              <c16:uniqueId val="{00000000-F66F-484B-B0E5-755B8510A177}"/>
            </c:ext>
          </c:extLst>
        </c:ser>
        <c:ser>
          <c:idx val="1"/>
          <c:order val="1"/>
          <c:tx>
            <c:strRef>
              <c:f>'Reporte Resultados'!$I$4</c:f>
              <c:strCache>
                <c:ptCount val="1"/>
                <c:pt idx="0">
                  <c:v>RETO</c:v>
                </c:pt>
              </c:strCache>
            </c:strRef>
          </c:tx>
          <c:spPr>
            <a:solidFill>
              <a:schemeClr val="accent2">
                <a:lumMod val="7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'Reporte Resultados'!$G$5:$G$10</c:f>
              <c:strCache>
                <c:ptCount val="6"/>
                <c:pt idx="0">
                  <c:v>A. LOGROS</c:v>
                </c:pt>
                <c:pt idx="1">
                  <c:v>B. CONTEXTO</c:v>
                </c:pt>
                <c:pt idx="2">
                  <c:v>C. PLANEACIÓN Y SEGUIMIENTO</c:v>
                </c:pt>
                <c:pt idx="3">
                  <c:v>D. GOBERNANZA</c:v>
                </c:pt>
                <c:pt idx="4">
                  <c:v>E. RECURSOS</c:v>
                </c:pt>
                <c:pt idx="5">
                  <c:v>F. SISTEMAS PRODUCTIVOS SOSTENIBLES</c:v>
                </c:pt>
              </c:strCache>
            </c:strRef>
          </c:cat>
          <c:val>
            <c:numRef>
              <c:f>'Reporte Resultados'!$I$5:$I$10</c:f>
              <c:numCache>
                <c:formatCode>0%</c:formatCode>
                <c:ptCount val="6"/>
                <c:pt idx="0">
                  <c:v>0.5625</c:v>
                </c:pt>
                <c:pt idx="1">
                  <c:v>0.3125</c:v>
                </c:pt>
                <c:pt idx="2">
                  <c:v>0.30555555555555547</c:v>
                </c:pt>
                <c:pt idx="3">
                  <c:v>0.35</c:v>
                </c:pt>
                <c:pt idx="4">
                  <c:v>0.5</c:v>
                </c:pt>
                <c:pt idx="5">
                  <c:v>0.5625</c:v>
                </c:pt>
              </c:numCache>
            </c:numRef>
          </c:val>
          <c:extLst>
            <c:ext xmlns:c16="http://schemas.microsoft.com/office/drawing/2014/chart" uri="{C3380CC4-5D6E-409C-BE32-E72D297353CC}">
              <c16:uniqueId val="{00000001-F66F-484B-B0E5-755B8510A177}"/>
            </c:ext>
          </c:extLst>
        </c:ser>
        <c:dLbls>
          <c:showLegendKey val="0"/>
          <c:showVal val="1"/>
          <c:showCatName val="0"/>
          <c:showSerName val="0"/>
          <c:showPercent val="0"/>
          <c:showBubbleSize val="0"/>
        </c:dLbls>
        <c:gapWidth val="75"/>
        <c:shape val="box"/>
        <c:axId val="220360064"/>
        <c:axId val="220365952"/>
        <c:axId val="0"/>
      </c:bar3DChart>
      <c:catAx>
        <c:axId val="220360064"/>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mn-lt"/>
                <a:ea typeface="+mn-ea"/>
                <a:cs typeface="+mn-cs"/>
              </a:defRPr>
            </a:pPr>
            <a:endParaRPr lang="es-CO"/>
          </a:p>
        </c:txPr>
        <c:crossAx val="220365952"/>
        <c:crosses val="autoZero"/>
        <c:auto val="1"/>
        <c:lblAlgn val="ctr"/>
        <c:lblOffset val="100"/>
        <c:noMultiLvlLbl val="0"/>
      </c:catAx>
      <c:valAx>
        <c:axId val="220365952"/>
        <c:scaling>
          <c:orientation val="minMax"/>
          <c:max val="1"/>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s-CO"/>
          </a:p>
        </c:txPr>
        <c:crossAx val="220360064"/>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1"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accent5"/>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baseline="0">
                <a:solidFill>
                  <a:schemeClr val="tx1">
                    <a:lumMod val="65000"/>
                    <a:lumOff val="35000"/>
                  </a:schemeClr>
                </a:solidFill>
                <a:latin typeface="+mn-lt"/>
                <a:ea typeface="+mn-ea"/>
                <a:cs typeface="+mn-cs"/>
              </a:defRPr>
            </a:pPr>
            <a:r>
              <a:rPr lang="es-CO" sz="2000"/>
              <a:t>SISTEMAS</a:t>
            </a:r>
            <a:r>
              <a:rPr lang="es-CO" sz="2000" baseline="0"/>
              <a:t> PRODUCTIVOS SOSTENIBLES</a:t>
            </a:r>
            <a:endParaRPr lang="es-CO" sz="2000"/>
          </a:p>
        </c:rich>
      </c:tx>
      <c:overlay val="0"/>
      <c:spPr>
        <a:noFill/>
        <a:ln>
          <a:noFill/>
        </a:ln>
        <a:effectLst/>
      </c:spPr>
    </c:title>
    <c:autoTitleDeleted val="0"/>
    <c:plotArea>
      <c:layout>
        <c:manualLayout>
          <c:layoutTarget val="inner"/>
          <c:xMode val="edge"/>
          <c:yMode val="edge"/>
          <c:x val="0.28529195892427234"/>
          <c:y val="0.1391263914788741"/>
          <c:w val="0.42761773429912858"/>
          <c:h val="0.74972660850689066"/>
        </c:manualLayout>
      </c:layout>
      <c:radarChart>
        <c:radarStyle val="marker"/>
        <c:varyColors val="0"/>
        <c:ser>
          <c:idx val="0"/>
          <c:order val="0"/>
          <c:tx>
            <c:strRef>
              <c:f>'Reporte Resultados'!$D$74</c:f>
              <c:strCache>
                <c:ptCount val="1"/>
                <c:pt idx="0">
                  <c:v>NIVEL SITUACIONAL</c:v>
                </c:pt>
              </c:strCache>
            </c:strRef>
          </c:tx>
          <c:spPr>
            <a:ln w="349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cat>
            <c:strRef>
              <c:f>'Reporte Resultados'!$C$75:$C$78</c:f>
              <c:strCache>
                <c:ptCount val="4"/>
                <c:pt idx="0">
                  <c:v>F1. Implementación de cadenas de valor</c:v>
                </c:pt>
                <c:pt idx="1">
                  <c:v>F2. Buenas prácticas</c:v>
                </c:pt>
                <c:pt idx="2">
                  <c:v>F3. Turismo como estrategia de conservación</c:v>
                </c:pt>
                <c:pt idx="3">
                  <c:v>F4. Articulación con el sector productivo en la gestión del AP</c:v>
                </c:pt>
              </c:strCache>
            </c:strRef>
          </c:cat>
          <c:val>
            <c:numRef>
              <c:f>'Reporte Resultados'!$D$75:$D$78</c:f>
              <c:numCache>
                <c:formatCode>General</c:formatCode>
                <c:ptCount val="4"/>
                <c:pt idx="0">
                  <c:v>2</c:v>
                </c:pt>
                <c:pt idx="1">
                  <c:v>2</c:v>
                </c:pt>
                <c:pt idx="2">
                  <c:v>1</c:v>
                </c:pt>
                <c:pt idx="3">
                  <c:v>2</c:v>
                </c:pt>
              </c:numCache>
            </c:numRef>
          </c:val>
          <c:extLst>
            <c:ext xmlns:c16="http://schemas.microsoft.com/office/drawing/2014/chart" uri="{C3380CC4-5D6E-409C-BE32-E72D297353CC}">
              <c16:uniqueId val="{00000000-299F-4259-BA0C-079DD6CEB5C0}"/>
            </c:ext>
          </c:extLst>
        </c:ser>
        <c:ser>
          <c:idx val="1"/>
          <c:order val="1"/>
          <c:tx>
            <c:strRef>
              <c:f>'Reporte Resultados'!$E$74</c:f>
              <c:strCache>
                <c:ptCount val="1"/>
                <c:pt idx="0">
                  <c:v>MANEJO EFECTIVO</c:v>
                </c:pt>
              </c:strCache>
            </c:strRef>
          </c:tx>
          <c:spPr>
            <a:ln w="349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a:outerShdw blurRad="57150" dist="19050" dir="5400000" algn="ctr" rotWithShape="0">
                  <a:srgbClr val="000000">
                    <a:alpha val="63000"/>
                  </a:srgbClr>
                </a:outerShdw>
              </a:effectLst>
            </c:spPr>
          </c:marker>
          <c:cat>
            <c:strRef>
              <c:f>'Reporte Resultados'!$C$75:$C$78</c:f>
              <c:strCache>
                <c:ptCount val="4"/>
                <c:pt idx="0">
                  <c:v>F1. Implementación de cadenas de valor</c:v>
                </c:pt>
                <c:pt idx="1">
                  <c:v>F2. Buenas prácticas</c:v>
                </c:pt>
                <c:pt idx="2">
                  <c:v>F3. Turismo como estrategia de conservación</c:v>
                </c:pt>
                <c:pt idx="3">
                  <c:v>F4. Articulación con el sector productivo en la gestión del AP</c:v>
                </c:pt>
              </c:strCache>
            </c:strRef>
          </c:cat>
          <c:val>
            <c:numRef>
              <c:f>'Reporte Resultados'!$E$75:$E$78</c:f>
              <c:numCache>
                <c:formatCode>General</c:formatCode>
                <c:ptCount val="4"/>
                <c:pt idx="0">
                  <c:v>4</c:v>
                </c:pt>
                <c:pt idx="1">
                  <c:v>4</c:v>
                </c:pt>
                <c:pt idx="2">
                  <c:v>4</c:v>
                </c:pt>
                <c:pt idx="3">
                  <c:v>4</c:v>
                </c:pt>
              </c:numCache>
            </c:numRef>
          </c:val>
          <c:extLst>
            <c:ext xmlns:c16="http://schemas.microsoft.com/office/drawing/2014/chart" uri="{C3380CC4-5D6E-409C-BE32-E72D297353CC}">
              <c16:uniqueId val="{00000001-299F-4259-BA0C-079DD6CEB5C0}"/>
            </c:ext>
          </c:extLst>
        </c:ser>
        <c:dLbls>
          <c:showLegendKey val="0"/>
          <c:showVal val="0"/>
          <c:showCatName val="0"/>
          <c:showSerName val="0"/>
          <c:showPercent val="0"/>
          <c:showBubbleSize val="0"/>
        </c:dLbls>
        <c:axId val="220416256"/>
        <c:axId val="220418432"/>
      </c:radarChart>
      <c:catAx>
        <c:axId val="220416256"/>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418432"/>
        <c:crosses val="autoZero"/>
        <c:auto val="1"/>
        <c:lblAlgn val="ctr"/>
        <c:lblOffset val="100"/>
        <c:noMultiLvlLbl val="0"/>
      </c:catAx>
      <c:valAx>
        <c:axId val="220418432"/>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20416256"/>
        <c:crosses val="autoZero"/>
        <c:crossBetween val="between"/>
        <c:majorUnit val="1"/>
      </c:valAx>
      <c:spPr>
        <a:noFill/>
        <a:ln>
          <a:noFill/>
        </a:ln>
        <a:effectLst/>
      </c:spPr>
    </c:plotArea>
    <c:legend>
      <c:legendPos val="b"/>
      <c:layout>
        <c:manualLayout>
          <c:xMode val="edge"/>
          <c:yMode val="edge"/>
          <c:x val="0.31420805710789385"/>
          <c:y val="0.93367606306193307"/>
          <c:w val="0.37158377597485454"/>
          <c:h val="3.4095049855949439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accent4">
          <a:lumMod val="7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cap="all" spc="50" baseline="0">
                <a:solidFill>
                  <a:schemeClr val="tx1">
                    <a:lumMod val="65000"/>
                    <a:lumOff val="35000"/>
                  </a:schemeClr>
                </a:solidFill>
                <a:latin typeface="+mn-lt"/>
                <a:ea typeface="+mn-ea"/>
                <a:cs typeface="+mn-cs"/>
              </a:defRPr>
            </a:pPr>
            <a:r>
              <a:rPr lang="es-ES_tradnl" sz="2000"/>
              <a:t>RESULTADO</a:t>
            </a:r>
            <a:r>
              <a:rPr lang="es-ES_tradnl" sz="2000" baseline="0"/>
              <a:t> DEL ÍNDICE DE EFECTIVIDAD DEL MANEJO DEL ÁREA PROTEGIDA</a:t>
            </a:r>
            <a:endParaRPr lang="es-ES_tradnl" sz="2000"/>
          </a:p>
        </c:rich>
      </c:tx>
      <c:layout>
        <c:manualLayout>
          <c:xMode val="edge"/>
          <c:yMode val="edge"/>
          <c:x val="0.11086037196289272"/>
          <c:y val="2.4953260222828188E-2"/>
        </c:manualLayout>
      </c:layout>
      <c:overlay val="0"/>
      <c:spPr>
        <a:noFill/>
        <a:ln>
          <a:noFill/>
        </a:ln>
        <a:effectLst/>
      </c:spPr>
    </c:title>
    <c:autoTitleDeleted val="0"/>
    <c:plotArea>
      <c:layout>
        <c:manualLayout>
          <c:layoutTarget val="inner"/>
          <c:xMode val="edge"/>
          <c:yMode val="edge"/>
          <c:x val="0.25975441366142216"/>
          <c:y val="0.1823592074703819"/>
          <c:w val="0.4509555315769132"/>
          <c:h val="0.77799153553969247"/>
        </c:manualLayout>
      </c:layout>
      <c:doughnutChart>
        <c:varyColors val="1"/>
        <c:ser>
          <c:idx val="0"/>
          <c:order val="0"/>
          <c:spPr>
            <a:solidFill>
              <a:schemeClr val="accent6">
                <a:lumMod val="75000"/>
              </a:schemeClr>
            </a:solidFill>
          </c:spPr>
          <c:dPt>
            <c:idx val="0"/>
            <c:bubble3D val="0"/>
            <c:spPr>
              <a:solidFill>
                <a:schemeClr val="accent6">
                  <a:lumMod val="75000"/>
                </a:schemeClr>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1-2420-1648-A85D-0F5F6112F6A8}"/>
              </c:ext>
            </c:extLst>
          </c:dPt>
          <c:dPt>
            <c:idx val="1"/>
            <c:bubble3D val="0"/>
            <c:spPr>
              <a:solidFill>
                <a:schemeClr val="accent2">
                  <a:lumMod val="75000"/>
                </a:schemeClr>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3-279C-4884-BE6C-270433D72C7F}"/>
              </c:ext>
            </c:extLst>
          </c:dPt>
          <c:dLbls>
            <c:dLbl>
              <c:idx val="0"/>
              <c:layout>
                <c:manualLayout>
                  <c:x val="-9.2614778291560479E-2"/>
                  <c:y val="0.11917548007715693"/>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2420-1648-A85D-0F5F6112F6A8}"/>
                </c:ext>
              </c:extLst>
            </c:dLbl>
            <c:spPr>
              <a:noFill/>
              <a:ln>
                <a:noFill/>
              </a:ln>
              <a:effectLst/>
            </c:spPr>
            <c:txPr>
              <a:bodyPr rot="0" spcFirstLastPara="1" vertOverflow="ellipsis" vert="horz" wrap="square" lIns="38100" tIns="19050" rIns="38100" bIns="19050" anchor="ctr" anchorCtr="1">
                <a:spAutoFit/>
              </a:bodyPr>
              <a:lstStyle/>
              <a:p>
                <a:pPr>
                  <a:defRPr sz="1800" b="1" i="0" u="none" strike="noStrike" kern="1200" baseline="0">
                    <a:solidFill>
                      <a:schemeClr val="bg1"/>
                    </a:solidFill>
                    <a:latin typeface="+mn-lt"/>
                    <a:ea typeface="+mn-ea"/>
                    <a:cs typeface="+mn-cs"/>
                  </a:defRPr>
                </a:pPr>
                <a:endParaRPr lang="es-CO"/>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'Reporte Resultados'!$C$4:$D$4</c:f>
              <c:strCache>
                <c:ptCount val="2"/>
                <c:pt idx="0">
                  <c:v>Nivel de Avance </c:v>
                </c:pt>
                <c:pt idx="1">
                  <c:v>Reto</c:v>
                </c:pt>
              </c:strCache>
            </c:strRef>
          </c:cat>
          <c:val>
            <c:numRef>
              <c:f>'Reporte Resultados'!$C$5:$D$5</c:f>
              <c:numCache>
                <c:formatCode>0.00%</c:formatCode>
                <c:ptCount val="2"/>
                <c:pt idx="0">
                  <c:v>0.56782407407407409</c:v>
                </c:pt>
                <c:pt idx="1">
                  <c:v>0.43217592592592591</c:v>
                </c:pt>
              </c:numCache>
            </c:numRef>
          </c:val>
          <c:extLst>
            <c:ext xmlns:c16="http://schemas.microsoft.com/office/drawing/2014/chart" uri="{C3380CC4-5D6E-409C-BE32-E72D297353CC}">
              <c16:uniqueId val="{00000000-2420-1648-A85D-0F5F6112F6A8}"/>
            </c:ext>
          </c:extLst>
        </c:ser>
        <c:dLbls>
          <c:showLegendKey val="0"/>
          <c:showVal val="0"/>
          <c:showCatName val="0"/>
          <c:showSerName val="0"/>
          <c:showPercent val="1"/>
          <c:showBubbleSize val="0"/>
          <c:showLeaderLines val="1"/>
        </c:dLbls>
        <c:firstSliceAng val="0"/>
        <c:holeSize val="50"/>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5"/>
      </a:solidFill>
      <a:round/>
    </a:ln>
    <a:effectLst/>
  </c:spPr>
  <c:txPr>
    <a:bodyPr/>
    <a:lstStyle/>
    <a:p>
      <a:pPr>
        <a:defRPr/>
      </a:pPr>
      <a:endParaRPr lang="es-CO"/>
    </a:p>
  </c:txPr>
  <c:printSettings>
    <c:headerFooter/>
    <c:pageMargins b="0.75" l="0.7" r="0.7" t="0.75" header="0.3" footer="0.3"/>
    <c:pageSetup/>
  </c:printSettings>
</c:chartSpace>
</file>

<file path=xl/diagrams/colors1.xml><?xml version="1.0" encoding="utf-8"?>
<dgm:colorsDef xmlns:dgm="http://schemas.openxmlformats.org/drawingml/2006/diagram" xmlns:a="http://schemas.openxmlformats.org/drawingml/2006/main" uniqueId="urn:microsoft.com/office/officeart/2005/8/colors/colorful2">
  <dgm:title val=""/>
  <dgm:desc val=""/>
  <dgm:catLst>
    <dgm:cat type="colorful" pri="10200"/>
  </dgm:catLst>
  <dgm:styleLbl name="node0">
    <dgm:fillClrLst meth="repeat">
      <a:schemeClr val="accent1"/>
    </dgm:fillClrLst>
    <dgm:linClrLst meth="repeat">
      <a:schemeClr val="lt1"/>
    </dgm:linClrLst>
    <dgm:effectClrLst/>
    <dgm:txLinClrLst/>
    <dgm:txFillClrLst/>
    <dgm:txEffectClrLst/>
  </dgm:styleLbl>
  <dgm:styleLbl name="node1">
    <dgm:fillClrLst>
      <a:schemeClr val="accent2"/>
      <a:schemeClr val="accent3"/>
    </dgm:fillClrLst>
    <dgm:linClrLst meth="repeat">
      <a:schemeClr val="lt1"/>
    </dgm:linClrLst>
    <dgm:effectClrLst/>
    <dgm:txLinClrLst/>
    <dgm:txFillClrLst/>
    <dgm:txEffectClrLst/>
  </dgm:styleLbl>
  <dgm:styleLbl name="alignNode1">
    <dgm:fillClrLst>
      <a:schemeClr val="accent2"/>
      <a:schemeClr val="accent3"/>
    </dgm:fillClrLst>
    <dgm:linClrLst>
      <a:schemeClr val="accent2"/>
      <a:schemeClr val="accent3"/>
    </dgm:linClrLst>
    <dgm:effectClrLst/>
    <dgm:txLinClrLst/>
    <dgm:txFillClrLst/>
    <dgm:txEffectClrLst/>
  </dgm:styleLbl>
  <dgm:styleLbl name="lnNode1">
    <dgm:fillClrLst>
      <a:schemeClr val="accent2"/>
      <a:schemeClr val="accent3"/>
    </dgm:fillClrLst>
    <dgm:linClrLst meth="repeat">
      <a:schemeClr val="lt1"/>
    </dgm:linClrLst>
    <dgm:effectClrLst/>
    <dgm:txLinClrLst/>
    <dgm:txFillClrLst/>
    <dgm:txEffectClrLst/>
  </dgm:styleLbl>
  <dgm:styleLbl name="vennNode1">
    <dgm:fillClrLst>
      <a:schemeClr val="accent2">
        <a:alpha val="50000"/>
      </a:schemeClr>
      <a:schemeClr val="accent3">
        <a:alpha val="50000"/>
      </a:schemeClr>
    </dgm:fillClrLst>
    <dgm:linClrLst meth="repeat">
      <a:schemeClr val="lt1"/>
    </dgm:linClrLst>
    <dgm:effectClrLst/>
    <dgm:txLinClrLst/>
    <dgm:txFillClrLst/>
    <dgm:txEffectClrLst/>
  </dgm:styleLbl>
  <dgm:styleLbl name="node2">
    <dgm:fillClrLst>
      <a:schemeClr val="accent3"/>
    </dgm:fillClrLst>
    <dgm:linClrLst meth="repeat">
      <a:schemeClr val="lt1"/>
    </dgm:linClrLst>
    <dgm:effectClrLst/>
    <dgm:txLinClrLst/>
    <dgm:txFillClrLst/>
    <dgm:txEffectClrLst/>
  </dgm:styleLbl>
  <dgm:styleLbl name="node3">
    <dgm:fillClrLst>
      <a:schemeClr val="accent4"/>
    </dgm:fillClrLst>
    <dgm:linClrLst meth="repeat">
      <a:schemeClr val="lt1"/>
    </dgm:linClrLst>
    <dgm:effectClrLst/>
    <dgm:txLinClrLst/>
    <dgm:txFillClrLst/>
    <dgm:txEffectClrLst/>
  </dgm:styleLbl>
  <dgm:styleLbl name="node4">
    <dgm:fillClrLst>
      <a:schemeClr val="accent5"/>
    </dgm:fillClrLst>
    <dgm:linClrLst meth="repeat">
      <a:schemeClr val="lt1"/>
    </dgm:linClrLst>
    <dgm:effectClrLst/>
    <dgm:txLinClrLst/>
    <dgm:txFillClrLst/>
    <dgm:txEffectClrLst/>
  </dgm:styleLbl>
  <dgm:styleLbl name="fgImgPlace1">
    <dgm:fillClrLst>
      <a:schemeClr val="accent2">
        <a:tint val="50000"/>
      </a:schemeClr>
      <a:schemeClr val="accent3">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2"/>
      <a:schemeClr val="accent3"/>
    </dgm:fillClrLst>
    <dgm:linClrLst meth="repeat">
      <a:schemeClr val="lt1"/>
    </dgm:linClrLst>
    <dgm:effectClrLst/>
    <dgm:txLinClrLst/>
    <dgm:txFillClrLst/>
    <dgm:txEffectClrLst/>
  </dgm:styleLbl>
  <dgm:styleLbl name="fgSibTrans2D1">
    <dgm:fillClrLst>
      <a:schemeClr val="accent2"/>
      <a:schemeClr val="accent3"/>
    </dgm:fillClrLst>
    <dgm:linClrLst meth="repeat">
      <a:schemeClr val="lt1"/>
    </dgm:linClrLst>
    <dgm:effectClrLst/>
    <dgm:txLinClrLst/>
    <dgm:txFillClrLst meth="repeat">
      <a:schemeClr val="lt1"/>
    </dgm:txFillClrLst>
    <dgm:txEffectClrLst/>
  </dgm:styleLbl>
  <dgm:styleLbl name="bgSibTrans2D1">
    <dgm:fillClrLst>
      <a:schemeClr val="accent2"/>
      <a:schemeClr val="accent3"/>
    </dgm:fillClrLst>
    <dgm:linClrLst meth="repeat">
      <a:schemeClr val="lt1"/>
    </dgm:linClrLst>
    <dgm:effectClrLst/>
    <dgm:txLinClrLst/>
    <dgm:txFillClrLst meth="repeat">
      <a:schemeClr val="lt1"/>
    </dgm:txFillClrLst>
    <dgm:txEffectClrLst/>
  </dgm:styleLbl>
  <dgm:styleLbl name="sibTrans1D1">
    <dgm:fillClrLst/>
    <dgm:linClrLst>
      <a:schemeClr val="accent2"/>
      <a:schemeClr val="accent3"/>
    </dgm:linClrLst>
    <dgm:effectClrLst/>
    <dgm:txLinClrLst/>
    <dgm:txFillClrLst meth="repeat">
      <a:schemeClr val="tx1"/>
    </dgm:txFillClrLst>
    <dgm:txEffectClrLst/>
  </dgm:styleLbl>
  <dgm:styleLbl name="callout">
    <dgm:fillClrLst meth="repeat">
      <a:schemeClr val="accent2"/>
    </dgm:fillClrLst>
    <dgm:linClrLst meth="repeat">
      <a:schemeClr val="accent2">
        <a:tint val="50000"/>
      </a:schemeClr>
    </dgm:linClrLst>
    <dgm:effectClrLst/>
    <dgm:txLinClrLst/>
    <dgm:txFillClrLst meth="repeat">
      <a:schemeClr val="tx1"/>
    </dgm:txFillClrLst>
    <dgm:txEffectClrLst/>
  </dgm:styleLbl>
  <dgm:styleLbl name="asst0">
    <dgm:fillClrLst meth="repeat">
      <a:schemeClr val="accent2"/>
    </dgm:fillClrLst>
    <dgm:linClrLst meth="repeat">
      <a:schemeClr val="lt1">
        <a:shade val="80000"/>
      </a:schemeClr>
    </dgm:linClrLst>
    <dgm:effectClrLst/>
    <dgm:txLinClrLst/>
    <dgm:txFillClrLst/>
    <dgm:txEffectClrLst/>
  </dgm:styleLbl>
  <dgm:styleLbl name="asst1">
    <dgm:fillClrLst meth="repeat">
      <a:schemeClr val="accent3"/>
    </dgm:fillClrLst>
    <dgm:linClrLst meth="repeat">
      <a:schemeClr val="lt1">
        <a:shade val="80000"/>
      </a:schemeClr>
    </dgm:linClrLst>
    <dgm:effectClrLst/>
    <dgm:txLinClrLst/>
    <dgm:txFillClrLst/>
    <dgm:txEffectClrLst/>
  </dgm:styleLbl>
  <dgm:styleLbl name="asst2">
    <dgm:fillClrLst>
      <a:schemeClr val="accent4"/>
    </dgm:fillClrLst>
    <dgm:linClrLst meth="repeat">
      <a:schemeClr val="lt1"/>
    </dgm:linClrLst>
    <dgm:effectClrLst/>
    <dgm:txLinClrLst/>
    <dgm:txFillClrLst/>
    <dgm:txEffectClrLst/>
  </dgm:styleLbl>
  <dgm:styleLbl name="asst3">
    <dgm:fillClrLst>
      <a:schemeClr val="accent5"/>
    </dgm:fillClrLst>
    <dgm:linClrLst meth="repeat">
      <a:schemeClr val="lt1"/>
    </dgm:linClrLst>
    <dgm:effectClrLst/>
    <dgm:txLinClrLst/>
    <dgm:txFillClrLst/>
    <dgm:txEffectClrLst/>
  </dgm:styleLbl>
  <dgm:styleLbl name="asst4">
    <dgm:fillClrLst>
      <a:schemeClr val="accent6"/>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2"/>
    </dgm:fillClrLst>
    <dgm:linClrLst meth="repeat">
      <a:schemeClr val="accent2"/>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3"/>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4"/>
    </dgm:linClrLst>
    <dgm:effectClrLst/>
    <dgm:txLinClrLst/>
    <dgm:txFillClrLst meth="repeat">
      <a:schemeClr val="tx1"/>
    </dgm:txFillClrLst>
    <dgm:txEffectClrLst/>
  </dgm:styleLbl>
  <dgm:styleLbl name="parChTrans1D4">
    <dgm:fillClrLst meth="repeat">
      <a:schemeClr val="accent2">
        <a:tint val="50000"/>
      </a:schemeClr>
    </dgm:fillClrLst>
    <dgm:linClrLst meth="repeat">
      <a:schemeClr val="accent5"/>
    </dgm:linClrLst>
    <dgm:effectClrLst/>
    <dgm:txLinClrLst/>
    <dgm:txFillClrLst meth="repeat">
      <a:schemeClr val="tx1"/>
    </dgm:txFillClrLst>
    <dgm:txEffectClrLst/>
  </dgm:styleLbl>
  <dgm:styleLbl name="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con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align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solidFgAcc1">
    <dgm:fillClrLst meth="repeat">
      <a:schemeClr val="lt1"/>
    </dgm:fillClrLst>
    <dgm:linClrLst>
      <a:schemeClr val="accent2"/>
      <a:schemeClr val="accent3"/>
    </dgm:linClrLst>
    <dgm:effectClrLst/>
    <dgm:txLinClrLst/>
    <dgm:txFillClrLst meth="repeat">
      <a:schemeClr val="dk1"/>
    </dgm:txFillClrLst>
    <dgm:txEffectClrLst/>
  </dgm:styleLbl>
  <dgm:styleLbl name="solidAlignAcc1">
    <dgm:fillClrLst meth="repeat">
      <a:schemeClr val="lt1"/>
    </dgm:fillClrLst>
    <dgm:linClrLst>
      <a:schemeClr val="accent2"/>
      <a:schemeClr val="accent3"/>
    </dgm:linClrLst>
    <dgm:effectClrLst/>
    <dgm:txLinClrLst/>
    <dgm:txFillClrLst meth="repeat">
      <a:schemeClr val="dk1"/>
    </dgm:txFillClrLst>
    <dgm:txEffectClrLst/>
  </dgm:styleLbl>
  <dgm:styleLbl name="solidBgAcc1">
    <dgm:fillClrLst meth="repeat">
      <a:schemeClr val="lt1"/>
    </dgm:fillClrLst>
    <dgm:linClrLst>
      <a:schemeClr val="accent2"/>
      <a:schemeClr val="accent3"/>
    </dgm:linClrLst>
    <dgm:effectClrLst/>
    <dgm:txLinClrLst/>
    <dgm:txFillClrLst meth="repeat">
      <a:schemeClr val="dk1"/>
    </dgm:txFillClrLst>
    <dgm:txEffectClrLst/>
  </dgm:styleLbl>
  <dgm:styleLbl name="f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align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b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1"/>
    </dgm:linClrLst>
    <dgm:effectClrLst/>
    <dgm:txLinClrLst/>
    <dgm:txFillClrLst meth="repeat">
      <a:schemeClr val="dk1"/>
    </dgm:txFillClrLst>
    <dgm:txEffectClrLst/>
  </dgm:styleLbl>
  <dgm:styleLbl name="fgAcc2">
    <dgm:fillClrLst meth="repeat">
      <a:schemeClr val="lt1">
        <a:alpha val="90000"/>
      </a:schemeClr>
    </dgm:fillClrLst>
    <dgm:linClrLst>
      <a:schemeClr val="accent3"/>
    </dgm:linClrLst>
    <dgm:effectClrLst/>
    <dgm:txLinClrLst/>
    <dgm:txFillClrLst meth="repeat">
      <a:schemeClr val="dk1"/>
    </dgm:txFillClrLst>
    <dgm:txEffectClrLst/>
  </dgm:styleLbl>
  <dgm:styleLbl name="fgAcc3">
    <dgm:fillClrLst meth="repeat">
      <a:schemeClr val="lt1">
        <a:alpha val="90000"/>
      </a:schemeClr>
    </dgm:fillClrLst>
    <dgm:linClrLst>
      <a:schemeClr val="accent4"/>
    </dgm:linClrLst>
    <dgm:effectClrLst/>
    <dgm:txLinClrLst/>
    <dgm:txFillClrLst meth="repeat">
      <a:schemeClr val="dk1"/>
    </dgm:txFillClrLst>
    <dgm:txEffectClrLst/>
  </dgm:styleLbl>
  <dgm:styleLbl name="fgAcc4">
    <dgm:fillClrLst meth="repeat">
      <a:schemeClr val="lt1">
        <a:alpha val="90000"/>
      </a:schemeClr>
    </dgm:fillClrLst>
    <dgm:linClrLst>
      <a:schemeClr val="accent5"/>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5">
  <dgm:title val=""/>
  <dgm:desc val=""/>
  <dgm:catLst>
    <dgm:cat type="accent1" pri="11500"/>
  </dgm:catLst>
  <dgm:styleLbl name="node0">
    <dgm:fillClrLst meth="cycle">
      <a:schemeClr val="accent1">
        <a:alpha val="80000"/>
      </a:schemeClr>
    </dgm:fillClrLst>
    <dgm:linClrLst meth="repeat">
      <a:schemeClr val="lt1"/>
    </dgm:linClrLst>
    <dgm:effectClrLst/>
    <dgm:txLinClrLst/>
    <dgm:txFillClrLst/>
    <dgm:txEffectClrLst/>
  </dgm:styleLbl>
  <dgm:styleLbl name="node1">
    <dgm:fillClrLst>
      <a:schemeClr val="accent1">
        <a:alpha val="90000"/>
      </a:schemeClr>
      <a:schemeClr val="accent1">
        <a:alpha val="50000"/>
      </a:schemeClr>
    </dgm:fillClrLst>
    <dgm:linClrLst meth="repeat">
      <a:schemeClr val="lt1"/>
    </dgm:linClrLst>
    <dgm:effectClrLst/>
    <dgm:txLinClrLst/>
    <dgm:txFillClrLst/>
    <dgm:txEffectClrLst/>
  </dgm:styleLbl>
  <dgm:styleLbl name="alignNode1">
    <dgm:fillClrLst>
      <a:schemeClr val="accent1">
        <a:alpha val="90000"/>
      </a:schemeClr>
      <a:schemeClr val="accent1">
        <a:alpha val="50000"/>
      </a:schemeClr>
    </dgm:fillClrLst>
    <dgm:linClrLst>
      <a:schemeClr val="accent1">
        <a:alpha val="90000"/>
      </a:schemeClr>
      <a:schemeClr val="accent1">
        <a:alpha val="50000"/>
      </a:schemeClr>
    </dgm:linClrLst>
    <dgm:effectClrLst/>
    <dgm:txLinClrLst/>
    <dgm:txFillClrLst/>
    <dgm:txEffectClrLst/>
  </dgm:styleLbl>
  <dgm:styleLbl name="lnNode1">
    <dgm:fillClrLst>
      <a:schemeClr val="accent1">
        <a:shade val="90000"/>
      </a:schemeClr>
      <a:schemeClr val="accent1">
        <a:alpha val="50000"/>
        <a:tint val="50000"/>
      </a:schemeClr>
    </dgm:fillClrLst>
    <dgm:linClrLst meth="repeat">
      <a:schemeClr val="lt1"/>
    </dgm:linClrLst>
    <dgm:effectClrLst/>
    <dgm:txLinClrLst/>
    <dgm:txFillClrLst/>
    <dgm:txEffectClrLst/>
  </dgm:styleLbl>
  <dgm:styleLbl name="vennNode1">
    <dgm:fillClrLst>
      <a:schemeClr val="accent1">
        <a:shade val="80000"/>
        <a:alpha val="50000"/>
      </a:schemeClr>
      <a:schemeClr val="accent1">
        <a:alpha val="80000"/>
      </a:schemeClr>
    </dgm:fillClrLst>
    <dgm:linClrLst meth="repeat">
      <a:schemeClr val="lt1"/>
    </dgm:linClrLst>
    <dgm:effectClrLst/>
    <dgm:txLinClrLst/>
    <dgm:txFillClrLst/>
    <dgm:txEffectClrLst/>
  </dgm:styleLbl>
  <dgm:styleLbl name="node2">
    <dgm:fillClrLst>
      <a:schemeClr val="accent1">
        <a:alpha val="70000"/>
      </a:schemeClr>
    </dgm:fillClrLst>
    <dgm:linClrLst meth="repeat">
      <a:schemeClr val="lt1"/>
    </dgm:linClrLst>
    <dgm:effectClrLst/>
    <dgm:txLinClrLst/>
    <dgm:txFillClrLst/>
    <dgm:txEffectClrLst/>
  </dgm:styleLbl>
  <dgm:styleLbl name="node3">
    <dgm:fillClrLst>
      <a:schemeClr val="accent1">
        <a:alpha val="50000"/>
      </a:schemeClr>
    </dgm:fillClrLst>
    <dgm:linClrLst meth="repeat">
      <a:schemeClr val="lt1"/>
    </dgm:linClrLst>
    <dgm:effectClrLst/>
    <dgm:txLinClrLst/>
    <dgm:txFillClrLst/>
    <dgm:txEffectClrLst/>
  </dgm:styleLbl>
  <dgm:styleLbl name="node4">
    <dgm:fillClrLst>
      <a:schemeClr val="accent1">
        <a:alpha val="30000"/>
      </a:schemeClr>
    </dgm:fillClrLst>
    <dgm:linClrLst meth="repeat">
      <a:schemeClr val="lt1"/>
    </dgm:linClrLst>
    <dgm:effectClrLst/>
    <dgm:txLinClrLst/>
    <dgm:txFillClrLst/>
    <dgm:txEffectClrLst/>
  </dgm:styleLbl>
  <dgm:styleLbl name="fgImgPlace1">
    <dgm:fillClrLst>
      <a:schemeClr val="accent1">
        <a:tint val="50000"/>
        <a:alpha val="90000"/>
      </a:schemeClr>
      <a:schemeClr val="accent1">
        <a:tint val="20000"/>
        <a:alpha val="50000"/>
      </a:schemeClr>
    </dgm:fillClrLst>
    <dgm:linClrLst meth="repeat">
      <a:schemeClr val="lt1"/>
    </dgm:linClrLst>
    <dgm:effectClrLst/>
    <dgm:txLinClrLst/>
    <dgm:txFillClrLst meth="repeat">
      <a:schemeClr val="lt1"/>
    </dgm:txFillClrLst>
    <dgm:txEffectClrLst/>
  </dgm:styleLbl>
  <dgm:styleLbl name="alignImgPlace1">
    <dgm:fillClrLst>
      <a:schemeClr val="accent1">
        <a:tint val="50000"/>
      </a:schemeClr>
      <a:schemeClr val="accent1">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1">
        <a:tint val="50000"/>
      </a:schemeClr>
      <a:schemeClr val="accent1">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1">
        <a:shade val="90000"/>
      </a:schemeClr>
      <a:schemeClr val="accent1">
        <a:tint val="50000"/>
      </a:schemeClr>
    </dgm:fillClrLst>
    <dgm:linClrLst>
      <a:schemeClr val="accent1">
        <a:shade val="90000"/>
      </a:schemeClr>
      <a:schemeClr val="accent1">
        <a:tint val="50000"/>
      </a:schemeClr>
    </dgm:linClrLst>
    <dgm:effectClrLst/>
    <dgm:txLinClrLst/>
    <dgm:txFillClrLst/>
    <dgm:txEffectClrLst/>
  </dgm:styleLbl>
  <dgm:styleLbl name="fgSibTrans2D1">
    <dgm:fillClrLst>
      <a:schemeClr val="accent1">
        <a:shade val="90000"/>
      </a:schemeClr>
      <a:schemeClr val="accent1">
        <a:tint val="50000"/>
      </a:schemeClr>
    </dgm:fillClrLst>
    <dgm:linClrLst>
      <a:schemeClr val="accent1">
        <a:shade val="90000"/>
      </a:schemeClr>
      <a:schemeClr val="accent1">
        <a:tint val="50000"/>
      </a:schemeClr>
    </dgm:linClrLst>
    <dgm:effectClrLst/>
    <dgm:txLinClrLst/>
    <dgm:txFillClrLst/>
    <dgm:txEffectClrLst/>
  </dgm:styleLbl>
  <dgm:styleLbl name="bgSibTrans2D1">
    <dgm:fillClrLst>
      <a:schemeClr val="accent1">
        <a:shade val="90000"/>
      </a:schemeClr>
      <a:schemeClr val="accent1">
        <a:tint val="50000"/>
      </a:schemeClr>
    </dgm:fillClrLst>
    <dgm:linClrLst>
      <a:schemeClr val="accent1">
        <a:shade val="90000"/>
      </a:schemeClr>
      <a:schemeClr val="accent1">
        <a:tint val="50000"/>
      </a:schemeClr>
    </dgm:linClrLst>
    <dgm:effectClrLst/>
    <dgm:txLinClrLst/>
    <dgm:txFillClrLst/>
    <dgm:txEffectClrLst/>
  </dgm:styleLbl>
  <dgm:styleLbl name="sibTrans1D1">
    <dgm:fillClrLst>
      <a:schemeClr val="accent1">
        <a:shade val="90000"/>
      </a:schemeClr>
      <a:schemeClr val="accent1">
        <a:tint val="50000"/>
      </a:schemeClr>
    </dgm:fillClrLst>
    <dgm:linClrLst>
      <a:schemeClr val="accent1">
        <a:shade val="90000"/>
      </a:schemeClr>
      <a:schemeClr val="accent1">
        <a:tint val="50000"/>
      </a:schemeClr>
    </dgm:linClrLst>
    <dgm:effectClrLst/>
    <dgm:txLinClrLst/>
    <dgm:txFillClrLst meth="repeat">
      <a:schemeClr val="tx1"/>
    </dgm:txFillClrLst>
    <dgm:txEffectClrLst/>
  </dgm:styleLbl>
  <dgm:styleLbl name="callout">
    <dgm:fillClrLst meth="repeat">
      <a:schemeClr val="accent1"/>
    </dgm:fillClrLst>
    <dgm:linClrLst meth="repeat">
      <a:schemeClr val="accent1"/>
    </dgm:linClrLst>
    <dgm:effectClrLst/>
    <dgm:txLinClrLst/>
    <dgm:txFillClrLst meth="repeat">
      <a:schemeClr val="tx1"/>
    </dgm:txFillClrLst>
    <dgm:txEffectClrLst/>
  </dgm:styleLbl>
  <dgm:styleLbl name="asst0">
    <dgm:fillClrLst meth="repeat">
      <a:schemeClr val="accent1">
        <a:alpha val="90000"/>
      </a:schemeClr>
    </dgm:fillClrLst>
    <dgm:linClrLst meth="repeat">
      <a:schemeClr val="lt1"/>
    </dgm:linClrLst>
    <dgm:effectClrLst/>
    <dgm:txLinClrLst/>
    <dgm:txFillClrLst/>
    <dgm:txEffectClrLst/>
  </dgm:styleLbl>
  <dgm:styleLbl name="asst1">
    <dgm:fillClrLst meth="repeat">
      <a:schemeClr val="accent1">
        <a:alpha val="90000"/>
      </a:schemeClr>
    </dgm:fillClrLst>
    <dgm:linClrLst meth="repeat">
      <a:schemeClr val="lt1"/>
    </dgm:linClrLst>
    <dgm:effectClrLst/>
    <dgm:txLinClrLst/>
    <dgm:txFillClrLst/>
    <dgm:txEffectClrLst/>
  </dgm:styleLbl>
  <dgm:styleLbl name="asst2">
    <dgm:fillClrLst>
      <a:schemeClr val="accent1">
        <a:alpha val="90000"/>
      </a:schemeClr>
    </dgm:fillClrLst>
    <dgm:linClrLst meth="repeat">
      <a:schemeClr val="lt1"/>
    </dgm:linClrLst>
    <dgm:effectClrLst/>
    <dgm:txLinClrLst/>
    <dgm:txFillClrLst/>
    <dgm:txEffectClrLst/>
  </dgm:styleLbl>
  <dgm:styleLbl name="asst3">
    <dgm:fillClrLst>
      <a:schemeClr val="accent1">
        <a:alpha val="70000"/>
      </a:schemeClr>
    </dgm:fillClrLst>
    <dgm:linClrLst meth="repeat">
      <a:schemeClr val="lt1"/>
    </dgm:linClrLst>
    <dgm:effectClrLst/>
    <dgm:txLinClrLst/>
    <dgm:txFillClrLst/>
    <dgm:txEffectClrLst/>
  </dgm:styleLbl>
  <dgm:styleLbl name="asst4">
    <dgm:fillClrLst>
      <a:schemeClr val="accent1">
        <a:alpha val="50000"/>
      </a:schemeClr>
    </dgm:fillClrLst>
    <dgm:linClrLst meth="repeat">
      <a:schemeClr val="lt1"/>
    </dgm:linClrLst>
    <dgm:effectClrLst/>
    <dgm:txLinClrLst/>
    <dgm:txFillClrLst/>
    <dgm:txEffectClrLst/>
  </dgm:styleLbl>
  <dgm:styleLbl name="parChTrans2D1">
    <dgm:fillClrLst meth="repeat">
      <a:schemeClr val="accent1">
        <a:shade val="80000"/>
      </a:schemeClr>
    </dgm:fillClrLst>
    <dgm:linClrLst meth="repeat">
      <a:schemeClr val="accent1">
        <a:shade val="80000"/>
      </a:schemeClr>
    </dgm:linClrLst>
    <dgm:effectClrLst/>
    <dgm:txLinClrLst/>
    <dgm:txFillClrLst/>
    <dgm:txEffectClrLst/>
  </dgm:styleLbl>
  <dgm:styleLbl name="parChTrans2D2">
    <dgm:fillClrLst meth="repeat">
      <a:schemeClr val="accent1">
        <a:tint val="90000"/>
      </a:schemeClr>
    </dgm:fillClrLst>
    <dgm:linClrLst meth="repeat">
      <a:schemeClr val="accent1">
        <a:tint val="90000"/>
      </a:schemeClr>
    </dgm:linClrLst>
    <dgm:effectClrLst/>
    <dgm:txLinClrLst/>
    <dgm:txFillClrLst/>
    <dgm:txEffectClrLst/>
  </dgm:styleLbl>
  <dgm:styleLbl name="parChTrans2D3">
    <dgm:fillClrLst meth="repeat">
      <a:schemeClr val="accent1">
        <a:tint val="70000"/>
      </a:schemeClr>
    </dgm:fillClrLst>
    <dgm:linClrLst meth="repeat">
      <a:schemeClr val="accent1">
        <a:tint val="70000"/>
      </a:schemeClr>
    </dgm:linClrLst>
    <dgm:effectClrLst/>
    <dgm:txLinClrLst/>
    <dgm:txFillClrLst/>
    <dgm:txEffectClrLst/>
  </dgm:styleLbl>
  <dgm:styleLbl name="parChTrans2D4">
    <dgm:fillClrLst meth="repeat">
      <a:schemeClr val="accent1">
        <a:tint val="50000"/>
      </a:schemeClr>
    </dgm:fillClrLst>
    <dgm:linClrLst meth="repeat">
      <a:schemeClr val="accent1">
        <a:tint val="50000"/>
      </a:schemeClr>
    </dgm:linClrLst>
    <dgm:effectClrLst/>
    <dgm:txLinClrLst/>
    <dgm:txFillClrLst meth="repeat">
      <a:schemeClr val="dk1"/>
    </dgm:txFillClrLst>
    <dgm:txEffectClrLst/>
  </dgm:styleLbl>
  <dgm:styleLbl name="parChTrans1D1">
    <dgm:fillClrLst meth="repeat">
      <a:schemeClr val="accent1">
        <a:shade val="80000"/>
      </a:schemeClr>
    </dgm:fillClrLst>
    <dgm:linClrLst meth="repeat">
      <a:schemeClr val="accent1">
        <a:shade val="80000"/>
      </a:schemeClr>
    </dgm:linClrLst>
    <dgm:effectClrLst/>
    <dgm:txLinClrLst/>
    <dgm:txFillClrLst meth="repeat">
      <a:schemeClr val="tx1"/>
    </dgm:txFillClrLst>
    <dgm:txEffectClrLst/>
  </dgm:styleLbl>
  <dgm:styleLbl name="parChTrans1D2">
    <dgm:fillClrLst meth="repeat">
      <a:schemeClr val="accent1">
        <a:tint val="90000"/>
      </a:schemeClr>
    </dgm:fillClrLst>
    <dgm:linClrLst meth="repeat">
      <a:schemeClr val="accent1">
        <a:tint val="90000"/>
      </a:schemeClr>
    </dgm:linClrLst>
    <dgm:effectClrLst/>
    <dgm:txLinClrLst/>
    <dgm:txFillClrLst meth="repeat">
      <a:schemeClr val="tx1"/>
    </dgm:txFillClrLst>
    <dgm:txEffectClrLst/>
  </dgm:styleLbl>
  <dgm:styleLbl name="parChTrans1D3">
    <dgm:fillClrLst meth="repeat">
      <a:schemeClr val="accent1">
        <a:tint val="70000"/>
      </a:schemeClr>
    </dgm:fillClrLst>
    <dgm:linClrLst meth="repeat">
      <a:schemeClr val="accent1">
        <a:tint val="70000"/>
      </a:schemeClr>
    </dgm:linClrLst>
    <dgm:effectClrLst/>
    <dgm:txLinClrLst/>
    <dgm:txFillClrLst meth="repeat">
      <a:schemeClr val="tx1"/>
    </dgm:txFillClrLst>
    <dgm:txEffectClrLst/>
  </dgm:styleLbl>
  <dgm:styleLbl name="parChTrans1D4">
    <dgm:fillClrLst meth="repeat">
      <a:schemeClr val="accent1">
        <a:tint val="50000"/>
      </a:schemeClr>
    </dgm:fillClrLst>
    <dgm:linClrLst meth="repeat">
      <a:schemeClr val="accent1">
        <a:tint val="5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1">
        <a:alpha val="90000"/>
      </a:schemeClr>
      <a:schemeClr val="accent1">
        <a:alpha val="5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1">
        <a:alpha val="90000"/>
      </a:schemeClr>
      <a:schemeClr val="accent1">
        <a:alpha val="5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1">
        <a:alpha val="90000"/>
      </a:schemeClr>
      <a:schemeClr val="accent1">
        <a:alpha val="50000"/>
      </a:schemeClr>
    </dgm:linClrLst>
    <dgm:effectClrLst/>
    <dgm:txLinClrLst/>
    <dgm:txFillClrLst meth="repeat">
      <a:schemeClr val="dk1"/>
    </dgm:txFillClrLst>
    <dgm:txEffectClrLst/>
  </dgm:styleLbl>
  <dgm:styleLbl name="trAlignAcc1">
    <dgm:fillClrLst meth="repeat">
      <a:schemeClr val="lt1">
        <a:alpha val="40000"/>
      </a:schemeClr>
    </dgm:fillClrLst>
    <dgm:linClrLst>
      <a:schemeClr val="accent1">
        <a:alpha val="90000"/>
      </a:schemeClr>
      <a:schemeClr val="accent1">
        <a:alpha val="50000"/>
      </a:schemeClr>
    </dgm:linClrLst>
    <dgm:effectClrLst/>
    <dgm:txLinClrLst/>
    <dgm:txFillClrLst meth="repeat">
      <a:schemeClr val="dk1"/>
    </dgm:txFillClrLst>
    <dgm:txEffectClrLst/>
  </dgm:styleLbl>
  <dgm:styleLbl name="bgAcc1">
    <dgm:fillClrLst meth="repeat">
      <a:schemeClr val="lt1">
        <a:alpha val="90000"/>
      </a:schemeClr>
    </dgm:fillClrLst>
    <dgm:linClrLst>
      <a:schemeClr val="accent1">
        <a:alpha val="90000"/>
      </a:schemeClr>
      <a:schemeClr val="accent1">
        <a:alpha val="50000"/>
      </a:schemeClr>
    </dgm:linClrLst>
    <dgm:effectClrLst/>
    <dgm:txLinClrLst/>
    <dgm:txFillClrLst meth="repeat">
      <a:schemeClr val="dk1"/>
    </dgm:txFillClrLst>
    <dgm:txEffectClrLst/>
  </dgm:styleLbl>
  <dgm:styleLbl name="solidFgAcc1">
    <dgm:fillClrLst meth="repeat">
      <a:schemeClr val="lt1"/>
    </dgm:fillClrLst>
    <dgm:linClrLst>
      <a:schemeClr val="accent1">
        <a:alpha val="90000"/>
      </a:schemeClr>
      <a:schemeClr val="accent1">
        <a:alpha val="5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a:schemeClr val="accent1">
        <a:alpha val="90000"/>
        <a:tint val="40000"/>
      </a:schemeClr>
      <a:schemeClr val="accent1">
        <a:alpha val="5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a:tint val="90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a:tint val="7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a:tint val="50000"/>
      </a:schemeClr>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1">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A65A7DCC-3060-49AC-9FB9-CBB851856C2E}" type="doc">
      <dgm:prSet loTypeId="urn:microsoft.com/office/officeart/2005/8/layout/hList1" loCatId="list" qsTypeId="urn:microsoft.com/office/officeart/2005/8/quickstyle/simple5" qsCatId="simple" csTypeId="urn:microsoft.com/office/officeart/2005/8/colors/colorful2" csCatId="colorful" phldr="1"/>
      <dgm:spPr/>
      <dgm:t>
        <a:bodyPr/>
        <a:lstStyle/>
        <a:p>
          <a:endParaRPr lang="es-ES"/>
        </a:p>
      </dgm:t>
    </dgm:pt>
    <dgm:pt modelId="{CEC74558-1872-4E54-BA1A-7521E8DACCA0}">
      <dgm:prSet phldrT="[Texto]" custT="1"/>
      <dgm:spPr/>
      <dgm:t>
        <a:bodyPr/>
        <a:lstStyle/>
        <a:p>
          <a:r>
            <a:rPr lang="es-ES" sz="1600" b="1">
              <a:latin typeface="Trebuchet MS" panose="020B0603020202020204" pitchFamily="34" charset="0"/>
            </a:rPr>
            <a:t>PREPARACIÓN</a:t>
          </a:r>
        </a:p>
      </dgm:t>
    </dgm:pt>
    <dgm:pt modelId="{3112B2A7-4764-4ADA-8315-CB7ED8FDE426}" type="parTrans" cxnId="{9C83EA85-5A64-492C-B26D-2FCCFEA61C63}">
      <dgm:prSet/>
      <dgm:spPr/>
      <dgm:t>
        <a:bodyPr/>
        <a:lstStyle/>
        <a:p>
          <a:endParaRPr lang="es-ES"/>
        </a:p>
      </dgm:t>
    </dgm:pt>
    <dgm:pt modelId="{F899220D-6466-4D73-9D88-5F61AAEBED06}" type="sibTrans" cxnId="{9C83EA85-5A64-492C-B26D-2FCCFEA61C63}">
      <dgm:prSet/>
      <dgm:spPr/>
      <dgm:t>
        <a:bodyPr/>
        <a:lstStyle/>
        <a:p>
          <a:endParaRPr lang="es-ES"/>
        </a:p>
      </dgm:t>
    </dgm:pt>
    <dgm:pt modelId="{A42F2AFC-C647-418D-955D-1DADE3D8559C}">
      <dgm:prSet phldrT="[Texto]"/>
      <dgm:spPr/>
      <dgm:t>
        <a:bodyPr/>
        <a:lstStyle/>
        <a:p>
          <a:pPr algn="just">
            <a:lnSpc>
              <a:spcPct val="100000"/>
            </a:lnSpc>
            <a:spcAft>
              <a:spcPts val="600"/>
            </a:spcAft>
          </a:pPr>
          <a:r>
            <a:rPr lang="es-ES" u="sng">
              <a:solidFill>
                <a:sysClr val="windowText" lastClr="000000"/>
              </a:solidFill>
            </a:rPr>
            <a:t>La autoridad ambiental asigna a un líder, quién asumirá las tres fases: preparación, aplicación y complemento</a:t>
          </a:r>
        </a:p>
      </dgm:t>
    </dgm:pt>
    <dgm:pt modelId="{7D68DC25-1918-434D-B545-5A485FAA8CCD}" type="parTrans" cxnId="{C02DFAB0-90BA-47EB-B7C5-0D14925E8F25}">
      <dgm:prSet/>
      <dgm:spPr/>
      <dgm:t>
        <a:bodyPr/>
        <a:lstStyle/>
        <a:p>
          <a:endParaRPr lang="es-ES"/>
        </a:p>
      </dgm:t>
    </dgm:pt>
    <dgm:pt modelId="{211D0D50-826A-4A3E-B394-366B462F6C9B}" type="sibTrans" cxnId="{C02DFAB0-90BA-47EB-B7C5-0D14925E8F25}">
      <dgm:prSet/>
      <dgm:spPr/>
      <dgm:t>
        <a:bodyPr/>
        <a:lstStyle/>
        <a:p>
          <a:endParaRPr lang="es-ES"/>
        </a:p>
      </dgm:t>
    </dgm:pt>
    <dgm:pt modelId="{D35ABA40-0CE2-4C10-9EC1-70378AC94B89}">
      <dgm:prSet phldrT="[Texto]" custT="1"/>
      <dgm:spPr/>
      <dgm:t>
        <a:bodyPr/>
        <a:lstStyle/>
        <a:p>
          <a:r>
            <a:rPr lang="es-ES" sz="1600" b="1">
              <a:latin typeface="Trebuchet MS" panose="020B0603020202020204" pitchFamily="34" charset="0"/>
            </a:rPr>
            <a:t>APLICACIÓN</a:t>
          </a:r>
        </a:p>
      </dgm:t>
    </dgm:pt>
    <dgm:pt modelId="{392DA4B0-CC8B-47E8-AFB9-9ECC1FA1D9EC}" type="parTrans" cxnId="{11C8C907-43C8-4601-AA24-A1A9E8FE2664}">
      <dgm:prSet/>
      <dgm:spPr/>
      <dgm:t>
        <a:bodyPr/>
        <a:lstStyle/>
        <a:p>
          <a:endParaRPr lang="es-ES"/>
        </a:p>
      </dgm:t>
    </dgm:pt>
    <dgm:pt modelId="{290E75E4-A5B0-43E8-AF53-C756CD6D3728}" type="sibTrans" cxnId="{11C8C907-43C8-4601-AA24-A1A9E8FE2664}">
      <dgm:prSet/>
      <dgm:spPr/>
      <dgm:t>
        <a:bodyPr/>
        <a:lstStyle/>
        <a:p>
          <a:endParaRPr lang="es-ES"/>
        </a:p>
      </dgm:t>
    </dgm:pt>
    <dgm:pt modelId="{51BAB84A-2A47-4BB5-A22D-5D6532C74EAA}">
      <dgm:prSet phldrT="[Texto]"/>
      <dgm:spPr/>
      <dgm:t>
        <a:bodyPr/>
        <a:lstStyle/>
        <a:p>
          <a:pPr algn="just">
            <a:lnSpc>
              <a:spcPct val="100000"/>
            </a:lnSpc>
            <a:spcAft>
              <a:spcPts val="600"/>
            </a:spcAft>
          </a:pPr>
          <a:r>
            <a:rPr lang="es-ES" b="0">
              <a:solidFill>
                <a:sysClr val="windowText" lastClr="000000"/>
              </a:solidFill>
            </a:rPr>
            <a:t>Se presentan dos tipos de aplicación: 1) Con actores sociales y/o institucionales; 2) Interna con personal de la autoridad ambiental.  Se sugiere la primera opción, debido a que la diversidad de actores, conjuntamente con la autoridad ambiental, genera una riqueza de diálogos que alimentan el análisis de efectividad de manejo del área protegida de manera integral, buscando conjuntamente encontrar acciones de manejo conducentes a fortalecer la gestión del área. </a:t>
          </a:r>
        </a:p>
      </dgm:t>
    </dgm:pt>
    <dgm:pt modelId="{4C268376-AB24-454A-9608-3B303A6291A0}" type="parTrans" cxnId="{1579CC3C-3C0D-4218-8A64-248C17ADF69D}">
      <dgm:prSet/>
      <dgm:spPr/>
      <dgm:t>
        <a:bodyPr/>
        <a:lstStyle/>
        <a:p>
          <a:endParaRPr lang="es-ES"/>
        </a:p>
      </dgm:t>
    </dgm:pt>
    <dgm:pt modelId="{8BA85A17-C26A-4DDF-B408-5BF92D009DDE}" type="sibTrans" cxnId="{1579CC3C-3C0D-4218-8A64-248C17ADF69D}">
      <dgm:prSet/>
      <dgm:spPr/>
      <dgm:t>
        <a:bodyPr/>
        <a:lstStyle/>
        <a:p>
          <a:endParaRPr lang="es-ES"/>
        </a:p>
      </dgm:t>
    </dgm:pt>
    <dgm:pt modelId="{BF950458-EC9F-4902-97EC-4E3425C806F8}">
      <dgm:prSet phldrT="[Texto]" custT="1"/>
      <dgm:spPr/>
      <dgm:t>
        <a:bodyPr/>
        <a:lstStyle/>
        <a:p>
          <a:r>
            <a:rPr lang="es-ES" sz="1600" b="1">
              <a:latin typeface="Trebuchet MS" panose="020B0603020202020204" pitchFamily="34" charset="0"/>
            </a:rPr>
            <a:t>RESULTADOS</a:t>
          </a:r>
        </a:p>
      </dgm:t>
    </dgm:pt>
    <dgm:pt modelId="{FADAB006-E2F8-4DED-97B8-4E062305B7FA}" type="parTrans" cxnId="{3D3B6699-1F26-4EFA-BAF6-CCD4B0319D7F}">
      <dgm:prSet/>
      <dgm:spPr/>
      <dgm:t>
        <a:bodyPr/>
        <a:lstStyle/>
        <a:p>
          <a:endParaRPr lang="es-ES"/>
        </a:p>
      </dgm:t>
    </dgm:pt>
    <dgm:pt modelId="{69A87683-8F66-46E3-8C9E-47D578DA804F}" type="sibTrans" cxnId="{3D3B6699-1F26-4EFA-BAF6-CCD4B0319D7F}">
      <dgm:prSet/>
      <dgm:spPr/>
      <dgm:t>
        <a:bodyPr/>
        <a:lstStyle/>
        <a:p>
          <a:endParaRPr lang="es-ES"/>
        </a:p>
      </dgm:t>
    </dgm:pt>
    <dgm:pt modelId="{766BC901-DDAB-4036-873E-B246C3B8067C}">
      <dgm:prSet phldrT="[Texto]"/>
      <dgm:spPr/>
      <dgm:t>
        <a:bodyPr/>
        <a:lstStyle/>
        <a:p>
          <a:pPr algn="just">
            <a:lnSpc>
              <a:spcPct val="100000"/>
            </a:lnSpc>
            <a:spcAft>
              <a:spcPts val="600"/>
            </a:spcAft>
          </a:pPr>
          <a:r>
            <a:rPr lang="es-ES"/>
            <a:t>El líder deberá complementar la hoja "Aplicativo" con información que sea necesaria para argumentar los elementos de análisis</a:t>
          </a:r>
        </a:p>
      </dgm:t>
    </dgm:pt>
    <dgm:pt modelId="{C48E77A1-4B3D-48D9-B9C2-A0FF6350791B}" type="parTrans" cxnId="{13FBCA90-B28C-4E4C-BFD3-B4870EA2F896}">
      <dgm:prSet/>
      <dgm:spPr/>
      <dgm:t>
        <a:bodyPr/>
        <a:lstStyle/>
        <a:p>
          <a:endParaRPr lang="es-ES"/>
        </a:p>
      </dgm:t>
    </dgm:pt>
    <dgm:pt modelId="{2E6ADFAA-EC61-4256-B5BD-E6B084CA60C3}" type="sibTrans" cxnId="{13FBCA90-B28C-4E4C-BFD3-B4870EA2F896}">
      <dgm:prSet/>
      <dgm:spPr/>
      <dgm:t>
        <a:bodyPr/>
        <a:lstStyle/>
        <a:p>
          <a:endParaRPr lang="es-ES"/>
        </a:p>
      </dgm:t>
    </dgm:pt>
    <dgm:pt modelId="{57D11C0B-6036-45AC-B482-AD25DB70407F}">
      <dgm:prSet phldrT="[Texto]"/>
      <dgm:spPr/>
      <dgm:t>
        <a:bodyPr/>
        <a:lstStyle/>
        <a:p>
          <a:pPr algn="just">
            <a:lnSpc>
              <a:spcPct val="100000"/>
            </a:lnSpc>
            <a:spcAft>
              <a:spcPts val="600"/>
            </a:spcAft>
          </a:pPr>
          <a:r>
            <a:rPr lang="es-ES">
              <a:solidFill>
                <a:sysClr val="windowText" lastClr="000000"/>
              </a:solidFill>
            </a:rPr>
            <a:t>El líder revisa previamente el aplicativo en Excel para familiarizarse con la estructura de la herramienta y diligenciará la hoja "Información General", así como las fichas de cada elemento de análisis de la hoja "Aplicativo" con base en la información disponible, de manera que la misma pueda complementarse y validarse al momento de la aplicación.</a:t>
          </a:r>
        </a:p>
      </dgm:t>
    </dgm:pt>
    <dgm:pt modelId="{E81A24FD-B586-48EA-BFA4-349950A2D67B}" type="parTrans" cxnId="{BFC0B171-026B-4F6B-BC26-618B0B49181B}">
      <dgm:prSet/>
      <dgm:spPr/>
      <dgm:t>
        <a:bodyPr/>
        <a:lstStyle/>
        <a:p>
          <a:endParaRPr lang="es-ES"/>
        </a:p>
      </dgm:t>
    </dgm:pt>
    <dgm:pt modelId="{93876F11-9FB6-442B-8004-C821426A4BAA}" type="sibTrans" cxnId="{BFC0B171-026B-4F6B-BC26-618B0B49181B}">
      <dgm:prSet/>
      <dgm:spPr/>
      <dgm:t>
        <a:bodyPr/>
        <a:lstStyle/>
        <a:p>
          <a:endParaRPr lang="es-ES"/>
        </a:p>
      </dgm:t>
    </dgm:pt>
    <dgm:pt modelId="{5E04388A-0292-4482-8F48-DE073FFDEECD}">
      <dgm:prSet phldrT="[Texto]"/>
      <dgm:spPr/>
      <dgm:t>
        <a:bodyPr/>
        <a:lstStyle/>
        <a:p>
          <a:pPr algn="just">
            <a:lnSpc>
              <a:spcPct val="100000"/>
            </a:lnSpc>
            <a:spcAft>
              <a:spcPts val="600"/>
            </a:spcAft>
          </a:pPr>
          <a:r>
            <a:rPr lang="es-ES">
              <a:solidFill>
                <a:sysClr val="windowText" lastClr="000000"/>
              </a:solidFill>
            </a:rPr>
            <a:t>Se determina la logística para la aplicación: actores invitados, fecha y lugar, este último cuando se pueda realizar de forma presencial. Cuando sea de forma virtual el link de la plataforma se distribuirá oportunamente a los invitad@s.</a:t>
          </a:r>
        </a:p>
      </dgm:t>
    </dgm:pt>
    <dgm:pt modelId="{5B01CAD6-A0CB-42A5-BC09-4DC78CB72712}" type="parTrans" cxnId="{70B6186D-FC1B-4BD4-AC76-480A26B98686}">
      <dgm:prSet/>
      <dgm:spPr/>
      <dgm:t>
        <a:bodyPr/>
        <a:lstStyle/>
        <a:p>
          <a:endParaRPr lang="es-ES"/>
        </a:p>
      </dgm:t>
    </dgm:pt>
    <dgm:pt modelId="{77FFDF6D-FA44-400B-A52B-6D9B06E511AB}" type="sibTrans" cxnId="{70B6186D-FC1B-4BD4-AC76-480A26B98686}">
      <dgm:prSet/>
      <dgm:spPr/>
      <dgm:t>
        <a:bodyPr/>
        <a:lstStyle/>
        <a:p>
          <a:endParaRPr lang="es-ES"/>
        </a:p>
      </dgm:t>
    </dgm:pt>
    <dgm:pt modelId="{819B979F-9EA1-4CFD-8728-733678645228}">
      <dgm:prSet phldrT="[Texto]"/>
      <dgm:spPr/>
      <dgm:t>
        <a:bodyPr/>
        <a:lstStyle/>
        <a:p>
          <a:pPr algn="just">
            <a:lnSpc>
              <a:spcPct val="100000"/>
            </a:lnSpc>
            <a:spcAft>
              <a:spcPts val="600"/>
            </a:spcAft>
          </a:pPr>
          <a:r>
            <a:rPr lang="es-ES">
              <a:solidFill>
                <a:sysClr val="windowText" lastClr="000000"/>
              </a:solidFill>
            </a:rPr>
            <a:t>Se prepara la información e insumos requeridos para la fase de aplicación: plan de manejo, cartografía de la zonificación y otra información que se considere relevante al momento de realizar el análisis</a:t>
          </a:r>
        </a:p>
      </dgm:t>
    </dgm:pt>
    <dgm:pt modelId="{338764EC-5189-41D2-8972-1A9A71944721}" type="parTrans" cxnId="{9126BC56-DE5D-4EC4-B174-3D00B2E9397D}">
      <dgm:prSet/>
      <dgm:spPr/>
      <dgm:t>
        <a:bodyPr/>
        <a:lstStyle/>
        <a:p>
          <a:endParaRPr lang="es-ES"/>
        </a:p>
      </dgm:t>
    </dgm:pt>
    <dgm:pt modelId="{A0421BEB-FC81-4BF4-9F41-52C4B1476EB3}" type="sibTrans" cxnId="{9126BC56-DE5D-4EC4-B174-3D00B2E9397D}">
      <dgm:prSet/>
      <dgm:spPr/>
      <dgm:t>
        <a:bodyPr/>
        <a:lstStyle/>
        <a:p>
          <a:endParaRPr lang="es-ES"/>
        </a:p>
      </dgm:t>
    </dgm:pt>
    <dgm:pt modelId="{86748CDB-996D-4FE2-8453-1CC89D7B5321}">
      <dgm:prSet phldrT="[Texto]"/>
      <dgm:spPr/>
      <dgm:t>
        <a:bodyPr/>
        <a:lstStyle/>
        <a:p>
          <a:pPr algn="just">
            <a:lnSpc>
              <a:spcPct val="100000"/>
            </a:lnSpc>
            <a:spcAft>
              <a:spcPts val="600"/>
            </a:spcAft>
          </a:pPr>
          <a:r>
            <a:rPr lang="es-ES" b="0">
              <a:solidFill>
                <a:sysClr val="windowText" lastClr="000000"/>
              </a:solidFill>
            </a:rPr>
            <a:t>En la gráfica inferior se presentan los principales momentos de la aplicación.</a:t>
          </a:r>
        </a:p>
      </dgm:t>
    </dgm:pt>
    <dgm:pt modelId="{4F40D558-5824-4F39-A9DB-3B5EFEB5680F}" type="parTrans" cxnId="{C42DA359-6389-4699-BE74-D857831F1E48}">
      <dgm:prSet/>
      <dgm:spPr/>
      <dgm:t>
        <a:bodyPr/>
        <a:lstStyle/>
        <a:p>
          <a:endParaRPr lang="es-ES"/>
        </a:p>
      </dgm:t>
    </dgm:pt>
    <dgm:pt modelId="{B9A784D6-BCD2-4D0D-A16D-E596378CBBFD}" type="sibTrans" cxnId="{C42DA359-6389-4699-BE74-D857831F1E48}">
      <dgm:prSet/>
      <dgm:spPr/>
      <dgm:t>
        <a:bodyPr/>
        <a:lstStyle/>
        <a:p>
          <a:endParaRPr lang="es-ES"/>
        </a:p>
      </dgm:t>
    </dgm:pt>
    <dgm:pt modelId="{B5708B6E-8510-4D3F-9335-B2BB4506A0D2}">
      <dgm:prSet phldrT="[Texto]"/>
      <dgm:spPr/>
      <dgm:t>
        <a:bodyPr/>
        <a:lstStyle/>
        <a:p>
          <a:pPr algn="just">
            <a:lnSpc>
              <a:spcPct val="100000"/>
            </a:lnSpc>
            <a:spcAft>
              <a:spcPts val="600"/>
            </a:spcAft>
          </a:pPr>
          <a:r>
            <a:rPr lang="es-ES" b="0">
              <a:solidFill>
                <a:sysClr val="windowText" lastClr="000000"/>
              </a:solidFill>
            </a:rPr>
            <a:t>El líder deberá facilitar el diálogo y canalizar los aportes para resolver los elementos de análisis (Hoja "Estructura")</a:t>
          </a:r>
        </a:p>
      </dgm:t>
    </dgm:pt>
    <dgm:pt modelId="{0FE50DF3-1630-4F4D-8C1E-9C60A8A760C3}" type="parTrans" cxnId="{2D001B92-9CC2-4A39-AB29-F3CFE99329BB}">
      <dgm:prSet/>
      <dgm:spPr/>
      <dgm:t>
        <a:bodyPr/>
        <a:lstStyle/>
        <a:p>
          <a:endParaRPr lang="es-ES"/>
        </a:p>
      </dgm:t>
    </dgm:pt>
    <dgm:pt modelId="{B097D166-C34E-444C-8FCD-06165D97E1F9}" type="sibTrans" cxnId="{2D001B92-9CC2-4A39-AB29-F3CFE99329BB}">
      <dgm:prSet/>
      <dgm:spPr/>
      <dgm:t>
        <a:bodyPr/>
        <a:lstStyle/>
        <a:p>
          <a:endParaRPr lang="es-ES"/>
        </a:p>
      </dgm:t>
    </dgm:pt>
    <dgm:pt modelId="{437152CB-E7ED-4E9E-95B2-681F7F3D12B3}">
      <dgm:prSet phldrT="[Texto]"/>
      <dgm:spPr/>
      <dgm:t>
        <a:bodyPr/>
        <a:lstStyle/>
        <a:p>
          <a:pPr algn="just">
            <a:lnSpc>
              <a:spcPct val="100000"/>
            </a:lnSpc>
            <a:spcAft>
              <a:spcPts val="600"/>
            </a:spcAft>
          </a:pPr>
          <a:r>
            <a:rPr lang="es-ES" b="0">
              <a:solidFill>
                <a:sysClr val="windowText" lastClr="000000"/>
              </a:solidFill>
            </a:rPr>
            <a:t>Se deberá sistematizar en análisis de la situación, así como las medidas de manejo a tomar respectos a cada aspecto en la hoja "Aplicativo"</a:t>
          </a:r>
        </a:p>
      </dgm:t>
    </dgm:pt>
    <dgm:pt modelId="{8A7E48C4-5CFC-4CA0-A49C-DA0970B05D05}" type="parTrans" cxnId="{E48DFAFF-253C-4807-9490-BD7C75BADC44}">
      <dgm:prSet/>
      <dgm:spPr/>
      <dgm:t>
        <a:bodyPr/>
        <a:lstStyle/>
        <a:p>
          <a:endParaRPr lang="es-ES"/>
        </a:p>
      </dgm:t>
    </dgm:pt>
    <dgm:pt modelId="{1A8C2AE6-7CA5-46DA-9138-3BD0D836751D}" type="sibTrans" cxnId="{E48DFAFF-253C-4807-9490-BD7C75BADC44}">
      <dgm:prSet/>
      <dgm:spPr/>
      <dgm:t>
        <a:bodyPr/>
        <a:lstStyle/>
        <a:p>
          <a:endParaRPr lang="es-ES"/>
        </a:p>
      </dgm:t>
    </dgm:pt>
    <dgm:pt modelId="{93FCE77F-0F96-40EC-98BB-F807B4878015}">
      <dgm:prSet phldrT="[Texto]"/>
      <dgm:spPr/>
      <dgm:t>
        <a:bodyPr/>
        <a:lstStyle/>
        <a:p>
          <a:pPr algn="just">
            <a:lnSpc>
              <a:spcPct val="100000"/>
            </a:lnSpc>
            <a:spcAft>
              <a:spcPts val="600"/>
            </a:spcAft>
          </a:pPr>
          <a:r>
            <a:rPr lang="es-ES"/>
            <a:t>Los resultados deberán incorporarse en el instrumento de planeación. </a:t>
          </a:r>
          <a:r>
            <a:rPr lang="es-ES" u="sng"/>
            <a:t>El análisis de efectividad únicamente será útil, en la medida que sus resultados alimenten la planeación del manejo y sirva como argumento en diferentes procesos.</a:t>
          </a:r>
        </a:p>
      </dgm:t>
    </dgm:pt>
    <dgm:pt modelId="{99E98910-D9F8-4DB4-BBDD-FAF461FF71D5}" type="parTrans" cxnId="{98DA2DF8-DAFE-4EEB-A56F-0F5A1AD62870}">
      <dgm:prSet/>
      <dgm:spPr/>
      <dgm:t>
        <a:bodyPr/>
        <a:lstStyle/>
        <a:p>
          <a:endParaRPr lang="es-ES"/>
        </a:p>
      </dgm:t>
    </dgm:pt>
    <dgm:pt modelId="{05F51A82-EECF-4561-A369-8872A44C0643}" type="sibTrans" cxnId="{98DA2DF8-DAFE-4EEB-A56F-0F5A1AD62870}">
      <dgm:prSet/>
      <dgm:spPr/>
      <dgm:t>
        <a:bodyPr/>
        <a:lstStyle/>
        <a:p>
          <a:endParaRPr lang="es-ES"/>
        </a:p>
      </dgm:t>
    </dgm:pt>
    <dgm:pt modelId="{79A59C54-FDEF-4816-A255-1EFAF47154F9}">
      <dgm:prSet phldrT="[Texto]"/>
      <dgm:spPr/>
      <dgm:t>
        <a:bodyPr/>
        <a:lstStyle/>
        <a:p>
          <a:pPr algn="just">
            <a:lnSpc>
              <a:spcPct val="100000"/>
            </a:lnSpc>
            <a:spcAft>
              <a:spcPts val="600"/>
            </a:spcAft>
          </a:pPr>
          <a:r>
            <a:rPr lang="es-ES"/>
            <a:t>Se deberán socializar los resultados con diferentes actores, instancias y niveles, donde se definan responsables en las diferentes acciones de manejo propuestas (Casilla "Medidas de manejo requeridas"). Esta acción puede realizarse compartiendo el aplicativo con todos los actores que hacen parte de la gestión</a:t>
          </a:r>
        </a:p>
      </dgm:t>
    </dgm:pt>
    <dgm:pt modelId="{367CDA40-378D-48E8-995B-3EA6EF97BCEB}" type="parTrans" cxnId="{E9DAABBA-D439-42BE-A8D4-F2664F7B441E}">
      <dgm:prSet/>
      <dgm:spPr/>
      <dgm:t>
        <a:bodyPr/>
        <a:lstStyle/>
        <a:p>
          <a:endParaRPr lang="es-ES"/>
        </a:p>
      </dgm:t>
    </dgm:pt>
    <dgm:pt modelId="{84145B9B-A543-4F0B-B910-86A9B28E000A}" type="sibTrans" cxnId="{E9DAABBA-D439-42BE-A8D4-F2664F7B441E}">
      <dgm:prSet/>
      <dgm:spPr/>
      <dgm:t>
        <a:bodyPr/>
        <a:lstStyle/>
        <a:p>
          <a:endParaRPr lang="es-ES"/>
        </a:p>
      </dgm:t>
    </dgm:pt>
    <dgm:pt modelId="{CD50E3EA-CD97-4497-AA2B-7D6852105D25}">
      <dgm:prSet phldrT="[Texto]"/>
      <dgm:spPr/>
      <dgm:t>
        <a:bodyPr/>
        <a:lstStyle/>
        <a:p>
          <a:pPr algn="just">
            <a:lnSpc>
              <a:spcPct val="100000"/>
            </a:lnSpc>
            <a:spcAft>
              <a:spcPts val="600"/>
            </a:spcAft>
          </a:pPr>
          <a:r>
            <a:rPr lang="es-ES" b="0" u="sng">
              <a:solidFill>
                <a:sysClr val="windowText" lastClr="000000"/>
              </a:solidFill>
            </a:rPr>
            <a:t>La aplicación debe ser periódica, al menos cada dos años, con el fin de contar con un análisis multi-temporal de la gestión</a:t>
          </a:r>
        </a:p>
      </dgm:t>
    </dgm:pt>
    <dgm:pt modelId="{29A3D891-1DA1-4681-811D-1BC67CBC5990}" type="parTrans" cxnId="{F7E88E8F-B09A-475E-A3F1-2A16FF3F4BA9}">
      <dgm:prSet/>
      <dgm:spPr/>
      <dgm:t>
        <a:bodyPr/>
        <a:lstStyle/>
        <a:p>
          <a:endParaRPr lang="es-ES"/>
        </a:p>
      </dgm:t>
    </dgm:pt>
    <dgm:pt modelId="{BE7D0603-39E8-48CD-A667-CC6127800893}" type="sibTrans" cxnId="{F7E88E8F-B09A-475E-A3F1-2A16FF3F4BA9}">
      <dgm:prSet/>
      <dgm:spPr/>
      <dgm:t>
        <a:bodyPr/>
        <a:lstStyle/>
        <a:p>
          <a:endParaRPr lang="es-ES"/>
        </a:p>
      </dgm:t>
    </dgm:pt>
    <dgm:pt modelId="{5DDAE8BF-DEA6-4A05-B923-8C2A947BDF2F}">
      <dgm:prSet phldrT="[Texto]"/>
      <dgm:spPr/>
      <dgm:t>
        <a:bodyPr/>
        <a:lstStyle/>
        <a:p>
          <a:pPr algn="just">
            <a:lnSpc>
              <a:spcPct val="100000"/>
            </a:lnSpc>
            <a:spcAft>
              <a:spcPts val="600"/>
            </a:spcAft>
          </a:pPr>
          <a:r>
            <a:rPr lang="es-ES" b="0">
              <a:solidFill>
                <a:sysClr val="windowText" lastClr="000000"/>
              </a:solidFill>
            </a:rPr>
            <a:t> La aplicación puede realizarse tanto de manera presencial como virtual. Se recomienda el primer caso cuando no exista una situación de orden público así como de sanidad que ponga en riesgo la integridad de los participantes.</a:t>
          </a:r>
        </a:p>
      </dgm:t>
    </dgm:pt>
    <dgm:pt modelId="{A45BBC33-823D-404A-A1BB-715FCCA14501}" type="parTrans" cxnId="{1624295E-E89B-4D4F-A489-CF94D7184E6D}">
      <dgm:prSet/>
      <dgm:spPr/>
      <dgm:t>
        <a:bodyPr/>
        <a:lstStyle/>
        <a:p>
          <a:endParaRPr lang="es-ES"/>
        </a:p>
      </dgm:t>
    </dgm:pt>
    <dgm:pt modelId="{6206F49E-CCF3-4EDC-9C90-BB65A79D6F88}" type="sibTrans" cxnId="{1624295E-E89B-4D4F-A489-CF94D7184E6D}">
      <dgm:prSet/>
      <dgm:spPr/>
      <dgm:t>
        <a:bodyPr/>
        <a:lstStyle/>
        <a:p>
          <a:endParaRPr lang="es-ES"/>
        </a:p>
      </dgm:t>
    </dgm:pt>
    <dgm:pt modelId="{53910FDF-D905-4009-BDF5-FBC7391740AE}">
      <dgm:prSet phldrT="[Texto]"/>
      <dgm:spPr/>
      <dgm:t>
        <a:bodyPr/>
        <a:lstStyle/>
        <a:p>
          <a:pPr algn="just">
            <a:lnSpc>
              <a:spcPct val="100000"/>
            </a:lnSpc>
            <a:spcAft>
              <a:spcPts val="600"/>
            </a:spcAft>
          </a:pPr>
          <a:r>
            <a:rPr lang="es-ES" b="0">
              <a:solidFill>
                <a:sysClr val="windowText" lastClr="000000"/>
              </a:solidFill>
            </a:rPr>
            <a:t>La aplicación presencial puede realizarse durante un día, lo cual permite un diálogo más profundo respecto a cada elemento de análisis así como un nivel de participación más amplio, mientras que la aplicación virtual se desarrollará en tres horas  con el fin de no agotar la atención de los participantes.</a:t>
          </a:r>
        </a:p>
      </dgm:t>
    </dgm:pt>
    <dgm:pt modelId="{C882333B-1F60-4B5B-A04D-4EE44DB87322}" type="parTrans" cxnId="{8B6817D7-65D7-4DDC-B382-1A4C1C4E960B}">
      <dgm:prSet/>
      <dgm:spPr/>
      <dgm:t>
        <a:bodyPr/>
        <a:lstStyle/>
        <a:p>
          <a:endParaRPr lang="es-ES"/>
        </a:p>
      </dgm:t>
    </dgm:pt>
    <dgm:pt modelId="{2581BD8C-1A89-4347-AF92-4490970C9F07}" type="sibTrans" cxnId="{8B6817D7-65D7-4DDC-B382-1A4C1C4E960B}">
      <dgm:prSet/>
      <dgm:spPr/>
      <dgm:t>
        <a:bodyPr/>
        <a:lstStyle/>
        <a:p>
          <a:endParaRPr lang="es-ES"/>
        </a:p>
      </dgm:t>
    </dgm:pt>
    <dgm:pt modelId="{A282E9FD-1090-4E22-9698-EAF2DD2376A6}">
      <dgm:prSet phldrT="[Texto]"/>
      <dgm:spPr/>
      <dgm:t>
        <a:bodyPr/>
        <a:lstStyle/>
        <a:p>
          <a:pPr algn="just">
            <a:lnSpc>
              <a:spcPct val="100000"/>
            </a:lnSpc>
            <a:spcAft>
              <a:spcPts val="600"/>
            </a:spcAft>
          </a:pPr>
          <a:r>
            <a:rPr lang="es-ES" b="0">
              <a:solidFill>
                <a:sysClr val="windowText" lastClr="000000"/>
              </a:solidFill>
            </a:rPr>
            <a:t>Tanto en la aplicación presencial como en la virtual se requiere de una persona que facilite y modere el desarrollo del ejercicio y otra que sistematice los resultados. </a:t>
          </a:r>
        </a:p>
      </dgm:t>
    </dgm:pt>
    <dgm:pt modelId="{EAAFF667-71D3-4792-82E6-4E05CF92B05C}" type="parTrans" cxnId="{084B2775-1761-488E-94E4-06B979629B61}">
      <dgm:prSet/>
      <dgm:spPr/>
      <dgm:t>
        <a:bodyPr/>
        <a:lstStyle/>
        <a:p>
          <a:endParaRPr lang="es-ES"/>
        </a:p>
      </dgm:t>
    </dgm:pt>
    <dgm:pt modelId="{5B3AD1BF-5E56-4646-83A3-DBFB2C6E3FDD}" type="sibTrans" cxnId="{084B2775-1761-488E-94E4-06B979629B61}">
      <dgm:prSet/>
      <dgm:spPr/>
      <dgm:t>
        <a:bodyPr/>
        <a:lstStyle/>
        <a:p>
          <a:endParaRPr lang="es-ES"/>
        </a:p>
      </dgm:t>
    </dgm:pt>
    <dgm:pt modelId="{04BB3BF1-3DD2-4512-A975-CD7540910CA6}" type="pres">
      <dgm:prSet presAssocID="{A65A7DCC-3060-49AC-9FB9-CBB851856C2E}" presName="Name0" presStyleCnt="0">
        <dgm:presLayoutVars>
          <dgm:dir/>
          <dgm:animLvl val="lvl"/>
          <dgm:resizeHandles val="exact"/>
        </dgm:presLayoutVars>
      </dgm:prSet>
      <dgm:spPr/>
    </dgm:pt>
    <dgm:pt modelId="{C6367D85-C4EA-4E3E-9B40-CAA8C86783F8}" type="pres">
      <dgm:prSet presAssocID="{CEC74558-1872-4E54-BA1A-7521E8DACCA0}" presName="composite" presStyleCnt="0"/>
      <dgm:spPr/>
    </dgm:pt>
    <dgm:pt modelId="{02969C1F-8185-4507-84A4-8F0350B2D765}" type="pres">
      <dgm:prSet presAssocID="{CEC74558-1872-4E54-BA1A-7521E8DACCA0}" presName="parTx" presStyleLbl="alignNode1" presStyleIdx="0" presStyleCnt="3">
        <dgm:presLayoutVars>
          <dgm:chMax val="0"/>
          <dgm:chPref val="0"/>
          <dgm:bulletEnabled val="1"/>
        </dgm:presLayoutVars>
      </dgm:prSet>
      <dgm:spPr/>
    </dgm:pt>
    <dgm:pt modelId="{121A7363-D417-4114-9C56-5AF7AA93BE8A}" type="pres">
      <dgm:prSet presAssocID="{CEC74558-1872-4E54-BA1A-7521E8DACCA0}" presName="desTx" presStyleLbl="alignAccFollowNode1" presStyleIdx="0" presStyleCnt="3">
        <dgm:presLayoutVars>
          <dgm:bulletEnabled val="1"/>
        </dgm:presLayoutVars>
      </dgm:prSet>
      <dgm:spPr/>
    </dgm:pt>
    <dgm:pt modelId="{793DE72E-E100-46A3-B667-AB95D729C8F4}" type="pres">
      <dgm:prSet presAssocID="{F899220D-6466-4D73-9D88-5F61AAEBED06}" presName="space" presStyleCnt="0"/>
      <dgm:spPr/>
    </dgm:pt>
    <dgm:pt modelId="{CBC14524-4848-401E-A778-2EBC36896B2F}" type="pres">
      <dgm:prSet presAssocID="{D35ABA40-0CE2-4C10-9EC1-70378AC94B89}" presName="composite" presStyleCnt="0"/>
      <dgm:spPr/>
    </dgm:pt>
    <dgm:pt modelId="{9157AA95-8155-4454-B0BF-9CC6F40366D1}" type="pres">
      <dgm:prSet presAssocID="{D35ABA40-0CE2-4C10-9EC1-70378AC94B89}" presName="parTx" presStyleLbl="alignNode1" presStyleIdx="1" presStyleCnt="3">
        <dgm:presLayoutVars>
          <dgm:chMax val="0"/>
          <dgm:chPref val="0"/>
          <dgm:bulletEnabled val="1"/>
        </dgm:presLayoutVars>
      </dgm:prSet>
      <dgm:spPr/>
    </dgm:pt>
    <dgm:pt modelId="{2998D50B-9C79-4A32-85F1-5A1C5D8597EF}" type="pres">
      <dgm:prSet presAssocID="{D35ABA40-0CE2-4C10-9EC1-70378AC94B89}" presName="desTx" presStyleLbl="alignAccFollowNode1" presStyleIdx="1" presStyleCnt="3">
        <dgm:presLayoutVars>
          <dgm:bulletEnabled val="1"/>
        </dgm:presLayoutVars>
      </dgm:prSet>
      <dgm:spPr/>
    </dgm:pt>
    <dgm:pt modelId="{B615D5BB-35AD-4A35-923A-87EA5B90D102}" type="pres">
      <dgm:prSet presAssocID="{290E75E4-A5B0-43E8-AF53-C756CD6D3728}" presName="space" presStyleCnt="0"/>
      <dgm:spPr/>
    </dgm:pt>
    <dgm:pt modelId="{CFA671C6-7BA9-4FD0-A88A-F88641E599DB}" type="pres">
      <dgm:prSet presAssocID="{BF950458-EC9F-4902-97EC-4E3425C806F8}" presName="composite" presStyleCnt="0"/>
      <dgm:spPr/>
    </dgm:pt>
    <dgm:pt modelId="{82C24DA4-E334-40CC-8720-877309A2D02C}" type="pres">
      <dgm:prSet presAssocID="{BF950458-EC9F-4902-97EC-4E3425C806F8}" presName="parTx" presStyleLbl="alignNode1" presStyleIdx="2" presStyleCnt="3">
        <dgm:presLayoutVars>
          <dgm:chMax val="0"/>
          <dgm:chPref val="0"/>
          <dgm:bulletEnabled val="1"/>
        </dgm:presLayoutVars>
      </dgm:prSet>
      <dgm:spPr/>
    </dgm:pt>
    <dgm:pt modelId="{E901DFF7-9714-459A-B137-B288E2C5532C}" type="pres">
      <dgm:prSet presAssocID="{BF950458-EC9F-4902-97EC-4E3425C806F8}" presName="desTx" presStyleLbl="alignAccFollowNode1" presStyleIdx="2" presStyleCnt="3">
        <dgm:presLayoutVars>
          <dgm:bulletEnabled val="1"/>
        </dgm:presLayoutVars>
      </dgm:prSet>
      <dgm:spPr/>
    </dgm:pt>
  </dgm:ptLst>
  <dgm:cxnLst>
    <dgm:cxn modelId="{11C8C907-43C8-4601-AA24-A1A9E8FE2664}" srcId="{A65A7DCC-3060-49AC-9FB9-CBB851856C2E}" destId="{D35ABA40-0CE2-4C10-9EC1-70378AC94B89}" srcOrd="1" destOrd="0" parTransId="{392DA4B0-CC8B-47E8-AFB9-9ECC1FA1D9EC}" sibTransId="{290E75E4-A5B0-43E8-AF53-C756CD6D3728}"/>
    <dgm:cxn modelId="{1AF45908-FAB9-4AF8-8D57-9E7DD80FC30F}" type="presOf" srcId="{A42F2AFC-C647-418D-955D-1DADE3D8559C}" destId="{121A7363-D417-4114-9C56-5AF7AA93BE8A}" srcOrd="0" destOrd="0" presId="urn:microsoft.com/office/officeart/2005/8/layout/hList1"/>
    <dgm:cxn modelId="{9ED67D08-3F96-40D7-B7A1-38E3CD0DC585}" type="presOf" srcId="{51BAB84A-2A47-4BB5-A22D-5D6532C74EAA}" destId="{2998D50B-9C79-4A32-85F1-5A1C5D8597EF}" srcOrd="0" destOrd="0" presId="urn:microsoft.com/office/officeart/2005/8/layout/hList1"/>
    <dgm:cxn modelId="{821D930E-5107-4D8C-986B-D23900402D6A}" type="presOf" srcId="{766BC901-DDAB-4036-873E-B246C3B8067C}" destId="{E901DFF7-9714-459A-B137-B288E2C5532C}" srcOrd="0" destOrd="0" presId="urn:microsoft.com/office/officeart/2005/8/layout/hList1"/>
    <dgm:cxn modelId="{34DD9D14-C8E2-4447-AB51-2A73F9D7983C}" type="presOf" srcId="{CD50E3EA-CD97-4497-AA2B-7D6852105D25}" destId="{2998D50B-9C79-4A32-85F1-5A1C5D8597EF}" srcOrd="0" destOrd="7" presId="urn:microsoft.com/office/officeart/2005/8/layout/hList1"/>
    <dgm:cxn modelId="{552E4126-1DAC-4901-ABD7-2CE4CC1A10D8}" type="presOf" srcId="{A65A7DCC-3060-49AC-9FB9-CBB851856C2E}" destId="{04BB3BF1-3DD2-4512-A975-CD7540910CA6}" srcOrd="0" destOrd="0" presId="urn:microsoft.com/office/officeart/2005/8/layout/hList1"/>
    <dgm:cxn modelId="{07D7272B-BD9B-4F43-8330-BAEC9D533D45}" type="presOf" srcId="{819B979F-9EA1-4CFD-8728-733678645228}" destId="{121A7363-D417-4114-9C56-5AF7AA93BE8A}" srcOrd="0" destOrd="2" presId="urn:microsoft.com/office/officeart/2005/8/layout/hList1"/>
    <dgm:cxn modelId="{281F5935-3A28-4789-ADF9-A455A36D60AE}" type="presOf" srcId="{57D11C0B-6036-45AC-B482-AD25DB70407F}" destId="{121A7363-D417-4114-9C56-5AF7AA93BE8A}" srcOrd="0" destOrd="1" presId="urn:microsoft.com/office/officeart/2005/8/layout/hList1"/>
    <dgm:cxn modelId="{074FA33A-7798-41A6-8497-5B3FB3B4270C}" type="presOf" srcId="{93FCE77F-0F96-40EC-98BB-F807B4878015}" destId="{E901DFF7-9714-459A-B137-B288E2C5532C}" srcOrd="0" destOrd="1" presId="urn:microsoft.com/office/officeart/2005/8/layout/hList1"/>
    <dgm:cxn modelId="{1579CC3C-3C0D-4218-8A64-248C17ADF69D}" srcId="{D35ABA40-0CE2-4C10-9EC1-70378AC94B89}" destId="{51BAB84A-2A47-4BB5-A22D-5D6532C74EAA}" srcOrd="0" destOrd="0" parTransId="{4C268376-AB24-454A-9608-3B303A6291A0}" sibTransId="{8BA85A17-C26A-4DDF-B408-5BF92D009DDE}"/>
    <dgm:cxn modelId="{A544383E-6A49-41EE-B66B-DAA8F6D19AE3}" type="presOf" srcId="{437152CB-E7ED-4E9E-95B2-681F7F3D12B3}" destId="{2998D50B-9C79-4A32-85F1-5A1C5D8597EF}" srcOrd="0" destOrd="6" presId="urn:microsoft.com/office/officeart/2005/8/layout/hList1"/>
    <dgm:cxn modelId="{1624295E-E89B-4D4F-A489-CF94D7184E6D}" srcId="{D35ABA40-0CE2-4C10-9EC1-70378AC94B89}" destId="{5DDAE8BF-DEA6-4A05-B923-8C2A947BDF2F}" srcOrd="1" destOrd="0" parTransId="{A45BBC33-823D-404A-A1BB-715FCCA14501}" sibTransId="{6206F49E-CCF3-4EDC-9C90-BB65A79D6F88}"/>
    <dgm:cxn modelId="{D8C07E4C-5618-45C9-AB01-95B5B6D5B1F6}" type="presOf" srcId="{53910FDF-D905-4009-BDF5-FBC7391740AE}" destId="{2998D50B-9C79-4A32-85F1-5A1C5D8597EF}" srcOrd="0" destOrd="2" presId="urn:microsoft.com/office/officeart/2005/8/layout/hList1"/>
    <dgm:cxn modelId="{70B6186D-FC1B-4BD4-AC76-480A26B98686}" srcId="{CEC74558-1872-4E54-BA1A-7521E8DACCA0}" destId="{5E04388A-0292-4482-8F48-DE073FFDEECD}" srcOrd="3" destOrd="0" parTransId="{5B01CAD6-A0CB-42A5-BC09-4DC78CB72712}" sibTransId="{77FFDF6D-FA44-400B-A52B-6D9B06E511AB}"/>
    <dgm:cxn modelId="{BFC0B171-026B-4F6B-BC26-618B0B49181B}" srcId="{CEC74558-1872-4E54-BA1A-7521E8DACCA0}" destId="{57D11C0B-6036-45AC-B482-AD25DB70407F}" srcOrd="1" destOrd="0" parTransId="{E81A24FD-B586-48EA-BFA4-349950A2D67B}" sibTransId="{93876F11-9FB6-442B-8004-C821426A4BAA}"/>
    <dgm:cxn modelId="{D9AFC352-D6C5-4771-96A9-2B65AD4AFE33}" type="presOf" srcId="{B5708B6E-8510-4D3F-9335-B2BB4506A0D2}" destId="{2998D50B-9C79-4A32-85F1-5A1C5D8597EF}" srcOrd="0" destOrd="5" presId="urn:microsoft.com/office/officeart/2005/8/layout/hList1"/>
    <dgm:cxn modelId="{084B2775-1761-488E-94E4-06B979629B61}" srcId="{D35ABA40-0CE2-4C10-9EC1-70378AC94B89}" destId="{A282E9FD-1090-4E22-9698-EAF2DD2376A6}" srcOrd="3" destOrd="0" parTransId="{EAAFF667-71D3-4792-82E6-4E05CF92B05C}" sibTransId="{5B3AD1BF-5E56-4646-83A3-DBFB2C6E3FDD}"/>
    <dgm:cxn modelId="{9126BC56-DE5D-4EC4-B174-3D00B2E9397D}" srcId="{CEC74558-1872-4E54-BA1A-7521E8DACCA0}" destId="{819B979F-9EA1-4CFD-8728-733678645228}" srcOrd="2" destOrd="0" parTransId="{338764EC-5189-41D2-8972-1A9A71944721}" sibTransId="{A0421BEB-FC81-4BF4-9F41-52C4B1476EB3}"/>
    <dgm:cxn modelId="{44602358-BEBF-48AC-B214-DBBC80466519}" type="presOf" srcId="{5DDAE8BF-DEA6-4A05-B923-8C2A947BDF2F}" destId="{2998D50B-9C79-4A32-85F1-5A1C5D8597EF}" srcOrd="0" destOrd="1" presId="urn:microsoft.com/office/officeart/2005/8/layout/hList1"/>
    <dgm:cxn modelId="{99964D79-5106-4F91-9740-DDF7C87F0F0F}" type="presOf" srcId="{BF950458-EC9F-4902-97EC-4E3425C806F8}" destId="{82C24DA4-E334-40CC-8720-877309A2D02C}" srcOrd="0" destOrd="0" presId="urn:microsoft.com/office/officeart/2005/8/layout/hList1"/>
    <dgm:cxn modelId="{C42DA359-6389-4699-BE74-D857831F1E48}" srcId="{D35ABA40-0CE2-4C10-9EC1-70378AC94B89}" destId="{86748CDB-996D-4FE2-8453-1CC89D7B5321}" srcOrd="4" destOrd="0" parTransId="{4F40D558-5824-4F39-A9DB-3B5EFEB5680F}" sibTransId="{B9A784D6-BCD2-4D0D-A16D-E596378CBBFD}"/>
    <dgm:cxn modelId="{DCBEDB7A-4E39-4F2A-B57B-22BBB4A9B3F5}" type="presOf" srcId="{A282E9FD-1090-4E22-9698-EAF2DD2376A6}" destId="{2998D50B-9C79-4A32-85F1-5A1C5D8597EF}" srcOrd="0" destOrd="3" presId="urn:microsoft.com/office/officeart/2005/8/layout/hList1"/>
    <dgm:cxn modelId="{9C83EA85-5A64-492C-B26D-2FCCFEA61C63}" srcId="{A65A7DCC-3060-49AC-9FB9-CBB851856C2E}" destId="{CEC74558-1872-4E54-BA1A-7521E8DACCA0}" srcOrd="0" destOrd="0" parTransId="{3112B2A7-4764-4ADA-8315-CB7ED8FDE426}" sibTransId="{F899220D-6466-4D73-9D88-5F61AAEBED06}"/>
    <dgm:cxn modelId="{F7E88E8F-B09A-475E-A3F1-2A16FF3F4BA9}" srcId="{D35ABA40-0CE2-4C10-9EC1-70378AC94B89}" destId="{CD50E3EA-CD97-4497-AA2B-7D6852105D25}" srcOrd="7" destOrd="0" parTransId="{29A3D891-1DA1-4681-811D-1BC67CBC5990}" sibTransId="{BE7D0603-39E8-48CD-A667-CC6127800893}"/>
    <dgm:cxn modelId="{13FBCA90-B28C-4E4C-BFD3-B4870EA2F896}" srcId="{BF950458-EC9F-4902-97EC-4E3425C806F8}" destId="{766BC901-DDAB-4036-873E-B246C3B8067C}" srcOrd="0" destOrd="0" parTransId="{C48E77A1-4B3D-48D9-B9C2-A0FF6350791B}" sibTransId="{2E6ADFAA-EC61-4256-B5BD-E6B084CA60C3}"/>
    <dgm:cxn modelId="{2D001B92-9CC2-4A39-AB29-F3CFE99329BB}" srcId="{D35ABA40-0CE2-4C10-9EC1-70378AC94B89}" destId="{B5708B6E-8510-4D3F-9335-B2BB4506A0D2}" srcOrd="5" destOrd="0" parTransId="{0FE50DF3-1630-4F4D-8C1E-9C60A8A760C3}" sibTransId="{B097D166-C34E-444C-8FCD-06165D97E1F9}"/>
    <dgm:cxn modelId="{4C7DA597-0101-4860-89EA-678994AE6F08}" type="presOf" srcId="{5E04388A-0292-4482-8F48-DE073FFDEECD}" destId="{121A7363-D417-4114-9C56-5AF7AA93BE8A}" srcOrd="0" destOrd="3" presId="urn:microsoft.com/office/officeart/2005/8/layout/hList1"/>
    <dgm:cxn modelId="{3D3B6699-1F26-4EFA-BAF6-CCD4B0319D7F}" srcId="{A65A7DCC-3060-49AC-9FB9-CBB851856C2E}" destId="{BF950458-EC9F-4902-97EC-4E3425C806F8}" srcOrd="2" destOrd="0" parTransId="{FADAB006-E2F8-4DED-97B8-4E062305B7FA}" sibTransId="{69A87683-8F66-46E3-8C9E-47D578DA804F}"/>
    <dgm:cxn modelId="{91A1E0A0-CE39-458C-A2EC-73F0159A3439}" type="presOf" srcId="{79A59C54-FDEF-4816-A255-1EFAF47154F9}" destId="{E901DFF7-9714-459A-B137-B288E2C5532C}" srcOrd="0" destOrd="2" presId="urn:microsoft.com/office/officeart/2005/8/layout/hList1"/>
    <dgm:cxn modelId="{C504F0A5-4876-4F9D-B366-5B8FA0CBB23B}" type="presOf" srcId="{86748CDB-996D-4FE2-8453-1CC89D7B5321}" destId="{2998D50B-9C79-4A32-85F1-5A1C5D8597EF}" srcOrd="0" destOrd="4" presId="urn:microsoft.com/office/officeart/2005/8/layout/hList1"/>
    <dgm:cxn modelId="{859897A8-5495-43C0-A452-637B47B8FA90}" type="presOf" srcId="{D35ABA40-0CE2-4C10-9EC1-70378AC94B89}" destId="{9157AA95-8155-4454-B0BF-9CC6F40366D1}" srcOrd="0" destOrd="0" presId="urn:microsoft.com/office/officeart/2005/8/layout/hList1"/>
    <dgm:cxn modelId="{C02DFAB0-90BA-47EB-B7C5-0D14925E8F25}" srcId="{CEC74558-1872-4E54-BA1A-7521E8DACCA0}" destId="{A42F2AFC-C647-418D-955D-1DADE3D8559C}" srcOrd="0" destOrd="0" parTransId="{7D68DC25-1918-434D-B545-5A485FAA8CCD}" sibTransId="{211D0D50-826A-4A3E-B394-366B462F6C9B}"/>
    <dgm:cxn modelId="{E9DAABBA-D439-42BE-A8D4-F2664F7B441E}" srcId="{BF950458-EC9F-4902-97EC-4E3425C806F8}" destId="{79A59C54-FDEF-4816-A255-1EFAF47154F9}" srcOrd="2" destOrd="0" parTransId="{367CDA40-378D-48E8-995B-3EA6EF97BCEB}" sibTransId="{84145B9B-A543-4F0B-B910-86A9B28E000A}"/>
    <dgm:cxn modelId="{8B6817D7-65D7-4DDC-B382-1A4C1C4E960B}" srcId="{D35ABA40-0CE2-4C10-9EC1-70378AC94B89}" destId="{53910FDF-D905-4009-BDF5-FBC7391740AE}" srcOrd="2" destOrd="0" parTransId="{C882333B-1F60-4B5B-A04D-4EE44DB87322}" sibTransId="{2581BD8C-1A89-4347-AF92-4490970C9F07}"/>
    <dgm:cxn modelId="{4C9533E4-1D60-4050-9CDF-D71E77324E76}" type="presOf" srcId="{CEC74558-1872-4E54-BA1A-7521E8DACCA0}" destId="{02969C1F-8185-4507-84A4-8F0350B2D765}" srcOrd="0" destOrd="0" presId="urn:microsoft.com/office/officeart/2005/8/layout/hList1"/>
    <dgm:cxn modelId="{98DA2DF8-DAFE-4EEB-A56F-0F5A1AD62870}" srcId="{BF950458-EC9F-4902-97EC-4E3425C806F8}" destId="{93FCE77F-0F96-40EC-98BB-F807B4878015}" srcOrd="1" destOrd="0" parTransId="{99E98910-D9F8-4DB4-BBDD-FAF461FF71D5}" sibTransId="{05F51A82-EECF-4561-A369-8872A44C0643}"/>
    <dgm:cxn modelId="{E48DFAFF-253C-4807-9490-BD7C75BADC44}" srcId="{D35ABA40-0CE2-4C10-9EC1-70378AC94B89}" destId="{437152CB-E7ED-4E9E-95B2-681F7F3D12B3}" srcOrd="6" destOrd="0" parTransId="{8A7E48C4-5CFC-4CA0-A49C-DA0970B05D05}" sibTransId="{1A8C2AE6-7CA5-46DA-9138-3BD0D836751D}"/>
    <dgm:cxn modelId="{A33E1361-2052-4171-8B12-906936025EEE}" type="presParOf" srcId="{04BB3BF1-3DD2-4512-A975-CD7540910CA6}" destId="{C6367D85-C4EA-4E3E-9B40-CAA8C86783F8}" srcOrd="0" destOrd="0" presId="urn:microsoft.com/office/officeart/2005/8/layout/hList1"/>
    <dgm:cxn modelId="{E1BD7A54-D04B-45D7-A37A-19339FC0E882}" type="presParOf" srcId="{C6367D85-C4EA-4E3E-9B40-CAA8C86783F8}" destId="{02969C1F-8185-4507-84A4-8F0350B2D765}" srcOrd="0" destOrd="0" presId="urn:microsoft.com/office/officeart/2005/8/layout/hList1"/>
    <dgm:cxn modelId="{59C426DF-C356-402D-831A-9D37D9595130}" type="presParOf" srcId="{C6367D85-C4EA-4E3E-9B40-CAA8C86783F8}" destId="{121A7363-D417-4114-9C56-5AF7AA93BE8A}" srcOrd="1" destOrd="0" presId="urn:microsoft.com/office/officeart/2005/8/layout/hList1"/>
    <dgm:cxn modelId="{60CBAEE9-DC8A-4FAF-85D5-AE2E504402CD}" type="presParOf" srcId="{04BB3BF1-3DD2-4512-A975-CD7540910CA6}" destId="{793DE72E-E100-46A3-B667-AB95D729C8F4}" srcOrd="1" destOrd="0" presId="urn:microsoft.com/office/officeart/2005/8/layout/hList1"/>
    <dgm:cxn modelId="{E889AE5A-2EC5-418F-9180-49E0C8BBDCDB}" type="presParOf" srcId="{04BB3BF1-3DD2-4512-A975-CD7540910CA6}" destId="{CBC14524-4848-401E-A778-2EBC36896B2F}" srcOrd="2" destOrd="0" presId="urn:microsoft.com/office/officeart/2005/8/layout/hList1"/>
    <dgm:cxn modelId="{373317FF-1E2C-4A54-BDD4-63B91FE9429A}" type="presParOf" srcId="{CBC14524-4848-401E-A778-2EBC36896B2F}" destId="{9157AA95-8155-4454-B0BF-9CC6F40366D1}" srcOrd="0" destOrd="0" presId="urn:microsoft.com/office/officeart/2005/8/layout/hList1"/>
    <dgm:cxn modelId="{197B9BBC-9427-4EED-B209-47F651A0E9CD}" type="presParOf" srcId="{CBC14524-4848-401E-A778-2EBC36896B2F}" destId="{2998D50B-9C79-4A32-85F1-5A1C5D8597EF}" srcOrd="1" destOrd="0" presId="urn:microsoft.com/office/officeart/2005/8/layout/hList1"/>
    <dgm:cxn modelId="{0C354811-C386-4E6B-AB2F-FF18A7BC80A4}" type="presParOf" srcId="{04BB3BF1-3DD2-4512-A975-CD7540910CA6}" destId="{B615D5BB-35AD-4A35-923A-87EA5B90D102}" srcOrd="3" destOrd="0" presId="urn:microsoft.com/office/officeart/2005/8/layout/hList1"/>
    <dgm:cxn modelId="{FBCC6476-8CBD-475F-8A9D-E45C429BB3EC}" type="presParOf" srcId="{04BB3BF1-3DD2-4512-A975-CD7540910CA6}" destId="{CFA671C6-7BA9-4FD0-A88A-F88641E599DB}" srcOrd="4" destOrd="0" presId="urn:microsoft.com/office/officeart/2005/8/layout/hList1"/>
    <dgm:cxn modelId="{F625FFE6-0903-4B65-9CF3-2DFD841F0D82}" type="presParOf" srcId="{CFA671C6-7BA9-4FD0-A88A-F88641E599DB}" destId="{82C24DA4-E334-40CC-8720-877309A2D02C}" srcOrd="0" destOrd="0" presId="urn:microsoft.com/office/officeart/2005/8/layout/hList1"/>
    <dgm:cxn modelId="{D03E06A7-40C9-40E8-BAEE-74CB394EA47D}" type="presParOf" srcId="{CFA671C6-7BA9-4FD0-A88A-F88641E599DB}" destId="{E901DFF7-9714-459A-B137-B288E2C5532C}" srcOrd="1" destOrd="0" presId="urn:microsoft.com/office/officeart/2005/8/layout/hList1"/>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F84FDBED-9BFF-482A-909C-64B34E30B16B}" type="doc">
      <dgm:prSet loTypeId="urn:microsoft.com/office/officeart/2005/8/layout/process1" loCatId="process" qsTypeId="urn:microsoft.com/office/officeart/2005/8/quickstyle/simple3" qsCatId="simple" csTypeId="urn:microsoft.com/office/officeart/2005/8/colors/accent1_5" csCatId="accent1" phldr="1"/>
      <dgm:spPr/>
      <dgm:t>
        <a:bodyPr/>
        <a:lstStyle/>
        <a:p>
          <a:endParaRPr lang="es-ES"/>
        </a:p>
      </dgm:t>
    </dgm:pt>
    <dgm:pt modelId="{3117F5D3-AA90-4841-90AE-C1510CFD3DDC}">
      <dgm:prSet phldrT="[Texto]"/>
      <dgm:spPr/>
      <dgm:t>
        <a:bodyPr/>
        <a:lstStyle/>
        <a:p>
          <a:r>
            <a:rPr lang="es-ES" b="1" u="sng"/>
            <a:t>INTRODUCCIÓN</a:t>
          </a:r>
        </a:p>
      </dgm:t>
    </dgm:pt>
    <dgm:pt modelId="{9D1F4BBB-CC2D-4EFB-B982-F6AB86DF6361}" type="parTrans" cxnId="{A4EF1664-FCAE-4009-997B-0EA9B029623C}">
      <dgm:prSet/>
      <dgm:spPr/>
      <dgm:t>
        <a:bodyPr/>
        <a:lstStyle/>
        <a:p>
          <a:endParaRPr lang="es-ES">
            <a:solidFill>
              <a:sysClr val="windowText" lastClr="000000"/>
            </a:solidFill>
          </a:endParaRPr>
        </a:p>
      </dgm:t>
    </dgm:pt>
    <dgm:pt modelId="{F7F28CEB-5E22-4992-8315-44D2A160F421}" type="sibTrans" cxnId="{A4EF1664-FCAE-4009-997B-0EA9B029623C}">
      <dgm:prSet/>
      <dgm:spPr/>
      <dgm:t>
        <a:bodyPr/>
        <a:lstStyle/>
        <a:p>
          <a:endParaRPr lang="es-ES">
            <a:solidFill>
              <a:sysClr val="windowText" lastClr="000000"/>
            </a:solidFill>
          </a:endParaRPr>
        </a:p>
      </dgm:t>
    </dgm:pt>
    <dgm:pt modelId="{1BF488A1-70CB-4A6B-8C00-DE79BA32FF1B}">
      <dgm:prSet phldrT="[Texto]"/>
      <dgm:spPr/>
      <dgm:t>
        <a:bodyPr/>
        <a:lstStyle/>
        <a:p>
          <a:r>
            <a:rPr lang="es-ES"/>
            <a:t>¿Por qué estamos aquí?</a:t>
          </a:r>
        </a:p>
      </dgm:t>
    </dgm:pt>
    <dgm:pt modelId="{687E0DC4-C983-409D-A32F-47B290EBA038}" type="parTrans" cxnId="{EBF71702-237F-4B87-AAD2-E33773E1433C}">
      <dgm:prSet/>
      <dgm:spPr/>
      <dgm:t>
        <a:bodyPr/>
        <a:lstStyle/>
        <a:p>
          <a:endParaRPr lang="es-ES">
            <a:solidFill>
              <a:sysClr val="windowText" lastClr="000000"/>
            </a:solidFill>
          </a:endParaRPr>
        </a:p>
      </dgm:t>
    </dgm:pt>
    <dgm:pt modelId="{A37E40D9-6F0E-4E37-83B3-F9D8967E73B5}" type="sibTrans" cxnId="{EBF71702-237F-4B87-AAD2-E33773E1433C}">
      <dgm:prSet/>
      <dgm:spPr/>
      <dgm:t>
        <a:bodyPr/>
        <a:lstStyle/>
        <a:p>
          <a:endParaRPr lang="es-ES">
            <a:solidFill>
              <a:sysClr val="windowText" lastClr="000000"/>
            </a:solidFill>
          </a:endParaRPr>
        </a:p>
      </dgm:t>
    </dgm:pt>
    <dgm:pt modelId="{93400D2C-5FE1-4165-B904-B397EDA3B941}">
      <dgm:prSet phldrT="[Texto]"/>
      <dgm:spPr/>
      <dgm:t>
        <a:bodyPr/>
        <a:lstStyle/>
        <a:p>
          <a:r>
            <a:rPr lang="es-ES"/>
            <a:t>¿Cuál es el alcance de la jornada? (Qué es y qué no es)</a:t>
          </a:r>
        </a:p>
      </dgm:t>
    </dgm:pt>
    <dgm:pt modelId="{D0261FFC-5B0C-4471-825B-CB1C0E8B5177}" type="parTrans" cxnId="{EF642667-18A1-4120-A22E-C9F0C4431777}">
      <dgm:prSet/>
      <dgm:spPr/>
      <dgm:t>
        <a:bodyPr/>
        <a:lstStyle/>
        <a:p>
          <a:endParaRPr lang="es-ES">
            <a:solidFill>
              <a:sysClr val="windowText" lastClr="000000"/>
            </a:solidFill>
          </a:endParaRPr>
        </a:p>
      </dgm:t>
    </dgm:pt>
    <dgm:pt modelId="{2D09BE24-0A0E-43BF-9BC6-4FEABC4368C2}" type="sibTrans" cxnId="{EF642667-18A1-4120-A22E-C9F0C4431777}">
      <dgm:prSet/>
      <dgm:spPr/>
      <dgm:t>
        <a:bodyPr/>
        <a:lstStyle/>
        <a:p>
          <a:endParaRPr lang="es-ES">
            <a:solidFill>
              <a:sysClr val="windowText" lastClr="000000"/>
            </a:solidFill>
          </a:endParaRPr>
        </a:p>
      </dgm:t>
    </dgm:pt>
    <dgm:pt modelId="{996A2B82-FC69-4BA1-A079-3F599757A745}">
      <dgm:prSet phldrT="[Texto]"/>
      <dgm:spPr/>
      <dgm:t>
        <a:bodyPr/>
        <a:lstStyle/>
        <a:p>
          <a:r>
            <a:rPr lang="es-ES" b="1" u="sng"/>
            <a:t>ASPECTOS CONCEPTUALES</a:t>
          </a:r>
        </a:p>
      </dgm:t>
    </dgm:pt>
    <dgm:pt modelId="{07EB92CC-F8C4-4458-A567-5312B7B70833}" type="parTrans" cxnId="{7C7C04CC-ED0F-4CC9-A48B-2276E4035913}">
      <dgm:prSet/>
      <dgm:spPr/>
      <dgm:t>
        <a:bodyPr/>
        <a:lstStyle/>
        <a:p>
          <a:endParaRPr lang="es-ES">
            <a:solidFill>
              <a:sysClr val="windowText" lastClr="000000"/>
            </a:solidFill>
          </a:endParaRPr>
        </a:p>
      </dgm:t>
    </dgm:pt>
    <dgm:pt modelId="{C6CFF6D6-1C27-4C7B-9847-BD19C7624B0A}" type="sibTrans" cxnId="{7C7C04CC-ED0F-4CC9-A48B-2276E4035913}">
      <dgm:prSet/>
      <dgm:spPr>
        <a:solidFill>
          <a:schemeClr val="accent1">
            <a:lumMod val="40000"/>
            <a:lumOff val="60000"/>
          </a:schemeClr>
        </a:solidFill>
      </dgm:spPr>
      <dgm:t>
        <a:bodyPr/>
        <a:lstStyle/>
        <a:p>
          <a:endParaRPr lang="es-ES">
            <a:solidFill>
              <a:sysClr val="windowText" lastClr="000000"/>
            </a:solidFill>
          </a:endParaRPr>
        </a:p>
      </dgm:t>
    </dgm:pt>
    <dgm:pt modelId="{55B9F810-23A0-4DBE-B451-00F6ECA620C3}">
      <dgm:prSet phldrT="[Texto]"/>
      <dgm:spPr/>
      <dgm:t>
        <a:bodyPr/>
        <a:lstStyle/>
        <a:p>
          <a:r>
            <a:rPr lang="es-ES"/>
            <a:t>Hablemos todos el mismo lenguaje: ¿Qué es  manejo efectivo? ¿Por qué analizar la efectividad de manejo? ¿Cuáles son los principales elementos de la gestión de un área protegida? ¿Cuál es la importancia de la gobernanza en la gestión?</a:t>
          </a:r>
        </a:p>
      </dgm:t>
    </dgm:pt>
    <dgm:pt modelId="{0B313004-198F-47CB-8C3A-A4681BDCB113}" type="parTrans" cxnId="{27829956-09F7-4626-9FAA-F61BCAA11D83}">
      <dgm:prSet/>
      <dgm:spPr/>
      <dgm:t>
        <a:bodyPr/>
        <a:lstStyle/>
        <a:p>
          <a:endParaRPr lang="es-ES">
            <a:solidFill>
              <a:sysClr val="windowText" lastClr="000000"/>
            </a:solidFill>
          </a:endParaRPr>
        </a:p>
      </dgm:t>
    </dgm:pt>
    <dgm:pt modelId="{5F959DEF-A2A4-4E2D-A0CF-71C7605D202A}" type="sibTrans" cxnId="{27829956-09F7-4626-9FAA-F61BCAA11D83}">
      <dgm:prSet/>
      <dgm:spPr/>
      <dgm:t>
        <a:bodyPr/>
        <a:lstStyle/>
        <a:p>
          <a:endParaRPr lang="es-ES">
            <a:solidFill>
              <a:sysClr val="windowText" lastClr="000000"/>
            </a:solidFill>
          </a:endParaRPr>
        </a:p>
      </dgm:t>
    </dgm:pt>
    <dgm:pt modelId="{4DE7F90B-D3AC-42DA-AFC2-E0E019F5250B}">
      <dgm:prSet phldrT="[Texto]"/>
      <dgm:spPr/>
      <dgm:t>
        <a:bodyPr/>
        <a:lstStyle/>
        <a:p>
          <a:r>
            <a:rPr lang="es-ES" b="1" u="sng"/>
            <a:t>ANÁLISIS</a:t>
          </a:r>
        </a:p>
      </dgm:t>
    </dgm:pt>
    <dgm:pt modelId="{A4C7D6BF-92D8-4DBA-8AB2-AADF685A1136}" type="parTrans" cxnId="{4C179247-65B7-4F8E-A4E5-A9F129DFE639}">
      <dgm:prSet/>
      <dgm:spPr/>
      <dgm:t>
        <a:bodyPr/>
        <a:lstStyle/>
        <a:p>
          <a:endParaRPr lang="es-ES">
            <a:solidFill>
              <a:sysClr val="windowText" lastClr="000000"/>
            </a:solidFill>
          </a:endParaRPr>
        </a:p>
      </dgm:t>
    </dgm:pt>
    <dgm:pt modelId="{710BC674-5823-43E6-9D65-B1E1E0128FA0}" type="sibTrans" cxnId="{4C179247-65B7-4F8E-A4E5-A9F129DFE639}">
      <dgm:prSet/>
      <dgm:spPr/>
      <dgm:t>
        <a:bodyPr/>
        <a:lstStyle/>
        <a:p>
          <a:endParaRPr lang="es-ES">
            <a:solidFill>
              <a:sysClr val="windowText" lastClr="000000"/>
            </a:solidFill>
          </a:endParaRPr>
        </a:p>
      </dgm:t>
    </dgm:pt>
    <dgm:pt modelId="{53221ADE-3D20-4A56-977C-26D12D767CC1}">
      <dgm:prSet phldrT="[Texto]"/>
      <dgm:spPr/>
      <dgm:t>
        <a:bodyPr/>
        <a:lstStyle/>
        <a:p>
          <a:r>
            <a:rPr lang="es-ES"/>
            <a:t>¿Que sucede con cada uno de los elementos de análisis de los ejes temáticos (Hoja "Estructura"): contexto, planeación y seguimiento, recursos, gobernanza, sistemas productivos sostenibles, logros?</a:t>
          </a:r>
        </a:p>
      </dgm:t>
    </dgm:pt>
    <dgm:pt modelId="{5FD8E7E8-560C-4148-8049-C6D93D816D89}" type="parTrans" cxnId="{3F04D5E7-D4A0-4F2C-91B4-CE329EF8783A}">
      <dgm:prSet/>
      <dgm:spPr/>
      <dgm:t>
        <a:bodyPr/>
        <a:lstStyle/>
        <a:p>
          <a:endParaRPr lang="es-ES">
            <a:solidFill>
              <a:sysClr val="windowText" lastClr="000000"/>
            </a:solidFill>
          </a:endParaRPr>
        </a:p>
      </dgm:t>
    </dgm:pt>
    <dgm:pt modelId="{AE0EE556-D2E3-421A-A2C3-F80BDFD8126C}" type="sibTrans" cxnId="{3F04D5E7-D4A0-4F2C-91B4-CE329EF8783A}">
      <dgm:prSet/>
      <dgm:spPr/>
      <dgm:t>
        <a:bodyPr/>
        <a:lstStyle/>
        <a:p>
          <a:endParaRPr lang="es-ES">
            <a:solidFill>
              <a:sysClr val="windowText" lastClr="000000"/>
            </a:solidFill>
          </a:endParaRPr>
        </a:p>
      </dgm:t>
    </dgm:pt>
    <dgm:pt modelId="{3F37FA68-6AA4-4DE8-B106-B8B0DFE9B658}">
      <dgm:prSet phldrT="[Texto]"/>
      <dgm:spPr/>
      <dgm:t>
        <a:bodyPr/>
        <a:lstStyle/>
        <a:p>
          <a:r>
            <a:rPr lang="es-ES"/>
            <a:t>¿Cuáles son las medidas de manejo o acciones para mejorar la situación en los diferentes elementos de análisis?</a:t>
          </a:r>
        </a:p>
      </dgm:t>
    </dgm:pt>
    <dgm:pt modelId="{BF013EFA-81D0-415F-9A13-460AC96A5DD7}" type="parTrans" cxnId="{62627E1A-ACAB-4EFD-B452-7D4196CE0BC2}">
      <dgm:prSet/>
      <dgm:spPr/>
      <dgm:t>
        <a:bodyPr/>
        <a:lstStyle/>
        <a:p>
          <a:endParaRPr lang="es-ES">
            <a:solidFill>
              <a:sysClr val="windowText" lastClr="000000"/>
            </a:solidFill>
          </a:endParaRPr>
        </a:p>
      </dgm:t>
    </dgm:pt>
    <dgm:pt modelId="{47D4A483-0B8A-4C96-B632-F7D049063319}" type="sibTrans" cxnId="{62627E1A-ACAB-4EFD-B452-7D4196CE0BC2}">
      <dgm:prSet/>
      <dgm:spPr/>
      <dgm:t>
        <a:bodyPr/>
        <a:lstStyle/>
        <a:p>
          <a:endParaRPr lang="es-ES">
            <a:solidFill>
              <a:sysClr val="windowText" lastClr="000000"/>
            </a:solidFill>
          </a:endParaRPr>
        </a:p>
      </dgm:t>
    </dgm:pt>
    <dgm:pt modelId="{1487A562-50E5-4C11-BB8A-58C95D355E13}">
      <dgm:prSet phldrT="[Texto]"/>
      <dgm:spPr/>
      <dgm:t>
        <a:bodyPr/>
        <a:lstStyle/>
        <a:p>
          <a:r>
            <a:rPr lang="es-ES"/>
            <a:t>¿Quiénes participamos y cuál es nuestra relación con el área?</a:t>
          </a:r>
        </a:p>
      </dgm:t>
    </dgm:pt>
    <dgm:pt modelId="{325BF2A1-12BB-4C9B-9B36-C3576DC85F96}" type="parTrans" cxnId="{93923C61-37F7-4EC3-8AB3-DF8348D183A5}">
      <dgm:prSet/>
      <dgm:spPr/>
      <dgm:t>
        <a:bodyPr/>
        <a:lstStyle/>
        <a:p>
          <a:endParaRPr lang="es-ES">
            <a:solidFill>
              <a:sysClr val="windowText" lastClr="000000"/>
            </a:solidFill>
          </a:endParaRPr>
        </a:p>
      </dgm:t>
    </dgm:pt>
    <dgm:pt modelId="{7567220B-1539-4395-B5D2-4E32AF14AE2E}" type="sibTrans" cxnId="{93923C61-37F7-4EC3-8AB3-DF8348D183A5}">
      <dgm:prSet/>
      <dgm:spPr/>
      <dgm:t>
        <a:bodyPr/>
        <a:lstStyle/>
        <a:p>
          <a:endParaRPr lang="es-ES">
            <a:solidFill>
              <a:sysClr val="windowText" lastClr="000000"/>
            </a:solidFill>
          </a:endParaRPr>
        </a:p>
      </dgm:t>
    </dgm:pt>
    <dgm:pt modelId="{FBB37601-637F-452C-9C99-CA87687043D4}">
      <dgm:prSet phldrT="[Texto]"/>
      <dgm:spPr/>
      <dgm:t>
        <a:bodyPr/>
        <a:lstStyle/>
        <a:p>
          <a:r>
            <a:rPr lang="es-ES"/>
            <a:t>¿Cuál es la utilidad de analizar la efectividad de manejo del área protegida en un contexto territorial?</a:t>
          </a:r>
        </a:p>
      </dgm:t>
    </dgm:pt>
    <dgm:pt modelId="{A361A8F1-09B0-4C17-8DCB-EE3E8B1A73C6}" type="parTrans" cxnId="{AB65DAF7-40E3-482C-A949-0B37B9D9402D}">
      <dgm:prSet/>
      <dgm:spPr/>
      <dgm:t>
        <a:bodyPr/>
        <a:lstStyle/>
        <a:p>
          <a:endParaRPr lang="es-ES"/>
        </a:p>
      </dgm:t>
    </dgm:pt>
    <dgm:pt modelId="{AFE55737-CF43-462B-934C-6FFEFD999B6C}" type="sibTrans" cxnId="{AB65DAF7-40E3-482C-A949-0B37B9D9402D}">
      <dgm:prSet/>
      <dgm:spPr/>
      <dgm:t>
        <a:bodyPr/>
        <a:lstStyle/>
        <a:p>
          <a:endParaRPr lang="es-ES"/>
        </a:p>
      </dgm:t>
    </dgm:pt>
    <dgm:pt modelId="{3F05EC74-259F-45DA-9AFD-24FE6CE78F2D}" type="pres">
      <dgm:prSet presAssocID="{F84FDBED-9BFF-482A-909C-64B34E30B16B}" presName="Name0" presStyleCnt="0">
        <dgm:presLayoutVars>
          <dgm:dir/>
          <dgm:resizeHandles val="exact"/>
        </dgm:presLayoutVars>
      </dgm:prSet>
      <dgm:spPr/>
    </dgm:pt>
    <dgm:pt modelId="{FFE105B3-9C6B-4790-A2CD-A79C0B294541}" type="pres">
      <dgm:prSet presAssocID="{3117F5D3-AA90-4841-90AE-C1510CFD3DDC}" presName="node" presStyleLbl="node1" presStyleIdx="0" presStyleCnt="3">
        <dgm:presLayoutVars>
          <dgm:bulletEnabled val="1"/>
        </dgm:presLayoutVars>
      </dgm:prSet>
      <dgm:spPr/>
    </dgm:pt>
    <dgm:pt modelId="{5D0E4AE1-4A45-481E-B06C-1977C5C151F3}" type="pres">
      <dgm:prSet presAssocID="{F7F28CEB-5E22-4992-8315-44D2A160F421}" presName="sibTrans" presStyleLbl="sibTrans2D1" presStyleIdx="0" presStyleCnt="2"/>
      <dgm:spPr/>
    </dgm:pt>
    <dgm:pt modelId="{302FAB4C-1D0F-4B21-BFF6-1F6C226B93DC}" type="pres">
      <dgm:prSet presAssocID="{F7F28CEB-5E22-4992-8315-44D2A160F421}" presName="connectorText" presStyleLbl="sibTrans2D1" presStyleIdx="0" presStyleCnt="2"/>
      <dgm:spPr/>
    </dgm:pt>
    <dgm:pt modelId="{16D81F14-F86B-4973-83A9-B67B9E4B810B}" type="pres">
      <dgm:prSet presAssocID="{996A2B82-FC69-4BA1-A079-3F599757A745}" presName="node" presStyleLbl="node1" presStyleIdx="1" presStyleCnt="3">
        <dgm:presLayoutVars>
          <dgm:bulletEnabled val="1"/>
        </dgm:presLayoutVars>
      </dgm:prSet>
      <dgm:spPr/>
    </dgm:pt>
    <dgm:pt modelId="{31614D5D-D6C1-4913-BC06-0063DCB42C3E}" type="pres">
      <dgm:prSet presAssocID="{C6CFF6D6-1C27-4C7B-9847-BD19C7624B0A}" presName="sibTrans" presStyleLbl="sibTrans2D1" presStyleIdx="1" presStyleCnt="2"/>
      <dgm:spPr/>
    </dgm:pt>
    <dgm:pt modelId="{B66C584C-49A8-4A40-9051-9E5B8F43C12C}" type="pres">
      <dgm:prSet presAssocID="{C6CFF6D6-1C27-4C7B-9847-BD19C7624B0A}" presName="connectorText" presStyleLbl="sibTrans2D1" presStyleIdx="1" presStyleCnt="2"/>
      <dgm:spPr/>
    </dgm:pt>
    <dgm:pt modelId="{4815DE06-950C-4E92-8B71-DA89CF7B515E}" type="pres">
      <dgm:prSet presAssocID="{4DE7F90B-D3AC-42DA-AFC2-E0E019F5250B}" presName="node" presStyleLbl="node1" presStyleIdx="2" presStyleCnt="3">
        <dgm:presLayoutVars>
          <dgm:bulletEnabled val="1"/>
        </dgm:presLayoutVars>
      </dgm:prSet>
      <dgm:spPr/>
    </dgm:pt>
  </dgm:ptLst>
  <dgm:cxnLst>
    <dgm:cxn modelId="{EBF71702-237F-4B87-AAD2-E33773E1433C}" srcId="{3117F5D3-AA90-4841-90AE-C1510CFD3DDC}" destId="{1BF488A1-70CB-4A6B-8C00-DE79BA32FF1B}" srcOrd="1" destOrd="0" parTransId="{687E0DC4-C983-409D-A32F-47B290EBA038}" sibTransId="{A37E40D9-6F0E-4E37-83B3-F9D8967E73B5}"/>
    <dgm:cxn modelId="{99532D05-C292-4AE2-B206-7D57CDE80526}" type="presOf" srcId="{996A2B82-FC69-4BA1-A079-3F599757A745}" destId="{16D81F14-F86B-4973-83A9-B67B9E4B810B}" srcOrd="0" destOrd="0" presId="urn:microsoft.com/office/officeart/2005/8/layout/process1"/>
    <dgm:cxn modelId="{443D8810-8F2C-4302-B9FE-059D96675DF0}" type="presOf" srcId="{4DE7F90B-D3AC-42DA-AFC2-E0E019F5250B}" destId="{4815DE06-950C-4E92-8B71-DA89CF7B515E}" srcOrd="0" destOrd="0" presId="urn:microsoft.com/office/officeart/2005/8/layout/process1"/>
    <dgm:cxn modelId="{62627E1A-ACAB-4EFD-B452-7D4196CE0BC2}" srcId="{4DE7F90B-D3AC-42DA-AFC2-E0E019F5250B}" destId="{3F37FA68-6AA4-4DE8-B106-B8B0DFE9B658}" srcOrd="1" destOrd="0" parTransId="{BF013EFA-81D0-415F-9A13-460AC96A5DD7}" sibTransId="{47D4A483-0B8A-4C96-B632-F7D049063319}"/>
    <dgm:cxn modelId="{AABFC21A-85CD-43D4-ADCC-CB9FC65BD8EB}" type="presOf" srcId="{F7F28CEB-5E22-4992-8315-44D2A160F421}" destId="{302FAB4C-1D0F-4B21-BFF6-1F6C226B93DC}" srcOrd="1" destOrd="0" presId="urn:microsoft.com/office/officeart/2005/8/layout/process1"/>
    <dgm:cxn modelId="{F16E491B-3F6F-4D79-BA69-A7B5FA9C5349}" type="presOf" srcId="{3117F5D3-AA90-4841-90AE-C1510CFD3DDC}" destId="{FFE105B3-9C6B-4790-A2CD-A79C0B294541}" srcOrd="0" destOrd="0" presId="urn:microsoft.com/office/officeart/2005/8/layout/process1"/>
    <dgm:cxn modelId="{7BC26636-5CF2-46E4-A534-B5A4D6255E76}" type="presOf" srcId="{53221ADE-3D20-4A56-977C-26D12D767CC1}" destId="{4815DE06-950C-4E92-8B71-DA89CF7B515E}" srcOrd="0" destOrd="1" presId="urn:microsoft.com/office/officeart/2005/8/layout/process1"/>
    <dgm:cxn modelId="{9608C537-74CC-46E7-A325-DAA23453E4AD}" type="presOf" srcId="{F7F28CEB-5E22-4992-8315-44D2A160F421}" destId="{5D0E4AE1-4A45-481E-B06C-1977C5C151F3}" srcOrd="0" destOrd="0" presId="urn:microsoft.com/office/officeart/2005/8/layout/process1"/>
    <dgm:cxn modelId="{93923C61-37F7-4EC3-8AB3-DF8348D183A5}" srcId="{3117F5D3-AA90-4841-90AE-C1510CFD3DDC}" destId="{1487A562-50E5-4C11-BB8A-58C95D355E13}" srcOrd="0" destOrd="0" parTransId="{325BF2A1-12BB-4C9B-9B36-C3576DC85F96}" sibTransId="{7567220B-1539-4395-B5D2-4E32AF14AE2E}"/>
    <dgm:cxn modelId="{A4EF1664-FCAE-4009-997B-0EA9B029623C}" srcId="{F84FDBED-9BFF-482A-909C-64B34E30B16B}" destId="{3117F5D3-AA90-4841-90AE-C1510CFD3DDC}" srcOrd="0" destOrd="0" parTransId="{9D1F4BBB-CC2D-4EFB-B982-F6AB86DF6361}" sibTransId="{F7F28CEB-5E22-4992-8315-44D2A160F421}"/>
    <dgm:cxn modelId="{EF642667-18A1-4120-A22E-C9F0C4431777}" srcId="{3117F5D3-AA90-4841-90AE-C1510CFD3DDC}" destId="{93400D2C-5FE1-4165-B904-B397EDA3B941}" srcOrd="2" destOrd="0" parTransId="{D0261FFC-5B0C-4471-825B-CB1C0E8B5177}" sibTransId="{2D09BE24-0A0E-43BF-9BC6-4FEABC4368C2}"/>
    <dgm:cxn modelId="{08DF7947-5364-4EF0-836B-B14AF8130D41}" type="presOf" srcId="{93400D2C-5FE1-4165-B904-B397EDA3B941}" destId="{FFE105B3-9C6B-4790-A2CD-A79C0B294541}" srcOrd="0" destOrd="3" presId="urn:microsoft.com/office/officeart/2005/8/layout/process1"/>
    <dgm:cxn modelId="{4C179247-65B7-4F8E-A4E5-A9F129DFE639}" srcId="{F84FDBED-9BFF-482A-909C-64B34E30B16B}" destId="{4DE7F90B-D3AC-42DA-AFC2-E0E019F5250B}" srcOrd="2" destOrd="0" parTransId="{A4C7D6BF-92D8-4DBA-8AB2-AADF685A1136}" sibTransId="{710BC674-5823-43E6-9D65-B1E1E0128FA0}"/>
    <dgm:cxn modelId="{27829956-09F7-4626-9FAA-F61BCAA11D83}" srcId="{996A2B82-FC69-4BA1-A079-3F599757A745}" destId="{55B9F810-23A0-4DBE-B451-00F6ECA620C3}" srcOrd="0" destOrd="0" parTransId="{0B313004-198F-47CB-8C3A-A4681BDCB113}" sibTransId="{5F959DEF-A2A4-4E2D-A0CF-71C7605D202A}"/>
    <dgm:cxn modelId="{4754D589-9219-45ED-9E5A-F777D068A050}" type="presOf" srcId="{C6CFF6D6-1C27-4C7B-9847-BD19C7624B0A}" destId="{31614D5D-D6C1-4913-BC06-0063DCB42C3E}" srcOrd="0" destOrd="0" presId="urn:microsoft.com/office/officeart/2005/8/layout/process1"/>
    <dgm:cxn modelId="{526EB2AC-352B-4951-8F22-8B7992F55B3D}" type="presOf" srcId="{3F37FA68-6AA4-4DE8-B106-B8B0DFE9B658}" destId="{4815DE06-950C-4E92-8B71-DA89CF7B515E}" srcOrd="0" destOrd="2" presId="urn:microsoft.com/office/officeart/2005/8/layout/process1"/>
    <dgm:cxn modelId="{098B32B9-A57D-4731-AB91-3578690AB7AB}" type="presOf" srcId="{1487A562-50E5-4C11-BB8A-58C95D355E13}" destId="{FFE105B3-9C6B-4790-A2CD-A79C0B294541}" srcOrd="0" destOrd="1" presId="urn:microsoft.com/office/officeart/2005/8/layout/process1"/>
    <dgm:cxn modelId="{E984B9C7-F7DB-4415-8DC0-2C0AF4C03E50}" type="presOf" srcId="{55B9F810-23A0-4DBE-B451-00F6ECA620C3}" destId="{16D81F14-F86B-4973-83A9-B67B9E4B810B}" srcOrd="0" destOrd="1" presId="urn:microsoft.com/office/officeart/2005/8/layout/process1"/>
    <dgm:cxn modelId="{7C7C04CC-ED0F-4CC9-A48B-2276E4035913}" srcId="{F84FDBED-9BFF-482A-909C-64B34E30B16B}" destId="{996A2B82-FC69-4BA1-A079-3F599757A745}" srcOrd="1" destOrd="0" parTransId="{07EB92CC-F8C4-4458-A567-5312B7B70833}" sibTransId="{C6CFF6D6-1C27-4C7B-9847-BD19C7624B0A}"/>
    <dgm:cxn modelId="{75E507D5-3A85-4CF6-9481-08E7109B5204}" type="presOf" srcId="{1BF488A1-70CB-4A6B-8C00-DE79BA32FF1B}" destId="{FFE105B3-9C6B-4790-A2CD-A79C0B294541}" srcOrd="0" destOrd="2" presId="urn:microsoft.com/office/officeart/2005/8/layout/process1"/>
    <dgm:cxn modelId="{0AA68CE5-A72E-43D3-A8C9-06049ED154A0}" type="presOf" srcId="{FBB37601-637F-452C-9C99-CA87687043D4}" destId="{16D81F14-F86B-4973-83A9-B67B9E4B810B}" srcOrd="0" destOrd="2" presId="urn:microsoft.com/office/officeart/2005/8/layout/process1"/>
    <dgm:cxn modelId="{E82D7EE6-F151-4148-9A1A-8A41D123B64A}" type="presOf" srcId="{C6CFF6D6-1C27-4C7B-9847-BD19C7624B0A}" destId="{B66C584C-49A8-4A40-9051-9E5B8F43C12C}" srcOrd="1" destOrd="0" presId="urn:microsoft.com/office/officeart/2005/8/layout/process1"/>
    <dgm:cxn modelId="{3F04D5E7-D4A0-4F2C-91B4-CE329EF8783A}" srcId="{4DE7F90B-D3AC-42DA-AFC2-E0E019F5250B}" destId="{53221ADE-3D20-4A56-977C-26D12D767CC1}" srcOrd="0" destOrd="0" parTransId="{5FD8E7E8-560C-4148-8049-C6D93D816D89}" sibTransId="{AE0EE556-D2E3-421A-A2C3-F80BDFD8126C}"/>
    <dgm:cxn modelId="{AB65DAF7-40E3-482C-A949-0B37B9D9402D}" srcId="{996A2B82-FC69-4BA1-A079-3F599757A745}" destId="{FBB37601-637F-452C-9C99-CA87687043D4}" srcOrd="1" destOrd="0" parTransId="{A361A8F1-09B0-4C17-8DCB-EE3E8B1A73C6}" sibTransId="{AFE55737-CF43-462B-934C-6FFEFD999B6C}"/>
    <dgm:cxn modelId="{EBECDDFE-97DC-4C08-BA6D-A7E7936A872E}" type="presOf" srcId="{F84FDBED-9BFF-482A-909C-64B34E30B16B}" destId="{3F05EC74-259F-45DA-9AFD-24FE6CE78F2D}" srcOrd="0" destOrd="0" presId="urn:microsoft.com/office/officeart/2005/8/layout/process1"/>
    <dgm:cxn modelId="{3139ACEE-09DF-499F-B714-B02D502C3FAF}" type="presParOf" srcId="{3F05EC74-259F-45DA-9AFD-24FE6CE78F2D}" destId="{FFE105B3-9C6B-4790-A2CD-A79C0B294541}" srcOrd="0" destOrd="0" presId="urn:microsoft.com/office/officeart/2005/8/layout/process1"/>
    <dgm:cxn modelId="{E9BFCE22-F94E-49C7-9DD5-536B22D8DA07}" type="presParOf" srcId="{3F05EC74-259F-45DA-9AFD-24FE6CE78F2D}" destId="{5D0E4AE1-4A45-481E-B06C-1977C5C151F3}" srcOrd="1" destOrd="0" presId="urn:microsoft.com/office/officeart/2005/8/layout/process1"/>
    <dgm:cxn modelId="{4A9A1F68-D91F-4B81-B898-47D704936064}" type="presParOf" srcId="{5D0E4AE1-4A45-481E-B06C-1977C5C151F3}" destId="{302FAB4C-1D0F-4B21-BFF6-1F6C226B93DC}" srcOrd="0" destOrd="0" presId="urn:microsoft.com/office/officeart/2005/8/layout/process1"/>
    <dgm:cxn modelId="{1FD0FAF5-1308-4CAB-9AB6-B59BDF65A91D}" type="presParOf" srcId="{3F05EC74-259F-45DA-9AFD-24FE6CE78F2D}" destId="{16D81F14-F86B-4973-83A9-B67B9E4B810B}" srcOrd="2" destOrd="0" presId="urn:microsoft.com/office/officeart/2005/8/layout/process1"/>
    <dgm:cxn modelId="{3F2D65DA-C6AA-47E7-B0BF-777752F549A7}" type="presParOf" srcId="{3F05EC74-259F-45DA-9AFD-24FE6CE78F2D}" destId="{31614D5D-D6C1-4913-BC06-0063DCB42C3E}" srcOrd="3" destOrd="0" presId="urn:microsoft.com/office/officeart/2005/8/layout/process1"/>
    <dgm:cxn modelId="{AA8886C5-30D0-459C-A4CE-D6B82E29143D}" type="presParOf" srcId="{31614D5D-D6C1-4913-BC06-0063DCB42C3E}" destId="{B66C584C-49A8-4A40-9051-9E5B8F43C12C}" srcOrd="0" destOrd="0" presId="urn:microsoft.com/office/officeart/2005/8/layout/process1"/>
    <dgm:cxn modelId="{F25BFE8C-29AC-4D2A-940B-A112DD91B8E9}" type="presParOf" srcId="{3F05EC74-259F-45DA-9AFD-24FE6CE78F2D}" destId="{4815DE06-950C-4E92-8B71-DA89CF7B515E}" srcOrd="4" destOrd="0" presId="urn:microsoft.com/office/officeart/2005/8/layout/process1"/>
  </dgm:cxnLst>
  <dgm:bg/>
  <dgm:whole/>
  <dgm:extLst>
    <a:ext uri="http://schemas.microsoft.com/office/drawing/2008/diagram">
      <dsp:dataModelExt xmlns:dsp="http://schemas.microsoft.com/office/drawing/2008/diagram" relId="rId14"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2969C1F-8185-4507-84A4-8F0350B2D765}">
      <dsp:nvSpPr>
        <dsp:cNvPr id="0" name=""/>
        <dsp:cNvSpPr/>
      </dsp:nvSpPr>
      <dsp:spPr>
        <a:xfrm>
          <a:off x="4152" y="135151"/>
          <a:ext cx="4048497" cy="371212"/>
        </a:xfrm>
        <a:prstGeom prst="rect">
          <a:avLst/>
        </a:prstGeom>
        <a:gradFill rotWithShape="0">
          <a:gsLst>
            <a:gs pos="0">
              <a:schemeClr val="accent2">
                <a:hueOff val="0"/>
                <a:satOff val="0"/>
                <a:lumOff val="0"/>
                <a:alphaOff val="0"/>
                <a:satMod val="103000"/>
                <a:lumMod val="102000"/>
                <a:tint val="94000"/>
              </a:schemeClr>
            </a:gs>
            <a:gs pos="50000">
              <a:schemeClr val="accent2">
                <a:hueOff val="0"/>
                <a:satOff val="0"/>
                <a:lumOff val="0"/>
                <a:alphaOff val="0"/>
                <a:satMod val="110000"/>
                <a:lumMod val="100000"/>
                <a:shade val="100000"/>
              </a:schemeClr>
            </a:gs>
            <a:gs pos="100000">
              <a:schemeClr val="accent2">
                <a:hueOff val="0"/>
                <a:satOff val="0"/>
                <a:lumOff val="0"/>
                <a:alphaOff val="0"/>
                <a:lumMod val="99000"/>
                <a:satMod val="120000"/>
                <a:shade val="78000"/>
              </a:schemeClr>
            </a:gs>
          </a:gsLst>
          <a:lin ang="5400000" scaled="0"/>
        </a:gradFill>
        <a:ln w="6350" cap="flat" cmpd="sng" algn="ctr">
          <a:solidFill>
            <a:schemeClr val="accent2">
              <a:hueOff val="0"/>
              <a:satOff val="0"/>
              <a:lumOff val="0"/>
              <a:alphaOff val="0"/>
            </a:schemeClr>
          </a:solidFill>
          <a:prstDash val="solid"/>
          <a:miter lim="800000"/>
        </a:ln>
        <a:effectLst>
          <a:outerShdw blurRad="57150" dist="19050" dir="5400000" algn="ctr" rotWithShape="0">
            <a:srgbClr val="000000">
              <a:alpha val="63000"/>
            </a:srgbClr>
          </a:outerShdw>
        </a:effectLst>
      </dsp:spPr>
      <dsp:style>
        <a:lnRef idx="1">
          <a:scrgbClr r="0" g="0" b="0"/>
        </a:lnRef>
        <a:fillRef idx="3">
          <a:scrgbClr r="0" g="0" b="0"/>
        </a:fillRef>
        <a:effectRef idx="3">
          <a:scrgbClr r="0" g="0" b="0"/>
        </a:effectRef>
        <a:fontRef idx="minor">
          <a:schemeClr val="lt1"/>
        </a:fontRef>
      </dsp:style>
      <dsp:txBody>
        <a:bodyPr spcFirstLastPara="0" vert="horz" wrap="square" lIns="113792" tIns="65024" rIns="113792" bIns="65024" numCol="1" spcCol="1270" anchor="ctr" anchorCtr="0">
          <a:noAutofit/>
        </a:bodyPr>
        <a:lstStyle/>
        <a:p>
          <a:pPr marL="0" lvl="0" indent="0" algn="ctr" defTabSz="711200">
            <a:lnSpc>
              <a:spcPct val="90000"/>
            </a:lnSpc>
            <a:spcBef>
              <a:spcPct val="0"/>
            </a:spcBef>
            <a:spcAft>
              <a:spcPct val="35000"/>
            </a:spcAft>
            <a:buNone/>
          </a:pPr>
          <a:r>
            <a:rPr lang="es-ES" sz="1600" b="1" kern="1200">
              <a:latin typeface="Trebuchet MS" panose="020B0603020202020204" pitchFamily="34" charset="0"/>
            </a:rPr>
            <a:t>PREPARACIÓN</a:t>
          </a:r>
        </a:p>
      </dsp:txBody>
      <dsp:txXfrm>
        <a:off x="4152" y="135151"/>
        <a:ext cx="4048497" cy="371212"/>
      </dsp:txXfrm>
    </dsp:sp>
    <dsp:sp modelId="{121A7363-D417-4114-9C56-5AF7AA93BE8A}">
      <dsp:nvSpPr>
        <dsp:cNvPr id="0" name=""/>
        <dsp:cNvSpPr/>
      </dsp:nvSpPr>
      <dsp:spPr>
        <a:xfrm>
          <a:off x="4152" y="506363"/>
          <a:ext cx="4048497" cy="4918696"/>
        </a:xfrm>
        <a:prstGeom prst="rect">
          <a:avLst/>
        </a:prstGeom>
        <a:solidFill>
          <a:schemeClr val="accent2">
            <a:tint val="40000"/>
            <a:alpha val="90000"/>
            <a:hueOff val="0"/>
            <a:satOff val="0"/>
            <a:lumOff val="0"/>
            <a:alphaOff val="0"/>
          </a:schemeClr>
        </a:solidFill>
        <a:ln w="6350" cap="flat" cmpd="sng" algn="ctr">
          <a:solidFill>
            <a:schemeClr val="accent2">
              <a:tint val="40000"/>
              <a:alpha val="90000"/>
              <a:hueOff val="0"/>
              <a:satOff val="0"/>
              <a:lumOff val="0"/>
              <a:alphaOff val="0"/>
            </a:schemeClr>
          </a:solidFill>
          <a:prstDash val="solid"/>
          <a:miter lim="800000"/>
        </a:ln>
        <a:effectLst/>
      </dsp:spPr>
      <dsp:style>
        <a:lnRef idx="1">
          <a:scrgbClr r="0" g="0" b="0"/>
        </a:lnRef>
        <a:fillRef idx="1">
          <a:scrgbClr r="0" g="0" b="0"/>
        </a:fillRef>
        <a:effectRef idx="2">
          <a:scrgbClr r="0" g="0" b="0"/>
        </a:effectRef>
        <a:fontRef idx="minor"/>
      </dsp:style>
      <dsp:txBody>
        <a:bodyPr spcFirstLastPara="0" vert="horz" wrap="square" lIns="53340" tIns="53340" rIns="71120" bIns="80010" numCol="1" spcCol="1270" anchor="t" anchorCtr="0">
          <a:noAutofit/>
        </a:bodyPr>
        <a:lstStyle/>
        <a:p>
          <a:pPr marL="57150" lvl="1" indent="-57150" algn="just" defTabSz="444500">
            <a:lnSpc>
              <a:spcPct val="100000"/>
            </a:lnSpc>
            <a:spcBef>
              <a:spcPct val="0"/>
            </a:spcBef>
            <a:spcAft>
              <a:spcPts val="600"/>
            </a:spcAft>
            <a:buChar char="•"/>
          </a:pPr>
          <a:r>
            <a:rPr lang="es-ES" sz="1000" u="sng" kern="1200">
              <a:solidFill>
                <a:sysClr val="windowText" lastClr="000000"/>
              </a:solidFill>
            </a:rPr>
            <a:t>La autoridad ambiental asigna a un líder, quién asumirá las tres fases: preparación, aplicación y complemento</a:t>
          </a:r>
        </a:p>
        <a:p>
          <a:pPr marL="57150" lvl="1" indent="-57150" algn="just" defTabSz="444500">
            <a:lnSpc>
              <a:spcPct val="100000"/>
            </a:lnSpc>
            <a:spcBef>
              <a:spcPct val="0"/>
            </a:spcBef>
            <a:spcAft>
              <a:spcPts val="600"/>
            </a:spcAft>
            <a:buChar char="•"/>
          </a:pPr>
          <a:r>
            <a:rPr lang="es-ES" sz="1000" kern="1200">
              <a:solidFill>
                <a:sysClr val="windowText" lastClr="000000"/>
              </a:solidFill>
            </a:rPr>
            <a:t>El líder revisa previamente el aplicativo en Excel para familiarizarse con la estructura de la herramienta y diligenciará la hoja "Información General", así como las fichas de cada elemento de análisis de la hoja "Aplicativo" con base en la información disponible, de manera que la misma pueda complementarse y validarse al momento de la aplicación.</a:t>
          </a:r>
        </a:p>
        <a:p>
          <a:pPr marL="57150" lvl="1" indent="-57150" algn="just" defTabSz="444500">
            <a:lnSpc>
              <a:spcPct val="100000"/>
            </a:lnSpc>
            <a:spcBef>
              <a:spcPct val="0"/>
            </a:spcBef>
            <a:spcAft>
              <a:spcPts val="600"/>
            </a:spcAft>
            <a:buChar char="•"/>
          </a:pPr>
          <a:r>
            <a:rPr lang="es-ES" sz="1000" kern="1200">
              <a:solidFill>
                <a:sysClr val="windowText" lastClr="000000"/>
              </a:solidFill>
            </a:rPr>
            <a:t>Se prepara la información e insumos requeridos para la fase de aplicación: plan de manejo, cartografía de la zonificación y otra información que se considere relevante al momento de realizar el análisis</a:t>
          </a:r>
        </a:p>
        <a:p>
          <a:pPr marL="57150" lvl="1" indent="-57150" algn="just" defTabSz="444500">
            <a:lnSpc>
              <a:spcPct val="100000"/>
            </a:lnSpc>
            <a:spcBef>
              <a:spcPct val="0"/>
            </a:spcBef>
            <a:spcAft>
              <a:spcPts val="600"/>
            </a:spcAft>
            <a:buChar char="•"/>
          </a:pPr>
          <a:r>
            <a:rPr lang="es-ES" sz="1000" kern="1200">
              <a:solidFill>
                <a:sysClr val="windowText" lastClr="000000"/>
              </a:solidFill>
            </a:rPr>
            <a:t>Se determina la logística para la aplicación: actores invitados, fecha y lugar, este último cuando se pueda realizar de forma presencial. Cuando sea de forma virtual el link de la plataforma se distribuirá oportunamente a los invitad@s.</a:t>
          </a:r>
        </a:p>
      </dsp:txBody>
      <dsp:txXfrm>
        <a:off x="4152" y="506363"/>
        <a:ext cx="4048497" cy="4918696"/>
      </dsp:txXfrm>
    </dsp:sp>
    <dsp:sp modelId="{9157AA95-8155-4454-B0BF-9CC6F40366D1}">
      <dsp:nvSpPr>
        <dsp:cNvPr id="0" name=""/>
        <dsp:cNvSpPr/>
      </dsp:nvSpPr>
      <dsp:spPr>
        <a:xfrm>
          <a:off x="4619438" y="135151"/>
          <a:ext cx="4048497" cy="371212"/>
        </a:xfrm>
        <a:prstGeom prst="rect">
          <a:avLst/>
        </a:prstGeom>
        <a:gradFill rotWithShape="0">
          <a:gsLst>
            <a:gs pos="0">
              <a:schemeClr val="accent2">
                <a:hueOff val="-727682"/>
                <a:satOff val="-41964"/>
                <a:lumOff val="4314"/>
                <a:alphaOff val="0"/>
                <a:satMod val="103000"/>
                <a:lumMod val="102000"/>
                <a:tint val="94000"/>
              </a:schemeClr>
            </a:gs>
            <a:gs pos="50000">
              <a:schemeClr val="accent2">
                <a:hueOff val="-727682"/>
                <a:satOff val="-41964"/>
                <a:lumOff val="4314"/>
                <a:alphaOff val="0"/>
                <a:satMod val="110000"/>
                <a:lumMod val="100000"/>
                <a:shade val="100000"/>
              </a:schemeClr>
            </a:gs>
            <a:gs pos="100000">
              <a:schemeClr val="accent2">
                <a:hueOff val="-727682"/>
                <a:satOff val="-41964"/>
                <a:lumOff val="4314"/>
                <a:alphaOff val="0"/>
                <a:lumMod val="99000"/>
                <a:satMod val="120000"/>
                <a:shade val="78000"/>
              </a:schemeClr>
            </a:gs>
          </a:gsLst>
          <a:lin ang="5400000" scaled="0"/>
        </a:gradFill>
        <a:ln w="6350" cap="flat" cmpd="sng" algn="ctr">
          <a:solidFill>
            <a:schemeClr val="accent2">
              <a:hueOff val="-727682"/>
              <a:satOff val="-41964"/>
              <a:lumOff val="4314"/>
              <a:alphaOff val="0"/>
            </a:schemeClr>
          </a:solidFill>
          <a:prstDash val="solid"/>
          <a:miter lim="800000"/>
        </a:ln>
        <a:effectLst>
          <a:outerShdw blurRad="57150" dist="19050" dir="5400000" algn="ctr" rotWithShape="0">
            <a:srgbClr val="000000">
              <a:alpha val="63000"/>
            </a:srgbClr>
          </a:outerShdw>
        </a:effectLst>
      </dsp:spPr>
      <dsp:style>
        <a:lnRef idx="1">
          <a:scrgbClr r="0" g="0" b="0"/>
        </a:lnRef>
        <a:fillRef idx="3">
          <a:scrgbClr r="0" g="0" b="0"/>
        </a:fillRef>
        <a:effectRef idx="3">
          <a:scrgbClr r="0" g="0" b="0"/>
        </a:effectRef>
        <a:fontRef idx="minor">
          <a:schemeClr val="lt1"/>
        </a:fontRef>
      </dsp:style>
      <dsp:txBody>
        <a:bodyPr spcFirstLastPara="0" vert="horz" wrap="square" lIns="113792" tIns="65024" rIns="113792" bIns="65024" numCol="1" spcCol="1270" anchor="ctr" anchorCtr="0">
          <a:noAutofit/>
        </a:bodyPr>
        <a:lstStyle/>
        <a:p>
          <a:pPr marL="0" lvl="0" indent="0" algn="ctr" defTabSz="711200">
            <a:lnSpc>
              <a:spcPct val="90000"/>
            </a:lnSpc>
            <a:spcBef>
              <a:spcPct val="0"/>
            </a:spcBef>
            <a:spcAft>
              <a:spcPct val="35000"/>
            </a:spcAft>
            <a:buNone/>
          </a:pPr>
          <a:r>
            <a:rPr lang="es-ES" sz="1600" b="1" kern="1200">
              <a:latin typeface="Trebuchet MS" panose="020B0603020202020204" pitchFamily="34" charset="0"/>
            </a:rPr>
            <a:t>APLICACIÓN</a:t>
          </a:r>
        </a:p>
      </dsp:txBody>
      <dsp:txXfrm>
        <a:off x="4619438" y="135151"/>
        <a:ext cx="4048497" cy="371212"/>
      </dsp:txXfrm>
    </dsp:sp>
    <dsp:sp modelId="{2998D50B-9C79-4A32-85F1-5A1C5D8597EF}">
      <dsp:nvSpPr>
        <dsp:cNvPr id="0" name=""/>
        <dsp:cNvSpPr/>
      </dsp:nvSpPr>
      <dsp:spPr>
        <a:xfrm>
          <a:off x="4619438" y="506363"/>
          <a:ext cx="4048497" cy="4918696"/>
        </a:xfrm>
        <a:prstGeom prst="rect">
          <a:avLst/>
        </a:prstGeom>
        <a:solidFill>
          <a:schemeClr val="accent2">
            <a:tint val="40000"/>
            <a:alpha val="90000"/>
            <a:hueOff val="-424613"/>
            <a:satOff val="-37673"/>
            <a:lumOff val="-385"/>
            <a:alphaOff val="0"/>
          </a:schemeClr>
        </a:solidFill>
        <a:ln w="6350" cap="flat" cmpd="sng" algn="ctr">
          <a:solidFill>
            <a:schemeClr val="accent2">
              <a:tint val="40000"/>
              <a:alpha val="90000"/>
              <a:hueOff val="-424613"/>
              <a:satOff val="-37673"/>
              <a:lumOff val="-385"/>
              <a:alphaOff val="0"/>
            </a:schemeClr>
          </a:solidFill>
          <a:prstDash val="solid"/>
          <a:miter lim="800000"/>
        </a:ln>
        <a:effectLst/>
      </dsp:spPr>
      <dsp:style>
        <a:lnRef idx="1">
          <a:scrgbClr r="0" g="0" b="0"/>
        </a:lnRef>
        <a:fillRef idx="1">
          <a:scrgbClr r="0" g="0" b="0"/>
        </a:fillRef>
        <a:effectRef idx="2">
          <a:scrgbClr r="0" g="0" b="0"/>
        </a:effectRef>
        <a:fontRef idx="minor"/>
      </dsp:style>
      <dsp:txBody>
        <a:bodyPr spcFirstLastPara="0" vert="horz" wrap="square" lIns="53340" tIns="53340" rIns="71120" bIns="80010" numCol="1" spcCol="1270" anchor="t" anchorCtr="0">
          <a:noAutofit/>
        </a:bodyPr>
        <a:lstStyle/>
        <a:p>
          <a:pPr marL="57150" lvl="1" indent="-57150" algn="just" defTabSz="444500">
            <a:lnSpc>
              <a:spcPct val="100000"/>
            </a:lnSpc>
            <a:spcBef>
              <a:spcPct val="0"/>
            </a:spcBef>
            <a:spcAft>
              <a:spcPts val="600"/>
            </a:spcAft>
            <a:buChar char="•"/>
          </a:pPr>
          <a:r>
            <a:rPr lang="es-ES" sz="1000" b="0" kern="1200">
              <a:solidFill>
                <a:sysClr val="windowText" lastClr="000000"/>
              </a:solidFill>
            </a:rPr>
            <a:t>Se presentan dos tipos de aplicación: 1) Con actores sociales y/o institucionales; 2) Interna con personal de la autoridad ambiental.  Se sugiere la primera opción, debido a que la diversidad de actores, conjuntamente con la autoridad ambiental, genera una riqueza de diálogos que alimentan el análisis de efectividad de manejo del área protegida de manera integral, buscando conjuntamente encontrar acciones de manejo conducentes a fortalecer la gestión del área. </a:t>
          </a:r>
        </a:p>
        <a:p>
          <a:pPr marL="57150" lvl="1" indent="-57150" algn="just" defTabSz="444500">
            <a:lnSpc>
              <a:spcPct val="100000"/>
            </a:lnSpc>
            <a:spcBef>
              <a:spcPct val="0"/>
            </a:spcBef>
            <a:spcAft>
              <a:spcPts val="600"/>
            </a:spcAft>
            <a:buChar char="•"/>
          </a:pPr>
          <a:r>
            <a:rPr lang="es-ES" sz="1000" b="0" kern="1200">
              <a:solidFill>
                <a:sysClr val="windowText" lastClr="000000"/>
              </a:solidFill>
            </a:rPr>
            <a:t> La aplicación puede realizarse tanto de manera presencial como virtual. Se recomienda el primer caso cuando no exista una situación de orden público así como de sanidad que ponga en riesgo la integridad de los participantes.</a:t>
          </a:r>
        </a:p>
        <a:p>
          <a:pPr marL="57150" lvl="1" indent="-57150" algn="just" defTabSz="444500">
            <a:lnSpc>
              <a:spcPct val="100000"/>
            </a:lnSpc>
            <a:spcBef>
              <a:spcPct val="0"/>
            </a:spcBef>
            <a:spcAft>
              <a:spcPts val="600"/>
            </a:spcAft>
            <a:buChar char="•"/>
          </a:pPr>
          <a:r>
            <a:rPr lang="es-ES" sz="1000" b="0" kern="1200">
              <a:solidFill>
                <a:sysClr val="windowText" lastClr="000000"/>
              </a:solidFill>
            </a:rPr>
            <a:t>La aplicación presencial puede realizarse durante un día, lo cual permite un diálogo más profundo respecto a cada elemento de análisis así como un nivel de participación más amplio, mientras que la aplicación virtual se desarrollará en tres horas  con el fin de no agotar la atención de los participantes.</a:t>
          </a:r>
        </a:p>
        <a:p>
          <a:pPr marL="57150" lvl="1" indent="-57150" algn="just" defTabSz="444500">
            <a:lnSpc>
              <a:spcPct val="100000"/>
            </a:lnSpc>
            <a:spcBef>
              <a:spcPct val="0"/>
            </a:spcBef>
            <a:spcAft>
              <a:spcPts val="600"/>
            </a:spcAft>
            <a:buChar char="•"/>
          </a:pPr>
          <a:r>
            <a:rPr lang="es-ES" sz="1000" b="0" kern="1200">
              <a:solidFill>
                <a:sysClr val="windowText" lastClr="000000"/>
              </a:solidFill>
            </a:rPr>
            <a:t>Tanto en la aplicación presencial como en la virtual se requiere de una persona que facilite y modere el desarrollo del ejercicio y otra que sistematice los resultados. </a:t>
          </a:r>
        </a:p>
        <a:p>
          <a:pPr marL="57150" lvl="1" indent="-57150" algn="just" defTabSz="444500">
            <a:lnSpc>
              <a:spcPct val="100000"/>
            </a:lnSpc>
            <a:spcBef>
              <a:spcPct val="0"/>
            </a:spcBef>
            <a:spcAft>
              <a:spcPts val="600"/>
            </a:spcAft>
            <a:buChar char="•"/>
          </a:pPr>
          <a:r>
            <a:rPr lang="es-ES" sz="1000" b="0" kern="1200">
              <a:solidFill>
                <a:sysClr val="windowText" lastClr="000000"/>
              </a:solidFill>
            </a:rPr>
            <a:t>En la gráfica inferior se presentan los principales momentos de la aplicación.</a:t>
          </a:r>
        </a:p>
        <a:p>
          <a:pPr marL="57150" lvl="1" indent="-57150" algn="just" defTabSz="444500">
            <a:lnSpc>
              <a:spcPct val="100000"/>
            </a:lnSpc>
            <a:spcBef>
              <a:spcPct val="0"/>
            </a:spcBef>
            <a:spcAft>
              <a:spcPts val="600"/>
            </a:spcAft>
            <a:buChar char="•"/>
          </a:pPr>
          <a:r>
            <a:rPr lang="es-ES" sz="1000" b="0" kern="1200">
              <a:solidFill>
                <a:sysClr val="windowText" lastClr="000000"/>
              </a:solidFill>
            </a:rPr>
            <a:t>El líder deberá facilitar el diálogo y canalizar los aportes para resolver los elementos de análisis (Hoja "Estructura")</a:t>
          </a:r>
        </a:p>
        <a:p>
          <a:pPr marL="57150" lvl="1" indent="-57150" algn="just" defTabSz="444500">
            <a:lnSpc>
              <a:spcPct val="100000"/>
            </a:lnSpc>
            <a:spcBef>
              <a:spcPct val="0"/>
            </a:spcBef>
            <a:spcAft>
              <a:spcPts val="600"/>
            </a:spcAft>
            <a:buChar char="•"/>
          </a:pPr>
          <a:r>
            <a:rPr lang="es-ES" sz="1000" b="0" kern="1200">
              <a:solidFill>
                <a:sysClr val="windowText" lastClr="000000"/>
              </a:solidFill>
            </a:rPr>
            <a:t>Se deberá sistematizar en análisis de la situación, así como las medidas de manejo a tomar respectos a cada aspecto en la hoja "Aplicativo"</a:t>
          </a:r>
        </a:p>
        <a:p>
          <a:pPr marL="57150" lvl="1" indent="-57150" algn="just" defTabSz="444500">
            <a:lnSpc>
              <a:spcPct val="100000"/>
            </a:lnSpc>
            <a:spcBef>
              <a:spcPct val="0"/>
            </a:spcBef>
            <a:spcAft>
              <a:spcPts val="600"/>
            </a:spcAft>
            <a:buChar char="•"/>
          </a:pPr>
          <a:r>
            <a:rPr lang="es-ES" sz="1000" b="0" u="sng" kern="1200">
              <a:solidFill>
                <a:sysClr val="windowText" lastClr="000000"/>
              </a:solidFill>
            </a:rPr>
            <a:t>La aplicación debe ser periódica, al menos cada dos años, con el fin de contar con un análisis multi-temporal de la gestión</a:t>
          </a:r>
        </a:p>
      </dsp:txBody>
      <dsp:txXfrm>
        <a:off x="4619438" y="506363"/>
        <a:ext cx="4048497" cy="4918696"/>
      </dsp:txXfrm>
    </dsp:sp>
    <dsp:sp modelId="{82C24DA4-E334-40CC-8720-877309A2D02C}">
      <dsp:nvSpPr>
        <dsp:cNvPr id="0" name=""/>
        <dsp:cNvSpPr/>
      </dsp:nvSpPr>
      <dsp:spPr>
        <a:xfrm>
          <a:off x="9234725" y="135151"/>
          <a:ext cx="4048497" cy="371212"/>
        </a:xfrm>
        <a:prstGeom prst="rect">
          <a:avLst/>
        </a:prstGeom>
        <a:gradFill rotWithShape="0">
          <a:gsLst>
            <a:gs pos="0">
              <a:schemeClr val="accent2">
                <a:hueOff val="-1455363"/>
                <a:satOff val="-83928"/>
                <a:lumOff val="8628"/>
                <a:alphaOff val="0"/>
                <a:satMod val="103000"/>
                <a:lumMod val="102000"/>
                <a:tint val="94000"/>
              </a:schemeClr>
            </a:gs>
            <a:gs pos="50000">
              <a:schemeClr val="accent2">
                <a:hueOff val="-1455363"/>
                <a:satOff val="-83928"/>
                <a:lumOff val="8628"/>
                <a:alphaOff val="0"/>
                <a:satMod val="110000"/>
                <a:lumMod val="100000"/>
                <a:shade val="100000"/>
              </a:schemeClr>
            </a:gs>
            <a:gs pos="100000">
              <a:schemeClr val="accent2">
                <a:hueOff val="-1455363"/>
                <a:satOff val="-83928"/>
                <a:lumOff val="8628"/>
                <a:alphaOff val="0"/>
                <a:lumMod val="99000"/>
                <a:satMod val="120000"/>
                <a:shade val="78000"/>
              </a:schemeClr>
            </a:gs>
          </a:gsLst>
          <a:lin ang="5400000" scaled="0"/>
        </a:gradFill>
        <a:ln w="6350" cap="flat" cmpd="sng" algn="ctr">
          <a:solidFill>
            <a:schemeClr val="accent2">
              <a:hueOff val="-1455363"/>
              <a:satOff val="-83928"/>
              <a:lumOff val="8628"/>
              <a:alphaOff val="0"/>
            </a:schemeClr>
          </a:solidFill>
          <a:prstDash val="solid"/>
          <a:miter lim="800000"/>
        </a:ln>
        <a:effectLst>
          <a:outerShdw blurRad="57150" dist="19050" dir="5400000" algn="ctr" rotWithShape="0">
            <a:srgbClr val="000000">
              <a:alpha val="63000"/>
            </a:srgbClr>
          </a:outerShdw>
        </a:effectLst>
      </dsp:spPr>
      <dsp:style>
        <a:lnRef idx="1">
          <a:scrgbClr r="0" g="0" b="0"/>
        </a:lnRef>
        <a:fillRef idx="3">
          <a:scrgbClr r="0" g="0" b="0"/>
        </a:fillRef>
        <a:effectRef idx="3">
          <a:scrgbClr r="0" g="0" b="0"/>
        </a:effectRef>
        <a:fontRef idx="minor">
          <a:schemeClr val="lt1"/>
        </a:fontRef>
      </dsp:style>
      <dsp:txBody>
        <a:bodyPr spcFirstLastPara="0" vert="horz" wrap="square" lIns="113792" tIns="65024" rIns="113792" bIns="65024" numCol="1" spcCol="1270" anchor="ctr" anchorCtr="0">
          <a:noAutofit/>
        </a:bodyPr>
        <a:lstStyle/>
        <a:p>
          <a:pPr marL="0" lvl="0" indent="0" algn="ctr" defTabSz="711200">
            <a:lnSpc>
              <a:spcPct val="90000"/>
            </a:lnSpc>
            <a:spcBef>
              <a:spcPct val="0"/>
            </a:spcBef>
            <a:spcAft>
              <a:spcPct val="35000"/>
            </a:spcAft>
            <a:buNone/>
          </a:pPr>
          <a:r>
            <a:rPr lang="es-ES" sz="1600" b="1" kern="1200">
              <a:latin typeface="Trebuchet MS" panose="020B0603020202020204" pitchFamily="34" charset="0"/>
            </a:rPr>
            <a:t>RESULTADOS</a:t>
          </a:r>
        </a:p>
      </dsp:txBody>
      <dsp:txXfrm>
        <a:off x="9234725" y="135151"/>
        <a:ext cx="4048497" cy="371212"/>
      </dsp:txXfrm>
    </dsp:sp>
    <dsp:sp modelId="{E901DFF7-9714-459A-B137-B288E2C5532C}">
      <dsp:nvSpPr>
        <dsp:cNvPr id="0" name=""/>
        <dsp:cNvSpPr/>
      </dsp:nvSpPr>
      <dsp:spPr>
        <a:xfrm>
          <a:off x="9234725" y="506363"/>
          <a:ext cx="4048497" cy="4918696"/>
        </a:xfrm>
        <a:prstGeom prst="rect">
          <a:avLst/>
        </a:prstGeom>
        <a:solidFill>
          <a:schemeClr val="accent2">
            <a:tint val="40000"/>
            <a:alpha val="90000"/>
            <a:hueOff val="-849226"/>
            <a:satOff val="-75346"/>
            <a:lumOff val="-769"/>
            <a:alphaOff val="0"/>
          </a:schemeClr>
        </a:solidFill>
        <a:ln w="6350" cap="flat" cmpd="sng" algn="ctr">
          <a:solidFill>
            <a:schemeClr val="accent2">
              <a:tint val="40000"/>
              <a:alpha val="90000"/>
              <a:hueOff val="-849226"/>
              <a:satOff val="-75346"/>
              <a:lumOff val="-769"/>
              <a:alphaOff val="0"/>
            </a:schemeClr>
          </a:solidFill>
          <a:prstDash val="solid"/>
          <a:miter lim="800000"/>
        </a:ln>
        <a:effectLst/>
      </dsp:spPr>
      <dsp:style>
        <a:lnRef idx="1">
          <a:scrgbClr r="0" g="0" b="0"/>
        </a:lnRef>
        <a:fillRef idx="1">
          <a:scrgbClr r="0" g="0" b="0"/>
        </a:fillRef>
        <a:effectRef idx="2">
          <a:scrgbClr r="0" g="0" b="0"/>
        </a:effectRef>
        <a:fontRef idx="minor"/>
      </dsp:style>
      <dsp:txBody>
        <a:bodyPr spcFirstLastPara="0" vert="horz" wrap="square" lIns="53340" tIns="53340" rIns="71120" bIns="80010" numCol="1" spcCol="1270" anchor="t" anchorCtr="0">
          <a:noAutofit/>
        </a:bodyPr>
        <a:lstStyle/>
        <a:p>
          <a:pPr marL="57150" lvl="1" indent="-57150" algn="just" defTabSz="444500">
            <a:lnSpc>
              <a:spcPct val="100000"/>
            </a:lnSpc>
            <a:spcBef>
              <a:spcPct val="0"/>
            </a:spcBef>
            <a:spcAft>
              <a:spcPts val="600"/>
            </a:spcAft>
            <a:buChar char="•"/>
          </a:pPr>
          <a:r>
            <a:rPr lang="es-ES" sz="1000" kern="1200"/>
            <a:t>El líder deberá complementar la hoja "Aplicativo" con información que sea necesaria para argumentar los elementos de análisis</a:t>
          </a:r>
        </a:p>
        <a:p>
          <a:pPr marL="57150" lvl="1" indent="-57150" algn="just" defTabSz="444500">
            <a:lnSpc>
              <a:spcPct val="100000"/>
            </a:lnSpc>
            <a:spcBef>
              <a:spcPct val="0"/>
            </a:spcBef>
            <a:spcAft>
              <a:spcPts val="600"/>
            </a:spcAft>
            <a:buChar char="•"/>
          </a:pPr>
          <a:r>
            <a:rPr lang="es-ES" sz="1000" kern="1200"/>
            <a:t>Los resultados deberán incorporarse en el instrumento de planeación. </a:t>
          </a:r>
          <a:r>
            <a:rPr lang="es-ES" sz="1000" u="sng" kern="1200"/>
            <a:t>El análisis de efectividad únicamente será útil, en la medida que sus resultados alimenten la planeación del manejo y sirva como argumento en diferentes procesos.</a:t>
          </a:r>
        </a:p>
        <a:p>
          <a:pPr marL="57150" lvl="1" indent="-57150" algn="just" defTabSz="444500">
            <a:lnSpc>
              <a:spcPct val="100000"/>
            </a:lnSpc>
            <a:spcBef>
              <a:spcPct val="0"/>
            </a:spcBef>
            <a:spcAft>
              <a:spcPts val="600"/>
            </a:spcAft>
            <a:buChar char="•"/>
          </a:pPr>
          <a:r>
            <a:rPr lang="es-ES" sz="1000" kern="1200"/>
            <a:t>Se deberán socializar los resultados con diferentes actores, instancias y niveles, donde se definan responsables en las diferentes acciones de manejo propuestas (Casilla "Medidas de manejo requeridas"). Esta acción puede realizarse compartiendo el aplicativo con todos los actores que hacen parte de la gestión</a:t>
          </a:r>
        </a:p>
      </dsp:txBody>
      <dsp:txXfrm>
        <a:off x="9234725" y="506363"/>
        <a:ext cx="4048497" cy="4918696"/>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FFE105B3-9C6B-4790-A2CD-A79C0B294541}">
      <dsp:nvSpPr>
        <dsp:cNvPr id="0" name=""/>
        <dsp:cNvSpPr/>
      </dsp:nvSpPr>
      <dsp:spPr>
        <a:xfrm>
          <a:off x="7530" y="39020"/>
          <a:ext cx="2250704" cy="1413723"/>
        </a:xfrm>
        <a:prstGeom prst="roundRect">
          <a:avLst>
            <a:gd name="adj" fmla="val 10000"/>
          </a:avLst>
        </a:prstGeom>
        <a:gradFill rotWithShape="0">
          <a:gsLst>
            <a:gs pos="0">
              <a:schemeClr val="accent1">
                <a:alpha val="90000"/>
                <a:hueOff val="0"/>
                <a:satOff val="0"/>
                <a:lumOff val="0"/>
                <a:alphaOff val="0"/>
                <a:lumMod val="110000"/>
                <a:satMod val="105000"/>
                <a:tint val="67000"/>
              </a:schemeClr>
            </a:gs>
            <a:gs pos="50000">
              <a:schemeClr val="accent1">
                <a:alpha val="90000"/>
                <a:hueOff val="0"/>
                <a:satOff val="0"/>
                <a:lumOff val="0"/>
                <a:alphaOff val="0"/>
                <a:lumMod val="105000"/>
                <a:satMod val="103000"/>
                <a:tint val="73000"/>
              </a:schemeClr>
            </a:gs>
            <a:gs pos="100000">
              <a:schemeClr val="accent1">
                <a:alpha val="90000"/>
                <a:hueOff val="0"/>
                <a:satOff val="0"/>
                <a:lumOff val="0"/>
                <a:alphaOff val="0"/>
                <a:lumMod val="105000"/>
                <a:satMod val="109000"/>
                <a:tint val="81000"/>
              </a:schemeClr>
            </a:gs>
          </a:gsLst>
          <a:lin ang="5400000" scaled="0"/>
        </a:gradFill>
        <a:ln>
          <a:noFill/>
        </a:ln>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u="sng" kern="1200"/>
            <a:t>INTRODUCCIÓN</a:t>
          </a:r>
        </a:p>
        <a:p>
          <a:pPr marL="57150" lvl="1" indent="-57150" algn="l" defTabSz="355600">
            <a:lnSpc>
              <a:spcPct val="90000"/>
            </a:lnSpc>
            <a:spcBef>
              <a:spcPct val="0"/>
            </a:spcBef>
            <a:spcAft>
              <a:spcPct val="15000"/>
            </a:spcAft>
            <a:buChar char="•"/>
          </a:pPr>
          <a:r>
            <a:rPr lang="es-ES" sz="800" kern="1200"/>
            <a:t>¿Quiénes participamos y cuál es nuestra relación con el área?</a:t>
          </a:r>
        </a:p>
        <a:p>
          <a:pPr marL="57150" lvl="1" indent="-57150" algn="l" defTabSz="355600">
            <a:lnSpc>
              <a:spcPct val="90000"/>
            </a:lnSpc>
            <a:spcBef>
              <a:spcPct val="0"/>
            </a:spcBef>
            <a:spcAft>
              <a:spcPct val="15000"/>
            </a:spcAft>
            <a:buChar char="•"/>
          </a:pPr>
          <a:r>
            <a:rPr lang="es-ES" sz="800" kern="1200"/>
            <a:t>¿Por qué estamos aquí?</a:t>
          </a:r>
        </a:p>
        <a:p>
          <a:pPr marL="57150" lvl="1" indent="-57150" algn="l" defTabSz="355600">
            <a:lnSpc>
              <a:spcPct val="90000"/>
            </a:lnSpc>
            <a:spcBef>
              <a:spcPct val="0"/>
            </a:spcBef>
            <a:spcAft>
              <a:spcPct val="15000"/>
            </a:spcAft>
            <a:buChar char="•"/>
          </a:pPr>
          <a:r>
            <a:rPr lang="es-ES" sz="800" kern="1200"/>
            <a:t>¿Cuál es el alcance de la jornada? (Qué es y qué no es)</a:t>
          </a:r>
        </a:p>
      </dsp:txBody>
      <dsp:txXfrm>
        <a:off x="48937" y="80427"/>
        <a:ext cx="2167890" cy="1330909"/>
      </dsp:txXfrm>
    </dsp:sp>
    <dsp:sp modelId="{5D0E4AE1-4A45-481E-B06C-1977C5C151F3}">
      <dsp:nvSpPr>
        <dsp:cNvPr id="0" name=""/>
        <dsp:cNvSpPr/>
      </dsp:nvSpPr>
      <dsp:spPr>
        <a:xfrm>
          <a:off x="2483305" y="466795"/>
          <a:ext cx="477149" cy="558174"/>
        </a:xfrm>
        <a:prstGeom prst="rightArrow">
          <a:avLst>
            <a:gd name="adj1" fmla="val 60000"/>
            <a:gd name="adj2" fmla="val 50000"/>
          </a:avLst>
        </a:prstGeom>
        <a:gradFill rotWithShape="0">
          <a:gsLst>
            <a:gs pos="0">
              <a:schemeClr val="accent1">
                <a:shade val="90000"/>
                <a:hueOff val="0"/>
                <a:satOff val="0"/>
                <a:lumOff val="0"/>
                <a:alphaOff val="0"/>
                <a:lumMod val="110000"/>
                <a:satMod val="105000"/>
                <a:tint val="67000"/>
              </a:schemeClr>
            </a:gs>
            <a:gs pos="50000">
              <a:schemeClr val="accent1">
                <a:shade val="90000"/>
                <a:hueOff val="0"/>
                <a:satOff val="0"/>
                <a:lumOff val="0"/>
                <a:alphaOff val="0"/>
                <a:lumMod val="105000"/>
                <a:satMod val="103000"/>
                <a:tint val="73000"/>
              </a:schemeClr>
            </a:gs>
            <a:gs pos="100000">
              <a:schemeClr val="accent1">
                <a:shade val="90000"/>
                <a:hueOff val="0"/>
                <a:satOff val="0"/>
                <a:lumOff val="0"/>
                <a:alphaOff val="0"/>
                <a:lumMod val="105000"/>
                <a:satMod val="109000"/>
                <a:tint val="81000"/>
              </a:schemeClr>
            </a:gs>
          </a:gsLst>
          <a:lin ang="5400000" scaled="0"/>
        </a:gradFill>
        <a:ln>
          <a:noFill/>
        </a:ln>
        <a:effectLst/>
      </dsp:spPr>
      <dsp:style>
        <a:lnRef idx="0">
          <a:scrgbClr r="0" g="0" b="0"/>
        </a:lnRef>
        <a:fillRef idx="2">
          <a:scrgbClr r="0" g="0" b="0"/>
        </a:fillRef>
        <a:effectRef idx="1">
          <a:scrgbClr r="0" g="0" b="0"/>
        </a:effectRef>
        <a:fontRef idx="minor">
          <a:schemeClr val="dk1"/>
        </a:fontRef>
      </dsp:style>
      <dsp:txBody>
        <a:bodyPr spcFirstLastPara="0" vert="horz" wrap="square" lIns="0" tIns="0" rIns="0" bIns="0" numCol="1" spcCol="1270" anchor="ctr" anchorCtr="0">
          <a:noAutofit/>
        </a:bodyPr>
        <a:lstStyle/>
        <a:p>
          <a:pPr marL="0" lvl="0" indent="0" algn="ctr" defTabSz="355600">
            <a:lnSpc>
              <a:spcPct val="90000"/>
            </a:lnSpc>
            <a:spcBef>
              <a:spcPct val="0"/>
            </a:spcBef>
            <a:spcAft>
              <a:spcPct val="35000"/>
            </a:spcAft>
            <a:buNone/>
          </a:pPr>
          <a:endParaRPr lang="es-ES" sz="800" kern="1200">
            <a:solidFill>
              <a:sysClr val="windowText" lastClr="000000"/>
            </a:solidFill>
          </a:endParaRPr>
        </a:p>
      </dsp:txBody>
      <dsp:txXfrm>
        <a:off x="2483305" y="578430"/>
        <a:ext cx="334004" cy="334904"/>
      </dsp:txXfrm>
    </dsp:sp>
    <dsp:sp modelId="{16D81F14-F86B-4973-83A9-B67B9E4B810B}">
      <dsp:nvSpPr>
        <dsp:cNvPr id="0" name=""/>
        <dsp:cNvSpPr/>
      </dsp:nvSpPr>
      <dsp:spPr>
        <a:xfrm>
          <a:off x="3158517" y="39020"/>
          <a:ext cx="2250704" cy="1413723"/>
        </a:xfrm>
        <a:prstGeom prst="roundRect">
          <a:avLst>
            <a:gd name="adj" fmla="val 10000"/>
          </a:avLst>
        </a:prstGeom>
        <a:gradFill rotWithShape="0">
          <a:gsLst>
            <a:gs pos="0">
              <a:schemeClr val="accent1">
                <a:alpha val="90000"/>
                <a:hueOff val="0"/>
                <a:satOff val="0"/>
                <a:lumOff val="0"/>
                <a:alphaOff val="-20000"/>
                <a:lumMod val="110000"/>
                <a:satMod val="105000"/>
                <a:tint val="67000"/>
              </a:schemeClr>
            </a:gs>
            <a:gs pos="50000">
              <a:schemeClr val="accent1">
                <a:alpha val="90000"/>
                <a:hueOff val="0"/>
                <a:satOff val="0"/>
                <a:lumOff val="0"/>
                <a:alphaOff val="-20000"/>
                <a:lumMod val="105000"/>
                <a:satMod val="103000"/>
                <a:tint val="73000"/>
              </a:schemeClr>
            </a:gs>
            <a:gs pos="100000">
              <a:schemeClr val="accent1">
                <a:alpha val="90000"/>
                <a:hueOff val="0"/>
                <a:satOff val="0"/>
                <a:lumOff val="0"/>
                <a:alphaOff val="-20000"/>
                <a:lumMod val="105000"/>
                <a:satMod val="109000"/>
                <a:tint val="81000"/>
              </a:schemeClr>
            </a:gs>
          </a:gsLst>
          <a:lin ang="5400000" scaled="0"/>
        </a:gradFill>
        <a:ln>
          <a:noFill/>
        </a:ln>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u="sng" kern="1200"/>
            <a:t>ASPECTOS CONCEPTUALES</a:t>
          </a:r>
        </a:p>
        <a:p>
          <a:pPr marL="57150" lvl="1" indent="-57150" algn="l" defTabSz="355600">
            <a:lnSpc>
              <a:spcPct val="90000"/>
            </a:lnSpc>
            <a:spcBef>
              <a:spcPct val="0"/>
            </a:spcBef>
            <a:spcAft>
              <a:spcPct val="15000"/>
            </a:spcAft>
            <a:buChar char="•"/>
          </a:pPr>
          <a:r>
            <a:rPr lang="es-ES" sz="800" kern="1200"/>
            <a:t>Hablemos todos el mismo lenguaje: ¿Qué es  manejo efectivo? ¿Por qué analizar la efectividad de manejo? ¿Cuáles son los principales elementos de la gestión de un área protegida? ¿Cuál es la importancia de la gobernanza en la gestión?</a:t>
          </a:r>
        </a:p>
        <a:p>
          <a:pPr marL="57150" lvl="1" indent="-57150" algn="l" defTabSz="355600">
            <a:lnSpc>
              <a:spcPct val="90000"/>
            </a:lnSpc>
            <a:spcBef>
              <a:spcPct val="0"/>
            </a:spcBef>
            <a:spcAft>
              <a:spcPct val="15000"/>
            </a:spcAft>
            <a:buChar char="•"/>
          </a:pPr>
          <a:r>
            <a:rPr lang="es-ES" sz="800" kern="1200"/>
            <a:t>¿Cuál es la utilidad de analizar la efectividad de manejo del área protegida en un contexto territorial?</a:t>
          </a:r>
        </a:p>
      </dsp:txBody>
      <dsp:txXfrm>
        <a:off x="3199924" y="80427"/>
        <a:ext cx="2167890" cy="1330909"/>
      </dsp:txXfrm>
    </dsp:sp>
    <dsp:sp modelId="{31614D5D-D6C1-4913-BC06-0063DCB42C3E}">
      <dsp:nvSpPr>
        <dsp:cNvPr id="0" name=""/>
        <dsp:cNvSpPr/>
      </dsp:nvSpPr>
      <dsp:spPr>
        <a:xfrm>
          <a:off x="5634292" y="466795"/>
          <a:ext cx="477149" cy="558174"/>
        </a:xfrm>
        <a:prstGeom prst="rightArrow">
          <a:avLst>
            <a:gd name="adj1" fmla="val 60000"/>
            <a:gd name="adj2" fmla="val 50000"/>
          </a:avLst>
        </a:prstGeom>
        <a:solidFill>
          <a:schemeClr val="accent1">
            <a:lumMod val="40000"/>
            <a:lumOff val="60000"/>
          </a:schemeClr>
        </a:solidFill>
        <a:ln>
          <a:noFill/>
        </a:ln>
        <a:effectLst/>
      </dsp:spPr>
      <dsp:style>
        <a:lnRef idx="0">
          <a:scrgbClr r="0" g="0" b="0"/>
        </a:lnRef>
        <a:fillRef idx="2">
          <a:scrgbClr r="0" g="0" b="0"/>
        </a:fillRef>
        <a:effectRef idx="1">
          <a:scrgbClr r="0" g="0" b="0"/>
        </a:effectRef>
        <a:fontRef idx="minor">
          <a:schemeClr val="dk1"/>
        </a:fontRef>
      </dsp:style>
      <dsp:txBody>
        <a:bodyPr spcFirstLastPara="0" vert="horz" wrap="square" lIns="0" tIns="0" rIns="0" bIns="0" numCol="1" spcCol="1270" anchor="ctr" anchorCtr="0">
          <a:noAutofit/>
        </a:bodyPr>
        <a:lstStyle/>
        <a:p>
          <a:pPr marL="0" lvl="0" indent="0" algn="ctr" defTabSz="355600">
            <a:lnSpc>
              <a:spcPct val="90000"/>
            </a:lnSpc>
            <a:spcBef>
              <a:spcPct val="0"/>
            </a:spcBef>
            <a:spcAft>
              <a:spcPct val="35000"/>
            </a:spcAft>
            <a:buNone/>
          </a:pPr>
          <a:endParaRPr lang="es-ES" sz="800" kern="1200">
            <a:solidFill>
              <a:sysClr val="windowText" lastClr="000000"/>
            </a:solidFill>
          </a:endParaRPr>
        </a:p>
      </dsp:txBody>
      <dsp:txXfrm>
        <a:off x="5634292" y="578430"/>
        <a:ext cx="334004" cy="334904"/>
      </dsp:txXfrm>
    </dsp:sp>
    <dsp:sp modelId="{4815DE06-950C-4E92-8B71-DA89CF7B515E}">
      <dsp:nvSpPr>
        <dsp:cNvPr id="0" name=""/>
        <dsp:cNvSpPr/>
      </dsp:nvSpPr>
      <dsp:spPr>
        <a:xfrm>
          <a:off x="6309503" y="39020"/>
          <a:ext cx="2250704" cy="1413723"/>
        </a:xfrm>
        <a:prstGeom prst="roundRect">
          <a:avLst>
            <a:gd name="adj" fmla="val 10000"/>
          </a:avLst>
        </a:prstGeom>
        <a:gradFill rotWithShape="0">
          <a:gsLst>
            <a:gs pos="0">
              <a:schemeClr val="accent1">
                <a:alpha val="90000"/>
                <a:hueOff val="0"/>
                <a:satOff val="0"/>
                <a:lumOff val="0"/>
                <a:alphaOff val="-40000"/>
                <a:lumMod val="110000"/>
                <a:satMod val="105000"/>
                <a:tint val="67000"/>
              </a:schemeClr>
            </a:gs>
            <a:gs pos="50000">
              <a:schemeClr val="accent1">
                <a:alpha val="90000"/>
                <a:hueOff val="0"/>
                <a:satOff val="0"/>
                <a:lumOff val="0"/>
                <a:alphaOff val="-40000"/>
                <a:lumMod val="105000"/>
                <a:satMod val="103000"/>
                <a:tint val="73000"/>
              </a:schemeClr>
            </a:gs>
            <a:gs pos="100000">
              <a:schemeClr val="accent1">
                <a:alpha val="90000"/>
                <a:hueOff val="0"/>
                <a:satOff val="0"/>
                <a:lumOff val="0"/>
                <a:alphaOff val="-40000"/>
                <a:lumMod val="105000"/>
                <a:satMod val="109000"/>
                <a:tint val="81000"/>
              </a:schemeClr>
            </a:gs>
          </a:gsLst>
          <a:lin ang="5400000" scaled="0"/>
        </a:gradFill>
        <a:ln>
          <a:noFill/>
        </a:ln>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u="sng" kern="1200"/>
            <a:t>ANÁLISIS</a:t>
          </a:r>
        </a:p>
        <a:p>
          <a:pPr marL="57150" lvl="1" indent="-57150" algn="l" defTabSz="355600">
            <a:lnSpc>
              <a:spcPct val="90000"/>
            </a:lnSpc>
            <a:spcBef>
              <a:spcPct val="0"/>
            </a:spcBef>
            <a:spcAft>
              <a:spcPct val="15000"/>
            </a:spcAft>
            <a:buChar char="•"/>
          </a:pPr>
          <a:r>
            <a:rPr lang="es-ES" sz="800" kern="1200"/>
            <a:t>¿Que sucede con cada uno de los elementos de análisis de los ejes temáticos (Hoja "Estructura"): contexto, planeación y seguimiento, recursos, gobernanza, sistemas productivos sostenibles, logros?</a:t>
          </a:r>
        </a:p>
        <a:p>
          <a:pPr marL="57150" lvl="1" indent="-57150" algn="l" defTabSz="355600">
            <a:lnSpc>
              <a:spcPct val="90000"/>
            </a:lnSpc>
            <a:spcBef>
              <a:spcPct val="0"/>
            </a:spcBef>
            <a:spcAft>
              <a:spcPct val="15000"/>
            </a:spcAft>
            <a:buChar char="•"/>
          </a:pPr>
          <a:r>
            <a:rPr lang="es-ES" sz="800" kern="1200"/>
            <a:t>¿Cuáles son las medidas de manejo o acciones para mejorar la situación en los diferentes elementos de análisis?</a:t>
          </a:r>
        </a:p>
      </dsp:txBody>
      <dsp:txXfrm>
        <a:off x="6350910" y="80427"/>
        <a:ext cx="2167890" cy="1330909"/>
      </dsp:txXfrm>
    </dsp:sp>
  </dsp:spTree>
</dsp:drawing>
</file>

<file path=xl/diagrams/layout1.xml><?xml version="1.0" encoding="utf-8"?>
<dgm:layoutDef xmlns:dgm="http://schemas.openxmlformats.org/drawingml/2006/diagram" xmlns:a="http://schemas.openxmlformats.org/drawingml/2006/main" uniqueId="urn:microsoft.com/office/officeart/2005/8/layout/hList1">
  <dgm:title val=""/>
  <dgm:desc val=""/>
  <dgm:catLst>
    <dgm:cat type="list" pri="5000"/>
    <dgm:cat type="convert" pri="5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rSet phldr="1"/>
        </dgm:pt>
        <dgm:pt modelId="2">
          <dgm:prSet phldr="1"/>
        </dgm:pt>
      </dgm:ptLst>
      <dgm:cxnLst>
        <dgm:cxn modelId="3" srcId="0" destId="1" srcOrd="0" destOrd="0"/>
        <dgm:cxn modelId="4" srcId="0" destId="2" srcOrd="1" destOrd="0"/>
      </dgm:cxnLst>
      <dgm:bg/>
      <dgm:whole/>
    </dgm:dataModel>
  </dgm:styleData>
  <dgm:clrData>
    <dgm:dataModel>
      <dgm:ptLst>
        <dgm:pt modelId="0" type="doc"/>
        <dgm:pt modelId="1">
          <dgm:prSet phldr="1"/>
        </dgm:pt>
        <dgm:pt modelId="2">
          <dgm:prSet phldr="1"/>
        </dgm:pt>
        <dgm:pt modelId="3">
          <dgm:prSet phldr="1"/>
        </dgm:pt>
        <dgm:pt modelId="4">
          <dgm:prSet phldr="1"/>
        </dgm:pt>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dir/>
      <dgm:animLvl val="lvl"/>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onstrLst>
      <dgm:constr type="h" for="ch" forName="composite" refType="h"/>
      <dgm:constr type="w" for="ch" forName="composite" refType="w"/>
      <dgm:constr type="w" for="des" forName="parTx"/>
      <dgm:constr type="h" for="des" forName="parTx" op="equ"/>
      <dgm:constr type="w" for="des" forName="desTx"/>
      <dgm:constr type="h" for="des" forName="desTx" op="equ"/>
      <dgm:constr type="primFontSz" for="des" forName="parTx" val="65"/>
      <dgm:constr type="secFontSz" for="des" forName="desTx" refType="primFontSz" refFor="des" refForName="parTx" op="equ"/>
      <dgm:constr type="h" for="des" forName="parTx" refType="primFontSz" refFor="des" refForName="parTx" fact="0.8"/>
      <dgm:constr type="h" for="des" forName="desTx" refType="primFontSz" refFor="des" refForName="parTx" fact="1.22"/>
      <dgm:constr type="w" for="ch" forName="space" refType="w" refFor="ch" refForName="composite" op="equ" fact="0.14"/>
    </dgm:constrLst>
    <dgm:ruleLst>
      <dgm:rule type="w" for="ch" forName="composite" val="0" fact="NaN" max="NaN"/>
      <dgm:rule type="primFontSz" for="des" forName="parTx" val="5" fact="NaN" max="NaN"/>
    </dgm:ruleLst>
    <dgm:forEach name="Name4" axis="ch" ptType="node">
      <dgm:layoutNode name="composite">
        <dgm:alg type="composite"/>
        <dgm:shape xmlns:r="http://schemas.openxmlformats.org/officeDocument/2006/relationships" r:blip="">
          <dgm:adjLst/>
        </dgm:shape>
        <dgm:presOf/>
        <dgm:constrLst>
          <dgm:constr type="l" for="ch" forName="parTx"/>
          <dgm:constr type="w" for="ch" forName="parTx" refType="w"/>
          <dgm:constr type="t" for="ch" forName="parTx"/>
          <dgm:constr type="l" for="ch" forName="desTx"/>
          <dgm:constr type="w" for="ch" forName="desTx" refType="w" refFor="ch" refForName="parTx"/>
          <dgm:constr type="t" for="ch" forName="desTx" refType="h" refFor="ch" refForName="parTx"/>
        </dgm:constrLst>
        <dgm:ruleLst>
          <dgm:rule type="h" val="INF" fact="NaN" max="NaN"/>
        </dgm:ruleLst>
        <dgm:layoutNode name="parTx" styleLbl="alignNode1">
          <dgm:varLst>
            <dgm:chMax val="0"/>
            <dgm:chPref val="0"/>
            <dgm:bulletEnabled val="1"/>
          </dgm:varLst>
          <dgm:alg type="tx"/>
          <dgm:shape xmlns:r="http://schemas.openxmlformats.org/officeDocument/2006/relationships" type="rect" r:blip="">
            <dgm:adjLst/>
          </dgm:shape>
          <dgm:presOf axis="self" ptType="node"/>
          <dgm:constrLst>
            <dgm:constr type="h" refType="w" op="lte" fact="0.4"/>
            <dgm:constr type="h"/>
            <dgm:constr type="tMarg" refType="primFontSz" fact="0.32"/>
            <dgm:constr type="bMarg" refType="primFontSz" fact="0.32"/>
          </dgm:constrLst>
          <dgm:ruleLst>
            <dgm:rule type="h" val="INF" fact="NaN" max="NaN"/>
          </dgm:ruleLst>
        </dgm:layoutNode>
        <dgm:layoutNode name="desTx" styleLbl="alignAccFollowNode1">
          <dgm:varLst>
            <dgm:bulletEnabled val="1"/>
          </dgm:varLst>
          <dgm:alg type="tx">
            <dgm:param type="stBulletLvl" val="1"/>
          </dgm:alg>
          <dgm:shape xmlns:r="http://schemas.openxmlformats.org/officeDocument/2006/relationships" type="rect" r:blip="">
            <dgm:adjLst/>
          </dgm:shape>
          <dgm:presOf axis="des" ptType="node"/>
          <dgm:constrLst>
            <dgm:constr type="secFontSz" val="65"/>
            <dgm:constr type="primFontSz" refType="secFontSz"/>
            <dgm:constr type="h"/>
            <dgm:constr type="lMarg" refType="primFontSz" fact="0.42"/>
            <dgm:constr type="tMarg" refType="primFontSz" fact="0.42"/>
            <dgm:constr type="bMarg" refType="primFontSz" fact="0.63"/>
          </dgm:constrLst>
          <dgm:ruleLst>
            <dgm:rule type="h" val="INF" fact="NaN" max="NaN"/>
          </dgm:ruleLst>
        </dgm:layoutNode>
      </dgm:layoutNode>
      <dgm:forEach name="Name5" axis="followSib" ptType="sibTrans" cnt="1">
        <dgm:layoutNode name="space">
          <dgm:alg type="sp"/>
          <dgm:shape xmlns:r="http://schemas.openxmlformats.org/officeDocument/2006/relationships" r:blip="">
            <dgm:adjLst/>
          </dgm:shape>
          <dgm:presOf/>
          <dgm:constrLst/>
          <dgm:ruleLst/>
        </dgm:layoutNode>
      </dgm:forEach>
    </dgm:forEach>
  </dgm:layoutNode>
</dgm:layoutDef>
</file>

<file path=xl/diagrams/layout2.xml><?xml version="1.0" encoding="utf-8"?>
<dgm:layoutDef xmlns:dgm="http://schemas.openxmlformats.org/drawingml/2006/diagram" xmlns:a="http://schemas.openxmlformats.org/drawingml/2006/main" uniqueId="urn:microsoft.com/office/officeart/2005/8/layout/process1">
  <dgm:title val=""/>
  <dgm:desc val=""/>
  <dgm:catLst>
    <dgm:cat type="process" pri="1000"/>
    <dgm:cat type="convert" pri="15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onstrLst>
      <dgm:constr type="w" for="ch" ptType="node" refType="w"/>
      <dgm:constr type="h" for="ch" ptType="node" op="equ"/>
      <dgm:constr type="primFontSz" for="ch" ptType="node" op="equ" val="65"/>
      <dgm:constr type="w" for="ch" ptType="sibTrans" refType="w" refFor="ch" refPtType="node" op="equ" fact="0.4"/>
      <dgm:constr type="h" for="ch" ptType="sibTrans" op="equ"/>
      <dgm:constr type="primFontSz" for="des" forName="connectorText" op="equ" val="55"/>
      <dgm:constr type="primFontSz" for="des" forName="connectorText" refType="primFontSz" refFor="ch" refPtType="node" op="lte" fact="0.8"/>
    </dgm:constrLst>
    <dgm:ruleLst/>
    <dgm:forEach name="nodesForEach" axis="ch" ptType="node">
      <dgm:layoutNode name="node">
        <dgm:varLst>
          <dgm:bulletEnabled val="1"/>
        </dgm:varLst>
        <dgm:alg type="tx"/>
        <dgm:shape xmlns:r="http://schemas.openxmlformats.org/officeDocument/2006/relationships" type="roundRect" r:blip="">
          <dgm:adjLst>
            <dgm:adj idx="1" val="0.1"/>
          </dgm:adjLst>
        </dgm:shape>
        <dgm:presOf axis="desOrSelf" ptType="node"/>
        <dgm:constrLst>
          <dgm:constr type="h" refType="w" fact="0.6"/>
          <dgm:constr type="tMarg" refType="primFontSz" fact="0.3"/>
          <dgm:constr type="bMarg" refType="primFontSz" fact="0.3"/>
          <dgm:constr type="lMarg" refType="primFontSz" fact="0.3"/>
          <dgm:constr type="rMarg" refType="primFontSz" fact="0.3"/>
        </dgm:constrLst>
        <dgm:ruleLst>
          <dgm:rule type="primFontSz" val="18" fact="NaN" max="NaN"/>
          <dgm:rule type="h" val="NaN" fact="1.5" max="NaN"/>
          <dgm:rule type="primFontSz" val="5" fact="NaN" max="NaN"/>
          <dgm:rule type="h" val="INF" fact="NaN" max="NaN"/>
        </dgm:ruleLst>
      </dgm:layoutNode>
      <dgm:forEach name="sibTransForEach" axis="followSib" ptType="sibTrans" cnt="1">
        <dgm:layoutNode name="sibTrans">
          <dgm:alg type="conn">
            <dgm:param type="begPts" val="auto"/>
            <dgm:param type="endPts" val="auto"/>
          </dgm:alg>
          <dgm:shape xmlns:r="http://schemas.openxmlformats.org/officeDocument/2006/relationships" type="conn" r:blip="">
            <dgm:adjLst/>
          </dgm:shape>
          <dgm:presOf axis="self"/>
          <dgm:constrLst>
            <dgm:constr type="h" refType="w" fact="0.62"/>
            <dgm:constr type="connDist"/>
            <dgm:constr type="begPad" refType="connDist" fact="0.25"/>
            <dgm:constr type="endPad" refType="connDist" fact="0.22"/>
          </dgm:constrLst>
          <dgm:ruleLst/>
          <dgm:layoutNode name="connectorText">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5">
  <dgm:title val=""/>
  <dgm:desc val=""/>
  <dgm:catLst>
    <dgm:cat type="simple" pri="105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ln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3">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3">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0">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3">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3">
  <dgm:title val=""/>
  <dgm:desc val=""/>
  <dgm:catLst>
    <dgm:cat type="simple" pri="10300"/>
  </dgm:catLst>
  <dgm:scene3d>
    <a:camera prst="orthographicFront"/>
    <a:lightRig rig="threePt" dir="t"/>
  </dgm:scene3d>
  <dgm:styleLbl name="node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lnNode1">
    <dgm:scene3d>
      <a:camera prst="orthographicFront"/>
      <a:lightRig rig="flat" dir="t"/>
    </dgm:scene3d>
    <dgm:sp3d prstMaterial="dkEdge">
      <a:bevelT w="8200" h="38100"/>
    </dgm:sp3d>
    <dgm:txPr/>
    <dgm:style>
      <a:lnRef idx="1">
        <a:scrgbClr r="0" g="0" b="0"/>
      </a:lnRef>
      <a:fillRef idx="2">
        <a:scrgbClr r="0" g="0" b="0"/>
      </a:fillRef>
      <a:effectRef idx="0">
        <a:scrgbClr r="0" g="0" b="0"/>
      </a:effectRef>
      <a:fontRef idx="minor">
        <a:schemeClr val="dk1"/>
      </a:fontRef>
    </dgm:style>
  </dgm:styleLbl>
  <dgm:styleLbl name="vennNode1">
    <dgm:scene3d>
      <a:camera prst="orthographicFront"/>
      <a:lightRig rig="flat" dir="t"/>
    </dgm:scene3d>
    <dgm:sp3d prstMaterial="dkEdge">
      <a:bevelT w="8200" h="38100"/>
    </dgm:sp3d>
    <dgm:txPr/>
    <dgm:style>
      <a:lnRef idx="0">
        <a:scrgbClr r="0" g="0" b="0"/>
      </a:lnRef>
      <a:fillRef idx="2">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node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f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align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b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f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b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2">
        <a:scrgbClr r="0" g="0" b="0"/>
      </a:fillRef>
      <a:effectRef idx="1">
        <a:scrgbClr r="0" g="0" b="0"/>
      </a:effectRef>
      <a:fontRef idx="minor"/>
    </dgm:style>
  </dgm:styleLbl>
  <dgm:styleLbl name="asst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parChTrans2D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2">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3">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4">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2">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flat" dir="t"/>
    </dgm:scene3d>
    <dgm:sp3d prstMaterial="dkEdge">
      <a:bevelT w="8200" h="38100"/>
    </dgm:sp3d>
    <dgm:txPr/>
    <dgm:style>
      <a:lnRef idx="1">
        <a:scrgbClr r="0" g="0" b="0"/>
      </a:lnRef>
      <a:fillRef idx="2">
        <a:scrgbClr r="0" g="0" b="0"/>
      </a:fillRef>
      <a:effectRef idx="1">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g"/><Relationship Id="rId1" Type="http://schemas.openxmlformats.org/officeDocument/2006/relationships/image" Target="../media/image4.jp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3" Type="http://schemas.openxmlformats.org/officeDocument/2006/relationships/image" Target="../media/image10.jpg"/><Relationship Id="rId2" Type="http://schemas.openxmlformats.org/officeDocument/2006/relationships/image" Target="../media/image9.jpg"/><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8" Type="http://schemas.openxmlformats.org/officeDocument/2006/relationships/image" Target="../media/image13.jpg"/><Relationship Id="rId13" Type="http://schemas.openxmlformats.org/officeDocument/2006/relationships/diagramColors" Target="../diagrams/colors2.xml"/><Relationship Id="rId3" Type="http://schemas.openxmlformats.org/officeDocument/2006/relationships/diagramLayout" Target="../diagrams/layout1.xml"/><Relationship Id="rId7" Type="http://schemas.openxmlformats.org/officeDocument/2006/relationships/image" Target="../media/image12.png"/><Relationship Id="rId12" Type="http://schemas.openxmlformats.org/officeDocument/2006/relationships/diagramQuickStyle" Target="../diagrams/quickStyle2.xml"/><Relationship Id="rId2" Type="http://schemas.openxmlformats.org/officeDocument/2006/relationships/diagramData" Target="../diagrams/data1.xml"/><Relationship Id="rId16" Type="http://schemas.openxmlformats.org/officeDocument/2006/relationships/image" Target="../media/image16.jpg"/><Relationship Id="rId1" Type="http://schemas.openxmlformats.org/officeDocument/2006/relationships/image" Target="../media/image11.png"/><Relationship Id="rId6" Type="http://schemas.microsoft.com/office/2007/relationships/diagramDrawing" Target="../diagrams/drawing1.xml"/><Relationship Id="rId11" Type="http://schemas.openxmlformats.org/officeDocument/2006/relationships/diagramLayout" Target="../diagrams/layout2.xml"/><Relationship Id="rId5" Type="http://schemas.openxmlformats.org/officeDocument/2006/relationships/diagramColors" Target="../diagrams/colors1.xml"/><Relationship Id="rId15" Type="http://schemas.openxmlformats.org/officeDocument/2006/relationships/image" Target="../media/image15.jpg"/><Relationship Id="rId10" Type="http://schemas.openxmlformats.org/officeDocument/2006/relationships/diagramData" Target="../diagrams/data2.xml"/><Relationship Id="rId4" Type="http://schemas.openxmlformats.org/officeDocument/2006/relationships/diagramQuickStyle" Target="../diagrams/quickStyle1.xml"/><Relationship Id="rId9" Type="http://schemas.openxmlformats.org/officeDocument/2006/relationships/image" Target="../media/image14.jpg"/><Relationship Id="rId14" Type="http://schemas.microsoft.com/office/2007/relationships/diagramDrawing" Target="../diagrams/drawing2.xml"/></Relationships>
</file>

<file path=xl/drawings/_rels/drawing5.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jpg"/><Relationship Id="rId1" Type="http://schemas.openxmlformats.org/officeDocument/2006/relationships/image" Target="../media/image17.jpg"/><Relationship Id="rId5" Type="http://schemas.openxmlformats.org/officeDocument/2006/relationships/image" Target="../media/image21.png"/><Relationship Id="rId4" Type="http://schemas.openxmlformats.org/officeDocument/2006/relationships/image" Target="../media/image20.png"/></Relationships>
</file>

<file path=xl/drawings/_rels/drawing6.xml.rels><?xml version="1.0" encoding="UTF-8" standalone="yes"?>
<Relationships xmlns="http://schemas.openxmlformats.org/package/2006/relationships"><Relationship Id="rId1" Type="http://schemas.openxmlformats.org/officeDocument/2006/relationships/image" Target="../media/image22.jpg"/></Relationships>
</file>

<file path=xl/drawings/_rels/drawing7.xml.rels><?xml version="1.0" encoding="UTF-8" standalone="yes"?>
<Relationships xmlns="http://schemas.openxmlformats.org/package/2006/relationships"><Relationship Id="rId2" Type="http://schemas.openxmlformats.org/officeDocument/2006/relationships/image" Target="../media/image23.jpg"/><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4.jpg"/></Relationships>
</file>

<file path=xl/drawings/_rels/drawing9.xml.rels><?xml version="1.0" encoding="UTF-8" standalone="yes"?>
<Relationships xmlns="http://schemas.openxmlformats.org/package/2006/relationships"><Relationship Id="rId1" Type="http://schemas.openxmlformats.org/officeDocument/2006/relationships/image" Target="../media/image25.jpg"/></Relationships>
</file>

<file path=xl/drawings/_rels/drawing10.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image" Target="../media/image26.jpg"/></Relationships>
</file>

<file path=xl/drawings/_rels/drawing11.xml.rels><?xml version="1.0" encoding="UTF-8" standalone="yes"?>
<Relationships xmlns="http://schemas.openxmlformats.org/package/2006/relationships"><Relationship Id="rId1" Type="http://schemas.openxmlformats.org/officeDocument/2006/relationships/image" Target="../media/image27.jpg"/></Relationships>
</file>

<file path=xl/drawings/_rels/drawing12.xml.rels><?xml version="1.0" encoding="UTF-8" standalone="yes"?>
<Relationships xmlns="http://schemas.openxmlformats.org/package/2006/relationships"><Relationship Id="rId1" Type="http://schemas.openxmlformats.org/officeDocument/2006/relationships/image" Target="../media/image27.jpg"/></Relationships>
</file>

<file path=xl/drawings/_rels/drawing13.xml.rels><?xml version="1.0" encoding="UTF-8" standalone="yes"?>
<Relationships xmlns="http://schemas.openxmlformats.org/package/2006/relationships"><Relationship Id="rId1" Type="http://schemas.openxmlformats.org/officeDocument/2006/relationships/image" Target="../media/image27.jpg"/></Relationships>
</file>

<file path=xl/drawings/_rels/drawing14.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29.jpeg"/><Relationship Id="rId1" Type="http://schemas.openxmlformats.org/officeDocument/2006/relationships/image" Target="../media/image28.jpeg"/></Relationships>
</file>

<file path=xl/drawings/_rels/drawing15.xml.rels><?xml version="1.0" encoding="UTF-8" standalone="yes"?>
<Relationships xmlns="http://schemas.openxmlformats.org/package/2006/relationships"><Relationship Id="rId3" Type="http://schemas.openxmlformats.org/officeDocument/2006/relationships/image" Target="../media/image30.jpeg"/><Relationship Id="rId2" Type="http://schemas.openxmlformats.org/officeDocument/2006/relationships/image" Target="../media/image29.jpeg"/><Relationship Id="rId1" Type="http://schemas.openxmlformats.org/officeDocument/2006/relationships/image" Target="../media/image28.jpeg"/><Relationship Id="rId4" Type="http://schemas.openxmlformats.org/officeDocument/2006/relationships/image" Target="../media/image1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0.jpeg"/><Relationship Id="rId2" Type="http://schemas.openxmlformats.org/officeDocument/2006/relationships/image" Target="../media/image29.jpeg"/><Relationship Id="rId1" Type="http://schemas.openxmlformats.org/officeDocument/2006/relationships/image" Target="../media/image28.jpeg"/><Relationship Id="rId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0</xdr:col>
      <xdr:colOff>138878</xdr:colOff>
      <xdr:row>0</xdr:row>
      <xdr:rowOff>1457</xdr:rowOff>
    </xdr:from>
    <xdr:to>
      <xdr:col>11</xdr:col>
      <xdr:colOff>1033875</xdr:colOff>
      <xdr:row>32</xdr:row>
      <xdr:rowOff>3187</xdr:rowOff>
    </xdr:to>
    <xdr:pic>
      <xdr:nvPicPr>
        <xdr:cNvPr id="15" name="Pictur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878" y="1457"/>
          <a:ext cx="9328107" cy="5949047"/>
        </a:xfrm>
        <a:prstGeom prst="rect">
          <a:avLst/>
        </a:prstGeom>
      </xdr:spPr>
    </xdr:pic>
    <xdr:clientData/>
  </xdr:twoCellAnchor>
  <xdr:twoCellAnchor>
    <xdr:from>
      <xdr:col>12</xdr:col>
      <xdr:colOff>569175</xdr:colOff>
      <xdr:row>4</xdr:row>
      <xdr:rowOff>72543</xdr:rowOff>
    </xdr:from>
    <xdr:to>
      <xdr:col>16</xdr:col>
      <xdr:colOff>534328</xdr:colOff>
      <xdr:row>15</xdr:row>
      <xdr:rowOff>82798</xdr:rowOff>
    </xdr:to>
    <xdr:grpSp>
      <xdr:nvGrpSpPr>
        <xdr:cNvPr id="9" name="Group 8">
          <a:extLst>
            <a:ext uri="{FF2B5EF4-FFF2-40B4-BE49-F238E27FC236}">
              <a16:creationId xmlns:a16="http://schemas.microsoft.com/office/drawing/2014/main" id="{00000000-0008-0000-0000-000009000000}"/>
            </a:ext>
          </a:extLst>
        </xdr:cNvPr>
        <xdr:cNvGrpSpPr/>
      </xdr:nvGrpSpPr>
      <xdr:grpSpPr>
        <a:xfrm>
          <a:off x="10330395" y="804063"/>
          <a:ext cx="2738833" cy="2021935"/>
          <a:chOff x="9885090" y="874037"/>
          <a:chExt cx="2683263" cy="2054645"/>
        </a:xfrm>
      </xdr:grpSpPr>
      <xdr:grpSp>
        <xdr:nvGrpSpPr>
          <xdr:cNvPr id="4" name="Group 3">
            <a:extLst>
              <a:ext uri="{FF2B5EF4-FFF2-40B4-BE49-F238E27FC236}">
                <a16:creationId xmlns:a16="http://schemas.microsoft.com/office/drawing/2014/main" id="{00000000-0008-0000-0000-000004000000}"/>
              </a:ext>
            </a:extLst>
          </xdr:cNvPr>
          <xdr:cNvGrpSpPr/>
        </xdr:nvGrpSpPr>
        <xdr:grpSpPr>
          <a:xfrm>
            <a:off x="9885090" y="874037"/>
            <a:ext cx="2683263" cy="2054645"/>
            <a:chOff x="9885090" y="874037"/>
            <a:chExt cx="2683263" cy="2054645"/>
          </a:xfrm>
        </xdr:grpSpPr>
        <xdr:grpSp>
          <xdr:nvGrpSpPr>
            <xdr:cNvPr id="6" name="Group 5">
              <a:extLst>
                <a:ext uri="{FF2B5EF4-FFF2-40B4-BE49-F238E27FC236}">
                  <a16:creationId xmlns:a16="http://schemas.microsoft.com/office/drawing/2014/main" id="{00000000-0008-0000-0000-000006000000}"/>
                </a:ext>
              </a:extLst>
            </xdr:cNvPr>
            <xdr:cNvGrpSpPr/>
          </xdr:nvGrpSpPr>
          <xdr:grpSpPr>
            <a:xfrm>
              <a:off x="9885090" y="874037"/>
              <a:ext cx="2683263" cy="2054645"/>
              <a:chOff x="9703594" y="892966"/>
              <a:chExt cx="2729134" cy="2119311"/>
            </a:xfrm>
          </xdr:grpSpPr>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9703594" y="892966"/>
                <a:ext cx="2729134" cy="553461"/>
              </a:xfrm>
              <a:prstGeom prst="rect">
                <a:avLst/>
              </a:prstGeom>
            </xdr:spPr>
          </xdr:pic>
          <xdr:sp macro="" textlink="">
            <xdr:nvSpPr>
              <xdr:cNvPr id="21" name="CuadroTexto 20">
                <a:extLst>
                  <a:ext uri="{FF2B5EF4-FFF2-40B4-BE49-F238E27FC236}">
                    <a16:creationId xmlns:a16="http://schemas.microsoft.com/office/drawing/2014/main" id="{00000000-0008-0000-0000-000015000000}"/>
                  </a:ext>
                </a:extLst>
              </xdr:cNvPr>
              <xdr:cNvSpPr txBox="1"/>
            </xdr:nvSpPr>
            <xdr:spPr>
              <a:xfrm>
                <a:off x="10425491" y="1615618"/>
                <a:ext cx="1368954" cy="292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i="0">
                    <a:solidFill>
                      <a:schemeClr val="accent1">
                        <a:lumMod val="50000"/>
                      </a:schemeClr>
                    </a:solidFill>
                    <a:latin typeface="Trebuchet MS" pitchFamily="34" charset="0"/>
                  </a:rPr>
                  <a:t>Con</a:t>
                </a:r>
                <a:r>
                  <a:rPr lang="es-CO" sz="1100" b="1" i="0" baseline="0">
                    <a:solidFill>
                      <a:schemeClr val="accent1">
                        <a:lumMod val="50000"/>
                      </a:schemeClr>
                    </a:solidFill>
                    <a:latin typeface="Trebuchet MS" pitchFamily="34" charset="0"/>
                  </a:rPr>
                  <a:t> el apoyo de</a:t>
                </a:r>
                <a:endParaRPr lang="es-CO" sz="1100" b="1" i="0">
                  <a:solidFill>
                    <a:schemeClr val="accent1">
                      <a:lumMod val="50000"/>
                    </a:schemeClr>
                  </a:solidFill>
                  <a:latin typeface="Trebuchet MS" pitchFamily="34" charset="0"/>
                </a:endParaRPr>
              </a:p>
            </xdr:txBody>
          </xdr:sp>
          <xdr:sp macro="" textlink="">
            <xdr:nvSpPr>
              <xdr:cNvPr id="18" name="Rectángulo 17">
                <a:extLst>
                  <a:ext uri="{FF2B5EF4-FFF2-40B4-BE49-F238E27FC236}">
                    <a16:creationId xmlns:a16="http://schemas.microsoft.com/office/drawing/2014/main" id="{00000000-0008-0000-0000-000012000000}"/>
                  </a:ext>
                </a:extLst>
              </xdr:cNvPr>
              <xdr:cNvSpPr/>
            </xdr:nvSpPr>
            <xdr:spPr>
              <a:xfrm>
                <a:off x="10163960" y="2425831"/>
                <a:ext cx="1808407" cy="58644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sp macro="" textlink="">
          <xdr:nvSpPr>
            <xdr:cNvPr id="13" name="CuadroTexto 20">
              <a:extLst>
                <a:ext uri="{FF2B5EF4-FFF2-40B4-BE49-F238E27FC236}">
                  <a16:creationId xmlns:a16="http://schemas.microsoft.com/office/drawing/2014/main" id="{00000000-0008-0000-0000-00000D000000}"/>
                </a:ext>
              </a:extLst>
            </xdr:cNvPr>
            <xdr:cNvSpPr txBox="1"/>
          </xdr:nvSpPr>
          <xdr:spPr>
            <a:xfrm>
              <a:off x="10396187" y="1814921"/>
              <a:ext cx="1591374" cy="3572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b="1" i="0">
                  <a:solidFill>
                    <a:srgbClr val="C2C224"/>
                  </a:solidFill>
                  <a:latin typeface="Trebuchet MS" pitchFamily="34" charset="0"/>
                </a:rPr>
                <a:t>GEF / Sinap</a:t>
              </a:r>
            </a:p>
          </xdr:txBody>
        </xdr:sp>
      </xdr:grpSp>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3"/>
          <a:stretch>
            <a:fillRect/>
          </a:stretch>
        </xdr:blipFill>
        <xdr:spPr>
          <a:xfrm>
            <a:off x="10024481" y="2267939"/>
            <a:ext cx="2400000" cy="609524"/>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437263</xdr:colOff>
      <xdr:row>0</xdr:row>
      <xdr:rowOff>2908</xdr:rowOff>
    </xdr:from>
    <xdr:to>
      <xdr:col>7</xdr:col>
      <xdr:colOff>560633</xdr:colOff>
      <xdr:row>1</xdr:row>
      <xdr:rowOff>8997</xdr:rowOff>
    </xdr:to>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7263" y="2908"/>
          <a:ext cx="10964514" cy="982402"/>
        </a:xfrm>
        <a:prstGeom prst="rect">
          <a:avLst/>
        </a:prstGeom>
      </xdr:spPr>
    </xdr:pic>
    <xdr:clientData/>
  </xdr:twoCellAnchor>
  <xdr:twoCellAnchor>
    <xdr:from>
      <xdr:col>0</xdr:col>
      <xdr:colOff>0</xdr:colOff>
      <xdr:row>1</xdr:row>
      <xdr:rowOff>127000</xdr:rowOff>
    </xdr:from>
    <xdr:to>
      <xdr:col>1</xdr:col>
      <xdr:colOff>5659</xdr:colOff>
      <xdr:row>100</xdr:row>
      <xdr:rowOff>101600</xdr:rowOff>
    </xdr:to>
    <xdr:grpSp>
      <xdr:nvGrpSpPr>
        <xdr:cNvPr id="3" name="Grupo 2">
          <a:extLst>
            <a:ext uri="{FF2B5EF4-FFF2-40B4-BE49-F238E27FC236}">
              <a16:creationId xmlns:a16="http://schemas.microsoft.com/office/drawing/2014/main" id="{5E3DB2A2-56F9-2447-A9BF-50AF771A59D4}"/>
            </a:ext>
          </a:extLst>
        </xdr:cNvPr>
        <xdr:cNvGrpSpPr/>
      </xdr:nvGrpSpPr>
      <xdr:grpSpPr>
        <a:xfrm>
          <a:off x="0" y="1098550"/>
          <a:ext cx="2386909" cy="21424900"/>
          <a:chOff x="0" y="1104900"/>
          <a:chExt cx="2647259" cy="16992600"/>
        </a:xfrm>
      </xdr:grpSpPr>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611" y="1104900"/>
            <a:ext cx="2633648" cy="5287371"/>
          </a:xfrm>
          <a:prstGeom prst="rect">
            <a:avLst/>
          </a:prstGeom>
        </xdr:spPr>
      </xdr:pic>
      <xdr:pic>
        <xdr:nvPicPr>
          <xdr:cNvPr id="5" name="Imagen 4">
            <a:extLst>
              <a:ext uri="{FF2B5EF4-FFF2-40B4-BE49-F238E27FC236}">
                <a16:creationId xmlns:a16="http://schemas.microsoft.com/office/drawing/2014/main" id="{110FB720-37C6-AA41-9F9D-3F9B75F4B225}"/>
              </a:ext>
            </a:extLst>
          </xdr:cNvPr>
          <xdr:cNvPicPr>
            <a:picLocks noChangeAspect="1"/>
          </xdr:cNvPicPr>
        </xdr:nvPicPr>
        <xdr:blipFill>
          <a:blip xmlns:r="http://schemas.openxmlformats.org/officeDocument/2006/relationships" r:embed="rId3"/>
          <a:stretch>
            <a:fillRect/>
          </a:stretch>
        </xdr:blipFill>
        <xdr:spPr>
          <a:xfrm>
            <a:off x="1" y="6428516"/>
            <a:ext cx="2641599" cy="5411007"/>
          </a:xfrm>
          <a:prstGeom prst="rect">
            <a:avLst/>
          </a:prstGeom>
        </xdr:spPr>
      </xdr:pic>
      <xdr:pic>
        <xdr:nvPicPr>
          <xdr:cNvPr id="10" name="Imagen 9">
            <a:extLst>
              <a:ext uri="{FF2B5EF4-FFF2-40B4-BE49-F238E27FC236}">
                <a16:creationId xmlns:a16="http://schemas.microsoft.com/office/drawing/2014/main" id="{23B172BE-0759-5044-8CA2-A67FFE58AE65}"/>
              </a:ext>
            </a:extLst>
          </xdr:cNvPr>
          <xdr:cNvPicPr>
            <a:picLocks noChangeAspect="1"/>
          </xdr:cNvPicPr>
        </xdr:nvPicPr>
        <xdr:blipFill>
          <a:blip xmlns:r="http://schemas.openxmlformats.org/officeDocument/2006/relationships" r:embed="rId4"/>
          <a:stretch>
            <a:fillRect/>
          </a:stretch>
        </xdr:blipFill>
        <xdr:spPr>
          <a:xfrm>
            <a:off x="0" y="11857645"/>
            <a:ext cx="2603500" cy="6239855"/>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1000125</xdr:colOff>
      <xdr:row>29</xdr:row>
      <xdr:rowOff>71390</xdr:rowOff>
    </xdr:from>
    <xdr:to>
      <xdr:col>14</xdr:col>
      <xdr:colOff>1250157</xdr:colOff>
      <xdr:row>31</xdr:row>
      <xdr:rowOff>6481</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86063" y="19454765"/>
          <a:ext cx="9798844" cy="2875935"/>
        </a:xfrm>
        <a:prstGeom prst="rect">
          <a:avLst/>
        </a:prstGeom>
      </xdr:spPr>
    </xdr:pic>
    <xdr:clientData/>
  </xdr:twoCellAnchor>
  <xdr:twoCellAnchor editAs="oneCell">
    <xdr:from>
      <xdr:col>4</xdr:col>
      <xdr:colOff>654836</xdr:colOff>
      <xdr:row>14</xdr:row>
      <xdr:rowOff>88930</xdr:rowOff>
    </xdr:from>
    <xdr:to>
      <xdr:col>14</xdr:col>
      <xdr:colOff>833430</xdr:colOff>
      <xdr:row>14</xdr:row>
      <xdr:rowOff>1989062</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726774" y="9923493"/>
          <a:ext cx="7441406" cy="1900132"/>
        </a:xfrm>
        <a:prstGeom prst="roundRect">
          <a:avLst>
            <a:gd name="adj" fmla="val 8594"/>
          </a:avLst>
        </a:prstGeom>
        <a:solidFill>
          <a:srgbClr val="FFFFFF">
            <a:shade val="85000"/>
          </a:srgbClr>
        </a:solidFill>
        <a:ln>
          <a:noFill/>
        </a:ln>
        <a:effectLst/>
      </xdr:spPr>
    </xdr:pic>
    <xdr:clientData/>
  </xdr:twoCellAnchor>
  <xdr:twoCellAnchor editAs="oneCell">
    <xdr:from>
      <xdr:col>1</xdr:col>
      <xdr:colOff>343247</xdr:colOff>
      <xdr:row>0</xdr:row>
      <xdr:rowOff>3020</xdr:rowOff>
    </xdr:from>
    <xdr:to>
      <xdr:col>14</xdr:col>
      <xdr:colOff>200205</xdr:colOff>
      <xdr:row>1</xdr:row>
      <xdr:rowOff>17731</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74216" y="3020"/>
          <a:ext cx="11060739" cy="99102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161925</xdr:colOff>
      <xdr:row>5</xdr:row>
      <xdr:rowOff>133349</xdr:rowOff>
    </xdr:from>
    <xdr:to>
      <xdr:col>10</xdr:col>
      <xdr:colOff>675140</xdr:colOff>
      <xdr:row>25</xdr:row>
      <xdr:rowOff>142224</xdr:rowOff>
    </xdr:to>
    <xdr:pic>
      <xdr:nvPicPr>
        <xdr:cNvPr id="2" name="Imagen 1">
          <a:extLst>
            <a:ext uri="{FF2B5EF4-FFF2-40B4-BE49-F238E27FC236}">
              <a16:creationId xmlns:a16="http://schemas.microsoft.com/office/drawing/2014/main" id="{2E011AF1-5DCF-A84A-B96B-224D7E0E3BC3}"/>
            </a:ext>
          </a:extLst>
        </xdr:cNvPr>
        <xdr:cNvPicPr>
          <a:picLocks noChangeAspect="1"/>
        </xdr:cNvPicPr>
      </xdr:nvPicPr>
      <xdr:blipFill>
        <a:blip xmlns:r="http://schemas.openxmlformats.org/officeDocument/2006/relationships" r:embed="rId1"/>
        <a:stretch>
          <a:fillRect/>
        </a:stretch>
      </xdr:blipFill>
      <xdr:spPr>
        <a:xfrm>
          <a:off x="2790825" y="1936749"/>
          <a:ext cx="6647315" cy="3818875"/>
        </a:xfrm>
        <a:prstGeom prst="rect">
          <a:avLst/>
        </a:prstGeom>
      </xdr:spPr>
    </xdr:pic>
    <xdr:clientData/>
  </xdr:twoCellAnchor>
  <xdr:twoCellAnchor>
    <xdr:from>
      <xdr:col>11</xdr:col>
      <xdr:colOff>457199</xdr:colOff>
      <xdr:row>6</xdr:row>
      <xdr:rowOff>28575</xdr:rowOff>
    </xdr:from>
    <xdr:to>
      <xdr:col>15</xdr:col>
      <xdr:colOff>381000</xdr:colOff>
      <xdr:row>9</xdr:row>
      <xdr:rowOff>0</xdr:rowOff>
    </xdr:to>
    <xdr:sp macro="" textlink="">
      <xdr:nvSpPr>
        <xdr:cNvPr id="3" name="Llamada rectangular redondeada 2">
          <a:extLst>
            <a:ext uri="{FF2B5EF4-FFF2-40B4-BE49-F238E27FC236}">
              <a16:creationId xmlns:a16="http://schemas.microsoft.com/office/drawing/2014/main" id="{AF41503C-F37A-C04D-BA94-F8D1D4FFF126}"/>
            </a:ext>
          </a:extLst>
        </xdr:cNvPr>
        <xdr:cNvSpPr/>
      </xdr:nvSpPr>
      <xdr:spPr>
        <a:xfrm>
          <a:off x="10096499" y="2022475"/>
          <a:ext cx="3429001" cy="542925"/>
        </a:xfrm>
        <a:prstGeom prst="wedgeRoundRectCallout">
          <a:avLst>
            <a:gd name="adj1" fmla="val -82285"/>
            <a:gd name="adj2" fmla="val 21822"/>
            <a:gd name="adj3" fmla="val 16667"/>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ctr"/>
          <a:r>
            <a:rPr lang="es-CO" sz="1000">
              <a:latin typeface="Trebuchet MS" pitchFamily="34" charset="0"/>
            </a:rPr>
            <a:t>Describe el alcance del</a:t>
          </a:r>
          <a:r>
            <a:rPr lang="es-CO" sz="1000" baseline="0">
              <a:latin typeface="Trebuchet MS" pitchFamily="34" charset="0"/>
            </a:rPr>
            <a:t> elemento de análisis para facilitar su interpretación y análisis</a:t>
          </a:r>
          <a:endParaRPr lang="es-CO" sz="1000">
            <a:latin typeface="Trebuchet MS" pitchFamily="34" charset="0"/>
          </a:endParaRPr>
        </a:p>
      </xdr:txBody>
    </xdr:sp>
    <xdr:clientData/>
  </xdr:twoCellAnchor>
  <xdr:twoCellAnchor>
    <xdr:from>
      <xdr:col>0</xdr:col>
      <xdr:colOff>114300</xdr:colOff>
      <xdr:row>8</xdr:row>
      <xdr:rowOff>95250</xdr:rowOff>
    </xdr:from>
    <xdr:to>
      <xdr:col>3</xdr:col>
      <xdr:colOff>0</xdr:colOff>
      <xdr:row>13</xdr:row>
      <xdr:rowOff>9525</xdr:rowOff>
    </xdr:to>
    <xdr:sp macro="" textlink="">
      <xdr:nvSpPr>
        <xdr:cNvPr id="4" name="Llamada rectangular redondeada 3">
          <a:extLst>
            <a:ext uri="{FF2B5EF4-FFF2-40B4-BE49-F238E27FC236}">
              <a16:creationId xmlns:a16="http://schemas.microsoft.com/office/drawing/2014/main" id="{10EE7644-A13F-8942-9087-6FEFC43CFE9F}"/>
            </a:ext>
          </a:extLst>
        </xdr:cNvPr>
        <xdr:cNvSpPr/>
      </xdr:nvSpPr>
      <xdr:spPr>
        <a:xfrm>
          <a:off x="114300" y="2470150"/>
          <a:ext cx="2514600" cy="866775"/>
        </a:xfrm>
        <a:prstGeom prst="wedgeRoundRectCallout">
          <a:avLst>
            <a:gd name="adj1" fmla="val 63963"/>
            <a:gd name="adj2" fmla="val -4049"/>
            <a:gd name="adj3" fmla="val 16667"/>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ctr"/>
          <a:r>
            <a:rPr lang="es-CO" sz="1100"/>
            <a:t>Debe</a:t>
          </a:r>
          <a:r>
            <a:rPr lang="es-CO" sz="1100" baseline="0"/>
            <a:t> sistematizarse la mayor y mejor información posible de la situación del elemento de análisis</a:t>
          </a:r>
          <a:endParaRPr lang="es-CO" sz="1100"/>
        </a:p>
      </xdr:txBody>
    </xdr:sp>
    <xdr:clientData/>
  </xdr:twoCellAnchor>
  <xdr:twoCellAnchor>
    <xdr:from>
      <xdr:col>11</xdr:col>
      <xdr:colOff>469105</xdr:colOff>
      <xdr:row>9</xdr:row>
      <xdr:rowOff>88107</xdr:rowOff>
    </xdr:from>
    <xdr:to>
      <xdr:col>15</xdr:col>
      <xdr:colOff>381000</xdr:colOff>
      <xdr:row>13</xdr:row>
      <xdr:rowOff>142875</xdr:rowOff>
    </xdr:to>
    <xdr:sp macro="" textlink="">
      <xdr:nvSpPr>
        <xdr:cNvPr id="5" name="Llamada rectangular redondeada 4">
          <a:extLst>
            <a:ext uri="{FF2B5EF4-FFF2-40B4-BE49-F238E27FC236}">
              <a16:creationId xmlns:a16="http://schemas.microsoft.com/office/drawing/2014/main" id="{E2045D91-5346-8940-B941-289B0F644AC4}"/>
            </a:ext>
          </a:extLst>
        </xdr:cNvPr>
        <xdr:cNvSpPr/>
      </xdr:nvSpPr>
      <xdr:spPr>
        <a:xfrm>
          <a:off x="10108405" y="2653507"/>
          <a:ext cx="3417095" cy="816768"/>
        </a:xfrm>
        <a:prstGeom prst="wedgeRoundRectCallout">
          <a:avLst>
            <a:gd name="adj1" fmla="val -88439"/>
            <a:gd name="adj2" fmla="val 16924"/>
            <a:gd name="adj3" fmla="val 16667"/>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ctr"/>
          <a:r>
            <a:rPr lang="es-CO" sz="1000" baseline="0">
              <a:solidFill>
                <a:schemeClr val="dk1"/>
              </a:solidFill>
              <a:latin typeface="Trebuchet MS" pitchFamily="34" charset="0"/>
              <a:ea typeface="+mn-ea"/>
              <a:cs typeface="+mn-cs"/>
            </a:rPr>
            <a:t>Deben listarse los medios y soportes que argumentan el análisis de la situación (p.e. memorias, fotos, estudios, mapas, acuerdos, etc.)</a:t>
          </a:r>
        </a:p>
      </xdr:txBody>
    </xdr:sp>
    <xdr:clientData/>
  </xdr:twoCellAnchor>
  <xdr:twoCellAnchor>
    <xdr:from>
      <xdr:col>11</xdr:col>
      <xdr:colOff>438150</xdr:colOff>
      <xdr:row>3</xdr:row>
      <xdr:rowOff>0</xdr:rowOff>
    </xdr:from>
    <xdr:to>
      <xdr:col>15</xdr:col>
      <xdr:colOff>381000</xdr:colOff>
      <xdr:row>5</xdr:row>
      <xdr:rowOff>104775</xdr:rowOff>
    </xdr:to>
    <xdr:sp macro="" textlink="">
      <xdr:nvSpPr>
        <xdr:cNvPr id="6" name="Llamada rectangular redondeada 5">
          <a:extLst>
            <a:ext uri="{FF2B5EF4-FFF2-40B4-BE49-F238E27FC236}">
              <a16:creationId xmlns:a16="http://schemas.microsoft.com/office/drawing/2014/main" id="{B91B8756-3321-214E-B6CA-3FF73E83E2E7}"/>
            </a:ext>
          </a:extLst>
        </xdr:cNvPr>
        <xdr:cNvSpPr/>
      </xdr:nvSpPr>
      <xdr:spPr>
        <a:xfrm>
          <a:off x="10077450" y="1384300"/>
          <a:ext cx="3448050" cy="523875"/>
        </a:xfrm>
        <a:prstGeom prst="wedgeRoundRectCallout">
          <a:avLst>
            <a:gd name="adj1" fmla="val -145344"/>
            <a:gd name="adj2" fmla="val 89718"/>
            <a:gd name="adj3" fmla="val 16667"/>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ctr"/>
          <a:r>
            <a:rPr lang="es-CO" sz="1000">
              <a:latin typeface="Trebuchet MS" pitchFamily="34" charset="0"/>
            </a:rPr>
            <a:t>Es el título del</a:t>
          </a:r>
          <a:r>
            <a:rPr lang="es-CO" sz="1000" baseline="0">
              <a:latin typeface="Trebuchet MS" pitchFamily="34" charset="0"/>
            </a:rPr>
            <a:t> elemento  de análisis que se abordará en la ficha técnica</a:t>
          </a:r>
          <a:endParaRPr lang="es-CO" sz="1000">
            <a:latin typeface="Trebuchet MS" pitchFamily="34" charset="0"/>
          </a:endParaRPr>
        </a:p>
      </xdr:txBody>
    </xdr:sp>
    <xdr:clientData/>
  </xdr:twoCellAnchor>
  <xdr:twoCellAnchor>
    <xdr:from>
      <xdr:col>0</xdr:col>
      <xdr:colOff>95250</xdr:colOff>
      <xdr:row>14</xdr:row>
      <xdr:rowOff>152401</xdr:rowOff>
    </xdr:from>
    <xdr:to>
      <xdr:col>2</xdr:col>
      <xdr:colOff>742950</xdr:colOff>
      <xdr:row>21</xdr:row>
      <xdr:rowOff>66675</xdr:rowOff>
    </xdr:to>
    <xdr:sp macro="" textlink="">
      <xdr:nvSpPr>
        <xdr:cNvPr id="7" name="Llamada rectangular redondeada 6">
          <a:extLst>
            <a:ext uri="{FF2B5EF4-FFF2-40B4-BE49-F238E27FC236}">
              <a16:creationId xmlns:a16="http://schemas.microsoft.com/office/drawing/2014/main" id="{6B769D75-4BFD-CF4D-BE80-55E4FB75F37E}"/>
            </a:ext>
          </a:extLst>
        </xdr:cNvPr>
        <xdr:cNvSpPr/>
      </xdr:nvSpPr>
      <xdr:spPr>
        <a:xfrm>
          <a:off x="95250" y="3670301"/>
          <a:ext cx="2400300" cy="1247774"/>
        </a:xfrm>
        <a:prstGeom prst="wedgeRoundRectCallout">
          <a:avLst>
            <a:gd name="adj1" fmla="val 74051"/>
            <a:gd name="adj2" fmla="val 11730"/>
            <a:gd name="adj3" fmla="val 16667"/>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ctr"/>
          <a:r>
            <a:rPr lang="es-CO" sz="1100" u="none"/>
            <a:t>Se</a:t>
          </a:r>
          <a:r>
            <a:rPr lang="es-CO" sz="1100" u="none" baseline="0"/>
            <a:t> presenta una descripción genérica de los niveles situacionales. Por ello, es fundamental contextualizar la respuesta en la casilla "Análisis de la situación"</a:t>
          </a:r>
          <a:endParaRPr lang="es-CO" sz="1100" u="none"/>
        </a:p>
      </xdr:txBody>
    </xdr:sp>
    <xdr:clientData/>
  </xdr:twoCellAnchor>
  <xdr:twoCellAnchor>
    <xdr:from>
      <xdr:col>11</xdr:col>
      <xdr:colOff>481012</xdr:colOff>
      <xdr:row>14</xdr:row>
      <xdr:rowOff>109537</xdr:rowOff>
    </xdr:from>
    <xdr:to>
      <xdr:col>15</xdr:col>
      <xdr:colOff>369094</xdr:colOff>
      <xdr:row>21</xdr:row>
      <xdr:rowOff>52387</xdr:rowOff>
    </xdr:to>
    <xdr:sp macro="" textlink="">
      <xdr:nvSpPr>
        <xdr:cNvPr id="8" name="Llamada rectangular redondeada 7">
          <a:extLst>
            <a:ext uri="{FF2B5EF4-FFF2-40B4-BE49-F238E27FC236}">
              <a16:creationId xmlns:a16="http://schemas.microsoft.com/office/drawing/2014/main" id="{7DC6588E-2135-A74D-9717-C2E8AB126322}"/>
            </a:ext>
          </a:extLst>
        </xdr:cNvPr>
        <xdr:cNvSpPr/>
      </xdr:nvSpPr>
      <xdr:spPr>
        <a:xfrm>
          <a:off x="10120312" y="3627437"/>
          <a:ext cx="3393282" cy="1276350"/>
        </a:xfrm>
        <a:prstGeom prst="wedgeRoundRectCallout">
          <a:avLst>
            <a:gd name="adj1" fmla="val -88823"/>
            <a:gd name="adj2" fmla="val 60789"/>
            <a:gd name="adj3" fmla="val 16667"/>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100" baseline="0">
              <a:solidFill>
                <a:schemeClr val="dk1"/>
              </a:solidFill>
              <a:effectLst/>
              <a:latin typeface="+mn-lt"/>
              <a:ea typeface="+mn-ea"/>
              <a:cs typeface="+mn-cs"/>
            </a:rPr>
            <a:t>Debe asignarse un puntaje de acuerdo al nivel situacional que más se aproxime a la realidad del área protegida. Cuando no exista consenso, se asignará el nivel situacional más bajo y se dejará la explicación en la casilla "Análisis de la situación".</a:t>
          </a:r>
          <a:endParaRPr lang="es-CO" sz="1100"/>
        </a:p>
      </xdr:txBody>
    </xdr:sp>
    <xdr:clientData/>
  </xdr:twoCellAnchor>
  <xdr:twoCellAnchor>
    <xdr:from>
      <xdr:col>11</xdr:col>
      <xdr:colOff>452437</xdr:colOff>
      <xdr:row>21</xdr:row>
      <xdr:rowOff>138111</xdr:rowOff>
    </xdr:from>
    <xdr:to>
      <xdr:col>15</xdr:col>
      <xdr:colOff>347662</xdr:colOff>
      <xdr:row>26</xdr:row>
      <xdr:rowOff>476249</xdr:rowOff>
    </xdr:to>
    <xdr:sp macro="" textlink="">
      <xdr:nvSpPr>
        <xdr:cNvPr id="9" name="Llamada rectangular redondeada 8">
          <a:extLst>
            <a:ext uri="{FF2B5EF4-FFF2-40B4-BE49-F238E27FC236}">
              <a16:creationId xmlns:a16="http://schemas.microsoft.com/office/drawing/2014/main" id="{E21D2BDC-BCAF-BB48-B7C2-57E7A3D3554B}"/>
            </a:ext>
          </a:extLst>
        </xdr:cNvPr>
        <xdr:cNvSpPr/>
      </xdr:nvSpPr>
      <xdr:spPr>
        <a:xfrm>
          <a:off x="10091737" y="4989511"/>
          <a:ext cx="3400425" cy="1290638"/>
        </a:xfrm>
        <a:prstGeom prst="wedgeRoundRectCallout">
          <a:avLst>
            <a:gd name="adj1" fmla="val -98096"/>
            <a:gd name="adj2" fmla="val -9353"/>
            <a:gd name="adj3" fmla="val 16667"/>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s-CO" sz="1100" baseline="0">
              <a:solidFill>
                <a:schemeClr val="dk1"/>
              </a:solidFill>
              <a:effectLst/>
              <a:latin typeface="+mn-lt"/>
              <a:ea typeface="+mn-ea"/>
              <a:cs typeface="+mn-cs"/>
            </a:rPr>
            <a:t>De acuerdo al análisis realizado y al nivel situacional escogido, debe plantearse medidas o acciones de manejo conducentes a mejorar el nivel situacional o a mantenerlo cuando está en un nivel alto. Se deberá establecer responsables para su logro</a:t>
          </a:r>
          <a:endParaRPr lang="es-CO" sz="1100"/>
        </a:p>
      </xdr:txBody>
    </xdr:sp>
    <xdr:clientData/>
  </xdr:twoCellAnchor>
  <xdr:twoCellAnchor>
    <xdr:from>
      <xdr:col>0</xdr:col>
      <xdr:colOff>119063</xdr:colOff>
      <xdr:row>29</xdr:row>
      <xdr:rowOff>23819</xdr:rowOff>
    </xdr:from>
    <xdr:to>
      <xdr:col>15</xdr:col>
      <xdr:colOff>261938</xdr:colOff>
      <xdr:row>58</xdr:row>
      <xdr:rowOff>59531</xdr:rowOff>
    </xdr:to>
    <xdr:graphicFrame macro="">
      <xdr:nvGraphicFramePr>
        <xdr:cNvPr id="10" name="Diagrama 9">
          <a:extLst>
            <a:ext uri="{FF2B5EF4-FFF2-40B4-BE49-F238E27FC236}">
              <a16:creationId xmlns:a16="http://schemas.microsoft.com/office/drawing/2014/main" id="{08AD28DF-E2D3-E147-8E89-8826D05B79F7}"/>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xdr:from>
      <xdr:col>4</xdr:col>
      <xdr:colOff>702469</xdr:colOff>
      <xdr:row>30</xdr:row>
      <xdr:rowOff>166685</xdr:rowOff>
    </xdr:from>
    <xdr:to>
      <xdr:col>5</xdr:col>
      <xdr:colOff>285750</xdr:colOff>
      <xdr:row>32</xdr:row>
      <xdr:rowOff>154779</xdr:rowOff>
    </xdr:to>
    <xdr:sp macro="" textlink="">
      <xdr:nvSpPr>
        <xdr:cNvPr id="11" name="Flecha derecha 10">
          <a:extLst>
            <a:ext uri="{FF2B5EF4-FFF2-40B4-BE49-F238E27FC236}">
              <a16:creationId xmlns:a16="http://schemas.microsoft.com/office/drawing/2014/main" id="{DA7B57EF-6D76-1244-82DC-A312147CDA6D}"/>
            </a:ext>
          </a:extLst>
        </xdr:cNvPr>
        <xdr:cNvSpPr/>
      </xdr:nvSpPr>
      <xdr:spPr>
        <a:xfrm>
          <a:off x="4207669" y="7291385"/>
          <a:ext cx="459581" cy="369094"/>
        </a:xfrm>
        <a:prstGeom prst="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140494</xdr:colOff>
      <xdr:row>30</xdr:row>
      <xdr:rowOff>152398</xdr:rowOff>
    </xdr:from>
    <xdr:to>
      <xdr:col>10</xdr:col>
      <xdr:colOff>485775</xdr:colOff>
      <xdr:row>32</xdr:row>
      <xdr:rowOff>140492</xdr:rowOff>
    </xdr:to>
    <xdr:sp macro="" textlink="">
      <xdr:nvSpPr>
        <xdr:cNvPr id="12" name="Flecha derecha 11">
          <a:extLst>
            <a:ext uri="{FF2B5EF4-FFF2-40B4-BE49-F238E27FC236}">
              <a16:creationId xmlns:a16="http://schemas.microsoft.com/office/drawing/2014/main" id="{FA2B296F-6C70-BB49-935B-B7F135D7AC98}"/>
            </a:ext>
          </a:extLst>
        </xdr:cNvPr>
        <xdr:cNvSpPr/>
      </xdr:nvSpPr>
      <xdr:spPr>
        <a:xfrm>
          <a:off x="8903494" y="7277098"/>
          <a:ext cx="345281" cy="369094"/>
        </a:xfrm>
        <a:prstGeom prst="righ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690562</xdr:colOff>
      <xdr:row>84</xdr:row>
      <xdr:rowOff>35715</xdr:rowOff>
    </xdr:from>
    <xdr:to>
      <xdr:col>13</xdr:col>
      <xdr:colOff>452437</xdr:colOff>
      <xdr:row>91</xdr:row>
      <xdr:rowOff>154778</xdr:rowOff>
    </xdr:to>
    <xdr:sp macro="" textlink="">
      <xdr:nvSpPr>
        <xdr:cNvPr id="13" name="CuadroTexto 12">
          <a:extLst>
            <a:ext uri="{FF2B5EF4-FFF2-40B4-BE49-F238E27FC236}">
              <a16:creationId xmlns:a16="http://schemas.microsoft.com/office/drawing/2014/main" id="{9DFC1AF3-320B-0342-A80B-3360FA89CBD0}"/>
            </a:ext>
          </a:extLst>
        </xdr:cNvPr>
        <xdr:cNvSpPr txBox="1"/>
      </xdr:nvSpPr>
      <xdr:spPr>
        <a:xfrm>
          <a:off x="2443162" y="17447415"/>
          <a:ext cx="9401175" cy="145256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spcAft>
              <a:spcPts val="600"/>
            </a:spcAft>
          </a:pPr>
          <a:r>
            <a:rPr lang="es-CO" sz="1100"/>
            <a:t>Cuando la </a:t>
          </a:r>
          <a:r>
            <a:rPr lang="es-CO" sz="1100" b="1" u="sng"/>
            <a:t>aplicación</a:t>
          </a:r>
          <a:r>
            <a:rPr lang="es-CO" sz="1100" b="1" u="sng" baseline="0"/>
            <a:t> la realiza solamente la autoridad ambiental</a:t>
          </a:r>
          <a:r>
            <a:rPr lang="es-CO" sz="1100" baseline="0"/>
            <a:t>, se sugiere proyectar en video beam la hoja "Aplicativo" e ir resolviendo conjuntamente los elementos de análisis. </a:t>
          </a:r>
        </a:p>
        <a:p>
          <a:pPr algn="just">
            <a:spcAft>
              <a:spcPts val="600"/>
            </a:spcAft>
          </a:pPr>
          <a:r>
            <a:rPr lang="es-CO" sz="1100"/>
            <a:t>Cuando la </a:t>
          </a:r>
          <a:r>
            <a:rPr lang="es-CO" sz="1100" b="1" u="sng"/>
            <a:t>aplicación es con actores</a:t>
          </a:r>
          <a:r>
            <a:rPr lang="es-CO" sz="1100"/>
            <a:t>, se sugiere utilizar el conversatorio como</a:t>
          </a:r>
          <a:r>
            <a:rPr lang="es-CO" sz="1100" baseline="0"/>
            <a:t> metodología</a:t>
          </a:r>
          <a:r>
            <a:rPr lang="es-CO" sz="1100"/>
            <a:t>,</a:t>
          </a:r>
          <a:r>
            <a:rPr lang="es-CO" sz="1100" baseline="0"/>
            <a:t> donde el facilitador (líder) ya conoce la estructura de la herramienta y va conduciendo, a través de preguntas orientadoras, el diálogo y aportes para resolver los elementos de análisis. Esto permitirá una conversación más fluída y no tan líneal, además de generar mayor cercanía con los actores, lo que no ocurre cuando se proyecta con video beam. También se sugiere tener impreso en papelote los elementos de análisis que están en la gráfica de la hoja "Estructura", ya que sirve de "ruta de navegación" y ubica a los actores en qué momento del diálogo se encuentran.</a:t>
          </a:r>
          <a:endParaRPr lang="es-CO" sz="1100"/>
        </a:p>
      </xdr:txBody>
    </xdr:sp>
    <xdr:clientData/>
  </xdr:twoCellAnchor>
  <xdr:twoCellAnchor editAs="oneCell">
    <xdr:from>
      <xdr:col>1</xdr:col>
      <xdr:colOff>635903</xdr:colOff>
      <xdr:row>81</xdr:row>
      <xdr:rowOff>187401</xdr:rowOff>
    </xdr:from>
    <xdr:to>
      <xdr:col>2</xdr:col>
      <xdr:colOff>476951</xdr:colOff>
      <xdr:row>85</xdr:row>
      <xdr:rowOff>35715</xdr:rowOff>
    </xdr:to>
    <xdr:pic>
      <xdr:nvPicPr>
        <xdr:cNvPr id="14" name="Imagen 13">
          <a:extLst>
            <a:ext uri="{FF2B5EF4-FFF2-40B4-BE49-F238E27FC236}">
              <a16:creationId xmlns:a16="http://schemas.microsoft.com/office/drawing/2014/main" id="{7D070E87-D8E0-6245-9836-AD73ED8453BF}"/>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512203" y="17027601"/>
          <a:ext cx="717348" cy="610314"/>
        </a:xfrm>
        <a:prstGeom prst="rect">
          <a:avLst/>
        </a:prstGeom>
      </xdr:spPr>
    </xdr:pic>
    <xdr:clientData/>
  </xdr:twoCellAnchor>
  <xdr:twoCellAnchor>
    <xdr:from>
      <xdr:col>6</xdr:col>
      <xdr:colOff>190501</xdr:colOff>
      <xdr:row>58</xdr:row>
      <xdr:rowOff>161937</xdr:rowOff>
    </xdr:from>
    <xdr:to>
      <xdr:col>9</xdr:col>
      <xdr:colOff>138115</xdr:colOff>
      <xdr:row>60</xdr:row>
      <xdr:rowOff>47630</xdr:rowOff>
    </xdr:to>
    <xdr:sp macro="" textlink="">
      <xdr:nvSpPr>
        <xdr:cNvPr id="15" name="Flecha derecha 14">
          <a:extLst>
            <a:ext uri="{FF2B5EF4-FFF2-40B4-BE49-F238E27FC236}">
              <a16:creationId xmlns:a16="http://schemas.microsoft.com/office/drawing/2014/main" id="{8C0E4130-864E-5749-97A9-831C653E2E87}"/>
            </a:ext>
          </a:extLst>
        </xdr:cNvPr>
        <xdr:cNvSpPr/>
      </xdr:nvSpPr>
      <xdr:spPr>
        <a:xfrm rot="5400000">
          <a:off x="6603211" y="11465727"/>
          <a:ext cx="266693" cy="2576514"/>
        </a:xfrm>
        <a:prstGeom prst="rightArrow">
          <a:avLst/>
        </a:prstGeom>
        <a:solidFill>
          <a:srgbClr val="EDD9D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0</xdr:col>
      <xdr:colOff>461093</xdr:colOff>
      <xdr:row>0</xdr:row>
      <xdr:rowOff>2908</xdr:rowOff>
    </xdr:from>
    <xdr:to>
      <xdr:col>14</xdr:col>
      <xdr:colOff>757607</xdr:colOff>
      <xdr:row>1</xdr:row>
      <xdr:rowOff>8997</xdr:rowOff>
    </xdr:to>
    <xdr:pic>
      <xdr:nvPicPr>
        <xdr:cNvPr id="16" name="Picture 11">
          <a:extLst>
            <a:ext uri="{FF2B5EF4-FFF2-40B4-BE49-F238E27FC236}">
              <a16:creationId xmlns:a16="http://schemas.microsoft.com/office/drawing/2014/main" id="{662BD36A-78A8-7E40-9ABA-CA0F38A97A62}"/>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461093" y="2908"/>
          <a:ext cx="12564714" cy="983989"/>
        </a:xfrm>
        <a:prstGeom prst="rect">
          <a:avLst/>
        </a:prstGeom>
      </xdr:spPr>
    </xdr:pic>
    <xdr:clientData/>
  </xdr:twoCellAnchor>
  <xdr:twoCellAnchor>
    <xdr:from>
      <xdr:col>3</xdr:col>
      <xdr:colOff>321469</xdr:colOff>
      <xdr:row>60</xdr:row>
      <xdr:rowOff>154785</xdr:rowOff>
    </xdr:from>
    <xdr:to>
      <xdr:col>11</xdr:col>
      <xdr:colOff>690562</xdr:colOff>
      <xdr:row>62</xdr:row>
      <xdr:rowOff>107157</xdr:rowOff>
    </xdr:to>
    <xdr:grpSp>
      <xdr:nvGrpSpPr>
        <xdr:cNvPr id="17" name="Grupo 16">
          <a:extLst>
            <a:ext uri="{FF2B5EF4-FFF2-40B4-BE49-F238E27FC236}">
              <a16:creationId xmlns:a16="http://schemas.microsoft.com/office/drawing/2014/main" id="{C325DF8D-A1EA-824B-9C05-8991B03F4449}"/>
            </a:ext>
          </a:extLst>
        </xdr:cNvPr>
        <xdr:cNvGrpSpPr/>
      </xdr:nvGrpSpPr>
      <xdr:grpSpPr>
        <a:xfrm>
          <a:off x="2664619" y="12499185"/>
          <a:ext cx="6617493" cy="314322"/>
          <a:chOff x="4023382" y="158487"/>
          <a:chExt cx="3526110" cy="419329"/>
        </a:xfrm>
      </xdr:grpSpPr>
      <xdr:sp macro="" textlink="">
        <xdr:nvSpPr>
          <xdr:cNvPr id="18" name="Rectángulo 17">
            <a:extLst>
              <a:ext uri="{FF2B5EF4-FFF2-40B4-BE49-F238E27FC236}">
                <a16:creationId xmlns:a16="http://schemas.microsoft.com/office/drawing/2014/main" id="{7A8A184E-6A97-C44A-B108-3276B0564451}"/>
              </a:ext>
            </a:extLst>
          </xdr:cNvPr>
          <xdr:cNvSpPr/>
        </xdr:nvSpPr>
        <xdr:spPr>
          <a:xfrm>
            <a:off x="4023382" y="158487"/>
            <a:ext cx="3526110" cy="419329"/>
          </a:xfrm>
          <a:prstGeom prst="rect">
            <a:avLst/>
          </a:prstGeom>
        </xdr:spPr>
        <xdr:style>
          <a:lnRef idx="1">
            <a:schemeClr val="accent2">
              <a:hueOff val="-727682"/>
              <a:satOff val="-41964"/>
              <a:lumOff val="4314"/>
              <a:alphaOff val="0"/>
            </a:schemeClr>
          </a:lnRef>
          <a:fillRef idx="3">
            <a:schemeClr val="accent2">
              <a:hueOff val="-727682"/>
              <a:satOff val="-41964"/>
              <a:lumOff val="4314"/>
              <a:alphaOff val="0"/>
            </a:schemeClr>
          </a:fillRef>
          <a:effectRef idx="3">
            <a:schemeClr val="accent2">
              <a:hueOff val="-727682"/>
              <a:satOff val="-41964"/>
              <a:lumOff val="4314"/>
              <a:alphaOff val="0"/>
            </a:schemeClr>
          </a:effectRef>
          <a:fontRef idx="minor">
            <a:schemeClr val="lt1"/>
          </a:fontRef>
        </xdr:style>
      </xdr:sp>
      <xdr:sp macro="" textlink="">
        <xdr:nvSpPr>
          <xdr:cNvPr id="19" name="CuadroTexto 18">
            <a:extLst>
              <a:ext uri="{FF2B5EF4-FFF2-40B4-BE49-F238E27FC236}">
                <a16:creationId xmlns:a16="http://schemas.microsoft.com/office/drawing/2014/main" id="{0D0867DA-2655-EA4F-A555-CF1EDC7CF721}"/>
              </a:ext>
            </a:extLst>
          </xdr:cNvPr>
          <xdr:cNvSpPr txBox="1"/>
        </xdr:nvSpPr>
        <xdr:spPr>
          <a:xfrm>
            <a:off x="4023382" y="158487"/>
            <a:ext cx="3526110" cy="419329"/>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113792" tIns="65024" rIns="113792" bIns="65024" numCol="1" spcCol="1270" anchor="ctr" anchorCtr="0">
            <a:noAutofit/>
          </a:bodyPr>
          <a:lstStyle/>
          <a:p>
            <a:pPr lvl="0" algn="ctr" defTabSz="711200">
              <a:lnSpc>
                <a:spcPct val="90000"/>
              </a:lnSpc>
              <a:spcBef>
                <a:spcPct val="0"/>
              </a:spcBef>
              <a:spcAft>
                <a:spcPct val="35000"/>
              </a:spcAft>
            </a:pPr>
            <a:r>
              <a:rPr lang="es-ES" sz="1600" b="1" kern="1200">
                <a:latin typeface="Trebuchet MS" panose="020B0603020202020204" pitchFamily="34" charset="0"/>
              </a:rPr>
              <a:t>MOMENTOS DE LA APLICACIÓN</a:t>
            </a:r>
          </a:p>
        </xdr:txBody>
      </xdr:sp>
    </xdr:grpSp>
    <xdr:clientData/>
  </xdr:twoCellAnchor>
  <xdr:twoCellAnchor>
    <xdr:from>
      <xdr:col>2</xdr:col>
      <xdr:colOff>523873</xdr:colOff>
      <xdr:row>63</xdr:row>
      <xdr:rowOff>182815</xdr:rowOff>
    </xdr:from>
    <xdr:to>
      <xdr:col>13</xdr:col>
      <xdr:colOff>500062</xdr:colOff>
      <xdr:row>80</xdr:row>
      <xdr:rowOff>130961</xdr:rowOff>
    </xdr:to>
    <xdr:grpSp>
      <xdr:nvGrpSpPr>
        <xdr:cNvPr id="20" name="Group 12">
          <a:extLst>
            <a:ext uri="{FF2B5EF4-FFF2-40B4-BE49-F238E27FC236}">
              <a16:creationId xmlns:a16="http://schemas.microsoft.com/office/drawing/2014/main" id="{4075ED9A-94C8-0F4C-860E-567A010109E0}"/>
            </a:ext>
          </a:extLst>
        </xdr:cNvPr>
        <xdr:cNvGrpSpPr/>
      </xdr:nvGrpSpPr>
      <xdr:grpSpPr>
        <a:xfrm>
          <a:off x="2085973" y="13070140"/>
          <a:ext cx="8567739" cy="3024721"/>
          <a:chOff x="2047873" y="13446384"/>
          <a:chExt cx="8358189" cy="3186646"/>
        </a:xfrm>
      </xdr:grpSpPr>
      <xdr:pic>
        <xdr:nvPicPr>
          <xdr:cNvPr id="21" name="Picture 9">
            <a:extLst>
              <a:ext uri="{FF2B5EF4-FFF2-40B4-BE49-F238E27FC236}">
                <a16:creationId xmlns:a16="http://schemas.microsoft.com/office/drawing/2014/main" id="{28F4F082-0D5D-8E46-A03E-1C6A94EB7AFA}"/>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154231" y="13549313"/>
            <a:ext cx="1870087" cy="1524000"/>
          </a:xfrm>
          <a:prstGeom prst="rect">
            <a:avLst/>
          </a:prstGeom>
        </xdr:spPr>
      </xdr:pic>
      <xdr:graphicFrame macro="">
        <xdr:nvGraphicFramePr>
          <xdr:cNvPr id="22" name="Diagrama 21">
            <a:extLst>
              <a:ext uri="{FF2B5EF4-FFF2-40B4-BE49-F238E27FC236}">
                <a16:creationId xmlns:a16="http://schemas.microsoft.com/office/drawing/2014/main" id="{02D61F3E-4115-F747-ACF5-E1786DDDCC89}"/>
              </a:ext>
            </a:extLst>
          </xdr:cNvPr>
          <xdr:cNvGraphicFramePr/>
        </xdr:nvGraphicFramePr>
        <xdr:xfrm>
          <a:off x="2047873" y="15061405"/>
          <a:ext cx="8358189" cy="1571625"/>
        </xdr:xfrm>
        <a:graphic>
          <a:graphicData uri="http://schemas.openxmlformats.org/drawingml/2006/diagram">
            <dgm:relIds xmlns:dgm="http://schemas.openxmlformats.org/drawingml/2006/diagram" xmlns:r="http://schemas.openxmlformats.org/officeDocument/2006/relationships" r:dm="rId10" r:lo="rId11" r:qs="rId12" r:cs="rId13"/>
          </a:graphicData>
        </a:graphic>
      </xdr:graphicFrame>
      <xdr:pic>
        <xdr:nvPicPr>
          <xdr:cNvPr id="23" name="Picture 21">
            <a:extLst>
              <a:ext uri="{FF2B5EF4-FFF2-40B4-BE49-F238E27FC236}">
                <a16:creationId xmlns:a16="http://schemas.microsoft.com/office/drawing/2014/main" id="{0758FE99-F7BA-B44D-B5EF-CB6D5BB6E9E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5576094" y="13446384"/>
            <a:ext cx="1498600" cy="1510783"/>
          </a:xfrm>
          <a:prstGeom prst="rect">
            <a:avLst/>
          </a:prstGeom>
        </xdr:spPr>
      </xdr:pic>
      <xdr:pic>
        <xdr:nvPicPr>
          <xdr:cNvPr id="24" name="Picture 22">
            <a:extLst>
              <a:ext uri="{FF2B5EF4-FFF2-40B4-BE49-F238E27FC236}">
                <a16:creationId xmlns:a16="http://schemas.microsoft.com/office/drawing/2014/main" id="{9C0B4992-1158-DE45-9D01-CFC6BA997DA5}"/>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8597206" y="13451682"/>
            <a:ext cx="1493641" cy="1524000"/>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302085</xdr:colOff>
      <xdr:row>0</xdr:row>
      <xdr:rowOff>8538</xdr:rowOff>
    </xdr:from>
    <xdr:to>
      <xdr:col>15</xdr:col>
      <xdr:colOff>535586</xdr:colOff>
      <xdr:row>1</xdr:row>
      <xdr:rowOff>3368</xdr:rowOff>
    </xdr:to>
    <xdr:pic>
      <xdr:nvPicPr>
        <xdr:cNvPr id="11" name="Picture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0679" y="8538"/>
          <a:ext cx="10901501" cy="971143"/>
        </a:xfrm>
        <a:prstGeom prst="rect">
          <a:avLst/>
        </a:prstGeom>
      </xdr:spPr>
    </xdr:pic>
    <xdr:clientData/>
  </xdr:twoCellAnchor>
  <xdr:twoCellAnchor editAs="oneCell">
    <xdr:from>
      <xdr:col>1</xdr:col>
      <xdr:colOff>280609</xdr:colOff>
      <xdr:row>1</xdr:row>
      <xdr:rowOff>22716</xdr:rowOff>
    </xdr:from>
    <xdr:to>
      <xdr:col>15</xdr:col>
      <xdr:colOff>571500</xdr:colOff>
      <xdr:row>25</xdr:row>
      <xdr:rowOff>1047749</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59203" y="999029"/>
          <a:ext cx="10958891" cy="5966126"/>
        </a:xfrm>
        <a:prstGeom prst="rect">
          <a:avLst/>
        </a:prstGeom>
      </xdr:spPr>
    </xdr:pic>
    <xdr:clientData/>
  </xdr:twoCellAnchor>
  <xdr:twoCellAnchor>
    <xdr:from>
      <xdr:col>1</xdr:col>
      <xdr:colOff>396875</xdr:colOff>
      <xdr:row>28</xdr:row>
      <xdr:rowOff>31750</xdr:rowOff>
    </xdr:from>
    <xdr:to>
      <xdr:col>15</xdr:col>
      <xdr:colOff>603250</xdr:colOff>
      <xdr:row>60</xdr:row>
      <xdr:rowOff>63500</xdr:rowOff>
    </xdr:to>
    <xdr:grpSp>
      <xdr:nvGrpSpPr>
        <xdr:cNvPr id="7" name="Grupo 6">
          <a:extLst>
            <a:ext uri="{FF2B5EF4-FFF2-40B4-BE49-F238E27FC236}">
              <a16:creationId xmlns:a16="http://schemas.microsoft.com/office/drawing/2014/main" id="{D602AA0C-7A4E-614F-8D24-F85C8A751A67}"/>
            </a:ext>
          </a:extLst>
        </xdr:cNvPr>
        <xdr:cNvGrpSpPr/>
      </xdr:nvGrpSpPr>
      <xdr:grpSpPr>
        <a:xfrm>
          <a:off x="577850" y="7308850"/>
          <a:ext cx="11141075" cy="5822950"/>
          <a:chOff x="638175" y="238125"/>
          <a:chExt cx="8857143" cy="4523809"/>
        </a:xfrm>
      </xdr:grpSpPr>
      <xdr:pic>
        <xdr:nvPicPr>
          <xdr:cNvPr id="8" name="Imagen 7">
            <a:extLst>
              <a:ext uri="{FF2B5EF4-FFF2-40B4-BE49-F238E27FC236}">
                <a16:creationId xmlns:a16="http://schemas.microsoft.com/office/drawing/2014/main" id="{44FCD8DA-892F-1E4C-9A87-C00C2CF8C4B5}"/>
              </a:ext>
            </a:extLst>
          </xdr:cNvPr>
          <xdr:cNvPicPr>
            <a:picLocks noChangeAspect="1"/>
          </xdr:cNvPicPr>
        </xdr:nvPicPr>
        <xdr:blipFill>
          <a:blip xmlns:r="http://schemas.openxmlformats.org/officeDocument/2006/relationships" r:embed="rId3"/>
          <a:stretch>
            <a:fillRect/>
          </a:stretch>
        </xdr:blipFill>
        <xdr:spPr>
          <a:xfrm>
            <a:off x="638175" y="238125"/>
            <a:ext cx="8857143" cy="4523809"/>
          </a:xfrm>
          <a:prstGeom prst="rect">
            <a:avLst/>
          </a:prstGeom>
        </xdr:spPr>
      </xdr:pic>
      <xdr:pic>
        <xdr:nvPicPr>
          <xdr:cNvPr id="9" name="Imagen 8">
            <a:extLst>
              <a:ext uri="{FF2B5EF4-FFF2-40B4-BE49-F238E27FC236}">
                <a16:creationId xmlns:a16="http://schemas.microsoft.com/office/drawing/2014/main" id="{797C81D4-084D-8C4E-BC0D-202A3060F71D}"/>
              </a:ext>
            </a:extLst>
          </xdr:cNvPr>
          <xdr:cNvPicPr>
            <a:picLocks noChangeAspect="1"/>
          </xdr:cNvPicPr>
        </xdr:nvPicPr>
        <xdr:blipFill>
          <a:blip xmlns:r="http://schemas.openxmlformats.org/officeDocument/2006/relationships" r:embed="rId4"/>
          <a:stretch>
            <a:fillRect/>
          </a:stretch>
        </xdr:blipFill>
        <xdr:spPr>
          <a:xfrm>
            <a:off x="6905626" y="695325"/>
            <a:ext cx="1085850" cy="208122"/>
          </a:xfrm>
          <a:prstGeom prst="rect">
            <a:avLst/>
          </a:prstGeom>
        </xdr:spPr>
      </xdr:pic>
      <xdr:pic>
        <xdr:nvPicPr>
          <xdr:cNvPr id="10" name="Imagen 9">
            <a:extLst>
              <a:ext uri="{FF2B5EF4-FFF2-40B4-BE49-F238E27FC236}">
                <a16:creationId xmlns:a16="http://schemas.microsoft.com/office/drawing/2014/main" id="{423983C8-B699-BC43-AEBF-BA589B91F39B}"/>
              </a:ext>
            </a:extLst>
          </xdr:cNvPr>
          <xdr:cNvPicPr>
            <a:picLocks noChangeAspect="1"/>
          </xdr:cNvPicPr>
        </xdr:nvPicPr>
        <xdr:blipFill>
          <a:blip xmlns:r="http://schemas.openxmlformats.org/officeDocument/2006/relationships" r:embed="rId5"/>
          <a:stretch>
            <a:fillRect/>
          </a:stretch>
        </xdr:blipFill>
        <xdr:spPr>
          <a:xfrm>
            <a:off x="6848475" y="523875"/>
            <a:ext cx="1095238" cy="190476"/>
          </a:xfrm>
          <a:prstGeom prst="rect">
            <a:avLst/>
          </a:prstGeom>
        </xdr:spPr>
      </xdr:pic>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470131</xdr:colOff>
      <xdr:row>0</xdr:row>
      <xdr:rowOff>12762</xdr:rowOff>
    </xdr:from>
    <xdr:to>
      <xdr:col>7</xdr:col>
      <xdr:colOff>2379022</xdr:colOff>
      <xdr:row>1</xdr:row>
      <xdr:rowOff>17540</xdr:rowOff>
    </xdr:to>
    <xdr:pic>
      <xdr:nvPicPr>
        <xdr:cNvPr id="7" name="Picture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0131" y="12762"/>
          <a:ext cx="15184360" cy="981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1081749</xdr:colOff>
      <xdr:row>561</xdr:row>
      <xdr:rowOff>116417</xdr:rowOff>
    </xdr:from>
    <xdr:to>
      <xdr:col>2</xdr:col>
      <xdr:colOff>1471441</xdr:colOff>
      <xdr:row>561</xdr:row>
      <xdr:rowOff>510805</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98468" y="335860761"/>
          <a:ext cx="389692" cy="394388"/>
        </a:xfrm>
        <a:prstGeom prst="rect">
          <a:avLst/>
        </a:prstGeom>
      </xdr:spPr>
    </xdr:pic>
    <xdr:clientData/>
  </xdr:twoCellAnchor>
  <xdr:twoCellAnchor editAs="oneCell">
    <xdr:from>
      <xdr:col>2</xdr:col>
      <xdr:colOff>1053983</xdr:colOff>
      <xdr:row>255</xdr:row>
      <xdr:rowOff>10583</xdr:rowOff>
    </xdr:from>
    <xdr:to>
      <xdr:col>2</xdr:col>
      <xdr:colOff>1443674</xdr:colOff>
      <xdr:row>255</xdr:row>
      <xdr:rowOff>404970</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66733" y="150008166"/>
          <a:ext cx="389691" cy="394387"/>
        </a:xfrm>
        <a:prstGeom prst="rect">
          <a:avLst/>
        </a:prstGeom>
      </xdr:spPr>
    </xdr:pic>
    <xdr:clientData/>
  </xdr:twoCellAnchor>
  <xdr:oneCellAnchor>
    <xdr:from>
      <xdr:col>2</xdr:col>
      <xdr:colOff>431684</xdr:colOff>
      <xdr:row>401</xdr:row>
      <xdr:rowOff>19050</xdr:rowOff>
    </xdr:from>
    <xdr:ext cx="389691" cy="394387"/>
    <xdr:pic>
      <xdr:nvPicPr>
        <xdr:cNvPr id="6" name="Imagen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4434" y="241043883"/>
          <a:ext cx="389691" cy="394387"/>
        </a:xfrm>
        <a:prstGeom prst="rect">
          <a:avLst/>
        </a:prstGeom>
      </xdr:spPr>
    </xdr:pic>
    <xdr:clientData/>
  </xdr:oneCellAnchor>
  <xdr:twoCellAnchor editAs="oneCell">
    <xdr:from>
      <xdr:col>1</xdr:col>
      <xdr:colOff>151442</xdr:colOff>
      <xdr:row>0</xdr:row>
      <xdr:rowOff>2963</xdr:rowOff>
    </xdr:from>
    <xdr:to>
      <xdr:col>9</xdr:col>
      <xdr:colOff>5088</xdr:colOff>
      <xdr:row>1</xdr:row>
      <xdr:rowOff>195</xdr:rowOff>
    </xdr:to>
    <xdr:pic>
      <xdr:nvPicPr>
        <xdr:cNvPr id="8" name="Picture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65755" y="2963"/>
          <a:ext cx="10855021" cy="972592"/>
        </a:xfrm>
        <a:prstGeom prst="rect">
          <a:avLst/>
        </a:prstGeom>
      </xdr:spPr>
    </xdr:pic>
    <xdr:clientData/>
  </xdr:twoCellAnchor>
  <xdr:twoCellAnchor editAs="oneCell">
    <xdr:from>
      <xdr:col>2</xdr:col>
      <xdr:colOff>851577</xdr:colOff>
      <xdr:row>44</xdr:row>
      <xdr:rowOff>34395</xdr:rowOff>
    </xdr:from>
    <xdr:to>
      <xdr:col>2</xdr:col>
      <xdr:colOff>1154906</xdr:colOff>
      <xdr:row>44</xdr:row>
      <xdr:rowOff>369093</xdr:rowOff>
    </xdr:to>
    <xdr:pic>
      <xdr:nvPicPr>
        <xdr:cNvPr id="7" name="Imagen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8296" y="26537708"/>
          <a:ext cx="303329" cy="334698"/>
        </a:xfrm>
        <a:prstGeom prst="rect">
          <a:avLst/>
        </a:prstGeom>
      </xdr:spPr>
    </xdr:pic>
    <xdr:clientData/>
  </xdr:twoCellAnchor>
  <xdr:oneCellAnchor>
    <xdr:from>
      <xdr:col>2</xdr:col>
      <xdr:colOff>1053983</xdr:colOff>
      <xdr:row>105</xdr:row>
      <xdr:rowOff>10583</xdr:rowOff>
    </xdr:from>
    <xdr:ext cx="389691" cy="394387"/>
    <xdr:pic>
      <xdr:nvPicPr>
        <xdr:cNvPr id="9" name="Imagen 8">
          <a:extLst>
            <a:ext uri="{FF2B5EF4-FFF2-40B4-BE49-F238E27FC236}">
              <a16:creationId xmlns:a16="http://schemas.microsoft.com/office/drawing/2014/main" id="{BE87B50C-FBA6-A441-94CC-D07F5C9436A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14358" y="149854708"/>
          <a:ext cx="389691" cy="394387"/>
        </a:xfrm>
        <a:prstGeom prst="rect">
          <a:avLst/>
        </a:prstGeom>
      </xdr:spPr>
    </xdr:pic>
    <xdr:clientData/>
  </xdr:oneCellAnchor>
  <xdr:oneCellAnchor>
    <xdr:from>
      <xdr:col>2</xdr:col>
      <xdr:colOff>431684</xdr:colOff>
      <xdr:row>598</xdr:row>
      <xdr:rowOff>19050</xdr:rowOff>
    </xdr:from>
    <xdr:ext cx="389691" cy="394387"/>
    <xdr:pic>
      <xdr:nvPicPr>
        <xdr:cNvPr id="10" name="Imagen 9">
          <a:extLst>
            <a:ext uri="{FF2B5EF4-FFF2-40B4-BE49-F238E27FC236}">
              <a16:creationId xmlns:a16="http://schemas.microsoft.com/office/drawing/2014/main" id="{483DF297-B95B-6545-8053-BB3F45CB45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09204" y="246145050"/>
          <a:ext cx="389691" cy="394387"/>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2</xdr:col>
      <xdr:colOff>176462</xdr:colOff>
      <xdr:row>0</xdr:row>
      <xdr:rowOff>9259</xdr:rowOff>
    </xdr:from>
    <xdr:to>
      <xdr:col>10</xdr:col>
      <xdr:colOff>715452</xdr:colOff>
      <xdr:row>1</xdr:row>
      <xdr:rowOff>142</xdr:rowOff>
    </xdr:to>
    <xdr:pic>
      <xdr:nvPicPr>
        <xdr:cNvPr id="5" name="Picture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3962" y="9259"/>
          <a:ext cx="10910657" cy="97195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288704</xdr:colOff>
      <xdr:row>0</xdr:row>
      <xdr:rowOff>2500</xdr:rowOff>
    </xdr:from>
    <xdr:to>
      <xdr:col>5</xdr:col>
      <xdr:colOff>4799218</xdr:colOff>
      <xdr:row>0</xdr:row>
      <xdr:rowOff>916798</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55392" y="2500"/>
          <a:ext cx="14150607" cy="91429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90488</xdr:colOff>
      <xdr:row>18</xdr:row>
      <xdr:rowOff>144199</xdr:rowOff>
    </xdr:from>
    <xdr:to>
      <xdr:col>5</xdr:col>
      <xdr:colOff>68792</xdr:colOff>
      <xdr:row>24</xdr:row>
      <xdr:rowOff>5291</xdr:rowOff>
    </xdr:to>
    <xdr:graphicFrame macro="">
      <xdr:nvGraphicFramePr>
        <xdr:cNvPr id="3" name="Gráfico 2">
          <a:extLst>
            <a:ext uri="{FF2B5EF4-FFF2-40B4-BE49-F238E27FC236}">
              <a16:creationId xmlns:a16="http://schemas.microsoft.com/office/drawing/2014/main" id="{00000000-0008-0000-0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27</xdr:row>
      <xdr:rowOff>12436</xdr:rowOff>
    </xdr:from>
    <xdr:to>
      <xdr:col>5</xdr:col>
      <xdr:colOff>28573</xdr:colOff>
      <xdr:row>32</xdr:row>
      <xdr:rowOff>52917</xdr:rowOff>
    </xdr:to>
    <xdr:graphicFrame macro="">
      <xdr:nvGraphicFramePr>
        <xdr:cNvPr id="6" name="Gráfico 5">
          <a:extLst>
            <a:ext uri="{FF2B5EF4-FFF2-40B4-BE49-F238E27FC236}">
              <a16:creationId xmlns:a16="http://schemas.microsoft.com/office/drawing/2014/main" id="{00000000-0008-0000-0A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38</xdr:row>
      <xdr:rowOff>163251</xdr:rowOff>
    </xdr:from>
    <xdr:to>
      <xdr:col>5</xdr:col>
      <xdr:colOff>185736</xdr:colOff>
      <xdr:row>43</xdr:row>
      <xdr:rowOff>969700</xdr:rowOff>
    </xdr:to>
    <xdr:graphicFrame macro="">
      <xdr:nvGraphicFramePr>
        <xdr:cNvPr id="8" name="Gráfico 7">
          <a:extLst>
            <a:ext uri="{FF2B5EF4-FFF2-40B4-BE49-F238E27FC236}">
              <a16:creationId xmlns:a16="http://schemas.microsoft.com/office/drawing/2014/main" id="{00000000-0008-0000-0A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52</xdr:row>
      <xdr:rowOff>178856</xdr:rowOff>
    </xdr:from>
    <xdr:to>
      <xdr:col>5</xdr:col>
      <xdr:colOff>28573</xdr:colOff>
      <xdr:row>58</xdr:row>
      <xdr:rowOff>105832</xdr:rowOff>
    </xdr:to>
    <xdr:graphicFrame macro="">
      <xdr:nvGraphicFramePr>
        <xdr:cNvPr id="10" name="Gráfico 9">
          <a:extLst>
            <a:ext uri="{FF2B5EF4-FFF2-40B4-BE49-F238E27FC236}">
              <a16:creationId xmlns:a16="http://schemas.microsoft.com/office/drawing/2014/main" id="{00000000-0008-0000-0A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140494</xdr:colOff>
      <xdr:row>63</xdr:row>
      <xdr:rowOff>124092</xdr:rowOff>
    </xdr:from>
    <xdr:to>
      <xdr:col>5</xdr:col>
      <xdr:colOff>166686</xdr:colOff>
      <xdr:row>68</xdr:row>
      <xdr:rowOff>439209</xdr:rowOff>
    </xdr:to>
    <xdr:graphicFrame macro="">
      <xdr:nvGraphicFramePr>
        <xdr:cNvPr id="11" name="Gráfico 10">
          <a:extLst>
            <a:ext uri="{FF2B5EF4-FFF2-40B4-BE49-F238E27FC236}">
              <a16:creationId xmlns:a16="http://schemas.microsoft.com/office/drawing/2014/main" id="{00000000-0008-0000-0A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381000</xdr:colOff>
      <xdr:row>2</xdr:row>
      <xdr:rowOff>170657</xdr:rowOff>
    </xdr:from>
    <xdr:to>
      <xdr:col>9</xdr:col>
      <xdr:colOff>31749</xdr:colOff>
      <xdr:row>15</xdr:row>
      <xdr:rowOff>269875</xdr:rowOff>
    </xdr:to>
    <xdr:graphicFrame macro="">
      <xdr:nvGraphicFramePr>
        <xdr:cNvPr id="15" name="Gráfico 14">
          <a:extLst>
            <a:ext uri="{FF2B5EF4-FFF2-40B4-BE49-F238E27FC236}">
              <a16:creationId xmlns:a16="http://schemas.microsoft.com/office/drawing/2014/main" id="{00000000-0008-0000-0A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58207</xdr:colOff>
      <xdr:row>72</xdr:row>
      <xdr:rowOff>178593</xdr:rowOff>
    </xdr:from>
    <xdr:to>
      <xdr:col>5</xdr:col>
      <xdr:colOff>84399</xdr:colOff>
      <xdr:row>78</xdr:row>
      <xdr:rowOff>79376</xdr:rowOff>
    </xdr:to>
    <xdr:graphicFrame macro="">
      <xdr:nvGraphicFramePr>
        <xdr:cNvPr id="14" name="Gráfico 13">
          <a:extLst>
            <a:ext uri="{FF2B5EF4-FFF2-40B4-BE49-F238E27FC236}">
              <a16:creationId xmlns:a16="http://schemas.microsoft.com/office/drawing/2014/main" id="{00000000-0008-0000-0A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127000</xdr:colOff>
      <xdr:row>2</xdr:row>
      <xdr:rowOff>168276</xdr:rowOff>
    </xdr:from>
    <xdr:to>
      <xdr:col>5</xdr:col>
      <xdr:colOff>126999</xdr:colOff>
      <xdr:row>15</xdr:row>
      <xdr:rowOff>238125</xdr:rowOff>
    </xdr:to>
    <xdr:graphicFrame macro="">
      <xdr:nvGraphicFramePr>
        <xdr:cNvPr id="4" name="Gráfico 3">
          <a:extLst>
            <a:ext uri="{FF2B5EF4-FFF2-40B4-BE49-F238E27FC236}">
              <a16:creationId xmlns:a16="http://schemas.microsoft.com/office/drawing/2014/main" id="{00000000-0008-0000-0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2</xdr:col>
      <xdr:colOff>77105</xdr:colOff>
      <xdr:row>0</xdr:row>
      <xdr:rowOff>34987</xdr:rowOff>
    </xdr:from>
    <xdr:to>
      <xdr:col>8</xdr:col>
      <xdr:colOff>3481710</xdr:colOff>
      <xdr:row>0</xdr:row>
      <xdr:rowOff>1219137</xdr:rowOff>
    </xdr:to>
    <xdr:pic>
      <xdr:nvPicPr>
        <xdr:cNvPr id="5" name="Picture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35855" y="34987"/>
          <a:ext cx="18327105" cy="11841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45371</xdr:colOff>
      <xdr:row>0</xdr:row>
      <xdr:rowOff>29479</xdr:rowOff>
    </xdr:from>
    <xdr:to>
      <xdr:col>11</xdr:col>
      <xdr:colOff>453554</xdr:colOff>
      <xdr:row>0</xdr:row>
      <xdr:rowOff>1101788</xdr:rowOff>
    </xdr:to>
    <xdr:pic>
      <xdr:nvPicPr>
        <xdr:cNvPr id="2" name="Picture 1">
          <a:extLst>
            <a:ext uri="{FF2B5EF4-FFF2-40B4-BE49-F238E27FC236}">
              <a16:creationId xmlns:a16="http://schemas.microsoft.com/office/drawing/2014/main" id="{539EEB2B-D581-7D4E-84F5-4115B5D75C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3371" y="29479"/>
          <a:ext cx="18826812" cy="1072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45371</xdr:colOff>
      <xdr:row>0</xdr:row>
      <xdr:rowOff>29479</xdr:rowOff>
    </xdr:from>
    <xdr:to>
      <xdr:col>11</xdr:col>
      <xdr:colOff>453554</xdr:colOff>
      <xdr:row>0</xdr:row>
      <xdr:rowOff>1101788</xdr:rowOff>
    </xdr:to>
    <xdr:pic>
      <xdr:nvPicPr>
        <xdr:cNvPr id="2" name="Picture 1">
          <a:extLst>
            <a:ext uri="{FF2B5EF4-FFF2-40B4-BE49-F238E27FC236}">
              <a16:creationId xmlns:a16="http://schemas.microsoft.com/office/drawing/2014/main" id="{DDFD2DA2-774F-2C4C-B950-20916C5BDF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3371" y="29479"/>
          <a:ext cx="18835883" cy="107230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45371</xdr:colOff>
      <xdr:row>0</xdr:row>
      <xdr:rowOff>29479</xdr:rowOff>
    </xdr:from>
    <xdr:to>
      <xdr:col>11</xdr:col>
      <xdr:colOff>453554</xdr:colOff>
      <xdr:row>0</xdr:row>
      <xdr:rowOff>1101788</xdr:rowOff>
    </xdr:to>
    <xdr:pic>
      <xdr:nvPicPr>
        <xdr:cNvPr id="2" name="Picture 1">
          <a:extLst>
            <a:ext uri="{FF2B5EF4-FFF2-40B4-BE49-F238E27FC236}">
              <a16:creationId xmlns:a16="http://schemas.microsoft.com/office/drawing/2014/main" id="{DE2731F0-DB60-2045-9328-5FB820A46D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3371" y="29479"/>
          <a:ext cx="18835883" cy="107230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0</xdr:colOff>
      <xdr:row>0</xdr:row>
      <xdr:rowOff>19050</xdr:rowOff>
    </xdr:from>
    <xdr:to>
      <xdr:col>2</xdr:col>
      <xdr:colOff>9525</xdr:colOff>
      <xdr:row>0</xdr:row>
      <xdr:rowOff>209550</xdr:rowOff>
    </xdr:to>
    <xdr:pic>
      <xdr:nvPicPr>
        <xdr:cNvPr id="2" name="Picture 1" descr="GEF logo new.jpg">
          <a:extLst>
            <a:ext uri="{FF2B5EF4-FFF2-40B4-BE49-F238E27FC236}">
              <a16:creationId xmlns:a16="http://schemas.microsoft.com/office/drawing/2014/main" id="{A61E4EF0-AB65-3B42-A507-017833EED56B}"/>
            </a:ext>
          </a:extLst>
        </xdr:cNvPr>
        <xdr:cNvPicPr>
          <a:picLocks noChangeAspect="1"/>
        </xdr:cNvPicPr>
      </xdr:nvPicPr>
      <xdr:blipFill>
        <a:blip xmlns:r="http://schemas.openxmlformats.org/officeDocument/2006/relationships" r:embed="rId1" cstate="print"/>
        <a:srcRect/>
        <a:stretch>
          <a:fillRect/>
        </a:stretch>
      </xdr:blipFill>
      <xdr:spPr bwMode="auto">
        <a:xfrm>
          <a:off x="5118100" y="19050"/>
          <a:ext cx="9525" cy="190500"/>
        </a:xfrm>
        <a:prstGeom prst="rect">
          <a:avLst/>
        </a:prstGeom>
        <a:noFill/>
        <a:ln w="9525">
          <a:noFill/>
          <a:miter lim="800000"/>
          <a:headEnd/>
          <a:tailEnd/>
        </a:ln>
      </xdr:spPr>
    </xdr:pic>
    <xdr:clientData/>
  </xdr:twoCellAnchor>
  <xdr:twoCellAnchor editAs="oneCell">
    <xdr:from>
      <xdr:col>2</xdr:col>
      <xdr:colOff>0</xdr:colOff>
      <xdr:row>0</xdr:row>
      <xdr:rowOff>28575</xdr:rowOff>
    </xdr:from>
    <xdr:to>
      <xdr:col>2</xdr:col>
      <xdr:colOff>0</xdr:colOff>
      <xdr:row>1</xdr:row>
      <xdr:rowOff>95250</xdr:rowOff>
    </xdr:to>
    <xdr:pic>
      <xdr:nvPicPr>
        <xdr:cNvPr id="3" name="Picture 2" descr="GEF logo new.jpg">
          <a:extLst>
            <a:ext uri="{FF2B5EF4-FFF2-40B4-BE49-F238E27FC236}">
              <a16:creationId xmlns:a16="http://schemas.microsoft.com/office/drawing/2014/main" id="{576355F4-E32B-6D49-A244-FB18D819B42E}"/>
            </a:ext>
          </a:extLst>
        </xdr:cNvPr>
        <xdr:cNvPicPr>
          <a:picLocks noChangeAspect="1"/>
        </xdr:cNvPicPr>
      </xdr:nvPicPr>
      <xdr:blipFill>
        <a:blip xmlns:r="http://schemas.openxmlformats.org/officeDocument/2006/relationships" r:embed="rId2"/>
        <a:srcRect/>
        <a:stretch>
          <a:fillRect/>
        </a:stretch>
      </xdr:blipFill>
      <xdr:spPr bwMode="auto">
        <a:xfrm>
          <a:off x="5118100" y="28575"/>
          <a:ext cx="0" cy="320675"/>
        </a:xfrm>
        <a:prstGeom prst="rect">
          <a:avLst/>
        </a:prstGeom>
        <a:noFill/>
        <a:ln w="9525">
          <a:noFill/>
          <a:miter lim="800000"/>
          <a:headEnd/>
          <a:tailEnd/>
        </a:ln>
      </xdr:spPr>
    </xdr:pic>
    <xdr:clientData/>
  </xdr:twoCellAnchor>
  <xdr:twoCellAnchor editAs="oneCell">
    <xdr:from>
      <xdr:col>0</xdr:col>
      <xdr:colOff>9525</xdr:colOff>
      <xdr:row>0</xdr:row>
      <xdr:rowOff>19050</xdr:rowOff>
    </xdr:from>
    <xdr:to>
      <xdr:col>1</xdr:col>
      <xdr:colOff>609600</xdr:colOff>
      <xdr:row>2</xdr:row>
      <xdr:rowOff>257175</xdr:rowOff>
    </xdr:to>
    <xdr:pic>
      <xdr:nvPicPr>
        <xdr:cNvPr id="4" name="Picture 4" descr="GEF logo new.jpg">
          <a:extLst>
            <a:ext uri="{FF2B5EF4-FFF2-40B4-BE49-F238E27FC236}">
              <a16:creationId xmlns:a16="http://schemas.microsoft.com/office/drawing/2014/main" id="{3878B888-008E-D445-B858-50EB7192BE83}"/>
            </a:ext>
          </a:extLst>
        </xdr:cNvPr>
        <xdr:cNvPicPr>
          <a:picLocks noChangeAspect="1"/>
        </xdr:cNvPicPr>
      </xdr:nvPicPr>
      <xdr:blipFill>
        <a:blip xmlns:r="http://schemas.openxmlformats.org/officeDocument/2006/relationships" r:embed="rId2" cstate="print"/>
        <a:srcRect/>
        <a:stretch>
          <a:fillRect/>
        </a:stretch>
      </xdr:blipFill>
      <xdr:spPr bwMode="auto">
        <a:xfrm>
          <a:off x="9525" y="19050"/>
          <a:ext cx="803275" cy="784225"/>
        </a:xfrm>
        <a:prstGeom prst="rect">
          <a:avLst/>
        </a:prstGeom>
        <a:noFill/>
        <a:ln w="9525">
          <a:noFill/>
          <a:miter lim="800000"/>
          <a:headEnd/>
          <a:tailEnd/>
        </a:ln>
      </xdr:spPr>
    </xdr:pic>
    <xdr:clientData/>
  </xdr:twoCellAnchor>
  <xdr:twoCellAnchor editAs="oneCell">
    <xdr:from>
      <xdr:col>2</xdr:col>
      <xdr:colOff>0</xdr:colOff>
      <xdr:row>0</xdr:row>
      <xdr:rowOff>19050</xdr:rowOff>
    </xdr:from>
    <xdr:to>
      <xdr:col>2</xdr:col>
      <xdr:colOff>9525</xdr:colOff>
      <xdr:row>0</xdr:row>
      <xdr:rowOff>209550</xdr:rowOff>
    </xdr:to>
    <xdr:pic>
      <xdr:nvPicPr>
        <xdr:cNvPr id="5" name="Picture 1" descr="GEF logo new.jpg">
          <a:extLst>
            <a:ext uri="{FF2B5EF4-FFF2-40B4-BE49-F238E27FC236}">
              <a16:creationId xmlns:a16="http://schemas.microsoft.com/office/drawing/2014/main" id="{53EF3160-CC88-5645-813A-8F35299EC75B}"/>
            </a:ext>
          </a:extLst>
        </xdr:cNvPr>
        <xdr:cNvPicPr>
          <a:picLocks noChangeAspect="1"/>
        </xdr:cNvPicPr>
      </xdr:nvPicPr>
      <xdr:blipFill>
        <a:blip xmlns:r="http://schemas.openxmlformats.org/officeDocument/2006/relationships" r:embed="rId1" cstate="print"/>
        <a:srcRect/>
        <a:stretch>
          <a:fillRect/>
        </a:stretch>
      </xdr:blipFill>
      <xdr:spPr bwMode="auto">
        <a:xfrm>
          <a:off x="5118100" y="19050"/>
          <a:ext cx="9525" cy="190500"/>
        </a:xfrm>
        <a:prstGeom prst="rect">
          <a:avLst/>
        </a:prstGeom>
        <a:noFill/>
        <a:ln w="9525">
          <a:noFill/>
          <a:miter lim="800000"/>
          <a:headEnd/>
          <a:tailEnd/>
        </a:ln>
      </xdr:spPr>
    </xdr:pic>
    <xdr:clientData/>
  </xdr:twoCellAnchor>
  <xdr:twoCellAnchor editAs="oneCell">
    <xdr:from>
      <xdr:col>2</xdr:col>
      <xdr:colOff>0</xdr:colOff>
      <xdr:row>0</xdr:row>
      <xdr:rowOff>28575</xdr:rowOff>
    </xdr:from>
    <xdr:to>
      <xdr:col>2</xdr:col>
      <xdr:colOff>0</xdr:colOff>
      <xdr:row>1</xdr:row>
      <xdr:rowOff>95250</xdr:rowOff>
    </xdr:to>
    <xdr:pic>
      <xdr:nvPicPr>
        <xdr:cNvPr id="6" name="Picture 2" descr="GEF logo new.jpg">
          <a:extLst>
            <a:ext uri="{FF2B5EF4-FFF2-40B4-BE49-F238E27FC236}">
              <a16:creationId xmlns:a16="http://schemas.microsoft.com/office/drawing/2014/main" id="{BA88A571-D960-DD44-AD6F-AC1AA9750324}"/>
            </a:ext>
          </a:extLst>
        </xdr:cNvPr>
        <xdr:cNvPicPr>
          <a:picLocks noChangeAspect="1"/>
        </xdr:cNvPicPr>
      </xdr:nvPicPr>
      <xdr:blipFill>
        <a:blip xmlns:r="http://schemas.openxmlformats.org/officeDocument/2006/relationships" r:embed="rId2"/>
        <a:srcRect/>
        <a:stretch>
          <a:fillRect/>
        </a:stretch>
      </xdr:blipFill>
      <xdr:spPr bwMode="auto">
        <a:xfrm>
          <a:off x="5118100" y="28575"/>
          <a:ext cx="0" cy="320675"/>
        </a:xfrm>
        <a:prstGeom prst="rect">
          <a:avLst/>
        </a:prstGeom>
        <a:noFill/>
        <a:ln w="9525">
          <a:noFill/>
          <a:miter lim="800000"/>
          <a:headEnd/>
          <a:tailEnd/>
        </a:ln>
      </xdr:spPr>
    </xdr:pic>
    <xdr:clientData/>
  </xdr:twoCellAnchor>
  <xdr:twoCellAnchor editAs="oneCell">
    <xdr:from>
      <xdr:col>0</xdr:col>
      <xdr:colOff>9525</xdr:colOff>
      <xdr:row>0</xdr:row>
      <xdr:rowOff>19050</xdr:rowOff>
    </xdr:from>
    <xdr:to>
      <xdr:col>1</xdr:col>
      <xdr:colOff>736600</xdr:colOff>
      <xdr:row>2</xdr:row>
      <xdr:rowOff>381163</xdr:rowOff>
    </xdr:to>
    <xdr:pic>
      <xdr:nvPicPr>
        <xdr:cNvPr id="7" name="Picture 4" descr="GEF logo new.jpg">
          <a:extLst>
            <a:ext uri="{FF2B5EF4-FFF2-40B4-BE49-F238E27FC236}">
              <a16:creationId xmlns:a16="http://schemas.microsoft.com/office/drawing/2014/main" id="{9127B40F-9C6C-7146-90A4-2900F29BAAD2}"/>
            </a:ext>
          </a:extLst>
        </xdr:cNvPr>
        <xdr:cNvPicPr>
          <a:picLocks noChangeAspect="1"/>
        </xdr:cNvPicPr>
      </xdr:nvPicPr>
      <xdr:blipFill>
        <a:blip xmlns:r="http://schemas.openxmlformats.org/officeDocument/2006/relationships" r:embed="rId2" cstate="print"/>
        <a:srcRect/>
        <a:stretch>
          <a:fillRect/>
        </a:stretch>
      </xdr:blipFill>
      <xdr:spPr bwMode="auto">
        <a:xfrm>
          <a:off x="9525" y="19050"/>
          <a:ext cx="930275" cy="908213"/>
        </a:xfrm>
        <a:prstGeom prst="rect">
          <a:avLst/>
        </a:prstGeom>
        <a:noFill/>
        <a:ln w="9525">
          <a:noFill/>
          <a:miter lim="800000"/>
          <a:headEnd/>
          <a:tailEnd/>
        </a:ln>
      </xdr:spPr>
    </xdr:pic>
    <xdr:clientData/>
  </xdr:twoCellAnchor>
  <xdr:oneCellAnchor>
    <xdr:from>
      <xdr:col>5</xdr:col>
      <xdr:colOff>94545</xdr:colOff>
      <xdr:row>3</xdr:row>
      <xdr:rowOff>23988</xdr:rowOff>
    </xdr:from>
    <xdr:ext cx="389691" cy="394387"/>
    <xdr:pic>
      <xdr:nvPicPr>
        <xdr:cNvPr id="8" name="Imagen 7">
          <a:extLst>
            <a:ext uri="{FF2B5EF4-FFF2-40B4-BE49-F238E27FC236}">
              <a16:creationId xmlns:a16="http://schemas.microsoft.com/office/drawing/2014/main" id="{A47119C0-413C-7448-82A3-431A431116F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3772445" y="1039988"/>
          <a:ext cx="389691" cy="394387"/>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9525</xdr:colOff>
      <xdr:row>3</xdr:row>
      <xdr:rowOff>173749</xdr:rowOff>
    </xdr:to>
    <xdr:pic>
      <xdr:nvPicPr>
        <xdr:cNvPr id="2" name="Picture 1" descr="GEF logo new.jpg">
          <a:extLst>
            <a:ext uri="{FF2B5EF4-FFF2-40B4-BE49-F238E27FC236}">
              <a16:creationId xmlns:a16="http://schemas.microsoft.com/office/drawing/2014/main" id="{E3B005D4-C533-3F4C-8423-D82CFB3DC8FA}"/>
            </a:ext>
          </a:extLst>
        </xdr:cNvPr>
        <xdr:cNvPicPr>
          <a:picLocks noChangeAspect="1"/>
        </xdr:cNvPicPr>
      </xdr:nvPicPr>
      <xdr:blipFill>
        <a:blip xmlns:r="http://schemas.openxmlformats.org/officeDocument/2006/relationships" r:embed="rId1" cstate="print"/>
        <a:srcRect/>
        <a:stretch>
          <a:fillRect/>
        </a:stretch>
      </xdr:blipFill>
      <xdr:spPr bwMode="auto">
        <a:xfrm>
          <a:off x="4902200" y="571500"/>
          <a:ext cx="9525" cy="173749"/>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0</xdr:colOff>
      <xdr:row>4</xdr:row>
      <xdr:rowOff>87805</xdr:rowOff>
    </xdr:to>
    <xdr:pic>
      <xdr:nvPicPr>
        <xdr:cNvPr id="3" name="Picture 2" descr="GEF logo new.jpg">
          <a:extLst>
            <a:ext uri="{FF2B5EF4-FFF2-40B4-BE49-F238E27FC236}">
              <a16:creationId xmlns:a16="http://schemas.microsoft.com/office/drawing/2014/main" id="{A6B9601D-E90D-2F45-9A86-9B7DFB9DF024}"/>
            </a:ext>
          </a:extLst>
        </xdr:cNvPr>
        <xdr:cNvPicPr>
          <a:picLocks noChangeAspect="1"/>
        </xdr:cNvPicPr>
      </xdr:nvPicPr>
      <xdr:blipFill>
        <a:blip xmlns:r="http://schemas.openxmlformats.org/officeDocument/2006/relationships" r:embed="rId2"/>
        <a:srcRect/>
        <a:stretch>
          <a:fillRect/>
        </a:stretch>
      </xdr:blipFill>
      <xdr:spPr bwMode="auto">
        <a:xfrm>
          <a:off x="4902200" y="571500"/>
          <a:ext cx="0" cy="265605"/>
        </a:xfrm>
        <a:prstGeom prst="rect">
          <a:avLst/>
        </a:prstGeom>
        <a:noFill/>
        <a:ln w="9525">
          <a:noFill/>
          <a:miter lim="800000"/>
          <a:headEnd/>
          <a:tailEnd/>
        </a:ln>
      </xdr:spPr>
    </xdr:pic>
    <xdr:clientData/>
  </xdr:twoCellAnchor>
  <xdr:twoCellAnchor editAs="oneCell">
    <xdr:from>
      <xdr:col>1</xdr:col>
      <xdr:colOff>2743200</xdr:colOff>
      <xdr:row>3</xdr:row>
      <xdr:rowOff>0</xdr:rowOff>
    </xdr:from>
    <xdr:to>
      <xdr:col>1</xdr:col>
      <xdr:colOff>2743200</xdr:colOff>
      <xdr:row>4</xdr:row>
      <xdr:rowOff>87805</xdr:rowOff>
    </xdr:to>
    <xdr:pic>
      <xdr:nvPicPr>
        <xdr:cNvPr id="4" name="Picture 3" descr="GEF logo new.jpg">
          <a:extLst>
            <a:ext uri="{FF2B5EF4-FFF2-40B4-BE49-F238E27FC236}">
              <a16:creationId xmlns:a16="http://schemas.microsoft.com/office/drawing/2014/main" id="{82738F92-7EC6-B049-BE35-6F6EF917AD82}"/>
            </a:ext>
          </a:extLst>
        </xdr:cNvPr>
        <xdr:cNvPicPr>
          <a:picLocks noChangeAspect="1"/>
        </xdr:cNvPicPr>
      </xdr:nvPicPr>
      <xdr:blipFill>
        <a:blip xmlns:r="http://schemas.openxmlformats.org/officeDocument/2006/relationships" r:embed="rId3" cstate="print"/>
        <a:srcRect/>
        <a:stretch>
          <a:fillRect/>
        </a:stretch>
      </xdr:blipFill>
      <xdr:spPr bwMode="auto">
        <a:xfrm>
          <a:off x="2984500" y="571500"/>
          <a:ext cx="0" cy="265605"/>
        </a:xfrm>
        <a:prstGeom prst="rect">
          <a:avLst/>
        </a:prstGeom>
        <a:noFill/>
        <a:ln w="9525">
          <a:noFill/>
          <a:miter lim="800000"/>
          <a:headEnd/>
          <a:tailEnd/>
        </a:ln>
      </xdr:spPr>
    </xdr:pic>
    <xdr:clientData/>
  </xdr:twoCellAnchor>
  <xdr:twoCellAnchor editAs="oneCell">
    <xdr:from>
      <xdr:col>1</xdr:col>
      <xdr:colOff>2743200</xdr:colOff>
      <xdr:row>0</xdr:row>
      <xdr:rowOff>19050</xdr:rowOff>
    </xdr:from>
    <xdr:to>
      <xdr:col>1</xdr:col>
      <xdr:colOff>2743200</xdr:colOff>
      <xdr:row>1</xdr:row>
      <xdr:rowOff>142875</xdr:rowOff>
    </xdr:to>
    <xdr:pic>
      <xdr:nvPicPr>
        <xdr:cNvPr id="5" name="Picture 3" descr="GEF logo new.jpg">
          <a:extLst>
            <a:ext uri="{FF2B5EF4-FFF2-40B4-BE49-F238E27FC236}">
              <a16:creationId xmlns:a16="http://schemas.microsoft.com/office/drawing/2014/main" id="{DB8CDDE4-EA5D-9C44-9EBB-8BB75AF02190}"/>
            </a:ext>
          </a:extLst>
        </xdr:cNvPr>
        <xdr:cNvPicPr>
          <a:picLocks noChangeAspect="1"/>
        </xdr:cNvPicPr>
      </xdr:nvPicPr>
      <xdr:blipFill>
        <a:blip xmlns:r="http://schemas.openxmlformats.org/officeDocument/2006/relationships" r:embed="rId3" cstate="print"/>
        <a:srcRect/>
        <a:stretch>
          <a:fillRect/>
        </a:stretch>
      </xdr:blipFill>
      <xdr:spPr bwMode="auto">
        <a:xfrm>
          <a:off x="2984500" y="19050"/>
          <a:ext cx="0" cy="314325"/>
        </a:xfrm>
        <a:prstGeom prst="rect">
          <a:avLst/>
        </a:prstGeom>
        <a:noFill/>
        <a:ln w="9525">
          <a:noFill/>
          <a:miter lim="800000"/>
          <a:headEnd/>
          <a:tailEnd/>
        </a:ln>
      </xdr:spPr>
    </xdr:pic>
    <xdr:clientData/>
  </xdr:twoCellAnchor>
  <xdr:twoCellAnchor editAs="oneCell">
    <xdr:from>
      <xdr:col>0</xdr:col>
      <xdr:colOff>228600</xdr:colOff>
      <xdr:row>0</xdr:row>
      <xdr:rowOff>63500</xdr:rowOff>
    </xdr:from>
    <xdr:to>
      <xdr:col>1</xdr:col>
      <xdr:colOff>917575</xdr:colOff>
      <xdr:row>2</xdr:row>
      <xdr:rowOff>374813</xdr:rowOff>
    </xdr:to>
    <xdr:pic>
      <xdr:nvPicPr>
        <xdr:cNvPr id="6" name="Picture 4" descr="GEF logo new.jpg">
          <a:extLst>
            <a:ext uri="{FF2B5EF4-FFF2-40B4-BE49-F238E27FC236}">
              <a16:creationId xmlns:a16="http://schemas.microsoft.com/office/drawing/2014/main" id="{A6D0B3FF-EB23-134B-9C1D-B2415B007B74}"/>
            </a:ext>
          </a:extLst>
        </xdr:cNvPr>
        <xdr:cNvPicPr>
          <a:picLocks noChangeAspect="1"/>
        </xdr:cNvPicPr>
      </xdr:nvPicPr>
      <xdr:blipFill>
        <a:blip xmlns:r="http://schemas.openxmlformats.org/officeDocument/2006/relationships" r:embed="rId2" cstate="print"/>
        <a:srcRect/>
        <a:stretch>
          <a:fillRect/>
        </a:stretch>
      </xdr:blipFill>
      <xdr:spPr bwMode="auto">
        <a:xfrm>
          <a:off x="228600" y="63500"/>
          <a:ext cx="930275" cy="908213"/>
        </a:xfrm>
        <a:prstGeom prst="rect">
          <a:avLst/>
        </a:prstGeom>
        <a:noFill/>
        <a:ln w="9525">
          <a:noFill/>
          <a:miter lim="800000"/>
          <a:headEnd/>
          <a:tailEnd/>
        </a:ln>
      </xdr:spPr>
    </xdr:pic>
    <xdr:clientData/>
  </xdr:twoCellAnchor>
  <xdr:oneCellAnchor>
    <xdr:from>
      <xdr:col>6</xdr:col>
      <xdr:colOff>437445</xdr:colOff>
      <xdr:row>2</xdr:row>
      <xdr:rowOff>112888</xdr:rowOff>
    </xdr:from>
    <xdr:ext cx="389691" cy="394387"/>
    <xdr:pic>
      <xdr:nvPicPr>
        <xdr:cNvPr id="7" name="Imagen 6">
          <a:extLst>
            <a:ext uri="{FF2B5EF4-FFF2-40B4-BE49-F238E27FC236}">
              <a16:creationId xmlns:a16="http://schemas.microsoft.com/office/drawing/2014/main" id="{04DE9B10-17D0-BE40-85A6-54423AE7FA2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6891001" y="719666"/>
          <a:ext cx="389691" cy="394387"/>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twoCellAnchor editAs="oneCell">
    <xdr:from>
      <xdr:col>2</xdr:col>
      <xdr:colOff>0</xdr:colOff>
      <xdr:row>4</xdr:row>
      <xdr:rowOff>0</xdr:rowOff>
    </xdr:from>
    <xdr:to>
      <xdr:col>2</xdr:col>
      <xdr:colOff>9525</xdr:colOff>
      <xdr:row>4</xdr:row>
      <xdr:rowOff>173749</xdr:rowOff>
    </xdr:to>
    <xdr:pic>
      <xdr:nvPicPr>
        <xdr:cNvPr id="2" name="Picture 1" descr="GEF logo new.jpg">
          <a:extLst>
            <a:ext uri="{FF2B5EF4-FFF2-40B4-BE49-F238E27FC236}">
              <a16:creationId xmlns:a16="http://schemas.microsoft.com/office/drawing/2014/main" id="{45791DC2-AA94-0349-A535-7D6B5D6AB282}"/>
            </a:ext>
          </a:extLst>
        </xdr:cNvPr>
        <xdr:cNvPicPr>
          <a:picLocks noChangeAspect="1"/>
        </xdr:cNvPicPr>
      </xdr:nvPicPr>
      <xdr:blipFill>
        <a:blip xmlns:r="http://schemas.openxmlformats.org/officeDocument/2006/relationships" r:embed="rId1" cstate="print"/>
        <a:srcRect/>
        <a:stretch>
          <a:fillRect/>
        </a:stretch>
      </xdr:blipFill>
      <xdr:spPr bwMode="auto">
        <a:xfrm>
          <a:off x="4902200" y="571500"/>
          <a:ext cx="9525" cy="173749"/>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0</xdr:colOff>
      <xdr:row>5</xdr:row>
      <xdr:rowOff>75105</xdr:rowOff>
    </xdr:to>
    <xdr:pic>
      <xdr:nvPicPr>
        <xdr:cNvPr id="3" name="Picture 2" descr="GEF logo new.jpg">
          <a:extLst>
            <a:ext uri="{FF2B5EF4-FFF2-40B4-BE49-F238E27FC236}">
              <a16:creationId xmlns:a16="http://schemas.microsoft.com/office/drawing/2014/main" id="{A053B6B3-58FE-FD4F-9176-A9C8BB2F4C51}"/>
            </a:ext>
          </a:extLst>
        </xdr:cNvPr>
        <xdr:cNvPicPr>
          <a:picLocks noChangeAspect="1"/>
        </xdr:cNvPicPr>
      </xdr:nvPicPr>
      <xdr:blipFill>
        <a:blip xmlns:r="http://schemas.openxmlformats.org/officeDocument/2006/relationships" r:embed="rId2"/>
        <a:srcRect/>
        <a:stretch>
          <a:fillRect/>
        </a:stretch>
      </xdr:blipFill>
      <xdr:spPr bwMode="auto">
        <a:xfrm>
          <a:off x="4902200" y="571500"/>
          <a:ext cx="0" cy="265605"/>
        </a:xfrm>
        <a:prstGeom prst="rect">
          <a:avLst/>
        </a:prstGeom>
        <a:noFill/>
        <a:ln w="9525">
          <a:noFill/>
          <a:miter lim="800000"/>
          <a:headEnd/>
          <a:tailEnd/>
        </a:ln>
      </xdr:spPr>
    </xdr:pic>
    <xdr:clientData/>
  </xdr:twoCellAnchor>
  <xdr:twoCellAnchor editAs="oneCell">
    <xdr:from>
      <xdr:col>1</xdr:col>
      <xdr:colOff>2743200</xdr:colOff>
      <xdr:row>4</xdr:row>
      <xdr:rowOff>0</xdr:rowOff>
    </xdr:from>
    <xdr:to>
      <xdr:col>1</xdr:col>
      <xdr:colOff>2743200</xdr:colOff>
      <xdr:row>5</xdr:row>
      <xdr:rowOff>75105</xdr:rowOff>
    </xdr:to>
    <xdr:pic>
      <xdr:nvPicPr>
        <xdr:cNvPr id="4" name="Picture 3" descr="GEF logo new.jpg">
          <a:extLst>
            <a:ext uri="{FF2B5EF4-FFF2-40B4-BE49-F238E27FC236}">
              <a16:creationId xmlns:a16="http://schemas.microsoft.com/office/drawing/2014/main" id="{65C52654-B5E1-4C42-A2FC-AA45FEEED026}"/>
            </a:ext>
          </a:extLst>
        </xdr:cNvPr>
        <xdr:cNvPicPr>
          <a:picLocks noChangeAspect="1"/>
        </xdr:cNvPicPr>
      </xdr:nvPicPr>
      <xdr:blipFill>
        <a:blip xmlns:r="http://schemas.openxmlformats.org/officeDocument/2006/relationships" r:embed="rId3" cstate="print"/>
        <a:srcRect/>
        <a:stretch>
          <a:fillRect/>
        </a:stretch>
      </xdr:blipFill>
      <xdr:spPr bwMode="auto">
        <a:xfrm>
          <a:off x="2984500" y="571500"/>
          <a:ext cx="0" cy="265605"/>
        </a:xfrm>
        <a:prstGeom prst="rect">
          <a:avLst/>
        </a:prstGeom>
        <a:noFill/>
        <a:ln w="9525">
          <a:noFill/>
          <a:miter lim="800000"/>
          <a:headEnd/>
          <a:tailEnd/>
        </a:ln>
      </xdr:spPr>
    </xdr:pic>
    <xdr:clientData/>
  </xdr:twoCellAnchor>
  <xdr:twoCellAnchor editAs="oneCell">
    <xdr:from>
      <xdr:col>1</xdr:col>
      <xdr:colOff>2743200</xdr:colOff>
      <xdr:row>0</xdr:row>
      <xdr:rowOff>19050</xdr:rowOff>
    </xdr:from>
    <xdr:to>
      <xdr:col>1</xdr:col>
      <xdr:colOff>2743200</xdr:colOff>
      <xdr:row>1</xdr:row>
      <xdr:rowOff>142875</xdr:rowOff>
    </xdr:to>
    <xdr:pic>
      <xdr:nvPicPr>
        <xdr:cNvPr id="5" name="Picture 3" descr="GEF logo new.jpg">
          <a:extLst>
            <a:ext uri="{FF2B5EF4-FFF2-40B4-BE49-F238E27FC236}">
              <a16:creationId xmlns:a16="http://schemas.microsoft.com/office/drawing/2014/main" id="{1DAC9EE3-E656-5548-8D68-7210D7EAEADA}"/>
            </a:ext>
          </a:extLst>
        </xdr:cNvPr>
        <xdr:cNvPicPr>
          <a:picLocks noChangeAspect="1"/>
        </xdr:cNvPicPr>
      </xdr:nvPicPr>
      <xdr:blipFill>
        <a:blip xmlns:r="http://schemas.openxmlformats.org/officeDocument/2006/relationships" r:embed="rId3" cstate="print"/>
        <a:srcRect/>
        <a:stretch>
          <a:fillRect/>
        </a:stretch>
      </xdr:blipFill>
      <xdr:spPr bwMode="auto">
        <a:xfrm>
          <a:off x="2984500" y="19050"/>
          <a:ext cx="0" cy="314325"/>
        </a:xfrm>
        <a:prstGeom prst="rect">
          <a:avLst/>
        </a:prstGeom>
        <a:noFill/>
        <a:ln w="9525">
          <a:noFill/>
          <a:miter lim="800000"/>
          <a:headEnd/>
          <a:tailEnd/>
        </a:ln>
      </xdr:spPr>
    </xdr:pic>
    <xdr:clientData/>
  </xdr:twoCellAnchor>
  <xdr:twoCellAnchor editAs="oneCell">
    <xdr:from>
      <xdr:col>0</xdr:col>
      <xdr:colOff>228600</xdr:colOff>
      <xdr:row>0</xdr:row>
      <xdr:rowOff>12700</xdr:rowOff>
    </xdr:from>
    <xdr:to>
      <xdr:col>1</xdr:col>
      <xdr:colOff>916164</xdr:colOff>
      <xdr:row>2</xdr:row>
      <xdr:rowOff>105291</xdr:rowOff>
    </xdr:to>
    <xdr:pic>
      <xdr:nvPicPr>
        <xdr:cNvPr id="6" name="Picture 4" descr="GEF logo new.jpg">
          <a:extLst>
            <a:ext uri="{FF2B5EF4-FFF2-40B4-BE49-F238E27FC236}">
              <a16:creationId xmlns:a16="http://schemas.microsoft.com/office/drawing/2014/main" id="{F7251807-4A24-C442-A5EC-AA04F5DE0C6F}"/>
            </a:ext>
          </a:extLst>
        </xdr:cNvPr>
        <xdr:cNvPicPr>
          <a:picLocks noChangeAspect="1"/>
        </xdr:cNvPicPr>
      </xdr:nvPicPr>
      <xdr:blipFill>
        <a:blip xmlns:r="http://schemas.openxmlformats.org/officeDocument/2006/relationships" r:embed="rId2" cstate="print"/>
        <a:srcRect/>
        <a:stretch>
          <a:fillRect/>
        </a:stretch>
      </xdr:blipFill>
      <xdr:spPr bwMode="auto">
        <a:xfrm>
          <a:off x="228600" y="12700"/>
          <a:ext cx="928864" cy="918091"/>
        </a:xfrm>
        <a:prstGeom prst="rect">
          <a:avLst/>
        </a:prstGeom>
        <a:noFill/>
        <a:ln w="9525">
          <a:noFill/>
          <a:miter lim="800000"/>
          <a:headEnd/>
          <a:tailEnd/>
        </a:ln>
      </xdr:spPr>
    </xdr:pic>
    <xdr:clientData/>
  </xdr:twoCellAnchor>
  <xdr:oneCellAnchor>
    <xdr:from>
      <xdr:col>6</xdr:col>
      <xdr:colOff>596900</xdr:colOff>
      <xdr:row>1</xdr:row>
      <xdr:rowOff>622300</xdr:rowOff>
    </xdr:from>
    <xdr:ext cx="389691" cy="394387"/>
    <xdr:pic>
      <xdr:nvPicPr>
        <xdr:cNvPr id="8" name="Imagen 7">
          <a:extLst>
            <a:ext uri="{FF2B5EF4-FFF2-40B4-BE49-F238E27FC236}">
              <a16:creationId xmlns:a16="http://schemas.microsoft.com/office/drawing/2014/main" id="{30994AC4-9FB0-C34C-8822-A049BB35550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843000" y="812800"/>
          <a:ext cx="389691" cy="394387"/>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ndreabarreroramirez%201%202\Documents\PARQUES%20NACIONALES\AN&#771;O%202020\GEF%20Tracking%20Tools\Biodiversity%20Tracking%20Tools\Copy%20of%20GEF6-BD-TrackingTool-Programs-1-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ndreabarreroramirez%201%202\Downloads\GEF7-BD-TrackingTool-Protected%20Area%20Projects%20(1)%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mchamorro/Downloads/11.12.18%20Tracking%20Tool%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thegef.org/Users/wb329858/AppData/Local/Temp/notesB0546A/P041396%20-%20Moroc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 not delet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 not delete"/>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j. 1 Section I"/>
      <sheetName val="Obj. 1 Section II"/>
      <sheetName val="Obj. 1. Section III"/>
      <sheetName val="Do not delete"/>
    </sheetNames>
    <sheetDataSet>
      <sheetData sheetId="0"/>
      <sheetData sheetId="1"/>
      <sheetData sheetId="2"/>
      <sheetData sheetId="3">
        <row r="3">
          <cell r="A3" t="str">
            <v>Biosphere Reserve</v>
          </cell>
        </row>
        <row r="4">
          <cell r="A4" t="str">
            <v>World Heritage Site</v>
          </cell>
        </row>
        <row r="5">
          <cell r="A5" t="str">
            <v>Ramsar</v>
          </cell>
        </row>
        <row r="6">
          <cell r="A6" t="str">
            <v xml:space="preserve">Biosphere Reserve and World Heritage Site </v>
          </cell>
        </row>
        <row r="7">
          <cell r="A7" t="str">
            <v>Biosphere Reserve and Ramsar Site</v>
          </cell>
        </row>
        <row r="8">
          <cell r="A8" t="str">
            <v>Biosphere Reserve, Ramsar Site, World Heritage Site</v>
          </cell>
        </row>
        <row r="9">
          <cell r="A9" t="str">
            <v>World Heritage Site and Ramsar</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lanations"/>
      <sheetName val="te_Project"/>
      <sheetName val="te_Proj_results"/>
      <sheetName val="te_Proj_inputs"/>
      <sheetName val="Listas"/>
    </sheetNames>
    <sheetDataSet>
      <sheetData sheetId="0"/>
      <sheetData sheetId="1"/>
      <sheetData sheetId="2"/>
      <sheetData sheetId="3">
        <row r="3">
          <cell r="C3">
            <v>0</v>
          </cell>
        </row>
        <row r="4">
          <cell r="C4">
            <v>1</v>
          </cell>
        </row>
        <row r="5">
          <cell r="C5">
            <v>0</v>
          </cell>
        </row>
        <row r="31">
          <cell r="B31">
            <v>0</v>
          </cell>
        </row>
        <row r="32">
          <cell r="B32">
            <v>0</v>
          </cell>
        </row>
        <row r="33">
          <cell r="B33">
            <v>1</v>
          </cell>
        </row>
        <row r="34">
          <cell r="B34">
            <v>2</v>
          </cell>
        </row>
        <row r="35">
          <cell r="B35">
            <v>3</v>
          </cell>
        </row>
        <row r="36">
          <cell r="B36">
            <v>4</v>
          </cell>
        </row>
        <row r="37">
          <cell r="B37">
            <v>5</v>
          </cell>
        </row>
        <row r="50">
          <cell r="B50">
            <v>0</v>
          </cell>
        </row>
        <row r="51">
          <cell r="B51" t="str">
            <v>Energy_Efficiency</v>
          </cell>
        </row>
        <row r="52">
          <cell r="B52" t="str">
            <v>Renewable_Energy</v>
          </cell>
        </row>
        <row r="53">
          <cell r="B53" t="str">
            <v>Transport_Urban</v>
          </cell>
        </row>
        <row r="54">
          <cell r="B54" t="str">
            <v>LULUCF</v>
          </cell>
        </row>
        <row r="55">
          <cell r="B55" t="str">
            <v>Other</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499984740745262"/>
  </sheetPr>
  <dimension ref="A1:W32"/>
  <sheetViews>
    <sheetView topLeftCell="A15" zoomScaleNormal="100" workbookViewId="0">
      <selection activeCell="P24" sqref="P24:Q25"/>
    </sheetView>
  </sheetViews>
  <sheetFormatPr baseColWidth="10" defaultColWidth="11.44140625" defaultRowHeight="14.4"/>
  <cols>
    <col min="1" max="11" width="11.44140625" style="7"/>
    <col min="12" max="12" width="16.44140625" style="7" customWidth="1"/>
    <col min="13" max="13" width="9.44140625" style="7" customWidth="1"/>
    <col min="14" max="14" width="1.88671875" style="7" customWidth="1"/>
    <col min="15" max="15" width="17.6640625" style="7" customWidth="1"/>
    <col min="16" max="16" width="11.44140625" style="7"/>
    <col min="17" max="17" width="10.88671875" style="7" customWidth="1"/>
    <col min="18" max="16384" width="11.44140625" style="7"/>
  </cols>
  <sheetData>
    <row r="1" spans="1:23">
      <c r="A1" s="3"/>
      <c r="B1" s="3"/>
      <c r="C1" s="3"/>
      <c r="D1" s="3"/>
      <c r="E1" s="3"/>
      <c r="F1" s="3"/>
      <c r="G1" s="3"/>
      <c r="H1" s="3"/>
      <c r="I1" s="3"/>
      <c r="J1" s="3"/>
      <c r="K1" s="3"/>
      <c r="L1" s="3"/>
      <c r="M1" s="3"/>
      <c r="N1" s="3"/>
      <c r="O1" s="3"/>
      <c r="P1" s="3"/>
      <c r="Q1" s="3"/>
      <c r="R1" s="3"/>
      <c r="S1" s="3"/>
      <c r="T1" s="3"/>
      <c r="U1" s="3"/>
      <c r="V1" s="3"/>
      <c r="W1" s="3"/>
    </row>
    <row r="2" spans="1:23">
      <c r="A2" s="3"/>
      <c r="B2" s="3"/>
      <c r="C2" s="3"/>
      <c r="D2" s="3"/>
      <c r="E2" s="3"/>
      <c r="F2" s="3"/>
      <c r="G2" s="3"/>
      <c r="H2" s="3"/>
      <c r="I2" s="3"/>
      <c r="J2" s="3"/>
      <c r="K2" s="3"/>
      <c r="L2" s="3"/>
      <c r="M2" s="3"/>
      <c r="N2" s="723"/>
      <c r="O2" s="723"/>
      <c r="P2" s="724"/>
      <c r="Q2" s="724"/>
      <c r="R2" s="3"/>
      <c r="S2" s="3"/>
      <c r="T2" s="3"/>
      <c r="U2" s="3"/>
      <c r="V2" s="3"/>
      <c r="W2" s="3"/>
    </row>
    <row r="3" spans="1:23">
      <c r="A3" s="3"/>
      <c r="B3" s="3"/>
      <c r="C3" s="3"/>
      <c r="D3" s="3"/>
      <c r="E3" s="3"/>
      <c r="F3" s="3"/>
      <c r="G3" s="3"/>
      <c r="H3" s="3"/>
      <c r="I3" s="3"/>
      <c r="J3" s="3"/>
      <c r="K3" s="3"/>
      <c r="L3" s="3"/>
      <c r="M3" s="3"/>
      <c r="N3" s="723"/>
      <c r="O3" s="723"/>
      <c r="P3" s="724"/>
      <c r="Q3" s="724"/>
      <c r="R3" s="3"/>
      <c r="S3" s="3"/>
      <c r="T3" s="3"/>
      <c r="U3" s="3"/>
      <c r="V3" s="3"/>
      <c r="W3" s="3"/>
    </row>
    <row r="4" spans="1:23">
      <c r="A4" s="3"/>
      <c r="B4" s="3"/>
      <c r="C4" s="3"/>
      <c r="D4" s="3"/>
      <c r="E4" s="3"/>
      <c r="F4" s="3"/>
      <c r="G4" s="3"/>
      <c r="H4" s="3"/>
      <c r="I4" s="3"/>
      <c r="J4" s="3"/>
      <c r="K4" s="3"/>
      <c r="L4" s="3"/>
      <c r="M4" s="3"/>
      <c r="N4" s="3"/>
      <c r="O4" s="3"/>
      <c r="P4" s="3"/>
      <c r="Q4" s="3"/>
      <c r="R4" s="3"/>
      <c r="S4" s="3"/>
      <c r="T4" s="3"/>
      <c r="U4" s="3"/>
      <c r="V4" s="3"/>
      <c r="W4" s="3"/>
    </row>
    <row r="5" spans="1:23">
      <c r="A5" s="3"/>
      <c r="B5" s="3"/>
      <c r="C5" s="3"/>
      <c r="D5" s="3"/>
      <c r="E5" s="3"/>
      <c r="F5" s="3"/>
      <c r="G5" s="3"/>
      <c r="H5" s="3"/>
      <c r="I5" s="3"/>
      <c r="J5" s="3"/>
      <c r="K5" s="3"/>
      <c r="L5" s="3"/>
      <c r="M5" s="3"/>
      <c r="N5" s="723"/>
      <c r="O5" s="723"/>
      <c r="P5" s="724"/>
      <c r="Q5" s="724"/>
      <c r="R5" s="3"/>
      <c r="S5" s="3"/>
      <c r="T5" s="3"/>
      <c r="U5" s="3"/>
      <c r="V5" s="3"/>
      <c r="W5" s="3"/>
    </row>
    <row r="6" spans="1:23">
      <c r="A6" s="3"/>
      <c r="B6" s="3"/>
      <c r="C6" s="3"/>
      <c r="D6" s="3"/>
      <c r="E6" s="3"/>
      <c r="F6" s="3"/>
      <c r="G6" s="3"/>
      <c r="H6" s="3"/>
      <c r="I6" s="3"/>
      <c r="J6" s="3"/>
      <c r="K6" s="3"/>
      <c r="L6" s="3"/>
      <c r="M6" s="3"/>
      <c r="N6" s="723"/>
      <c r="O6" s="723"/>
      <c r="P6" s="724"/>
      <c r="Q6" s="724"/>
      <c r="R6" s="3"/>
      <c r="S6" s="3"/>
      <c r="T6" s="3"/>
      <c r="U6" s="3"/>
      <c r="V6" s="3"/>
      <c r="W6" s="3"/>
    </row>
    <row r="7" spans="1:23">
      <c r="A7" s="3"/>
      <c r="B7" s="3"/>
      <c r="C7" s="3"/>
      <c r="D7" s="3"/>
      <c r="E7" s="3"/>
      <c r="F7" s="3"/>
      <c r="G7" s="3"/>
      <c r="H7" s="3"/>
      <c r="I7" s="3"/>
      <c r="J7" s="3"/>
      <c r="K7" s="3"/>
      <c r="L7" s="3"/>
      <c r="M7" s="3"/>
      <c r="N7" s="3"/>
      <c r="O7" s="3"/>
      <c r="P7" s="3"/>
      <c r="Q7" s="3"/>
      <c r="R7" s="3"/>
      <c r="S7" s="3"/>
      <c r="T7" s="3"/>
      <c r="U7" s="3"/>
      <c r="V7" s="3"/>
      <c r="W7" s="3"/>
    </row>
    <row r="8" spans="1:23">
      <c r="A8" s="3"/>
      <c r="B8" s="3"/>
      <c r="C8" s="3"/>
      <c r="D8" s="3"/>
      <c r="E8" s="3"/>
      <c r="F8" s="3"/>
      <c r="G8" s="3"/>
      <c r="H8" s="3"/>
      <c r="I8" s="3"/>
      <c r="J8" s="3"/>
      <c r="K8" s="3"/>
      <c r="L8" s="3"/>
      <c r="M8" s="3"/>
      <c r="N8" s="3"/>
      <c r="O8" s="3"/>
      <c r="P8" s="3"/>
      <c r="Q8" s="3"/>
      <c r="R8" s="3"/>
      <c r="S8" s="3"/>
      <c r="T8" s="3"/>
      <c r="U8" s="3"/>
      <c r="V8" s="3"/>
      <c r="W8" s="3"/>
    </row>
    <row r="9" spans="1:23">
      <c r="A9" s="3"/>
      <c r="B9" s="3"/>
      <c r="C9" s="3"/>
      <c r="D9" s="3"/>
      <c r="E9" s="3"/>
      <c r="F9" s="3"/>
      <c r="G9" s="3"/>
      <c r="H9" s="3"/>
      <c r="I9" s="3"/>
      <c r="J9" s="3"/>
      <c r="K9" s="3"/>
      <c r="L9" s="3"/>
      <c r="M9" s="3"/>
      <c r="N9" s="3"/>
      <c r="O9" s="3"/>
      <c r="P9" s="3"/>
      <c r="Q9" s="3"/>
      <c r="R9" s="3"/>
      <c r="S9" s="3"/>
      <c r="T9" s="3"/>
      <c r="U9" s="3"/>
      <c r="V9" s="3"/>
      <c r="W9" s="3"/>
    </row>
    <row r="10" spans="1:23">
      <c r="A10" s="3"/>
      <c r="B10" s="3"/>
      <c r="C10" s="3"/>
      <c r="D10" s="3"/>
      <c r="E10" s="3"/>
      <c r="F10" s="3"/>
      <c r="G10" s="3"/>
      <c r="H10" s="3"/>
      <c r="I10" s="3"/>
      <c r="J10" s="3"/>
      <c r="K10" s="3"/>
      <c r="L10" s="3"/>
      <c r="M10" s="3"/>
      <c r="N10" s="3"/>
      <c r="O10" s="3"/>
      <c r="P10" s="3"/>
      <c r="Q10" s="3"/>
      <c r="R10" s="3"/>
      <c r="S10" s="3"/>
      <c r="T10" s="3"/>
      <c r="U10" s="3"/>
      <c r="V10" s="3"/>
      <c r="W10" s="3"/>
    </row>
    <row r="11" spans="1:23">
      <c r="A11" s="3"/>
      <c r="B11" s="3"/>
      <c r="C11" s="3"/>
      <c r="D11" s="3"/>
      <c r="E11" s="3"/>
      <c r="F11" s="3"/>
      <c r="G11" s="3"/>
      <c r="H11" s="3"/>
      <c r="I11" s="3"/>
      <c r="J11" s="3"/>
      <c r="K11" s="3"/>
      <c r="L11" s="3"/>
      <c r="M11" s="3"/>
      <c r="N11" s="3"/>
      <c r="O11" s="3"/>
      <c r="P11" s="3"/>
      <c r="Q11" s="3"/>
      <c r="R11" s="3"/>
      <c r="S11" s="3"/>
      <c r="T11" s="3"/>
      <c r="U11" s="3"/>
      <c r="V11" s="3"/>
      <c r="W11" s="3"/>
    </row>
    <row r="12" spans="1:23">
      <c r="A12" s="3"/>
      <c r="B12" s="3"/>
      <c r="C12" s="3"/>
      <c r="D12" s="3"/>
      <c r="E12" s="3"/>
      <c r="F12" s="3"/>
      <c r="G12" s="3"/>
      <c r="H12" s="3"/>
      <c r="I12" s="3"/>
      <c r="J12" s="3"/>
      <c r="K12" s="3"/>
      <c r="L12" s="3"/>
      <c r="M12" s="3"/>
      <c r="N12" s="3"/>
      <c r="O12" s="3"/>
      <c r="P12" s="3"/>
      <c r="Q12" s="3"/>
      <c r="R12" s="3"/>
      <c r="S12" s="3"/>
      <c r="T12" s="3"/>
      <c r="U12" s="3"/>
      <c r="V12" s="3"/>
      <c r="W12" s="3"/>
    </row>
    <row r="13" spans="1:23">
      <c r="A13" s="3"/>
      <c r="B13" s="3"/>
      <c r="C13" s="3"/>
      <c r="D13" s="3"/>
      <c r="E13" s="3"/>
      <c r="F13" s="3"/>
      <c r="G13" s="3"/>
      <c r="H13" s="3"/>
      <c r="I13" s="3"/>
      <c r="J13" s="3"/>
      <c r="K13" s="3"/>
      <c r="L13" s="3"/>
      <c r="M13" s="3"/>
      <c r="N13" s="3"/>
      <c r="O13" s="3"/>
      <c r="P13" s="3"/>
      <c r="Q13" s="3"/>
      <c r="R13" s="3"/>
      <c r="S13" s="3"/>
      <c r="T13" s="3"/>
      <c r="U13" s="3"/>
      <c r="V13" s="3"/>
      <c r="W13" s="3"/>
    </row>
    <row r="14" spans="1:23">
      <c r="A14" s="3"/>
      <c r="B14" s="3"/>
      <c r="C14" s="3"/>
      <c r="D14" s="3"/>
      <c r="E14" s="3"/>
      <c r="F14" s="3"/>
      <c r="G14" s="3"/>
      <c r="H14" s="3"/>
      <c r="I14" s="3"/>
      <c r="J14" s="3"/>
      <c r="K14" s="3"/>
      <c r="L14" s="3"/>
      <c r="M14" s="3"/>
      <c r="N14" s="3"/>
      <c r="O14" s="3"/>
      <c r="P14" s="3"/>
      <c r="Q14" s="3"/>
      <c r="R14" s="3"/>
      <c r="S14" s="3"/>
      <c r="T14" s="3"/>
      <c r="U14" s="3"/>
      <c r="V14" s="3"/>
      <c r="W14" s="3"/>
    </row>
    <row r="15" spans="1:23">
      <c r="A15" s="3"/>
      <c r="B15" s="3"/>
      <c r="C15" s="3"/>
      <c r="D15" s="3"/>
      <c r="E15" s="3"/>
      <c r="F15" s="3"/>
      <c r="G15" s="3"/>
      <c r="H15" s="3"/>
      <c r="I15" s="3"/>
      <c r="J15" s="3"/>
      <c r="K15" s="3"/>
      <c r="L15" s="3"/>
      <c r="M15" s="3"/>
      <c r="N15" s="3"/>
      <c r="O15" s="3"/>
      <c r="P15" s="3"/>
      <c r="Q15" s="3"/>
      <c r="R15" s="3"/>
      <c r="S15" s="3"/>
      <c r="T15" s="3"/>
      <c r="U15" s="3"/>
      <c r="V15" s="3"/>
      <c r="W15" s="3"/>
    </row>
    <row r="16" spans="1:23">
      <c r="A16" s="3"/>
      <c r="B16" s="3"/>
      <c r="C16" s="3"/>
      <c r="D16" s="3"/>
      <c r="E16" s="3"/>
      <c r="F16" s="3"/>
      <c r="G16" s="3"/>
      <c r="H16" s="3"/>
      <c r="I16" s="3"/>
      <c r="J16" s="3"/>
      <c r="K16" s="3"/>
      <c r="L16" s="3"/>
      <c r="M16" s="3"/>
      <c r="N16" s="3"/>
      <c r="O16" s="3"/>
      <c r="P16" s="3"/>
      <c r="Q16" s="3"/>
      <c r="R16" s="3"/>
      <c r="S16" s="3"/>
      <c r="T16" s="3"/>
      <c r="U16" s="3"/>
      <c r="V16" s="3"/>
      <c r="W16" s="3"/>
    </row>
    <row r="17" spans="1:23">
      <c r="A17" s="3"/>
      <c r="B17" s="3"/>
      <c r="C17" s="3"/>
      <c r="D17" s="3"/>
      <c r="E17" s="3"/>
      <c r="F17" s="3"/>
      <c r="G17" s="3"/>
      <c r="H17" s="3"/>
      <c r="I17" s="3"/>
      <c r="J17" s="3"/>
      <c r="K17" s="3"/>
      <c r="L17" s="3"/>
      <c r="M17" s="3"/>
      <c r="N17" s="3"/>
      <c r="O17" s="3"/>
      <c r="P17" s="3"/>
      <c r="Q17" s="3"/>
      <c r="R17" s="3"/>
      <c r="S17" s="3"/>
      <c r="T17" s="3"/>
      <c r="U17" s="3"/>
      <c r="V17" s="3"/>
      <c r="W17" s="3"/>
    </row>
    <row r="18" spans="1:23">
      <c r="A18" s="3"/>
      <c r="B18" s="3"/>
      <c r="C18" s="3"/>
      <c r="D18" s="3"/>
      <c r="E18" s="3"/>
      <c r="F18" s="3"/>
      <c r="G18" s="3"/>
      <c r="H18" s="3"/>
      <c r="I18" s="3"/>
      <c r="J18" s="3"/>
      <c r="K18" s="3"/>
      <c r="L18" s="3"/>
      <c r="M18" s="3"/>
      <c r="N18" s="3"/>
      <c r="O18" s="3"/>
      <c r="P18" s="3"/>
      <c r="Q18" s="3"/>
      <c r="R18" s="3"/>
      <c r="S18" s="3"/>
      <c r="T18" s="3"/>
      <c r="U18" s="3"/>
      <c r="V18" s="3"/>
      <c r="W18" s="3"/>
    </row>
    <row r="19" spans="1:23">
      <c r="A19" s="3"/>
      <c r="B19" s="3"/>
      <c r="C19" s="3"/>
      <c r="D19" s="3"/>
      <c r="E19" s="3"/>
      <c r="F19" s="3"/>
      <c r="G19" s="3"/>
      <c r="H19" s="3"/>
      <c r="I19" s="3"/>
      <c r="J19" s="3"/>
      <c r="K19" s="3"/>
      <c r="L19" s="3"/>
      <c r="M19" s="3"/>
      <c r="N19" s="3"/>
      <c r="O19" s="3"/>
      <c r="P19" s="3"/>
      <c r="Q19" s="3"/>
      <c r="R19" s="3"/>
      <c r="S19" s="3"/>
      <c r="T19" s="3"/>
      <c r="U19" s="3"/>
      <c r="V19" s="3"/>
      <c r="W19" s="3"/>
    </row>
    <row r="20" spans="1:23">
      <c r="A20" s="3"/>
      <c r="B20" s="3"/>
      <c r="C20" s="3"/>
      <c r="D20" s="3"/>
      <c r="E20" s="3"/>
      <c r="F20" s="3"/>
      <c r="G20" s="3"/>
      <c r="H20" s="3"/>
      <c r="I20" s="3"/>
      <c r="J20" s="3"/>
      <c r="K20" s="3"/>
      <c r="L20" s="3"/>
      <c r="M20" s="3"/>
      <c r="N20" s="3"/>
      <c r="O20" s="3"/>
      <c r="P20" s="3"/>
      <c r="Q20" s="3"/>
      <c r="R20" s="3"/>
      <c r="S20" s="3"/>
      <c r="T20" s="3"/>
      <c r="U20" s="3"/>
      <c r="V20" s="3"/>
      <c r="W20" s="3"/>
    </row>
    <row r="21" spans="1:23">
      <c r="A21" s="3"/>
      <c r="B21" s="3"/>
      <c r="C21" s="3"/>
      <c r="D21" s="3"/>
      <c r="E21" s="3"/>
      <c r="F21" s="3"/>
      <c r="G21" s="3"/>
      <c r="H21" s="3"/>
      <c r="I21" s="3"/>
      <c r="J21" s="3"/>
      <c r="K21" s="3"/>
      <c r="L21" s="3"/>
      <c r="M21" s="3"/>
      <c r="N21" s="722" t="s">
        <v>0</v>
      </c>
      <c r="O21" s="722"/>
      <c r="P21" s="725" t="s">
        <v>1104</v>
      </c>
      <c r="Q21" s="725"/>
      <c r="R21" s="3"/>
      <c r="S21" s="3"/>
      <c r="T21" s="3"/>
      <c r="U21" s="3"/>
      <c r="V21" s="3"/>
      <c r="W21" s="3"/>
    </row>
    <row r="22" spans="1:23">
      <c r="A22" s="3"/>
      <c r="B22" s="3"/>
      <c r="C22" s="3"/>
      <c r="D22" s="3"/>
      <c r="E22" s="3"/>
      <c r="F22" s="3"/>
      <c r="G22" s="3"/>
      <c r="H22" s="3"/>
      <c r="I22" s="3"/>
      <c r="J22" s="3"/>
      <c r="K22" s="3"/>
      <c r="L22" s="3"/>
      <c r="M22" s="3"/>
      <c r="N22" s="722"/>
      <c r="O22" s="722"/>
      <c r="P22" s="725"/>
      <c r="Q22" s="725"/>
      <c r="R22" s="3"/>
      <c r="S22" s="3"/>
      <c r="T22" s="3"/>
      <c r="U22" s="3"/>
      <c r="V22" s="3"/>
      <c r="W22" s="3"/>
    </row>
    <row r="23" spans="1:23">
      <c r="A23" s="3"/>
      <c r="B23" s="3"/>
      <c r="C23" s="3"/>
      <c r="D23" s="3"/>
      <c r="E23" s="3"/>
      <c r="F23" s="3"/>
      <c r="G23" s="3"/>
      <c r="H23" s="3"/>
      <c r="I23" s="3"/>
      <c r="J23" s="3"/>
      <c r="K23" s="3"/>
      <c r="L23" s="3"/>
      <c r="M23" s="3"/>
      <c r="N23" s="3"/>
      <c r="O23" s="3"/>
      <c r="P23" s="3"/>
      <c r="Q23" s="3"/>
      <c r="R23" s="3"/>
      <c r="S23" s="3"/>
      <c r="T23" s="3"/>
      <c r="U23" s="3"/>
      <c r="V23" s="3"/>
      <c r="W23" s="3"/>
    </row>
    <row r="24" spans="1:23">
      <c r="A24" s="3"/>
      <c r="B24" s="3"/>
      <c r="C24" s="3"/>
      <c r="D24" s="3"/>
      <c r="E24" s="3"/>
      <c r="F24" s="3"/>
      <c r="G24" s="3"/>
      <c r="H24" s="3"/>
      <c r="I24" s="3"/>
      <c r="J24" s="3"/>
      <c r="K24" s="3"/>
      <c r="L24" s="3"/>
      <c r="M24" s="3"/>
      <c r="N24" s="722" t="s">
        <v>1</v>
      </c>
      <c r="O24" s="722"/>
      <c r="P24" s="725" t="s">
        <v>1105</v>
      </c>
      <c r="Q24" s="725"/>
      <c r="R24" s="3"/>
      <c r="S24" s="3"/>
      <c r="T24" s="3"/>
      <c r="U24" s="3"/>
      <c r="V24" s="3"/>
      <c r="W24" s="3"/>
    </row>
    <row r="25" spans="1:23">
      <c r="A25" s="3"/>
      <c r="B25" s="3"/>
      <c r="C25" s="3"/>
      <c r="D25" s="3"/>
      <c r="E25" s="3"/>
      <c r="F25" s="3"/>
      <c r="G25" s="3"/>
      <c r="H25" s="3"/>
      <c r="I25" s="3"/>
      <c r="J25" s="3"/>
      <c r="K25" s="3"/>
      <c r="L25" s="3"/>
      <c r="M25" s="3"/>
      <c r="N25" s="722"/>
      <c r="O25" s="722"/>
      <c r="P25" s="725"/>
      <c r="Q25" s="725"/>
      <c r="R25" s="3"/>
      <c r="S25" s="3"/>
      <c r="T25" s="3"/>
      <c r="U25" s="3"/>
      <c r="V25" s="3"/>
      <c r="W25" s="3"/>
    </row>
    <row r="26" spans="1:23">
      <c r="A26" s="3"/>
      <c r="B26" s="3"/>
      <c r="C26" s="3"/>
      <c r="D26" s="3"/>
      <c r="E26" s="3"/>
      <c r="F26" s="3"/>
      <c r="G26" s="3"/>
      <c r="H26" s="3"/>
      <c r="I26" s="3"/>
      <c r="J26" s="3"/>
      <c r="K26" s="3"/>
      <c r="L26" s="3"/>
      <c r="M26" s="3"/>
      <c r="N26" s="3"/>
      <c r="O26" s="3"/>
      <c r="P26" s="3"/>
      <c r="Q26" s="3"/>
      <c r="R26" s="3"/>
      <c r="S26" s="3"/>
      <c r="T26" s="3"/>
      <c r="U26" s="3"/>
      <c r="V26" s="3"/>
      <c r="W26" s="3"/>
    </row>
    <row r="27" spans="1:23">
      <c r="A27" s="3"/>
      <c r="B27" s="3"/>
      <c r="C27" s="3"/>
      <c r="D27" s="3"/>
      <c r="E27" s="3"/>
      <c r="F27" s="3"/>
      <c r="G27" s="3"/>
      <c r="H27" s="3"/>
      <c r="I27" s="3"/>
      <c r="J27" s="3"/>
      <c r="K27" s="3"/>
      <c r="L27" s="3"/>
      <c r="M27" s="3"/>
      <c r="N27" s="3"/>
      <c r="O27" s="3"/>
      <c r="P27" s="3"/>
      <c r="Q27" s="3"/>
      <c r="R27" s="3"/>
      <c r="S27" s="3"/>
      <c r="T27" s="3"/>
      <c r="U27" s="3"/>
      <c r="V27" s="3"/>
      <c r="W27" s="3"/>
    </row>
    <row r="28" spans="1:23">
      <c r="A28" s="3"/>
      <c r="B28" s="3"/>
      <c r="C28" s="3"/>
      <c r="D28" s="3"/>
      <c r="E28" s="3"/>
      <c r="F28" s="3"/>
      <c r="G28" s="3"/>
      <c r="H28" s="3"/>
      <c r="I28" s="3"/>
      <c r="J28" s="3"/>
      <c r="K28" s="3"/>
      <c r="L28" s="3"/>
      <c r="M28" s="3"/>
      <c r="N28" s="3"/>
      <c r="O28" s="3"/>
      <c r="P28" s="3"/>
      <c r="Q28" s="3"/>
      <c r="R28" s="3"/>
      <c r="S28" s="3"/>
      <c r="T28" s="3"/>
      <c r="U28" s="3"/>
      <c r="V28" s="3"/>
      <c r="W28" s="3"/>
    </row>
    <row r="29" spans="1:23">
      <c r="A29" s="3"/>
      <c r="B29" s="3"/>
      <c r="C29" s="3"/>
      <c r="D29" s="3"/>
      <c r="E29" s="3"/>
      <c r="F29" s="3"/>
      <c r="G29" s="3"/>
      <c r="H29" s="3"/>
      <c r="I29" s="3"/>
      <c r="J29" s="3"/>
      <c r="K29" s="3"/>
      <c r="L29" s="3"/>
      <c r="M29" s="3"/>
      <c r="N29" s="3"/>
      <c r="O29" s="3"/>
      <c r="P29" s="3"/>
      <c r="Q29" s="3"/>
      <c r="R29" s="3"/>
      <c r="S29" s="3"/>
      <c r="T29" s="3"/>
      <c r="U29" s="3"/>
      <c r="V29" s="3"/>
      <c r="W29" s="3"/>
    </row>
    <row r="30" spans="1:23">
      <c r="A30" s="3"/>
      <c r="B30" s="3"/>
      <c r="C30" s="3"/>
      <c r="D30" s="3"/>
      <c r="E30" s="3"/>
      <c r="F30" s="3"/>
      <c r="G30" s="3"/>
      <c r="H30" s="3"/>
      <c r="I30" s="3"/>
      <c r="J30" s="3"/>
      <c r="K30" s="3"/>
      <c r="L30" s="3"/>
      <c r="M30" s="3"/>
      <c r="N30" s="3"/>
      <c r="O30" s="3"/>
      <c r="P30" s="3"/>
      <c r="Q30" s="3"/>
      <c r="R30" s="3"/>
      <c r="S30" s="3"/>
      <c r="T30" s="3"/>
      <c r="U30" s="3"/>
      <c r="V30" s="3"/>
      <c r="W30" s="3"/>
    </row>
    <row r="31" spans="1:23">
      <c r="A31" s="3"/>
      <c r="B31" s="3"/>
      <c r="C31" s="3"/>
      <c r="D31" s="3"/>
      <c r="E31" s="3"/>
      <c r="F31" s="3"/>
      <c r="G31" s="3"/>
      <c r="H31" s="3"/>
      <c r="I31" s="3"/>
      <c r="J31" s="3"/>
      <c r="K31" s="3"/>
      <c r="L31" s="3"/>
      <c r="M31" s="3"/>
      <c r="N31" s="3"/>
      <c r="O31" s="3"/>
      <c r="P31" s="3"/>
      <c r="Q31" s="3"/>
      <c r="R31" s="3"/>
      <c r="S31" s="3"/>
      <c r="T31" s="3"/>
      <c r="U31" s="3"/>
      <c r="V31" s="3"/>
      <c r="W31" s="3"/>
    </row>
    <row r="32" spans="1:23">
      <c r="A32" s="3"/>
      <c r="B32" s="3"/>
      <c r="C32" s="3"/>
      <c r="D32" s="3"/>
      <c r="E32" s="3"/>
      <c r="F32" s="3"/>
      <c r="G32" s="3"/>
      <c r="H32" s="3"/>
      <c r="I32" s="3"/>
      <c r="J32" s="3"/>
      <c r="K32" s="3"/>
      <c r="L32" s="3"/>
      <c r="M32" s="3"/>
      <c r="N32" s="3"/>
      <c r="O32" s="3"/>
      <c r="P32" s="3"/>
      <c r="Q32" s="3"/>
      <c r="R32" s="3"/>
      <c r="S32" s="3"/>
      <c r="T32" s="3"/>
      <c r="U32" s="3"/>
      <c r="V32" s="3"/>
      <c r="W32" s="3"/>
    </row>
  </sheetData>
  <sheetProtection algorithmName="SHA-512" hashValue="s2ir8NglOFGdTcoIzPi1NTysKETbxHAGIbcTGDLIAvKbu03Kvs0PpViW6sfLGZHb6aKMWrFuhDsZKVRg2ef3wQ==" saltValue="x4ii75egjpV49xT24N9Z7Q==" spinCount="100000" sheet="1" objects="1" scenarios="1"/>
  <mergeCells count="8">
    <mergeCell ref="N21:O22"/>
    <mergeCell ref="N24:O25"/>
    <mergeCell ref="N2:O3"/>
    <mergeCell ref="P2:Q3"/>
    <mergeCell ref="N5:O6"/>
    <mergeCell ref="P5:Q6"/>
    <mergeCell ref="P21:Q22"/>
    <mergeCell ref="P24:Q25"/>
  </mergeCell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5"/>
  </sheetPr>
  <dimension ref="A1:H100"/>
  <sheetViews>
    <sheetView zoomScale="80" zoomScaleNormal="80" zoomScalePageLayoutView="90" workbookViewId="0">
      <pane ySplit="1" topLeftCell="A2" activePane="bottomLeft" state="frozen"/>
      <selection pane="bottomLeft" activeCell="H46" sqref="H46"/>
    </sheetView>
  </sheetViews>
  <sheetFormatPr baseColWidth="10" defaultColWidth="10.88671875" defaultRowHeight="14.4"/>
  <cols>
    <col min="1" max="1" width="34.6640625" style="3" customWidth="1"/>
    <col min="2" max="2" width="41.44140625" style="2" customWidth="1"/>
    <col min="3" max="3" width="2.33203125" style="2" customWidth="1"/>
    <col min="4" max="4" width="48.44140625" style="2" customWidth="1"/>
    <col min="5" max="5" width="2.88671875" style="2" customWidth="1"/>
    <col min="6" max="6" width="25.88671875" style="3" customWidth="1"/>
    <col min="7" max="7" width="2.109375" style="3" customWidth="1"/>
    <col min="8" max="8" width="52" style="3" customWidth="1"/>
    <col min="9" max="16384" width="10.88671875" style="3"/>
  </cols>
  <sheetData>
    <row r="1" spans="1:8" ht="77.25" customHeight="1">
      <c r="B1" s="729"/>
      <c r="C1" s="729"/>
      <c r="D1" s="729"/>
      <c r="E1" s="729"/>
      <c r="F1" s="729"/>
    </row>
    <row r="2" spans="1:8" s="5" customFormat="1" ht="14.1" customHeight="1">
      <c r="B2" s="4"/>
      <c r="C2" s="4"/>
      <c r="D2" s="4"/>
      <c r="E2" s="4"/>
    </row>
    <row r="3" spans="1:8" s="5" customFormat="1" ht="22.5" customHeight="1">
      <c r="B3" s="726" t="s">
        <v>0</v>
      </c>
      <c r="C3" s="726"/>
      <c r="D3" s="726"/>
      <c r="E3" s="412"/>
      <c r="F3" s="728" t="str">
        <f>+IF(INICIO!P21="","",INICIO!P21)</f>
        <v>DRMI LURIZA</v>
      </c>
      <c r="G3" s="728"/>
      <c r="H3" s="728"/>
    </row>
    <row r="4" spans="1:8" s="5" customFormat="1" ht="6.75" customHeight="1">
      <c r="B4" s="17"/>
      <c r="C4" s="17"/>
      <c r="D4" s="17"/>
      <c r="E4" s="17"/>
      <c r="F4" s="419"/>
      <c r="G4" s="419"/>
      <c r="H4" s="419"/>
    </row>
    <row r="5" spans="1:8" s="5" customFormat="1" ht="30" customHeight="1">
      <c r="B5" s="726" t="s">
        <v>2</v>
      </c>
      <c r="C5" s="726"/>
      <c r="D5" s="726"/>
      <c r="E5" s="412"/>
      <c r="F5" s="730" t="s">
        <v>1107</v>
      </c>
      <c r="G5" s="730"/>
      <c r="H5" s="730"/>
    </row>
    <row r="6" spans="1:8" s="5" customFormat="1" ht="6" customHeight="1">
      <c r="A6" s="6"/>
      <c r="B6" s="18"/>
      <c r="C6" s="18"/>
      <c r="D6" s="19"/>
      <c r="E6" s="19"/>
      <c r="F6" s="421"/>
      <c r="G6" s="421"/>
      <c r="H6" s="421"/>
    </row>
    <row r="7" spans="1:8" s="5" customFormat="1" ht="31.5" customHeight="1">
      <c r="A7" s="6"/>
      <c r="B7" s="727" t="s">
        <v>4</v>
      </c>
      <c r="C7" s="727"/>
      <c r="D7" s="727"/>
      <c r="E7" s="413"/>
      <c r="F7" s="730" t="s">
        <v>1106</v>
      </c>
      <c r="G7" s="730"/>
      <c r="H7" s="730"/>
    </row>
    <row r="8" spans="1:8" s="5" customFormat="1" ht="6" customHeight="1">
      <c r="A8" s="6"/>
      <c r="B8" s="20"/>
      <c r="C8" s="20"/>
      <c r="D8" s="21"/>
      <c r="E8" s="21"/>
      <c r="F8" s="421"/>
      <c r="G8" s="421"/>
      <c r="H8" s="421"/>
    </row>
    <row r="9" spans="1:8" s="5" customFormat="1" ht="27.75" customHeight="1">
      <c r="A9" s="6"/>
      <c r="B9" s="726" t="s">
        <v>5</v>
      </c>
      <c r="C9" s="726"/>
      <c r="D9" s="726"/>
      <c r="E9" s="412"/>
      <c r="F9" s="730">
        <v>837.17</v>
      </c>
      <c r="G9" s="730"/>
      <c r="H9" s="730"/>
    </row>
    <row r="10" spans="1:8" s="5" customFormat="1" ht="6" customHeight="1">
      <c r="A10" s="6"/>
      <c r="B10" s="20"/>
      <c r="C10" s="20"/>
      <c r="D10" s="21"/>
      <c r="E10" s="21"/>
      <c r="F10" s="421"/>
      <c r="G10" s="421"/>
      <c r="H10" s="421"/>
    </row>
    <row r="11" spans="1:8" s="5" customFormat="1" ht="25.5" customHeight="1">
      <c r="A11" s="6"/>
      <c r="B11" s="726" t="s">
        <v>6</v>
      </c>
      <c r="C11" s="726"/>
      <c r="D11" s="726"/>
      <c r="E11" s="412"/>
      <c r="F11" s="730" t="s">
        <v>1108</v>
      </c>
      <c r="G11" s="730"/>
      <c r="H11" s="730"/>
    </row>
    <row r="12" spans="1:8" s="5" customFormat="1" ht="6" customHeight="1">
      <c r="A12" s="6"/>
      <c r="B12" s="20"/>
      <c r="C12" s="20"/>
      <c r="D12" s="20"/>
      <c r="E12" s="20"/>
      <c r="F12" s="421"/>
      <c r="G12" s="421"/>
      <c r="H12" s="421"/>
    </row>
    <row r="13" spans="1:8" s="5" customFormat="1" ht="25.5" customHeight="1">
      <c r="A13" s="6"/>
      <c r="B13" s="726" t="s">
        <v>7</v>
      </c>
      <c r="C13" s="726"/>
      <c r="D13" s="726"/>
      <c r="E13" s="412"/>
      <c r="F13" s="730" t="s">
        <v>1109</v>
      </c>
      <c r="G13" s="730"/>
      <c r="H13" s="730"/>
    </row>
    <row r="14" spans="1:8" s="5" customFormat="1" ht="6" customHeight="1">
      <c r="A14" s="6"/>
      <c r="B14" s="22"/>
      <c r="C14" s="22"/>
      <c r="D14" s="22"/>
      <c r="E14" s="22"/>
      <c r="F14" s="421"/>
      <c r="G14" s="421"/>
      <c r="H14" s="421"/>
    </row>
    <row r="15" spans="1:8" s="5" customFormat="1" ht="384" customHeight="1">
      <c r="A15" s="6"/>
      <c r="B15" s="726" t="s">
        <v>8</v>
      </c>
      <c r="C15" s="726"/>
      <c r="D15" s="726"/>
      <c r="E15" s="412"/>
      <c r="F15" s="730" t="s">
        <v>1110</v>
      </c>
      <c r="G15" s="730"/>
      <c r="H15" s="730"/>
    </row>
    <row r="16" spans="1:8" s="5" customFormat="1" ht="6" customHeight="1">
      <c r="A16" s="6"/>
      <c r="B16" s="22"/>
      <c r="C16" s="22"/>
      <c r="D16" s="22"/>
      <c r="E16" s="22"/>
      <c r="F16" s="421"/>
      <c r="G16" s="421"/>
      <c r="H16" s="421"/>
    </row>
    <row r="17" spans="1:8" s="5" customFormat="1" ht="25.5" customHeight="1">
      <c r="A17" s="6"/>
      <c r="B17" s="726" t="s">
        <v>9</v>
      </c>
      <c r="C17" s="726"/>
      <c r="D17" s="726"/>
      <c r="E17" s="412"/>
      <c r="F17" s="730" t="s">
        <v>1111</v>
      </c>
      <c r="G17" s="730"/>
      <c r="H17" s="730"/>
    </row>
    <row r="18" spans="1:8" s="5" customFormat="1" ht="6" customHeight="1">
      <c r="A18" s="6"/>
      <c r="B18" s="22"/>
      <c r="C18" s="22"/>
      <c r="D18" s="22"/>
      <c r="E18" s="22"/>
      <c r="F18" s="421"/>
      <c r="G18" s="421"/>
      <c r="H18" s="421"/>
    </row>
    <row r="19" spans="1:8" s="5" customFormat="1" ht="25.5" customHeight="1">
      <c r="A19" s="6"/>
      <c r="B19" s="726" t="s">
        <v>10</v>
      </c>
      <c r="C19" s="726"/>
      <c r="D19" s="726"/>
      <c r="E19" s="412"/>
      <c r="F19" s="730" t="s">
        <v>1112</v>
      </c>
      <c r="G19" s="730"/>
      <c r="H19" s="730"/>
    </row>
    <row r="20" spans="1:8" s="5" customFormat="1" ht="6" customHeight="1">
      <c r="A20" s="6"/>
      <c r="B20" s="22"/>
      <c r="C20" s="22"/>
      <c r="D20" s="22"/>
      <c r="E20" s="22"/>
      <c r="F20" s="421"/>
      <c r="G20" s="421"/>
      <c r="H20" s="421"/>
    </row>
    <row r="21" spans="1:8" s="5" customFormat="1" ht="33" customHeight="1">
      <c r="A21" s="6"/>
      <c r="B21" s="726" t="s">
        <v>11</v>
      </c>
      <c r="C21" s="726"/>
      <c r="D21" s="726"/>
      <c r="E21" s="412"/>
      <c r="F21" s="730" t="s">
        <v>1113</v>
      </c>
      <c r="G21" s="730"/>
      <c r="H21" s="730"/>
    </row>
    <row r="22" spans="1:8" s="5" customFormat="1" ht="6.75" customHeight="1">
      <c r="A22" s="6"/>
      <c r="B22" s="22"/>
      <c r="C22" s="22"/>
      <c r="D22" s="22"/>
      <c r="E22" s="22"/>
      <c r="F22" s="421"/>
      <c r="G22" s="421"/>
      <c r="H22" s="421"/>
    </row>
    <row r="23" spans="1:8" ht="33.75" customHeight="1">
      <c r="B23" s="726" t="s">
        <v>12</v>
      </c>
      <c r="C23" s="726"/>
      <c r="D23" s="726"/>
      <c r="E23" s="412"/>
      <c r="F23" s="730">
        <v>0</v>
      </c>
      <c r="G23" s="730"/>
      <c r="H23" s="730"/>
    </row>
    <row r="24" spans="1:8" ht="5.25" customHeight="1">
      <c r="B24" s="22"/>
      <c r="C24" s="22"/>
      <c r="D24" s="22"/>
      <c r="E24" s="22"/>
      <c r="F24" s="721"/>
      <c r="G24" s="421"/>
      <c r="H24" s="421"/>
    </row>
    <row r="25" spans="1:8" ht="24" customHeight="1">
      <c r="B25" s="726" t="s">
        <v>13</v>
      </c>
      <c r="C25" s="726"/>
      <c r="D25" s="726"/>
      <c r="E25" s="412"/>
      <c r="F25" s="732">
        <v>120000000</v>
      </c>
      <c r="G25" s="730"/>
      <c r="H25" s="730"/>
    </row>
    <row r="26" spans="1:8" s="5" customFormat="1" ht="6" customHeight="1">
      <c r="A26" s="6"/>
      <c r="B26" s="18"/>
      <c r="C26" s="18"/>
      <c r="D26" s="19"/>
      <c r="E26" s="19"/>
      <c r="F26" s="421"/>
      <c r="G26" s="421"/>
      <c r="H26" s="421"/>
    </row>
    <row r="27" spans="1:8" s="5" customFormat="1" ht="31.5" customHeight="1">
      <c r="A27" s="6"/>
      <c r="B27" s="727" t="s">
        <v>931</v>
      </c>
      <c r="C27" s="727"/>
      <c r="D27" s="727"/>
      <c r="E27" s="413"/>
      <c r="F27" s="730">
        <v>0</v>
      </c>
      <c r="G27" s="730"/>
      <c r="H27" s="730"/>
    </row>
    <row r="28" spans="1:8" s="5" customFormat="1" ht="6" customHeight="1">
      <c r="A28" s="6"/>
      <c r="B28" s="20"/>
      <c r="C28" s="20"/>
      <c r="D28" s="21"/>
      <c r="E28" s="21"/>
      <c r="F28" s="421"/>
      <c r="G28" s="421"/>
      <c r="H28" s="421"/>
    </row>
    <row r="29" spans="1:8" s="5" customFormat="1" ht="31.5" customHeight="1">
      <c r="A29" s="6"/>
      <c r="B29" s="727" t="s">
        <v>932</v>
      </c>
      <c r="C29" s="727"/>
      <c r="D29" s="727"/>
      <c r="E29" s="413"/>
      <c r="F29" s="730">
        <v>2</v>
      </c>
      <c r="G29" s="730"/>
      <c r="H29" s="730"/>
    </row>
    <row r="30" spans="1:8" s="5" customFormat="1" ht="6" customHeight="1">
      <c r="A30" s="6"/>
      <c r="B30" s="20"/>
      <c r="C30" s="20"/>
      <c r="D30" s="21"/>
      <c r="E30" s="21"/>
      <c r="F30" s="421"/>
      <c r="G30" s="421"/>
      <c r="H30" s="421"/>
    </row>
    <row r="31" spans="1:8" ht="35.25" customHeight="1">
      <c r="B31" s="726" t="s">
        <v>14</v>
      </c>
      <c r="C31" s="726"/>
      <c r="D31" s="726"/>
      <c r="E31" s="412"/>
      <c r="F31" s="730" t="s">
        <v>1114</v>
      </c>
      <c r="G31" s="730"/>
      <c r="H31" s="730"/>
    </row>
    <row r="32" spans="1:8" ht="6" customHeight="1">
      <c r="B32" s="22"/>
      <c r="C32" s="22"/>
      <c r="D32" s="22"/>
      <c r="E32" s="22"/>
      <c r="F32" s="422"/>
      <c r="G32" s="420"/>
      <c r="H32" s="420"/>
    </row>
    <row r="33" spans="2:8" ht="16.8" thickBot="1">
      <c r="B33" s="726" t="s">
        <v>15</v>
      </c>
      <c r="C33" s="395"/>
      <c r="D33" s="62" t="s">
        <v>16</v>
      </c>
      <c r="E33" s="414"/>
      <c r="F33" s="730">
        <v>15</v>
      </c>
      <c r="G33" s="730"/>
      <c r="H33" s="730"/>
    </row>
    <row r="34" spans="2:8" ht="16.8" thickBot="1">
      <c r="B34" s="726"/>
      <c r="C34" s="395"/>
      <c r="D34" s="63" t="s">
        <v>17</v>
      </c>
      <c r="E34" s="414"/>
      <c r="F34" s="730"/>
      <c r="G34" s="730"/>
      <c r="H34" s="730"/>
    </row>
    <row r="35" spans="2:8" ht="16.8" thickBot="1">
      <c r="B35" s="726"/>
      <c r="C35" s="395"/>
      <c r="D35" s="63" t="s">
        <v>18</v>
      </c>
      <c r="E35" s="414"/>
      <c r="F35" s="730">
        <v>65</v>
      </c>
      <c r="G35" s="730"/>
      <c r="H35" s="730"/>
    </row>
    <row r="36" spans="2:8" ht="16.2">
      <c r="B36" s="726"/>
      <c r="C36" s="395"/>
      <c r="D36" s="64" t="s">
        <v>19</v>
      </c>
      <c r="E36" s="414"/>
      <c r="F36" s="728">
        <f>+SUM(F33:F35)</f>
        <v>80</v>
      </c>
      <c r="G36" s="728"/>
      <c r="H36" s="728"/>
    </row>
    <row r="37" spans="2:8" ht="6.75" customHeight="1">
      <c r="B37" s="17"/>
      <c r="C37" s="17"/>
      <c r="D37" s="17"/>
      <c r="E37" s="17"/>
      <c r="F37" s="420"/>
      <c r="G37" s="420"/>
      <c r="H37" s="420"/>
    </row>
    <row r="38" spans="2:8" ht="29.25" customHeight="1">
      <c r="B38" s="726" t="s">
        <v>20</v>
      </c>
      <c r="C38" s="726"/>
      <c r="D38" s="726"/>
      <c r="E38" s="412"/>
      <c r="F38" s="730">
        <v>2022</v>
      </c>
      <c r="G38" s="730"/>
      <c r="H38" s="730"/>
    </row>
    <row r="39" spans="2:8" ht="6.75" customHeight="1"/>
    <row r="40" spans="2:8" ht="16.8" thickBot="1">
      <c r="B40" s="416" t="s">
        <v>923</v>
      </c>
      <c r="C40" s="417"/>
      <c r="D40" s="731" t="s">
        <v>935</v>
      </c>
      <c r="E40" s="731"/>
      <c r="F40" s="731"/>
      <c r="G40" s="394"/>
      <c r="H40" s="411" t="s">
        <v>936</v>
      </c>
    </row>
    <row r="41" spans="2:8" ht="6.9" customHeight="1">
      <c r="B41" s="415"/>
    </row>
    <row r="42" spans="2:8" ht="15.9" customHeight="1">
      <c r="B42" s="416"/>
      <c r="C42" s="417"/>
      <c r="D42" s="730" t="s">
        <v>1115</v>
      </c>
      <c r="E42" s="730"/>
      <c r="F42" s="730"/>
      <c r="G42" s="420"/>
      <c r="H42" s="418" t="s">
        <v>1116</v>
      </c>
    </row>
    <row r="43" spans="2:8" ht="6.9" customHeight="1">
      <c r="B43" s="416"/>
      <c r="C43" s="417"/>
      <c r="D43" s="420"/>
      <c r="E43" s="420"/>
      <c r="F43" s="420"/>
      <c r="G43" s="420"/>
      <c r="H43" s="420"/>
    </row>
    <row r="44" spans="2:8" ht="15.9" customHeight="1">
      <c r="B44" s="416"/>
      <c r="C44" s="417"/>
      <c r="D44" s="730" t="s">
        <v>1117</v>
      </c>
      <c r="E44" s="730"/>
      <c r="F44" s="730"/>
      <c r="G44" s="420"/>
      <c r="H44" s="418" t="s">
        <v>1116</v>
      </c>
    </row>
    <row r="45" spans="2:8" ht="6.9" customHeight="1">
      <c r="B45" s="416"/>
      <c r="C45" s="417"/>
      <c r="D45" s="420"/>
      <c r="E45" s="420"/>
      <c r="F45" s="420"/>
      <c r="G45" s="420"/>
      <c r="H45" s="420"/>
    </row>
    <row r="46" spans="2:8" ht="15.9" customHeight="1">
      <c r="B46" s="416"/>
      <c r="C46" s="417"/>
      <c r="D46" s="730" t="s">
        <v>1118</v>
      </c>
      <c r="E46" s="730"/>
      <c r="F46" s="730"/>
      <c r="G46" s="420"/>
      <c r="H46" s="418" t="s">
        <v>1119</v>
      </c>
    </row>
    <row r="47" spans="2:8" ht="6.9" customHeight="1">
      <c r="B47" s="416"/>
      <c r="C47" s="417"/>
      <c r="D47" s="420"/>
      <c r="E47" s="420"/>
      <c r="F47" s="420"/>
      <c r="G47" s="420"/>
      <c r="H47" s="420"/>
    </row>
    <row r="48" spans="2:8" ht="15.9" customHeight="1">
      <c r="B48" s="416"/>
      <c r="C48" s="417"/>
      <c r="D48" s="730"/>
      <c r="E48" s="730"/>
      <c r="F48" s="730"/>
      <c r="G48" s="420"/>
      <c r="H48" s="418"/>
    </row>
    <row r="49" spans="2:8" ht="6.9" customHeight="1">
      <c r="B49" s="416"/>
      <c r="C49" s="417"/>
      <c r="D49" s="420"/>
      <c r="E49" s="420"/>
      <c r="F49" s="420"/>
      <c r="G49" s="420"/>
      <c r="H49" s="420"/>
    </row>
    <row r="50" spans="2:8" ht="15.9" customHeight="1">
      <c r="B50" s="416"/>
      <c r="C50" s="417"/>
      <c r="D50" s="730"/>
      <c r="E50" s="730"/>
      <c r="F50" s="730"/>
      <c r="G50" s="420"/>
      <c r="H50" s="418"/>
    </row>
    <row r="51" spans="2:8" ht="6.9" customHeight="1">
      <c r="B51" s="416"/>
      <c r="C51" s="417"/>
      <c r="D51" s="420"/>
      <c r="E51" s="420"/>
      <c r="F51" s="420"/>
      <c r="G51" s="420"/>
      <c r="H51" s="420"/>
    </row>
    <row r="52" spans="2:8" ht="15.9" customHeight="1">
      <c r="B52" s="416"/>
      <c r="C52" s="417"/>
      <c r="D52" s="730"/>
      <c r="E52" s="730"/>
      <c r="F52" s="730"/>
      <c r="G52" s="420"/>
      <c r="H52" s="418"/>
    </row>
    <row r="53" spans="2:8" ht="6.9" customHeight="1">
      <c r="B53" s="416"/>
      <c r="C53" s="417"/>
      <c r="D53" s="420"/>
      <c r="E53" s="420"/>
      <c r="F53" s="420"/>
      <c r="G53" s="420"/>
      <c r="H53" s="420"/>
    </row>
    <row r="54" spans="2:8" ht="15.9" customHeight="1">
      <c r="B54" s="416"/>
      <c r="C54" s="417"/>
      <c r="D54" s="730"/>
      <c r="E54" s="730"/>
      <c r="F54" s="730"/>
      <c r="G54" s="420"/>
      <c r="H54" s="418"/>
    </row>
    <row r="55" spans="2:8" ht="6.9" customHeight="1">
      <c r="B55" s="416"/>
      <c r="C55" s="417"/>
      <c r="D55" s="420"/>
      <c r="E55" s="420"/>
      <c r="F55" s="420"/>
      <c r="G55" s="420"/>
      <c r="H55" s="420"/>
    </row>
    <row r="56" spans="2:8" ht="15.9" customHeight="1">
      <c r="B56" s="416"/>
      <c r="C56" s="417"/>
      <c r="D56" s="730"/>
      <c r="E56" s="730"/>
      <c r="F56" s="730"/>
      <c r="G56" s="420"/>
      <c r="H56" s="418"/>
    </row>
    <row r="57" spans="2:8" ht="6.9" customHeight="1">
      <c r="B57" s="416"/>
      <c r="C57" s="417"/>
      <c r="D57" s="420"/>
      <c r="E57" s="420"/>
      <c r="F57" s="420"/>
      <c r="G57" s="420"/>
      <c r="H57" s="420"/>
    </row>
    <row r="58" spans="2:8" ht="15.9" customHeight="1">
      <c r="B58" s="416"/>
      <c r="C58" s="417"/>
      <c r="D58" s="730"/>
      <c r="E58" s="730"/>
      <c r="F58" s="730"/>
      <c r="G58" s="420"/>
      <c r="H58" s="418"/>
    </row>
    <row r="59" spans="2:8" ht="6.9" customHeight="1">
      <c r="B59" s="416"/>
      <c r="C59" s="417"/>
      <c r="D59" s="420"/>
      <c r="E59" s="420"/>
      <c r="F59" s="420"/>
      <c r="G59" s="420"/>
      <c r="H59" s="420"/>
    </row>
    <row r="60" spans="2:8" ht="15.9" customHeight="1">
      <c r="B60" s="416"/>
      <c r="C60" s="417"/>
      <c r="D60" s="730"/>
      <c r="E60" s="730"/>
      <c r="F60" s="730"/>
      <c r="G60" s="420"/>
      <c r="H60" s="418"/>
    </row>
    <row r="61" spans="2:8" ht="6.9" customHeight="1">
      <c r="B61" s="416"/>
      <c r="C61" s="417"/>
      <c r="D61" s="420"/>
      <c r="E61" s="420"/>
      <c r="F61" s="420"/>
      <c r="G61" s="420"/>
      <c r="H61" s="420"/>
    </row>
    <row r="62" spans="2:8" ht="15.9" customHeight="1">
      <c r="B62" s="416"/>
      <c r="C62" s="417"/>
      <c r="D62" s="730"/>
      <c r="E62" s="730"/>
      <c r="F62" s="730"/>
      <c r="G62" s="420"/>
      <c r="H62" s="418"/>
    </row>
    <row r="63" spans="2:8" ht="6.9" customHeight="1">
      <c r="B63" s="416"/>
      <c r="C63" s="417"/>
      <c r="D63" s="420"/>
      <c r="E63" s="420"/>
      <c r="F63" s="420"/>
      <c r="G63" s="420"/>
      <c r="H63" s="420"/>
    </row>
    <row r="64" spans="2:8" ht="15.9" customHeight="1">
      <c r="B64" s="416"/>
      <c r="C64" s="417"/>
      <c r="D64" s="730"/>
      <c r="E64" s="730"/>
      <c r="F64" s="730"/>
      <c r="G64" s="420"/>
      <c r="H64" s="418"/>
    </row>
    <row r="65" spans="2:8" ht="6.9" customHeight="1">
      <c r="B65" s="416"/>
      <c r="C65" s="417"/>
      <c r="D65" s="420"/>
      <c r="E65" s="420"/>
      <c r="F65" s="420"/>
      <c r="G65" s="420"/>
      <c r="H65" s="420"/>
    </row>
    <row r="66" spans="2:8" ht="15.9" customHeight="1">
      <c r="B66" s="416"/>
      <c r="C66" s="417"/>
      <c r="D66" s="730"/>
      <c r="E66" s="730"/>
      <c r="F66" s="730"/>
      <c r="G66" s="420"/>
      <c r="H66" s="418"/>
    </row>
    <row r="67" spans="2:8" ht="6.9" customHeight="1">
      <c r="B67" s="416"/>
      <c r="C67" s="417"/>
      <c r="D67" s="420"/>
      <c r="E67" s="420"/>
      <c r="F67" s="420"/>
      <c r="G67" s="420"/>
      <c r="H67" s="420"/>
    </row>
    <row r="68" spans="2:8" ht="15.9" customHeight="1">
      <c r="B68" s="416"/>
      <c r="C68" s="417"/>
      <c r="D68" s="730"/>
      <c r="E68" s="730"/>
      <c r="F68" s="730"/>
      <c r="G68" s="420"/>
      <c r="H68" s="418"/>
    </row>
    <row r="69" spans="2:8" ht="6.9" customHeight="1">
      <c r="B69" s="416"/>
      <c r="C69" s="417"/>
      <c r="D69" s="420"/>
      <c r="E69" s="420"/>
      <c r="F69" s="420"/>
      <c r="G69" s="420"/>
      <c r="H69" s="420"/>
    </row>
    <row r="70" spans="2:8" ht="15.9" customHeight="1">
      <c r="B70" s="416"/>
      <c r="C70" s="417"/>
      <c r="D70" s="730"/>
      <c r="E70" s="730"/>
      <c r="F70" s="730"/>
      <c r="G70" s="420"/>
      <c r="H70" s="418"/>
    </row>
    <row r="71" spans="2:8" ht="6.9" customHeight="1">
      <c r="B71" s="416"/>
      <c r="C71" s="417"/>
      <c r="D71" s="420"/>
      <c r="E71" s="420"/>
      <c r="F71" s="420"/>
      <c r="G71" s="420"/>
      <c r="H71" s="420"/>
    </row>
    <row r="72" spans="2:8" ht="15.9" customHeight="1">
      <c r="B72" s="416"/>
      <c r="C72" s="417"/>
      <c r="D72" s="730"/>
      <c r="E72" s="730"/>
      <c r="F72" s="730"/>
      <c r="G72" s="420"/>
      <c r="H72" s="418"/>
    </row>
    <row r="73" spans="2:8" ht="6.9" customHeight="1">
      <c r="B73" s="416"/>
      <c r="C73" s="417"/>
      <c r="D73" s="420"/>
      <c r="E73" s="420"/>
      <c r="F73" s="420"/>
      <c r="G73" s="420"/>
      <c r="H73" s="420"/>
    </row>
    <row r="74" spans="2:8" ht="15.9" customHeight="1">
      <c r="B74" s="416"/>
      <c r="C74" s="417"/>
      <c r="D74" s="730"/>
      <c r="E74" s="730"/>
      <c r="F74" s="730"/>
      <c r="G74" s="420"/>
      <c r="H74" s="418"/>
    </row>
    <row r="75" spans="2:8" ht="6.9" customHeight="1">
      <c r="B75" s="416"/>
      <c r="C75" s="417"/>
      <c r="D75" s="420"/>
      <c r="E75" s="420"/>
      <c r="F75" s="420"/>
      <c r="G75" s="420"/>
      <c r="H75" s="420"/>
    </row>
    <row r="76" spans="2:8" ht="15.9" customHeight="1">
      <c r="B76" s="416"/>
      <c r="C76" s="417"/>
      <c r="D76" s="730"/>
      <c r="E76" s="730"/>
      <c r="F76" s="730"/>
      <c r="G76" s="420"/>
      <c r="H76" s="418"/>
    </row>
    <row r="77" spans="2:8" ht="6.9" customHeight="1">
      <c r="B77" s="416"/>
      <c r="C77" s="417"/>
      <c r="D77" s="420"/>
      <c r="E77" s="420"/>
      <c r="F77" s="420"/>
      <c r="G77" s="420"/>
      <c r="H77" s="420"/>
    </row>
    <row r="78" spans="2:8" ht="15.9" customHeight="1">
      <c r="B78" s="416"/>
      <c r="C78" s="417"/>
      <c r="D78" s="730"/>
      <c r="E78" s="730"/>
      <c r="F78" s="730"/>
      <c r="G78" s="420"/>
      <c r="H78" s="418"/>
    </row>
    <row r="79" spans="2:8" ht="6.9" customHeight="1">
      <c r="B79" s="416"/>
      <c r="C79" s="417"/>
      <c r="D79" s="420"/>
      <c r="E79" s="420"/>
      <c r="F79" s="420"/>
      <c r="G79" s="420"/>
      <c r="H79" s="420"/>
    </row>
    <row r="80" spans="2:8" ht="15.9" customHeight="1">
      <c r="B80" s="416"/>
      <c r="C80" s="417"/>
      <c r="D80" s="730"/>
      <c r="E80" s="730"/>
      <c r="F80" s="730"/>
      <c r="G80" s="420"/>
      <c r="H80" s="418"/>
    </row>
    <row r="81" spans="2:8" ht="6.9" customHeight="1">
      <c r="B81" s="416"/>
      <c r="C81" s="417"/>
      <c r="D81" s="420"/>
      <c r="E81" s="420"/>
      <c r="F81" s="420"/>
      <c r="G81" s="420"/>
      <c r="H81" s="420"/>
    </row>
    <row r="82" spans="2:8" ht="15.9" customHeight="1">
      <c r="B82" s="416"/>
      <c r="C82" s="417"/>
      <c r="D82" s="730"/>
      <c r="E82" s="730"/>
      <c r="F82" s="730"/>
      <c r="G82" s="420"/>
      <c r="H82" s="418"/>
    </row>
    <row r="83" spans="2:8" ht="6.9" customHeight="1">
      <c r="B83" s="416"/>
      <c r="C83" s="417"/>
      <c r="D83" s="420"/>
      <c r="E83" s="420"/>
      <c r="F83" s="420"/>
      <c r="G83" s="420"/>
      <c r="H83" s="420"/>
    </row>
    <row r="84" spans="2:8" ht="15.9" customHeight="1">
      <c r="B84" s="416"/>
      <c r="C84" s="417"/>
      <c r="D84" s="730"/>
      <c r="E84" s="730"/>
      <c r="F84" s="730"/>
      <c r="G84" s="420"/>
      <c r="H84" s="418"/>
    </row>
    <row r="85" spans="2:8" ht="6.9" customHeight="1">
      <c r="B85" s="416"/>
      <c r="C85" s="417"/>
      <c r="D85" s="420"/>
      <c r="E85" s="420"/>
      <c r="F85" s="420"/>
      <c r="G85" s="420"/>
      <c r="H85" s="420"/>
    </row>
    <row r="86" spans="2:8" ht="15.9" customHeight="1">
      <c r="B86" s="416"/>
      <c r="C86" s="417"/>
      <c r="D86" s="730"/>
      <c r="E86" s="730"/>
      <c r="F86" s="730"/>
      <c r="G86" s="420"/>
      <c r="H86" s="418"/>
    </row>
    <row r="87" spans="2:8" ht="6.9" customHeight="1">
      <c r="B87" s="416"/>
      <c r="C87" s="417"/>
      <c r="D87" s="420"/>
      <c r="E87" s="420"/>
      <c r="F87" s="420"/>
      <c r="G87" s="420"/>
      <c r="H87" s="420"/>
    </row>
    <row r="88" spans="2:8" ht="15.9" customHeight="1">
      <c r="B88" s="416"/>
      <c r="C88" s="417"/>
      <c r="D88" s="730"/>
      <c r="E88" s="730"/>
      <c r="F88" s="730"/>
      <c r="G88" s="420"/>
      <c r="H88" s="418"/>
    </row>
    <row r="89" spans="2:8" ht="6.9" customHeight="1">
      <c r="B89" s="416"/>
      <c r="C89" s="417"/>
      <c r="D89" s="420"/>
      <c r="E89" s="420"/>
      <c r="F89" s="420"/>
      <c r="G89" s="420"/>
      <c r="H89" s="420"/>
    </row>
    <row r="90" spans="2:8" ht="15.9" customHeight="1">
      <c r="B90" s="416"/>
      <c r="C90" s="417"/>
      <c r="D90" s="730"/>
      <c r="E90" s="730"/>
      <c r="F90" s="730"/>
      <c r="G90" s="420"/>
      <c r="H90" s="418"/>
    </row>
    <row r="91" spans="2:8" ht="6.9" customHeight="1">
      <c r="B91" s="416"/>
      <c r="C91" s="417"/>
      <c r="D91" s="420"/>
      <c r="E91" s="420"/>
      <c r="F91" s="420"/>
      <c r="G91" s="420"/>
      <c r="H91" s="420"/>
    </row>
    <row r="92" spans="2:8" ht="15.9" customHeight="1">
      <c r="B92" s="416"/>
      <c r="C92" s="417"/>
      <c r="D92" s="730"/>
      <c r="E92" s="730"/>
      <c r="F92" s="730"/>
      <c r="G92" s="420"/>
      <c r="H92" s="418"/>
    </row>
    <row r="93" spans="2:8" ht="6.9" customHeight="1">
      <c r="B93" s="416"/>
      <c r="C93" s="417"/>
      <c r="D93" s="420"/>
      <c r="E93" s="420"/>
      <c r="F93" s="420"/>
      <c r="G93" s="420"/>
      <c r="H93" s="420"/>
    </row>
    <row r="94" spans="2:8" ht="15.9" customHeight="1">
      <c r="B94" s="416"/>
      <c r="C94" s="417"/>
      <c r="D94" s="730"/>
      <c r="E94" s="730"/>
      <c r="F94" s="730"/>
      <c r="G94" s="420"/>
      <c r="H94" s="418"/>
    </row>
    <row r="95" spans="2:8" ht="6.9" customHeight="1">
      <c r="B95" s="416"/>
      <c r="C95" s="417"/>
      <c r="D95" s="420"/>
      <c r="E95" s="420"/>
      <c r="F95" s="420"/>
      <c r="G95" s="420"/>
      <c r="H95" s="420"/>
    </row>
    <row r="96" spans="2:8" ht="15.9" customHeight="1">
      <c r="B96" s="416"/>
      <c r="C96" s="417"/>
      <c r="D96" s="730"/>
      <c r="E96" s="730"/>
      <c r="F96" s="730"/>
      <c r="G96" s="420"/>
      <c r="H96" s="418"/>
    </row>
    <row r="97" spans="2:8" ht="6.9" customHeight="1">
      <c r="B97" s="416"/>
      <c r="C97" s="417"/>
      <c r="D97" s="420"/>
      <c r="E97" s="420"/>
      <c r="F97" s="420"/>
      <c r="G97" s="420"/>
      <c r="H97" s="420"/>
    </row>
    <row r="98" spans="2:8" ht="15.9" customHeight="1">
      <c r="B98" s="416"/>
      <c r="C98" s="417"/>
      <c r="D98" s="730"/>
      <c r="E98" s="730"/>
      <c r="F98" s="730"/>
      <c r="G98" s="420"/>
      <c r="H98" s="418"/>
    </row>
    <row r="99" spans="2:8" ht="6.9" customHeight="1">
      <c r="B99" s="416"/>
      <c r="C99" s="417"/>
      <c r="D99" s="420"/>
      <c r="E99" s="420"/>
      <c r="F99" s="420"/>
      <c r="G99" s="420"/>
      <c r="H99" s="420"/>
    </row>
    <row r="100" spans="2:8" ht="15.9" customHeight="1">
      <c r="B100" s="416"/>
      <c r="C100" s="417"/>
      <c r="D100" s="730"/>
      <c r="E100" s="730"/>
      <c r="F100" s="730"/>
      <c r="G100" s="420"/>
      <c r="H100" s="418"/>
    </row>
  </sheetData>
  <sheetProtection algorithmName="SHA-512" hashValue="gZoDb/sPTo3caav4UiPeylLOnOBvdWMtaYmezGC1+pgnPXTdBbEb1zlkS9MJum5IF6q6tNxNd1dJ6WfVFIwY2w==" saltValue="r46znXLOFzlc17rPhZsI/Q==" spinCount="100000" sheet="1" objects="1" scenarios="1"/>
  <mergeCells count="69">
    <mergeCell ref="F13:H13"/>
    <mergeCell ref="F19:H19"/>
    <mergeCell ref="F25:H25"/>
    <mergeCell ref="D96:F96"/>
    <mergeCell ref="D98:F98"/>
    <mergeCell ref="D80:F80"/>
    <mergeCell ref="D82:F82"/>
    <mergeCell ref="D84:F84"/>
    <mergeCell ref="D66:F66"/>
    <mergeCell ref="D68:F68"/>
    <mergeCell ref="D70:F70"/>
    <mergeCell ref="D72:F72"/>
    <mergeCell ref="D74:F74"/>
    <mergeCell ref="D56:F56"/>
    <mergeCell ref="D58:F58"/>
    <mergeCell ref="D60:F60"/>
    <mergeCell ref="D100:F100"/>
    <mergeCell ref="F5:H5"/>
    <mergeCell ref="F7:H7"/>
    <mergeCell ref="F9:H9"/>
    <mergeCell ref="F11:H11"/>
    <mergeCell ref="F15:H15"/>
    <mergeCell ref="F17:H17"/>
    <mergeCell ref="F21:H21"/>
    <mergeCell ref="F23:H23"/>
    <mergeCell ref="D86:F86"/>
    <mergeCell ref="D88:F88"/>
    <mergeCell ref="D90:F90"/>
    <mergeCell ref="D92:F92"/>
    <mergeCell ref="D94:F94"/>
    <mergeCell ref="D76:F76"/>
    <mergeCell ref="D78:F78"/>
    <mergeCell ref="D62:F62"/>
    <mergeCell ref="D64:F64"/>
    <mergeCell ref="D46:F46"/>
    <mergeCell ref="D48:F48"/>
    <mergeCell ref="D50:F50"/>
    <mergeCell ref="D52:F52"/>
    <mergeCell ref="D54:F54"/>
    <mergeCell ref="D44:F44"/>
    <mergeCell ref="F33:H33"/>
    <mergeCell ref="F34:H34"/>
    <mergeCell ref="F35:H35"/>
    <mergeCell ref="F36:H36"/>
    <mergeCell ref="B38:D38"/>
    <mergeCell ref="B33:B36"/>
    <mergeCell ref="B25:D25"/>
    <mergeCell ref="B31:D31"/>
    <mergeCell ref="F38:H38"/>
    <mergeCell ref="D40:F40"/>
    <mergeCell ref="D42:F42"/>
    <mergeCell ref="F27:H27"/>
    <mergeCell ref="F29:H29"/>
    <mergeCell ref="B27:D27"/>
    <mergeCell ref="B29:D29"/>
    <mergeCell ref="F31:H31"/>
    <mergeCell ref="F3:H3"/>
    <mergeCell ref="B1:F1"/>
    <mergeCell ref="B3:D3"/>
    <mergeCell ref="B5:D5"/>
    <mergeCell ref="B9:D9"/>
    <mergeCell ref="B19:D19"/>
    <mergeCell ref="B21:D21"/>
    <mergeCell ref="B23:D23"/>
    <mergeCell ref="B11:D11"/>
    <mergeCell ref="B7:D7"/>
    <mergeCell ref="B13:D13"/>
    <mergeCell ref="B15:D15"/>
    <mergeCell ref="B17:D17"/>
  </mergeCell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4" tint="0.39997558519241921"/>
  </sheetPr>
  <dimension ref="A1:JC31"/>
  <sheetViews>
    <sheetView zoomScale="80" zoomScaleNormal="80" zoomScalePageLayoutView="70" workbookViewId="0">
      <pane ySplit="1" topLeftCell="A3" activePane="bottomLeft" state="frozen"/>
      <selection pane="bottomLeft" activeCell="B3" sqref="B3:C3"/>
    </sheetView>
  </sheetViews>
  <sheetFormatPr baseColWidth="10" defaultColWidth="10.88671875" defaultRowHeight="14.4"/>
  <cols>
    <col min="1" max="1" width="2" style="1" customWidth="1"/>
    <col min="2" max="2" width="10.88671875" style="1"/>
    <col min="3" max="3" width="13.88671875" style="1" customWidth="1"/>
    <col min="4" max="4" width="34.33203125" style="1" customWidth="1"/>
    <col min="5" max="14" width="10.88671875" style="1"/>
    <col min="15" max="15" width="19.109375" style="1" customWidth="1"/>
    <col min="16" max="16" width="10.88671875" style="1" hidden="1" customWidth="1"/>
    <col min="17" max="17" width="3" style="1" hidden="1" customWidth="1"/>
    <col min="18" max="16384" width="10.88671875" style="1"/>
  </cols>
  <sheetData>
    <row r="1" spans="1:263" ht="77.25" customHeight="1">
      <c r="B1" s="736"/>
      <c r="C1" s="736"/>
      <c r="D1" s="736"/>
      <c r="E1" s="736"/>
      <c r="F1" s="736"/>
      <c r="G1" s="736"/>
      <c r="H1" s="736"/>
      <c r="I1" s="736"/>
      <c r="J1" s="736"/>
      <c r="K1" s="736"/>
      <c r="L1" s="736"/>
      <c r="M1" s="736"/>
      <c r="N1" s="736"/>
      <c r="O1" s="736"/>
      <c r="P1" s="736"/>
      <c r="Q1" s="736"/>
    </row>
    <row r="2" spans="1:263" s="65" customFormat="1" ht="14.1" customHeight="1">
      <c r="A2" s="1"/>
      <c r="B2" s="293"/>
      <c r="C2" s="735"/>
      <c r="D2" s="735"/>
      <c r="E2" s="735"/>
      <c r="F2" s="735"/>
      <c r="G2" s="735"/>
      <c r="H2" s="735"/>
      <c r="I2" s="735"/>
      <c r="J2" s="735"/>
      <c r="K2" s="735"/>
      <c r="L2" s="735"/>
      <c r="M2" s="735"/>
      <c r="N2" s="735"/>
      <c r="O2" s="735"/>
      <c r="P2" s="735"/>
      <c r="Q2" s="735"/>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row>
    <row r="3" spans="1:263" s="22" customFormat="1" ht="89.25" customHeight="1">
      <c r="B3" s="737" t="s">
        <v>21</v>
      </c>
      <c r="C3" s="737"/>
      <c r="D3" s="739" t="s">
        <v>22</v>
      </c>
      <c r="E3" s="739"/>
      <c r="F3" s="739"/>
      <c r="G3" s="739"/>
      <c r="H3" s="739"/>
      <c r="I3" s="739"/>
      <c r="J3" s="739"/>
      <c r="K3" s="739"/>
      <c r="L3" s="739"/>
      <c r="M3" s="739"/>
      <c r="N3" s="739"/>
      <c r="O3" s="739"/>
      <c r="P3" s="739"/>
      <c r="Q3" s="739"/>
    </row>
    <row r="4" spans="1:263" s="22" customFormat="1" ht="6" customHeight="1">
      <c r="B4" s="738"/>
      <c r="C4" s="738"/>
    </row>
    <row r="5" spans="1:263" s="22" customFormat="1" ht="117" customHeight="1">
      <c r="B5" s="733" t="s">
        <v>23</v>
      </c>
      <c r="C5" s="733"/>
      <c r="D5" s="734" t="s">
        <v>24</v>
      </c>
      <c r="E5" s="734"/>
      <c r="F5" s="734"/>
      <c r="G5" s="734"/>
      <c r="H5" s="734"/>
      <c r="I5" s="734"/>
      <c r="J5" s="734"/>
      <c r="K5" s="734"/>
      <c r="L5" s="734"/>
      <c r="M5" s="734"/>
      <c r="N5" s="734"/>
      <c r="O5" s="734"/>
      <c r="P5" s="734"/>
      <c r="Q5" s="734"/>
    </row>
    <row r="6" spans="1:263" s="22" customFormat="1" ht="6" customHeight="1">
      <c r="B6" s="740"/>
      <c r="C6" s="740"/>
    </row>
    <row r="7" spans="1:263" s="22" customFormat="1" ht="124.5" customHeight="1">
      <c r="B7" s="733" t="s">
        <v>25</v>
      </c>
      <c r="C7" s="733"/>
      <c r="D7" s="734" t="s">
        <v>26</v>
      </c>
      <c r="E7" s="734"/>
      <c r="F7" s="734"/>
      <c r="G7" s="734"/>
      <c r="H7" s="734"/>
      <c r="I7" s="734"/>
      <c r="J7" s="734"/>
      <c r="K7" s="734"/>
      <c r="L7" s="734"/>
      <c r="M7" s="734"/>
      <c r="N7" s="734"/>
      <c r="O7" s="734"/>
      <c r="P7" s="734"/>
      <c r="Q7" s="734"/>
    </row>
    <row r="8" spans="1:263" s="22" customFormat="1" ht="6" customHeight="1"/>
    <row r="9" spans="1:263" s="22" customFormat="1" ht="123.75" customHeight="1">
      <c r="B9" s="733" t="s">
        <v>27</v>
      </c>
      <c r="C9" s="733"/>
      <c r="D9" s="734" t="s">
        <v>28</v>
      </c>
      <c r="E9" s="734"/>
      <c r="F9" s="734"/>
      <c r="G9" s="734"/>
      <c r="H9" s="734"/>
      <c r="I9" s="734"/>
      <c r="J9" s="734"/>
      <c r="K9" s="734"/>
      <c r="L9" s="734"/>
      <c r="M9" s="734"/>
      <c r="N9" s="734"/>
      <c r="O9" s="734"/>
      <c r="P9" s="734"/>
      <c r="Q9" s="734"/>
    </row>
    <row r="10" spans="1:263" s="22" customFormat="1" ht="6" customHeight="1"/>
    <row r="11" spans="1:263" s="22" customFormat="1" ht="126" customHeight="1">
      <c r="B11" s="733" t="s">
        <v>29</v>
      </c>
      <c r="C11" s="733"/>
      <c r="D11" s="734" t="s">
        <v>30</v>
      </c>
      <c r="E11" s="734"/>
      <c r="F11" s="734"/>
      <c r="G11" s="734"/>
      <c r="H11" s="734"/>
      <c r="I11" s="734"/>
      <c r="J11" s="734"/>
      <c r="K11" s="734"/>
      <c r="L11" s="734"/>
      <c r="M11" s="734"/>
      <c r="N11" s="734"/>
      <c r="O11" s="734"/>
      <c r="P11" s="734"/>
      <c r="Q11" s="734"/>
    </row>
    <row r="12" spans="1:263" s="22" customFormat="1" ht="5.25" customHeight="1"/>
    <row r="13" spans="1:263" s="22" customFormat="1" ht="66.75" customHeight="1">
      <c r="B13" s="733" t="s">
        <v>31</v>
      </c>
      <c r="C13" s="733"/>
      <c r="D13" s="734" t="s">
        <v>32</v>
      </c>
      <c r="E13" s="734"/>
      <c r="F13" s="734"/>
      <c r="G13" s="734"/>
      <c r="H13" s="734"/>
      <c r="I13" s="734"/>
      <c r="J13" s="734"/>
      <c r="K13" s="734"/>
      <c r="L13" s="734"/>
      <c r="M13" s="734"/>
      <c r="N13" s="734"/>
      <c r="O13" s="734"/>
      <c r="P13" s="734"/>
      <c r="Q13" s="734"/>
    </row>
    <row r="14" spans="1:263" s="22" customFormat="1" ht="6" customHeight="1">
      <c r="B14" s="23"/>
      <c r="C14" s="23"/>
      <c r="D14" s="24"/>
      <c r="E14" s="24"/>
      <c r="F14" s="24"/>
      <c r="G14" s="24"/>
      <c r="H14" s="24"/>
      <c r="I14" s="24"/>
      <c r="J14" s="24"/>
      <c r="K14" s="24"/>
      <c r="L14" s="24"/>
      <c r="M14" s="24"/>
      <c r="N14" s="24"/>
      <c r="O14" s="24"/>
      <c r="P14" s="24"/>
      <c r="Q14" s="24"/>
    </row>
    <row r="15" spans="1:263" s="22" customFormat="1" ht="162.75" customHeight="1">
      <c r="B15" s="733" t="s">
        <v>33</v>
      </c>
      <c r="C15" s="733"/>
      <c r="D15" s="163" t="s">
        <v>34</v>
      </c>
      <c r="E15" s="164"/>
      <c r="F15" s="164"/>
      <c r="G15" s="164"/>
      <c r="H15" s="164"/>
      <c r="I15" s="164"/>
      <c r="J15" s="164"/>
      <c r="K15" s="164"/>
      <c r="L15" s="164"/>
      <c r="M15" s="164"/>
      <c r="N15" s="164"/>
      <c r="O15" s="164"/>
      <c r="P15" s="66"/>
      <c r="Q15" s="66"/>
    </row>
    <row r="16" spans="1:263" s="22" customFormat="1" ht="5.25" customHeight="1"/>
    <row r="17" spans="2:17" s="22" customFormat="1" ht="41.25" customHeight="1">
      <c r="B17" s="733" t="s">
        <v>2</v>
      </c>
      <c r="C17" s="733"/>
      <c r="D17" s="734" t="s">
        <v>35</v>
      </c>
      <c r="E17" s="734"/>
      <c r="F17" s="734"/>
      <c r="G17" s="734"/>
      <c r="H17" s="734"/>
      <c r="I17" s="734"/>
      <c r="J17" s="734"/>
      <c r="K17" s="734"/>
      <c r="L17" s="734"/>
      <c r="M17" s="734"/>
      <c r="N17" s="734"/>
      <c r="O17" s="734"/>
      <c r="P17" s="734"/>
      <c r="Q17" s="734"/>
    </row>
    <row r="18" spans="2:17" s="22" customFormat="1" ht="6.75" customHeight="1"/>
    <row r="19" spans="2:17" s="22" customFormat="1" ht="101.25" customHeight="1">
      <c r="B19" s="733" t="s">
        <v>36</v>
      </c>
      <c r="C19" s="733"/>
      <c r="D19" s="734" t="s">
        <v>37</v>
      </c>
      <c r="E19" s="734"/>
      <c r="F19" s="734"/>
      <c r="G19" s="734"/>
      <c r="H19" s="734"/>
      <c r="I19" s="734"/>
      <c r="J19" s="734"/>
      <c r="K19" s="734"/>
      <c r="L19" s="734"/>
      <c r="M19" s="734"/>
      <c r="N19" s="734"/>
      <c r="O19" s="734"/>
      <c r="P19" s="734"/>
      <c r="Q19" s="734"/>
    </row>
    <row r="20" spans="2:17" s="22" customFormat="1" ht="7.5" customHeight="1"/>
    <row r="21" spans="2:17" s="22" customFormat="1" ht="63" customHeight="1">
      <c r="B21" s="733" t="s">
        <v>38</v>
      </c>
      <c r="C21" s="733"/>
      <c r="D21" s="734" t="s">
        <v>39</v>
      </c>
      <c r="E21" s="734"/>
      <c r="F21" s="734"/>
      <c r="G21" s="734"/>
      <c r="H21" s="734"/>
      <c r="I21" s="734"/>
      <c r="J21" s="734"/>
      <c r="K21" s="734"/>
      <c r="L21" s="734"/>
      <c r="M21" s="734"/>
      <c r="N21" s="734"/>
      <c r="O21" s="734"/>
      <c r="P21" s="734"/>
      <c r="Q21" s="734"/>
    </row>
    <row r="22" spans="2:17" s="22" customFormat="1" ht="6" customHeight="1"/>
    <row r="23" spans="2:17" s="22" customFormat="1" ht="69.75" customHeight="1">
      <c r="B23" s="733" t="s">
        <v>40</v>
      </c>
      <c r="C23" s="733"/>
      <c r="D23" s="734" t="s">
        <v>41</v>
      </c>
      <c r="E23" s="734"/>
      <c r="F23" s="734"/>
      <c r="G23" s="734"/>
      <c r="H23" s="734"/>
      <c r="I23" s="734"/>
      <c r="J23" s="734"/>
      <c r="K23" s="734"/>
      <c r="L23" s="734"/>
      <c r="M23" s="734"/>
      <c r="N23" s="734"/>
      <c r="O23" s="734"/>
      <c r="P23" s="734"/>
      <c r="Q23" s="734"/>
    </row>
    <row r="24" spans="2:17" s="22" customFormat="1" ht="6" customHeight="1"/>
    <row r="25" spans="2:17" s="22" customFormat="1" ht="75.75" customHeight="1">
      <c r="B25" s="733" t="s">
        <v>42</v>
      </c>
      <c r="C25" s="733"/>
      <c r="D25" s="734" t="s">
        <v>43</v>
      </c>
      <c r="E25" s="734"/>
      <c r="F25" s="734"/>
      <c r="G25" s="734"/>
      <c r="H25" s="734"/>
      <c r="I25" s="734"/>
      <c r="J25" s="734"/>
      <c r="K25" s="734"/>
      <c r="L25" s="734"/>
      <c r="M25" s="734"/>
      <c r="N25" s="734"/>
      <c r="O25" s="734"/>
      <c r="P25" s="734"/>
      <c r="Q25" s="734"/>
    </row>
    <row r="26" spans="2:17" s="22" customFormat="1" ht="6" customHeight="1"/>
    <row r="27" spans="2:17" s="22" customFormat="1" ht="93" customHeight="1">
      <c r="B27" s="733" t="s">
        <v>44</v>
      </c>
      <c r="C27" s="733"/>
      <c r="D27" s="734" t="s">
        <v>45</v>
      </c>
      <c r="E27" s="734"/>
      <c r="F27" s="734"/>
      <c r="G27" s="734"/>
      <c r="H27" s="734"/>
      <c r="I27" s="734"/>
      <c r="J27" s="734"/>
      <c r="K27" s="734"/>
      <c r="L27" s="734"/>
      <c r="M27" s="734"/>
      <c r="N27" s="734"/>
      <c r="O27" s="734"/>
      <c r="P27" s="734"/>
      <c r="Q27" s="734"/>
    </row>
    <row r="28" spans="2:17" s="22" customFormat="1" ht="7.5" customHeight="1"/>
    <row r="29" spans="2:17" s="22" customFormat="1" ht="105" customHeight="1">
      <c r="B29" s="733" t="s">
        <v>46</v>
      </c>
      <c r="C29" s="733"/>
      <c r="D29" s="734" t="s">
        <v>47</v>
      </c>
      <c r="E29" s="734"/>
      <c r="F29" s="734"/>
      <c r="G29" s="734"/>
      <c r="H29" s="734"/>
      <c r="I29" s="734"/>
      <c r="J29" s="734"/>
      <c r="K29" s="734"/>
      <c r="L29" s="734"/>
      <c r="M29" s="734"/>
      <c r="N29" s="734"/>
      <c r="O29" s="734"/>
      <c r="P29" s="734"/>
      <c r="Q29" s="734"/>
    </row>
    <row r="30" spans="2:17" s="22" customFormat="1" ht="6.75" customHeight="1"/>
    <row r="31" spans="2:17" s="22" customFormat="1" ht="225" customHeight="1">
      <c r="B31" s="733" t="s">
        <v>48</v>
      </c>
      <c r="C31" s="733"/>
      <c r="D31" s="165" t="s">
        <v>49</v>
      </c>
      <c r="E31" s="164"/>
      <c r="F31" s="164"/>
      <c r="G31" s="164"/>
      <c r="H31" s="164"/>
      <c r="I31" s="164"/>
      <c r="J31" s="164"/>
      <c r="K31" s="164"/>
      <c r="L31" s="164"/>
      <c r="M31" s="164"/>
      <c r="N31" s="164"/>
      <c r="O31" s="164"/>
      <c r="P31" s="66"/>
      <c r="Q31" s="66"/>
    </row>
  </sheetData>
  <sheetProtection algorithmName="SHA-512" hashValue="rLzUfBij6xe6lvv9mhqKIelWHCAew71caTuM6Ylvtmlz26n0q5jVVIV8ONwMgIU3AU5QNITTQG/Ewpv01VWCLQ==" saltValue="iWLyXl79k+lo6ilLuCHOWg==" spinCount="100000" sheet="1" objects="1" scenarios="1"/>
  <mergeCells count="32">
    <mergeCell ref="C2:Q2"/>
    <mergeCell ref="B31:C31"/>
    <mergeCell ref="B1:Q1"/>
    <mergeCell ref="B3:C3"/>
    <mergeCell ref="B4:C4"/>
    <mergeCell ref="B5:C5"/>
    <mergeCell ref="B9:C9"/>
    <mergeCell ref="D3:Q3"/>
    <mergeCell ref="D5:Q5"/>
    <mergeCell ref="B7:C7"/>
    <mergeCell ref="D7:Q7"/>
    <mergeCell ref="D9:Q9"/>
    <mergeCell ref="B6:C6"/>
    <mergeCell ref="B19:C19"/>
    <mergeCell ref="D19:Q19"/>
    <mergeCell ref="B21:C21"/>
    <mergeCell ref="D21:Q21"/>
    <mergeCell ref="B11:C11"/>
    <mergeCell ref="D11:Q11"/>
    <mergeCell ref="B13:C13"/>
    <mergeCell ref="D13:Q13"/>
    <mergeCell ref="B17:C17"/>
    <mergeCell ref="D17:Q17"/>
    <mergeCell ref="B15:C15"/>
    <mergeCell ref="B29:C29"/>
    <mergeCell ref="D29:Q29"/>
    <mergeCell ref="B23:C23"/>
    <mergeCell ref="D23:Q23"/>
    <mergeCell ref="D25:Q25"/>
    <mergeCell ref="B25:C25"/>
    <mergeCell ref="B27:C27"/>
    <mergeCell ref="D27:Q2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0DBBD-B90E-5340-8030-36A7C2260DC8}">
  <sheetPr codeName="Hoja4">
    <tabColor theme="4" tint="0.39997558519241921"/>
  </sheetPr>
  <dimension ref="A1:O29"/>
  <sheetViews>
    <sheetView zoomScale="80" zoomScaleNormal="80" workbookViewId="0">
      <pane ySplit="1" topLeftCell="A2" activePane="bottomLeft" state="frozen"/>
      <selection pane="bottomLeft" activeCell="K129" sqref="K129"/>
    </sheetView>
  </sheetViews>
  <sheetFormatPr baseColWidth="10" defaultColWidth="11.44140625" defaultRowHeight="14.4"/>
  <cols>
    <col min="1" max="17" width="11.44140625" style="3"/>
    <col min="18" max="18" width="29.109375" style="3" customWidth="1"/>
    <col min="19" max="16384" width="11.44140625" style="3"/>
  </cols>
  <sheetData>
    <row r="1" spans="1:15" ht="77.25" customHeight="1">
      <c r="A1" s="741"/>
      <c r="B1" s="741"/>
      <c r="C1" s="741"/>
      <c r="D1" s="741"/>
      <c r="E1" s="741"/>
      <c r="F1" s="741"/>
      <c r="G1" s="741"/>
      <c r="H1" s="741"/>
      <c r="I1" s="741"/>
      <c r="J1" s="741"/>
      <c r="K1" s="741"/>
      <c r="L1" s="741"/>
      <c r="M1" s="741"/>
      <c r="N1" s="741"/>
      <c r="O1" s="741"/>
    </row>
    <row r="2" spans="1:15" ht="14.25" customHeight="1">
      <c r="A2" s="394"/>
    </row>
    <row r="3" spans="1:15" ht="18.75" customHeight="1">
      <c r="D3" s="742" t="s">
        <v>51</v>
      </c>
      <c r="E3" s="742"/>
      <c r="F3" s="742"/>
      <c r="G3" s="742"/>
      <c r="H3" s="742"/>
      <c r="I3" s="742"/>
      <c r="J3" s="742"/>
      <c r="K3" s="742"/>
    </row>
    <row r="4" spans="1:15" ht="18" customHeight="1">
      <c r="D4" s="743" t="s">
        <v>52</v>
      </c>
      <c r="E4" s="743"/>
      <c r="F4" s="743"/>
      <c r="G4" s="743"/>
      <c r="H4" s="743"/>
      <c r="I4" s="743"/>
      <c r="J4" s="743"/>
      <c r="K4" s="743"/>
    </row>
    <row r="27" spans="4:11" ht="51" customHeight="1"/>
    <row r="28" spans="4:11" ht="17.399999999999999">
      <c r="D28" s="742" t="s">
        <v>53</v>
      </c>
      <c r="E28" s="742"/>
      <c r="F28" s="742"/>
      <c r="G28" s="742"/>
      <c r="H28" s="742"/>
      <c r="I28" s="742"/>
      <c r="J28" s="742"/>
      <c r="K28" s="742"/>
    </row>
    <row r="29" spans="4:11" ht="21.75" customHeight="1">
      <c r="D29" s="743" t="s">
        <v>54</v>
      </c>
      <c r="E29" s="743"/>
      <c r="F29" s="743"/>
      <c r="G29" s="743"/>
      <c r="H29" s="743"/>
      <c r="I29" s="743"/>
      <c r="J29" s="743"/>
      <c r="K29" s="743"/>
    </row>
  </sheetData>
  <sheetProtection algorithmName="SHA-512" hashValue="ThtpCtVH/DthvJvU7jHbUMXFzXONn8LyAry603LCl7Fa7CLLglaEtM3qKRYKZT/SCpPnfQDLv+8QtiUqnaYrpQ==" saltValue="S/bRzQCrxncXEfci6AxeYA==" spinCount="100000" sheet="1" objects="1" scenarios="1"/>
  <mergeCells count="5">
    <mergeCell ref="A1:O1"/>
    <mergeCell ref="D3:K3"/>
    <mergeCell ref="D4:K4"/>
    <mergeCell ref="D28:K28"/>
    <mergeCell ref="D29:K29"/>
  </mergeCells>
  <pageMargins left="0.7" right="0.7" top="0.75" bottom="0.75" header="0.3" footer="0.3"/>
  <pageSetup paperSize="9" orientation="portrait" horizontalDpi="300" verticalDpi="0" copies="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6">
    <tabColor theme="4" tint="0.39997558519241921"/>
  </sheetPr>
  <dimension ref="A1:T27"/>
  <sheetViews>
    <sheetView zoomScale="80" zoomScaleNormal="80" workbookViewId="0">
      <selection activeCell="C2" sqref="C2:T2"/>
    </sheetView>
  </sheetViews>
  <sheetFormatPr baseColWidth="10" defaultColWidth="11.44140625" defaultRowHeight="14.4"/>
  <cols>
    <col min="1" max="1" width="2.6640625" style="3" customWidth="1"/>
    <col min="2" max="16384" width="11.44140625" style="3"/>
  </cols>
  <sheetData>
    <row r="1" spans="2:20" ht="77.25" customHeight="1">
      <c r="B1" s="741"/>
      <c r="C1" s="741"/>
      <c r="D1" s="741"/>
      <c r="E1" s="741"/>
      <c r="F1" s="741"/>
      <c r="G1" s="741"/>
      <c r="H1" s="741"/>
      <c r="I1" s="741"/>
      <c r="J1" s="741"/>
      <c r="K1" s="741"/>
      <c r="L1" s="741"/>
      <c r="M1" s="741"/>
      <c r="N1" s="741"/>
      <c r="O1" s="741"/>
      <c r="P1" s="741"/>
      <c r="Q1" s="741"/>
      <c r="R1" s="741"/>
      <c r="S1" s="741"/>
      <c r="T1" s="741"/>
    </row>
    <row r="2" spans="2:20" ht="44.25" customHeight="1">
      <c r="B2" s="67"/>
      <c r="C2" s="745"/>
      <c r="D2" s="745"/>
      <c r="E2" s="745"/>
      <c r="F2" s="745"/>
      <c r="G2" s="745"/>
      <c r="H2" s="745"/>
      <c r="I2" s="745"/>
      <c r="J2" s="745"/>
      <c r="K2" s="745"/>
      <c r="L2" s="745"/>
      <c r="M2" s="745"/>
      <c r="N2" s="745"/>
      <c r="O2" s="745"/>
      <c r="P2" s="745"/>
      <c r="Q2" s="745"/>
      <c r="R2" s="745"/>
      <c r="S2" s="745"/>
      <c r="T2" s="745"/>
    </row>
    <row r="26" spans="1:20" ht="86.25" customHeight="1"/>
    <row r="27" spans="1:20" ht="25.2">
      <c r="A27" s="744" t="s">
        <v>50</v>
      </c>
      <c r="B27" s="744"/>
      <c r="C27" s="744"/>
      <c r="D27" s="744"/>
      <c r="E27" s="744"/>
      <c r="F27" s="744"/>
      <c r="G27" s="744"/>
      <c r="H27" s="744"/>
      <c r="I27" s="744"/>
      <c r="J27" s="744"/>
      <c r="K27" s="744"/>
      <c r="L27" s="744"/>
      <c r="M27" s="744"/>
      <c r="N27" s="744"/>
      <c r="O27" s="744"/>
      <c r="P27" s="744"/>
      <c r="Q27" s="166"/>
      <c r="R27" s="166"/>
      <c r="S27" s="166"/>
      <c r="T27" s="166"/>
    </row>
  </sheetData>
  <sheetProtection algorithmName="SHA-512" hashValue="mMkw4/mXTXKBXJuncZtWZ3UUTYnrM+1LaCPd9HKaPOYDUJF11XEa1Y1SZ/Ghpesk8k3nPM5D6r/AV0rCFS0xdw==" saltValue="V133/sHn7AOh8NemSKSeUw==" spinCount="100000" sheet="1" objects="1" scenarios="1"/>
  <mergeCells count="3">
    <mergeCell ref="A27:P27"/>
    <mergeCell ref="B1:T1"/>
    <mergeCell ref="C2:T2"/>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4" tint="0.39997558519241921"/>
    <pageSetUpPr fitToPage="1"/>
  </sheetPr>
  <dimension ref="A1:WP106"/>
  <sheetViews>
    <sheetView zoomScale="150" zoomScaleNormal="150" zoomScalePageLayoutView="80" workbookViewId="0">
      <selection activeCell="D4" sqref="D4"/>
    </sheetView>
  </sheetViews>
  <sheetFormatPr baseColWidth="10" defaultColWidth="11.44140625" defaultRowHeight="15.6"/>
  <cols>
    <col min="1" max="1" width="14.6640625" style="11" customWidth="1"/>
    <col min="2" max="2" width="4.33203125" style="8" customWidth="1"/>
    <col min="3" max="3" width="25.109375" style="9" customWidth="1"/>
    <col min="4" max="4" width="46.109375" style="10" customWidth="1"/>
    <col min="5" max="5" width="37.6640625" style="8" customWidth="1"/>
    <col min="6" max="6" width="36.44140625" style="8" customWidth="1"/>
    <col min="7" max="7" width="34.88671875" style="8" customWidth="1"/>
    <col min="8" max="8" width="36" style="8" customWidth="1"/>
    <col min="9" max="9" width="32.88671875" style="8" customWidth="1"/>
    <col min="10" max="10" width="30" style="8" customWidth="1"/>
    <col min="11" max="16384" width="11.44140625" style="8"/>
  </cols>
  <sheetData>
    <row r="1" spans="1:13" ht="77.25" customHeight="1">
      <c r="A1" s="749"/>
      <c r="B1" s="749"/>
      <c r="C1" s="749"/>
      <c r="D1" s="749"/>
      <c r="E1" s="749"/>
      <c r="F1" s="749"/>
      <c r="G1" s="749"/>
      <c r="H1" s="749"/>
    </row>
    <row r="2" spans="1:13" ht="14.1" customHeight="1">
      <c r="A2" s="69"/>
      <c r="B2" s="69"/>
      <c r="C2" s="69"/>
      <c r="D2" s="69"/>
      <c r="E2" s="69"/>
      <c r="F2" s="69"/>
      <c r="G2" s="69"/>
      <c r="H2" s="69"/>
    </row>
    <row r="3" spans="1:13" s="68" customFormat="1" ht="33" customHeight="1">
      <c r="A3" s="74" t="s">
        <v>55</v>
      </c>
      <c r="B3" s="756" t="s">
        <v>56</v>
      </c>
      <c r="C3" s="757"/>
      <c r="D3" s="81" t="s">
        <v>57</v>
      </c>
      <c r="E3" s="75" t="s">
        <v>58</v>
      </c>
      <c r="F3" s="76" t="s">
        <v>59</v>
      </c>
      <c r="G3" s="73" t="s">
        <v>60</v>
      </c>
      <c r="H3" s="77" t="s">
        <v>61</v>
      </c>
    </row>
    <row r="4" spans="1:13" s="25" customFormat="1" ht="117" customHeight="1" thickBot="1">
      <c r="A4" s="750" t="s">
        <v>62</v>
      </c>
      <c r="B4" s="70">
        <v>1</v>
      </c>
      <c r="C4" s="467" t="s">
        <v>63</v>
      </c>
      <c r="D4" s="423" t="s">
        <v>64</v>
      </c>
      <c r="E4" s="424" t="s">
        <v>65</v>
      </c>
      <c r="F4" s="425" t="s">
        <v>66</v>
      </c>
      <c r="G4" s="425" t="s">
        <v>67</v>
      </c>
      <c r="H4" s="426" t="s">
        <v>68</v>
      </c>
      <c r="I4" s="71"/>
      <c r="J4" s="71"/>
      <c r="K4" s="71"/>
      <c r="L4" s="71"/>
      <c r="M4" s="71"/>
    </row>
    <row r="5" spans="1:13" s="25" customFormat="1" ht="110.25" customHeight="1" thickBot="1">
      <c r="A5" s="751"/>
      <c r="B5" s="70">
        <v>2</v>
      </c>
      <c r="C5" s="467" t="s">
        <v>69</v>
      </c>
      <c r="D5" s="427" t="s">
        <v>70</v>
      </c>
      <c r="E5" s="428" t="s">
        <v>71</v>
      </c>
      <c r="F5" s="429" t="s">
        <v>72</v>
      </c>
      <c r="G5" s="429" t="s">
        <v>73</v>
      </c>
      <c r="H5" s="430" t="s">
        <v>74</v>
      </c>
      <c r="I5" s="71"/>
      <c r="J5" s="71"/>
      <c r="K5" s="71"/>
      <c r="L5" s="71"/>
      <c r="M5" s="71"/>
    </row>
    <row r="6" spans="1:13" s="25" customFormat="1" ht="98.25" customHeight="1" thickBot="1">
      <c r="A6" s="751"/>
      <c r="B6" s="70">
        <v>3</v>
      </c>
      <c r="C6" s="467" t="s">
        <v>75</v>
      </c>
      <c r="D6" s="431" t="s">
        <v>76</v>
      </c>
      <c r="E6" s="428" t="s">
        <v>77</v>
      </c>
      <c r="F6" s="429" t="s">
        <v>78</v>
      </c>
      <c r="G6" s="429" t="s">
        <v>79</v>
      </c>
      <c r="H6" s="430" t="s">
        <v>80</v>
      </c>
      <c r="I6" s="71"/>
      <c r="J6" s="71"/>
      <c r="K6" s="71"/>
      <c r="L6" s="71"/>
      <c r="M6" s="71"/>
    </row>
    <row r="7" spans="1:13" s="25" customFormat="1" ht="75.75" customHeight="1" thickBot="1">
      <c r="A7" s="752"/>
      <c r="B7" s="70">
        <v>4</v>
      </c>
      <c r="C7" s="468" t="s">
        <v>81</v>
      </c>
      <c r="D7" s="431" t="s">
        <v>82</v>
      </c>
      <c r="E7" s="428" t="s">
        <v>83</v>
      </c>
      <c r="F7" s="429" t="s">
        <v>84</v>
      </c>
      <c r="G7" s="429" t="s">
        <v>85</v>
      </c>
      <c r="H7" s="432" t="s">
        <v>86</v>
      </c>
      <c r="I7" s="71"/>
      <c r="J7" s="71"/>
      <c r="K7" s="71"/>
      <c r="L7" s="71"/>
      <c r="M7" s="71"/>
    </row>
    <row r="8" spans="1:13" s="25" customFormat="1" ht="89.1" customHeight="1" thickBot="1">
      <c r="A8" s="764" t="s">
        <v>87</v>
      </c>
      <c r="B8" s="70">
        <v>7</v>
      </c>
      <c r="C8" s="469" t="s">
        <v>88</v>
      </c>
      <c r="D8" s="433" t="s">
        <v>89</v>
      </c>
      <c r="E8" s="434" t="s">
        <v>90</v>
      </c>
      <c r="F8" s="435" t="s">
        <v>91</v>
      </c>
      <c r="G8" s="435" t="s">
        <v>92</v>
      </c>
      <c r="H8" s="436" t="s">
        <v>93</v>
      </c>
      <c r="I8" s="71"/>
      <c r="J8" s="71"/>
      <c r="K8" s="71"/>
      <c r="L8" s="71"/>
      <c r="M8" s="71"/>
    </row>
    <row r="9" spans="1:13" s="25" customFormat="1" ht="60" customHeight="1" thickBot="1">
      <c r="A9" s="765"/>
      <c r="B9" s="70">
        <v>5</v>
      </c>
      <c r="C9" s="470" t="s">
        <v>94</v>
      </c>
      <c r="D9" s="433" t="s">
        <v>95</v>
      </c>
      <c r="E9" s="437" t="s">
        <v>96</v>
      </c>
      <c r="F9" s="438" t="s">
        <v>97</v>
      </c>
      <c r="G9" s="438" t="s">
        <v>98</v>
      </c>
      <c r="H9" s="436" t="s">
        <v>99</v>
      </c>
      <c r="I9" s="71"/>
      <c r="J9" s="71"/>
      <c r="K9" s="71"/>
      <c r="L9" s="71"/>
      <c r="M9" s="71"/>
    </row>
    <row r="10" spans="1:13" s="25" customFormat="1" ht="105" customHeight="1" thickBot="1">
      <c r="A10" s="765"/>
      <c r="B10" s="70">
        <v>6</v>
      </c>
      <c r="C10" s="470" t="s">
        <v>100</v>
      </c>
      <c r="D10" s="433" t="s">
        <v>925</v>
      </c>
      <c r="E10" s="439" t="s">
        <v>926</v>
      </c>
      <c r="F10" s="440" t="s">
        <v>927</v>
      </c>
      <c r="G10" s="440" t="s">
        <v>928</v>
      </c>
      <c r="H10" s="441" t="s">
        <v>101</v>
      </c>
      <c r="I10" s="71"/>
      <c r="J10" s="71"/>
      <c r="K10" s="71"/>
      <c r="L10" s="71"/>
      <c r="M10" s="71"/>
    </row>
    <row r="11" spans="1:13" s="25" customFormat="1" ht="90.75" customHeight="1" thickBot="1">
      <c r="A11" s="766"/>
      <c r="B11" s="70">
        <v>8</v>
      </c>
      <c r="C11" s="471" t="s">
        <v>102</v>
      </c>
      <c r="D11" s="433" t="s">
        <v>103</v>
      </c>
      <c r="E11" s="437" t="s">
        <v>104</v>
      </c>
      <c r="F11" s="435" t="s">
        <v>105</v>
      </c>
      <c r="G11" s="442" t="s">
        <v>106</v>
      </c>
      <c r="H11" s="432" t="s">
        <v>107</v>
      </c>
      <c r="I11" s="71"/>
      <c r="J11" s="71"/>
      <c r="K11" s="71"/>
      <c r="L11" s="71"/>
      <c r="M11" s="71"/>
    </row>
    <row r="12" spans="1:13" s="25" customFormat="1" ht="76.5" customHeight="1" thickBot="1">
      <c r="A12" s="761" t="s">
        <v>108</v>
      </c>
      <c r="B12" s="70">
        <v>9</v>
      </c>
      <c r="C12" s="472" t="s">
        <v>109</v>
      </c>
      <c r="D12" s="443" t="s">
        <v>110</v>
      </c>
      <c r="E12" s="444" t="s">
        <v>111</v>
      </c>
      <c r="F12" s="445" t="s">
        <v>112</v>
      </c>
      <c r="G12" s="445" t="s">
        <v>930</v>
      </c>
      <c r="H12" s="446" t="s">
        <v>113</v>
      </c>
      <c r="I12" s="71"/>
      <c r="J12" s="71"/>
      <c r="K12" s="71"/>
      <c r="L12" s="71"/>
      <c r="M12" s="71"/>
    </row>
    <row r="13" spans="1:13" s="25" customFormat="1" ht="90" customHeight="1" thickBot="1">
      <c r="A13" s="762"/>
      <c r="B13" s="70">
        <v>10</v>
      </c>
      <c r="C13" s="473" t="s">
        <v>114</v>
      </c>
      <c r="D13" s="443" t="s">
        <v>115</v>
      </c>
      <c r="E13" s="444" t="s">
        <v>116</v>
      </c>
      <c r="F13" s="445" t="s">
        <v>117</v>
      </c>
      <c r="G13" s="445" t="s">
        <v>118</v>
      </c>
      <c r="H13" s="446" t="s">
        <v>119</v>
      </c>
      <c r="I13" s="71"/>
      <c r="J13" s="71"/>
      <c r="K13" s="71"/>
      <c r="L13" s="71"/>
      <c r="M13" s="71"/>
    </row>
    <row r="14" spans="1:13" s="25" customFormat="1" ht="56.25" customHeight="1" thickBot="1">
      <c r="A14" s="762"/>
      <c r="B14" s="70">
        <v>11</v>
      </c>
      <c r="C14" s="473" t="s">
        <v>120</v>
      </c>
      <c r="D14" s="447" t="s">
        <v>121</v>
      </c>
      <c r="E14" s="448" t="s">
        <v>122</v>
      </c>
      <c r="F14" s="449" t="s">
        <v>1025</v>
      </c>
      <c r="G14" s="429" t="s">
        <v>123</v>
      </c>
      <c r="H14" s="446" t="s">
        <v>124</v>
      </c>
      <c r="I14" s="71"/>
      <c r="J14" s="71"/>
      <c r="K14" s="71"/>
      <c r="L14" s="71"/>
      <c r="M14" s="71"/>
    </row>
    <row r="15" spans="1:13" s="25" customFormat="1" ht="109.5" customHeight="1" thickBot="1">
      <c r="A15" s="762"/>
      <c r="B15" s="70">
        <v>12</v>
      </c>
      <c r="C15" s="473" t="s">
        <v>125</v>
      </c>
      <c r="D15" s="447" t="s">
        <v>126</v>
      </c>
      <c r="E15" s="450" t="s">
        <v>127</v>
      </c>
      <c r="F15" s="451" t="s">
        <v>128</v>
      </c>
      <c r="G15" s="451" t="s">
        <v>129</v>
      </c>
      <c r="H15" s="452" t="s">
        <v>130</v>
      </c>
      <c r="I15" s="71"/>
      <c r="J15" s="71"/>
      <c r="K15" s="71"/>
      <c r="L15" s="71"/>
      <c r="M15" s="71"/>
    </row>
    <row r="16" spans="1:13" s="25" customFormat="1" ht="90" customHeight="1" thickBot="1">
      <c r="A16" s="762"/>
      <c r="B16" s="70">
        <v>13</v>
      </c>
      <c r="C16" s="474" t="s">
        <v>131</v>
      </c>
      <c r="D16" s="447" t="s">
        <v>132</v>
      </c>
      <c r="E16" s="428" t="s">
        <v>133</v>
      </c>
      <c r="F16" s="429" t="s">
        <v>134</v>
      </c>
      <c r="G16" s="429" t="s">
        <v>135</v>
      </c>
      <c r="H16" s="430" t="s">
        <v>136</v>
      </c>
      <c r="I16" s="71"/>
      <c r="J16" s="71"/>
      <c r="K16" s="71"/>
      <c r="L16" s="71"/>
      <c r="M16" s="71"/>
    </row>
    <row r="17" spans="1:614" s="25" customFormat="1" ht="93.75" customHeight="1" thickBot="1">
      <c r="A17" s="762"/>
      <c r="B17" s="70">
        <v>14</v>
      </c>
      <c r="C17" s="474" t="s">
        <v>137</v>
      </c>
      <c r="D17" s="447" t="s">
        <v>138</v>
      </c>
      <c r="E17" s="444" t="s">
        <v>139</v>
      </c>
      <c r="F17" s="453" t="s">
        <v>140</v>
      </c>
      <c r="G17" s="453" t="s">
        <v>141</v>
      </c>
      <c r="H17" s="454" t="s">
        <v>142</v>
      </c>
      <c r="I17" s="71"/>
      <c r="J17" s="71"/>
      <c r="K17" s="71"/>
      <c r="L17" s="71"/>
      <c r="M17" s="71"/>
    </row>
    <row r="18" spans="1:614" s="25" customFormat="1" ht="81" customHeight="1" thickBot="1">
      <c r="A18" s="762"/>
      <c r="B18" s="70">
        <v>15</v>
      </c>
      <c r="C18" s="473" t="s">
        <v>143</v>
      </c>
      <c r="D18" s="447" t="s">
        <v>144</v>
      </c>
      <c r="E18" s="444" t="s">
        <v>145</v>
      </c>
      <c r="F18" s="429" t="s">
        <v>146</v>
      </c>
      <c r="G18" s="429" t="s">
        <v>147</v>
      </c>
      <c r="H18" s="430" t="s">
        <v>148</v>
      </c>
      <c r="I18" s="71"/>
      <c r="J18" s="71"/>
      <c r="K18" s="71"/>
      <c r="L18" s="71"/>
      <c r="M18" s="71"/>
    </row>
    <row r="19" spans="1:614" s="25" customFormat="1" ht="87" customHeight="1" thickBot="1">
      <c r="A19" s="762"/>
      <c r="B19" s="70">
        <v>16</v>
      </c>
      <c r="C19" s="473" t="s">
        <v>149</v>
      </c>
      <c r="D19" s="447" t="s">
        <v>150</v>
      </c>
      <c r="E19" s="448" t="s">
        <v>151</v>
      </c>
      <c r="F19" s="453" t="s">
        <v>152</v>
      </c>
      <c r="G19" s="453" t="s">
        <v>153</v>
      </c>
      <c r="H19" s="454" t="s">
        <v>154</v>
      </c>
      <c r="I19" s="71"/>
      <c r="J19" s="71"/>
      <c r="K19" s="71"/>
      <c r="L19" s="71"/>
      <c r="M19" s="71"/>
    </row>
    <row r="20" spans="1:614" s="27" customFormat="1" ht="54" customHeight="1" thickBot="1">
      <c r="A20" s="762"/>
      <c r="B20" s="70">
        <v>17</v>
      </c>
      <c r="C20" s="473" t="s">
        <v>155</v>
      </c>
      <c r="D20" s="447" t="s">
        <v>156</v>
      </c>
      <c r="E20" s="444" t="s">
        <v>157</v>
      </c>
      <c r="F20" s="429" t="s">
        <v>158</v>
      </c>
      <c r="G20" s="429" t="s">
        <v>159</v>
      </c>
      <c r="H20" s="430" t="s">
        <v>937</v>
      </c>
      <c r="I20" s="71"/>
      <c r="J20" s="72"/>
      <c r="K20" s="72"/>
      <c r="L20" s="72"/>
      <c r="M20" s="72"/>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6"/>
      <c r="CE20" s="26"/>
      <c r="CF20" s="26"/>
      <c r="CG20" s="26"/>
      <c r="CH20" s="26"/>
      <c r="CI20" s="26"/>
      <c r="CJ20" s="26"/>
      <c r="CK20" s="26"/>
      <c r="CL20" s="26"/>
      <c r="CM20" s="26"/>
      <c r="CN20" s="26"/>
      <c r="CO20" s="26"/>
      <c r="CP20" s="26"/>
      <c r="CQ20" s="26"/>
      <c r="CR20" s="26"/>
      <c r="CS20" s="26"/>
      <c r="CT20" s="26"/>
      <c r="CU20" s="26"/>
      <c r="CV20" s="26"/>
      <c r="CW20" s="26"/>
      <c r="CX20" s="26"/>
      <c r="CY20" s="26"/>
      <c r="CZ20" s="26"/>
      <c r="DA20" s="26"/>
      <c r="DB20" s="26"/>
      <c r="DC20" s="26"/>
      <c r="DD20" s="26"/>
      <c r="DE20" s="26"/>
      <c r="DF20" s="26"/>
      <c r="DG20" s="26"/>
      <c r="DH20" s="26"/>
      <c r="DI20" s="26"/>
      <c r="DJ20" s="26"/>
      <c r="DK20" s="26"/>
      <c r="DL20" s="26"/>
      <c r="DM20" s="26"/>
      <c r="DN20" s="26"/>
      <c r="DO20" s="26"/>
      <c r="DP20" s="26"/>
      <c r="DQ20" s="26"/>
      <c r="DR20" s="26"/>
      <c r="DS20" s="26"/>
      <c r="DT20" s="26"/>
      <c r="DU20" s="26"/>
      <c r="DV20" s="26"/>
      <c r="DW20" s="26"/>
      <c r="DX20" s="26"/>
      <c r="DY20" s="26"/>
      <c r="DZ20" s="26"/>
      <c r="EA20" s="26"/>
      <c r="EB20" s="26"/>
      <c r="EC20" s="26"/>
      <c r="ED20" s="26"/>
      <c r="EE20" s="26"/>
      <c r="EF20" s="26"/>
      <c r="EG20" s="26"/>
      <c r="EH20" s="26"/>
      <c r="EI20" s="26"/>
      <c r="EJ20" s="26"/>
      <c r="EK20" s="26"/>
      <c r="EL20" s="26"/>
      <c r="EM20" s="26"/>
      <c r="EN20" s="26"/>
      <c r="EO20" s="26"/>
      <c r="EP20" s="26"/>
      <c r="EQ20" s="26"/>
      <c r="ER20" s="26"/>
      <c r="ES20" s="26"/>
      <c r="ET20" s="26"/>
      <c r="EU20" s="26"/>
      <c r="EV20" s="26"/>
      <c r="EW20" s="26"/>
      <c r="EX20" s="26"/>
      <c r="EY20" s="26"/>
      <c r="EZ20" s="26"/>
      <c r="FA20" s="26"/>
      <c r="FB20" s="26"/>
      <c r="FC20" s="26"/>
      <c r="FD20" s="26"/>
      <c r="FE20" s="26"/>
      <c r="FF20" s="26"/>
      <c r="FG20" s="26"/>
      <c r="FH20" s="26"/>
      <c r="FI20" s="26"/>
      <c r="FJ20" s="26"/>
      <c r="FK20" s="26"/>
      <c r="FL20" s="26"/>
      <c r="FM20" s="26"/>
      <c r="FN20" s="26"/>
      <c r="FO20" s="26"/>
      <c r="FP20" s="26"/>
      <c r="FQ20" s="26"/>
      <c r="FR20" s="26"/>
      <c r="FS20" s="26"/>
      <c r="FT20" s="26"/>
      <c r="FU20" s="26"/>
      <c r="FV20" s="26"/>
      <c r="FW20" s="26"/>
      <c r="FX20" s="26"/>
      <c r="FY20" s="26"/>
      <c r="FZ20" s="26"/>
      <c r="GA20" s="26"/>
      <c r="GB20" s="26"/>
      <c r="GC20" s="26"/>
      <c r="GD20" s="26"/>
      <c r="GE20" s="26"/>
      <c r="GF20" s="26"/>
      <c r="GG20" s="26"/>
      <c r="GH20" s="26"/>
      <c r="GI20" s="26"/>
      <c r="GJ20" s="26"/>
      <c r="GK20" s="26"/>
      <c r="GL20" s="26"/>
      <c r="GM20" s="26"/>
      <c r="GN20" s="26"/>
      <c r="GO20" s="26"/>
      <c r="GP20" s="26"/>
      <c r="GQ20" s="26"/>
      <c r="GR20" s="26"/>
      <c r="GS20" s="26"/>
      <c r="GT20" s="26"/>
      <c r="GU20" s="26"/>
      <c r="GV20" s="26"/>
      <c r="GW20" s="26"/>
      <c r="GX20" s="26"/>
      <c r="GY20" s="26"/>
      <c r="GZ20" s="26"/>
      <c r="HA20" s="26"/>
      <c r="HB20" s="26"/>
      <c r="HC20" s="26"/>
      <c r="HD20" s="26"/>
      <c r="HE20" s="26"/>
      <c r="HF20" s="26"/>
      <c r="HG20" s="26"/>
      <c r="HH20" s="26"/>
      <c r="HI20" s="26"/>
      <c r="HJ20" s="26"/>
      <c r="HK20" s="26"/>
      <c r="HL20" s="26"/>
      <c r="HM20" s="26"/>
      <c r="HN20" s="26"/>
      <c r="HO20" s="26"/>
      <c r="HP20" s="26"/>
      <c r="HQ20" s="26"/>
      <c r="HR20" s="26"/>
      <c r="HS20" s="26"/>
      <c r="HT20" s="26"/>
      <c r="HU20" s="26"/>
      <c r="HV20" s="26"/>
      <c r="HW20" s="26"/>
      <c r="HX20" s="26"/>
      <c r="HY20" s="26"/>
      <c r="HZ20" s="26"/>
      <c r="IA20" s="26"/>
      <c r="IB20" s="26"/>
      <c r="IC20" s="26"/>
      <c r="ID20" s="26"/>
      <c r="IE20" s="26"/>
      <c r="IF20" s="26"/>
      <c r="IG20" s="26"/>
      <c r="IH20" s="26"/>
      <c r="II20" s="26"/>
      <c r="IJ20" s="26"/>
      <c r="IK20" s="26"/>
      <c r="IL20" s="26"/>
      <c r="IM20" s="26"/>
      <c r="IN20" s="26"/>
      <c r="IO20" s="26"/>
      <c r="IP20" s="26"/>
      <c r="IQ20" s="26"/>
      <c r="IR20" s="26"/>
      <c r="IS20" s="26"/>
      <c r="IT20" s="26"/>
      <c r="IU20" s="26"/>
      <c r="IV20" s="26"/>
      <c r="IW20" s="26"/>
      <c r="IX20" s="26"/>
      <c r="IY20" s="26"/>
      <c r="IZ20" s="26"/>
      <c r="JA20" s="26"/>
      <c r="JB20" s="26"/>
      <c r="JC20" s="26"/>
      <c r="JD20" s="26"/>
      <c r="JE20" s="26"/>
      <c r="JF20" s="26"/>
      <c r="JG20" s="26"/>
      <c r="JH20" s="26"/>
      <c r="JI20" s="26"/>
      <c r="JJ20" s="26"/>
      <c r="JK20" s="26"/>
      <c r="JL20" s="26"/>
      <c r="JM20" s="26"/>
      <c r="JN20" s="26"/>
      <c r="JO20" s="26"/>
      <c r="JP20" s="26"/>
      <c r="JQ20" s="26"/>
      <c r="JR20" s="26"/>
      <c r="JS20" s="26"/>
      <c r="JT20" s="26"/>
      <c r="JU20" s="26"/>
      <c r="JV20" s="26"/>
      <c r="JW20" s="26"/>
      <c r="JX20" s="26"/>
      <c r="JY20" s="26"/>
      <c r="JZ20" s="26"/>
      <c r="KA20" s="26"/>
      <c r="KB20" s="26"/>
      <c r="KC20" s="26"/>
      <c r="KD20" s="26"/>
      <c r="KE20" s="26"/>
      <c r="KF20" s="26"/>
      <c r="KG20" s="26"/>
      <c r="KH20" s="26"/>
      <c r="KI20" s="26"/>
      <c r="KJ20" s="26"/>
      <c r="KK20" s="26"/>
      <c r="KL20" s="26"/>
      <c r="KM20" s="26"/>
      <c r="KN20" s="26"/>
      <c r="KO20" s="26"/>
      <c r="KP20" s="26"/>
      <c r="KQ20" s="26"/>
      <c r="KR20" s="26"/>
      <c r="KS20" s="26"/>
      <c r="KT20" s="26"/>
      <c r="KU20" s="26"/>
      <c r="KV20" s="26"/>
      <c r="KW20" s="26"/>
      <c r="KX20" s="26"/>
      <c r="KY20" s="26"/>
      <c r="KZ20" s="26"/>
      <c r="LA20" s="26"/>
      <c r="LB20" s="26"/>
      <c r="LC20" s="26"/>
      <c r="LD20" s="26"/>
      <c r="LE20" s="26"/>
      <c r="LF20" s="26"/>
      <c r="LG20" s="26"/>
      <c r="LH20" s="26"/>
      <c r="LI20" s="26"/>
      <c r="LJ20" s="26"/>
      <c r="LK20" s="26"/>
      <c r="LL20" s="26"/>
      <c r="LM20" s="26"/>
      <c r="LN20" s="26"/>
      <c r="LO20" s="26"/>
      <c r="LP20" s="26"/>
      <c r="LQ20" s="26"/>
      <c r="LR20" s="26"/>
      <c r="LS20" s="26"/>
      <c r="LT20" s="26"/>
      <c r="LU20" s="26"/>
      <c r="LV20" s="26"/>
      <c r="LW20" s="26"/>
      <c r="LX20" s="26"/>
      <c r="LY20" s="26"/>
      <c r="LZ20" s="26"/>
      <c r="MA20" s="26"/>
      <c r="MB20" s="26"/>
      <c r="MC20" s="26"/>
      <c r="MD20" s="26"/>
      <c r="ME20" s="26"/>
      <c r="MF20" s="26"/>
      <c r="MG20" s="26"/>
      <c r="MH20" s="26"/>
      <c r="MI20" s="26"/>
      <c r="MJ20" s="26"/>
      <c r="MK20" s="26"/>
      <c r="ML20" s="26"/>
      <c r="MM20" s="26"/>
      <c r="MN20" s="26"/>
      <c r="MO20" s="26"/>
      <c r="MP20" s="26"/>
      <c r="MQ20" s="26"/>
      <c r="MR20" s="26"/>
      <c r="MS20" s="26"/>
      <c r="MT20" s="26"/>
      <c r="MU20" s="26"/>
      <c r="MV20" s="26"/>
      <c r="MW20" s="26"/>
      <c r="MX20" s="26"/>
      <c r="MY20" s="26"/>
      <c r="MZ20" s="26"/>
      <c r="NA20" s="26"/>
      <c r="NB20" s="26"/>
      <c r="NC20" s="26"/>
      <c r="ND20" s="26"/>
      <c r="NE20" s="26"/>
      <c r="NF20" s="26"/>
      <c r="NG20" s="26"/>
      <c r="NH20" s="26"/>
      <c r="NI20" s="26"/>
      <c r="NJ20" s="26"/>
      <c r="NK20" s="26"/>
      <c r="NL20" s="26"/>
      <c r="NM20" s="26"/>
      <c r="NN20" s="26"/>
      <c r="NO20" s="26"/>
      <c r="NP20" s="26"/>
      <c r="NQ20" s="26"/>
      <c r="NR20" s="26"/>
      <c r="NS20" s="26"/>
      <c r="NT20" s="26"/>
      <c r="NU20" s="26"/>
      <c r="NV20" s="26"/>
      <c r="NW20" s="26"/>
      <c r="NX20" s="26"/>
      <c r="NY20" s="26"/>
      <c r="NZ20" s="26"/>
      <c r="OA20" s="26"/>
      <c r="OB20" s="26"/>
      <c r="OC20" s="26"/>
      <c r="OD20" s="26"/>
      <c r="OE20" s="26"/>
      <c r="OF20" s="26"/>
      <c r="OG20" s="26"/>
      <c r="OH20" s="26"/>
      <c r="OI20" s="26"/>
      <c r="OJ20" s="26"/>
      <c r="OK20" s="26"/>
      <c r="OL20" s="26"/>
      <c r="OM20" s="26"/>
      <c r="ON20" s="26"/>
      <c r="OO20" s="26"/>
      <c r="OP20" s="26"/>
      <c r="OQ20" s="26"/>
      <c r="OR20" s="26"/>
      <c r="OS20" s="26"/>
      <c r="OT20" s="26"/>
      <c r="OU20" s="26"/>
      <c r="OV20" s="26"/>
      <c r="OW20" s="26"/>
      <c r="OX20" s="26"/>
      <c r="OY20" s="26"/>
      <c r="OZ20" s="26"/>
      <c r="PA20" s="26"/>
      <c r="PB20" s="26"/>
      <c r="PC20" s="26"/>
      <c r="PD20" s="26"/>
      <c r="PE20" s="26"/>
      <c r="PF20" s="26"/>
      <c r="PG20" s="26"/>
      <c r="PH20" s="26"/>
      <c r="PI20" s="26"/>
      <c r="PJ20" s="26"/>
      <c r="PK20" s="26"/>
      <c r="PL20" s="26"/>
      <c r="PM20" s="26"/>
      <c r="PN20" s="26"/>
      <c r="PO20" s="26"/>
      <c r="PP20" s="26"/>
      <c r="PQ20" s="26"/>
      <c r="PR20" s="26"/>
      <c r="PS20" s="26"/>
      <c r="PT20" s="26"/>
      <c r="PU20" s="26"/>
      <c r="PV20" s="26"/>
      <c r="PW20" s="26"/>
      <c r="PX20" s="26"/>
      <c r="PY20" s="26"/>
      <c r="PZ20" s="26"/>
      <c r="QA20" s="26"/>
      <c r="QB20" s="26"/>
      <c r="QC20" s="26"/>
      <c r="QD20" s="26"/>
      <c r="QE20" s="26"/>
      <c r="QF20" s="26"/>
      <c r="QG20" s="26"/>
      <c r="QH20" s="26"/>
      <c r="QI20" s="26"/>
      <c r="QJ20" s="26"/>
      <c r="QK20" s="26"/>
      <c r="QL20" s="26"/>
      <c r="QM20" s="26"/>
      <c r="QN20" s="26"/>
      <c r="QO20" s="26"/>
      <c r="QP20" s="26"/>
      <c r="QQ20" s="26"/>
      <c r="QR20" s="26"/>
      <c r="QS20" s="26"/>
      <c r="QT20" s="26"/>
      <c r="QU20" s="26"/>
      <c r="QV20" s="26"/>
      <c r="QW20" s="26"/>
      <c r="QX20" s="26"/>
      <c r="QY20" s="26"/>
      <c r="QZ20" s="26"/>
      <c r="RA20" s="26"/>
      <c r="RB20" s="26"/>
      <c r="RC20" s="26"/>
      <c r="RD20" s="26"/>
      <c r="RE20" s="26"/>
      <c r="RF20" s="26"/>
      <c r="RG20" s="26"/>
      <c r="RH20" s="26"/>
      <c r="RI20" s="26"/>
      <c r="RJ20" s="26"/>
      <c r="RK20" s="26"/>
      <c r="RL20" s="26"/>
      <c r="RM20" s="26"/>
      <c r="RN20" s="26"/>
      <c r="RO20" s="26"/>
      <c r="RP20" s="26"/>
      <c r="RQ20" s="26"/>
      <c r="RR20" s="26"/>
      <c r="RS20" s="26"/>
      <c r="RT20" s="26"/>
      <c r="RU20" s="26"/>
      <c r="RV20" s="26"/>
      <c r="RW20" s="26"/>
      <c r="RX20" s="26"/>
      <c r="RY20" s="26"/>
      <c r="RZ20" s="26"/>
      <c r="SA20" s="26"/>
      <c r="SB20" s="26"/>
      <c r="SC20" s="26"/>
      <c r="SD20" s="26"/>
      <c r="SE20" s="26"/>
      <c r="SF20" s="26"/>
      <c r="SG20" s="26"/>
      <c r="SH20" s="26"/>
      <c r="SI20" s="26"/>
      <c r="SJ20" s="26"/>
      <c r="SK20" s="26"/>
      <c r="SL20" s="26"/>
      <c r="SM20" s="26"/>
      <c r="SN20" s="26"/>
      <c r="SO20" s="26"/>
      <c r="SP20" s="26"/>
      <c r="SQ20" s="26"/>
      <c r="SR20" s="26"/>
      <c r="SS20" s="26"/>
      <c r="ST20" s="26"/>
      <c r="SU20" s="26"/>
      <c r="SV20" s="26"/>
      <c r="SW20" s="26"/>
      <c r="SX20" s="26"/>
      <c r="SY20" s="26"/>
      <c r="SZ20" s="26"/>
      <c r="TA20" s="26"/>
      <c r="TB20" s="26"/>
      <c r="TC20" s="26"/>
      <c r="TD20" s="26"/>
      <c r="TE20" s="26"/>
      <c r="TF20" s="26"/>
      <c r="TG20" s="26"/>
      <c r="TH20" s="26"/>
      <c r="TI20" s="26"/>
      <c r="TJ20" s="26"/>
      <c r="TK20" s="26"/>
      <c r="TL20" s="26"/>
      <c r="TM20" s="26"/>
      <c r="TN20" s="26"/>
      <c r="TO20" s="26"/>
      <c r="TP20" s="26"/>
      <c r="TQ20" s="26"/>
      <c r="TR20" s="26"/>
      <c r="TS20" s="26"/>
      <c r="TT20" s="26"/>
      <c r="TU20" s="26"/>
      <c r="TV20" s="26"/>
      <c r="TW20" s="26"/>
      <c r="TX20" s="26"/>
      <c r="TY20" s="26"/>
      <c r="TZ20" s="26"/>
      <c r="UA20" s="26"/>
      <c r="UB20" s="26"/>
      <c r="UC20" s="26"/>
      <c r="UD20" s="26"/>
      <c r="UE20" s="26"/>
      <c r="UF20" s="26"/>
      <c r="UG20" s="26"/>
      <c r="UH20" s="26"/>
      <c r="UI20" s="26"/>
      <c r="UJ20" s="26"/>
      <c r="UK20" s="26"/>
      <c r="UL20" s="26"/>
      <c r="UM20" s="26"/>
      <c r="UN20" s="26"/>
      <c r="UO20" s="26"/>
      <c r="UP20" s="26"/>
      <c r="UQ20" s="26"/>
      <c r="UR20" s="26"/>
      <c r="US20" s="26"/>
      <c r="UT20" s="26"/>
      <c r="UU20" s="26"/>
      <c r="UV20" s="26"/>
      <c r="UW20" s="26"/>
      <c r="UX20" s="26"/>
      <c r="UY20" s="26"/>
      <c r="UZ20" s="26"/>
      <c r="VA20" s="26"/>
      <c r="VB20" s="26"/>
      <c r="VC20" s="26"/>
      <c r="VD20" s="26"/>
      <c r="VE20" s="26"/>
      <c r="VF20" s="26"/>
      <c r="VG20" s="26"/>
      <c r="VH20" s="26"/>
      <c r="VI20" s="26"/>
      <c r="VJ20" s="26"/>
      <c r="VK20" s="26"/>
      <c r="VL20" s="26"/>
      <c r="VM20" s="26"/>
      <c r="VN20" s="26"/>
      <c r="VO20" s="26"/>
      <c r="VP20" s="26"/>
      <c r="VQ20" s="26"/>
      <c r="VR20" s="26"/>
      <c r="VS20" s="26"/>
      <c r="VT20" s="26"/>
      <c r="VU20" s="26"/>
      <c r="VV20" s="26"/>
      <c r="VW20" s="26"/>
      <c r="VX20" s="26"/>
      <c r="VY20" s="26"/>
      <c r="VZ20" s="26"/>
      <c r="WA20" s="26"/>
      <c r="WB20" s="26"/>
      <c r="WC20" s="26"/>
      <c r="WD20" s="26"/>
      <c r="WE20" s="26"/>
      <c r="WF20" s="26"/>
      <c r="WG20" s="26"/>
      <c r="WH20" s="26"/>
      <c r="WI20" s="26"/>
      <c r="WJ20" s="26"/>
      <c r="WK20" s="26"/>
      <c r="WL20" s="26"/>
      <c r="WM20" s="26"/>
      <c r="WN20" s="26"/>
      <c r="WO20" s="26"/>
      <c r="WP20" s="26"/>
    </row>
    <row r="21" spans="1:614" s="25" customFormat="1" ht="65.25" customHeight="1" thickBot="1">
      <c r="A21" s="763"/>
      <c r="B21" s="70">
        <v>18</v>
      </c>
      <c r="C21" s="475" t="s">
        <v>160</v>
      </c>
      <c r="D21" s="447" t="s">
        <v>161</v>
      </c>
      <c r="E21" s="428" t="s">
        <v>162</v>
      </c>
      <c r="F21" s="429" t="s">
        <v>163</v>
      </c>
      <c r="G21" s="429" t="s">
        <v>945</v>
      </c>
      <c r="H21" s="430" t="s">
        <v>946</v>
      </c>
      <c r="I21" s="71"/>
      <c r="J21" s="71"/>
      <c r="K21" s="71"/>
      <c r="L21" s="71"/>
      <c r="M21" s="71"/>
    </row>
    <row r="22" spans="1:614" s="28" customFormat="1" ht="102.75" customHeight="1" thickBot="1">
      <c r="A22" s="753" t="s">
        <v>164</v>
      </c>
      <c r="B22" s="70">
        <v>19</v>
      </c>
      <c r="C22" s="476" t="s">
        <v>165</v>
      </c>
      <c r="D22" s="455" t="s">
        <v>166</v>
      </c>
      <c r="E22" s="428" t="s">
        <v>167</v>
      </c>
      <c r="F22" s="429" t="s">
        <v>168</v>
      </c>
      <c r="G22" s="429" t="s">
        <v>169</v>
      </c>
      <c r="H22" s="430" t="s">
        <v>170</v>
      </c>
      <c r="I22" s="71"/>
      <c r="J22" s="71"/>
      <c r="K22" s="71"/>
      <c r="L22" s="71"/>
      <c r="M22" s="71"/>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c r="HB22" s="25"/>
      <c r="HC22" s="25"/>
      <c r="HD22" s="25"/>
      <c r="HE22" s="25"/>
      <c r="HF22" s="25"/>
      <c r="HG22" s="25"/>
      <c r="HH22" s="25"/>
      <c r="HI22" s="25"/>
      <c r="HJ22" s="25"/>
      <c r="HK22" s="25"/>
      <c r="HL22" s="25"/>
      <c r="HM22" s="25"/>
      <c r="HN22" s="25"/>
      <c r="HO22" s="25"/>
      <c r="HP22" s="25"/>
      <c r="HQ22" s="25"/>
      <c r="HR22" s="25"/>
      <c r="HS22" s="25"/>
      <c r="HT22" s="25"/>
      <c r="HU22" s="25"/>
      <c r="HV22" s="25"/>
      <c r="HW22" s="25"/>
      <c r="HX22" s="25"/>
      <c r="HY22" s="25"/>
      <c r="HZ22" s="25"/>
      <c r="IA22" s="25"/>
      <c r="IB22" s="25"/>
      <c r="IC22" s="25"/>
      <c r="ID22" s="25"/>
      <c r="IE22" s="25"/>
      <c r="IF22" s="25"/>
      <c r="IG22" s="25"/>
      <c r="IH22" s="25"/>
      <c r="II22" s="25"/>
      <c r="IJ22" s="25"/>
      <c r="IK22" s="25"/>
      <c r="IL22" s="25"/>
      <c r="IM22" s="25"/>
      <c r="IN22" s="25"/>
      <c r="IO22" s="25"/>
      <c r="IP22" s="25"/>
      <c r="IQ22" s="25"/>
      <c r="IR22" s="25"/>
      <c r="IS22" s="25"/>
      <c r="IT22" s="25"/>
      <c r="IU22" s="25"/>
      <c r="IV22" s="25"/>
      <c r="IW22" s="25"/>
      <c r="IX22" s="25"/>
      <c r="IY22" s="25"/>
      <c r="IZ22" s="25"/>
      <c r="JA22" s="25"/>
      <c r="JB22" s="25"/>
      <c r="JC22" s="25"/>
      <c r="JD22" s="25"/>
      <c r="JE22" s="25"/>
      <c r="JF22" s="25"/>
      <c r="JG22" s="25"/>
      <c r="JH22" s="25"/>
      <c r="JI22" s="25"/>
      <c r="JJ22" s="25"/>
      <c r="JK22" s="25"/>
      <c r="JL22" s="25"/>
      <c r="JM22" s="25"/>
      <c r="JN22" s="25"/>
      <c r="JO22" s="25"/>
      <c r="JP22" s="25"/>
      <c r="JQ22" s="25"/>
      <c r="JR22" s="25"/>
      <c r="JS22" s="25"/>
      <c r="JT22" s="25"/>
      <c r="JU22" s="25"/>
      <c r="JV22" s="25"/>
      <c r="JW22" s="25"/>
      <c r="JX22" s="25"/>
      <c r="JY22" s="25"/>
      <c r="JZ22" s="25"/>
      <c r="KA22" s="25"/>
      <c r="KB22" s="25"/>
      <c r="KC22" s="25"/>
      <c r="KD22" s="25"/>
      <c r="KE22" s="25"/>
      <c r="KF22" s="25"/>
      <c r="KG22" s="25"/>
      <c r="KH22" s="25"/>
      <c r="KI22" s="25"/>
      <c r="KJ22" s="25"/>
      <c r="KK22" s="25"/>
      <c r="KL22" s="25"/>
      <c r="KM22" s="25"/>
      <c r="KN22" s="25"/>
      <c r="KO22" s="25"/>
      <c r="KP22" s="25"/>
      <c r="KQ22" s="25"/>
      <c r="KR22" s="25"/>
      <c r="KS22" s="25"/>
      <c r="KT22" s="25"/>
      <c r="KU22" s="25"/>
      <c r="KV22" s="25"/>
      <c r="KW22" s="25"/>
      <c r="KX22" s="25"/>
      <c r="KY22" s="25"/>
      <c r="KZ22" s="25"/>
      <c r="LA22" s="25"/>
      <c r="LB22" s="25"/>
      <c r="LC22" s="25"/>
      <c r="LD22" s="25"/>
      <c r="LE22" s="25"/>
      <c r="LF22" s="25"/>
      <c r="LG22" s="25"/>
      <c r="LH22" s="25"/>
      <c r="LI22" s="25"/>
      <c r="LJ22" s="25"/>
      <c r="LK22" s="25"/>
      <c r="LL22" s="25"/>
      <c r="LM22" s="25"/>
      <c r="LN22" s="25"/>
      <c r="LO22" s="25"/>
      <c r="LP22" s="25"/>
      <c r="LQ22" s="25"/>
      <c r="LR22" s="25"/>
      <c r="LS22" s="25"/>
      <c r="LT22" s="25"/>
      <c r="LU22" s="25"/>
      <c r="LV22" s="25"/>
      <c r="LW22" s="25"/>
      <c r="LX22" s="25"/>
      <c r="LY22" s="25"/>
      <c r="LZ22" s="25"/>
      <c r="MA22" s="25"/>
      <c r="MB22" s="25"/>
      <c r="MC22" s="25"/>
      <c r="MD22" s="25"/>
      <c r="ME22" s="25"/>
      <c r="MF22" s="25"/>
      <c r="MG22" s="25"/>
      <c r="MH22" s="25"/>
      <c r="MI22" s="25"/>
      <c r="MJ22" s="25"/>
      <c r="MK22" s="25"/>
      <c r="ML22" s="25"/>
      <c r="MM22" s="25"/>
      <c r="MN22" s="25"/>
      <c r="MO22" s="25"/>
      <c r="MP22" s="25"/>
      <c r="MQ22" s="25"/>
      <c r="MR22" s="25"/>
      <c r="MS22" s="25"/>
      <c r="MT22" s="25"/>
      <c r="MU22" s="25"/>
      <c r="MV22" s="25"/>
      <c r="MW22" s="25"/>
      <c r="MX22" s="25"/>
      <c r="MY22" s="25"/>
      <c r="MZ22" s="25"/>
      <c r="NA22" s="25"/>
      <c r="NB22" s="25"/>
      <c r="NC22" s="25"/>
      <c r="ND22" s="25"/>
      <c r="NE22" s="25"/>
      <c r="NF22" s="25"/>
      <c r="NG22" s="25"/>
      <c r="NH22" s="25"/>
      <c r="NI22" s="25"/>
      <c r="NJ22" s="25"/>
      <c r="NK22" s="25"/>
      <c r="NL22" s="25"/>
      <c r="NM22" s="25"/>
      <c r="NN22" s="25"/>
      <c r="NO22" s="25"/>
      <c r="NP22" s="25"/>
      <c r="NQ22" s="25"/>
      <c r="NR22" s="25"/>
      <c r="NS22" s="25"/>
      <c r="NT22" s="25"/>
      <c r="NU22" s="25"/>
      <c r="NV22" s="25"/>
      <c r="NW22" s="25"/>
      <c r="NX22" s="25"/>
      <c r="NY22" s="25"/>
      <c r="NZ22" s="25"/>
      <c r="OA22" s="25"/>
      <c r="OB22" s="25"/>
      <c r="OC22" s="25"/>
      <c r="OD22" s="25"/>
      <c r="OE22" s="25"/>
      <c r="OF22" s="25"/>
      <c r="OG22" s="25"/>
      <c r="OH22" s="25"/>
      <c r="OI22" s="25"/>
      <c r="OJ22" s="25"/>
      <c r="OK22" s="25"/>
      <c r="OL22" s="25"/>
      <c r="OM22" s="25"/>
      <c r="ON22" s="25"/>
      <c r="OO22" s="25"/>
      <c r="OP22" s="25"/>
      <c r="OQ22" s="25"/>
      <c r="OR22" s="25"/>
      <c r="OS22" s="25"/>
      <c r="OT22" s="25"/>
      <c r="OU22" s="25"/>
      <c r="OV22" s="25"/>
      <c r="OW22" s="25"/>
      <c r="OX22" s="25"/>
      <c r="OY22" s="25"/>
      <c r="OZ22" s="25"/>
      <c r="PA22" s="25"/>
      <c r="PB22" s="25"/>
      <c r="PC22" s="25"/>
      <c r="PD22" s="25"/>
      <c r="PE22" s="25"/>
      <c r="PF22" s="25"/>
      <c r="PG22" s="25"/>
      <c r="PH22" s="25"/>
      <c r="PI22" s="25"/>
      <c r="PJ22" s="25"/>
      <c r="PK22" s="25"/>
      <c r="PL22" s="25"/>
      <c r="PM22" s="25"/>
      <c r="PN22" s="25"/>
      <c r="PO22" s="25"/>
      <c r="PP22" s="25"/>
      <c r="PQ22" s="25"/>
      <c r="PR22" s="25"/>
      <c r="PS22" s="25"/>
      <c r="PT22" s="25"/>
      <c r="PU22" s="25"/>
      <c r="PV22" s="25"/>
      <c r="PW22" s="25"/>
      <c r="PX22" s="25"/>
      <c r="PY22" s="25"/>
      <c r="PZ22" s="25"/>
      <c r="QA22" s="25"/>
      <c r="QB22" s="25"/>
      <c r="QC22" s="25"/>
      <c r="QD22" s="25"/>
      <c r="QE22" s="25"/>
      <c r="QF22" s="25"/>
      <c r="QG22" s="25"/>
      <c r="QH22" s="25"/>
      <c r="QI22" s="25"/>
      <c r="QJ22" s="25"/>
      <c r="QK22" s="25"/>
      <c r="QL22" s="25"/>
      <c r="QM22" s="25"/>
      <c r="QN22" s="25"/>
      <c r="QO22" s="25"/>
      <c r="QP22" s="25"/>
      <c r="QQ22" s="25"/>
      <c r="QR22" s="25"/>
      <c r="QS22" s="25"/>
      <c r="QT22" s="25"/>
      <c r="QU22" s="25"/>
      <c r="QV22" s="25"/>
      <c r="QW22" s="25"/>
      <c r="QX22" s="25"/>
      <c r="QY22" s="25"/>
      <c r="QZ22" s="25"/>
      <c r="RA22" s="25"/>
      <c r="RB22" s="25"/>
      <c r="RC22" s="25"/>
      <c r="RD22" s="25"/>
      <c r="RE22" s="25"/>
      <c r="RF22" s="25"/>
      <c r="RG22" s="25"/>
      <c r="RH22" s="25"/>
      <c r="RI22" s="25"/>
      <c r="RJ22" s="25"/>
      <c r="RK22" s="25"/>
      <c r="RL22" s="25"/>
      <c r="RM22" s="25"/>
      <c r="RN22" s="25"/>
      <c r="RO22" s="25"/>
      <c r="RP22" s="25"/>
      <c r="RQ22" s="25"/>
      <c r="RR22" s="25"/>
      <c r="RS22" s="25"/>
      <c r="RT22" s="25"/>
      <c r="RU22" s="25"/>
      <c r="RV22" s="25"/>
      <c r="RW22" s="25"/>
      <c r="RX22" s="25"/>
      <c r="RY22" s="25"/>
      <c r="RZ22" s="25"/>
      <c r="SA22" s="25"/>
      <c r="SB22" s="25"/>
      <c r="SC22" s="25"/>
      <c r="SD22" s="25"/>
      <c r="SE22" s="25"/>
      <c r="SF22" s="25"/>
      <c r="SG22" s="25"/>
      <c r="SH22" s="25"/>
      <c r="SI22" s="25"/>
      <c r="SJ22" s="25"/>
      <c r="SK22" s="25"/>
      <c r="SL22" s="25"/>
      <c r="SM22" s="25"/>
      <c r="SN22" s="25"/>
      <c r="SO22" s="25"/>
      <c r="SP22" s="25"/>
      <c r="SQ22" s="25"/>
      <c r="SR22" s="25"/>
      <c r="SS22" s="25"/>
      <c r="ST22" s="25"/>
      <c r="SU22" s="25"/>
      <c r="SV22" s="25"/>
      <c r="SW22" s="25"/>
      <c r="SX22" s="25"/>
      <c r="SY22" s="25"/>
      <c r="SZ22" s="25"/>
      <c r="TA22" s="25"/>
      <c r="TB22" s="25"/>
      <c r="TC22" s="25"/>
      <c r="TD22" s="25"/>
      <c r="TE22" s="25"/>
      <c r="TF22" s="25"/>
      <c r="TG22" s="25"/>
      <c r="TH22" s="25"/>
      <c r="TI22" s="25"/>
      <c r="TJ22" s="25"/>
      <c r="TK22" s="25"/>
      <c r="TL22" s="25"/>
      <c r="TM22" s="25"/>
      <c r="TN22" s="25"/>
      <c r="TO22" s="25"/>
      <c r="TP22" s="25"/>
      <c r="TQ22" s="25"/>
      <c r="TR22" s="25"/>
      <c r="TS22" s="25"/>
      <c r="TT22" s="25"/>
      <c r="TU22" s="25"/>
      <c r="TV22" s="25"/>
      <c r="TW22" s="25"/>
      <c r="TX22" s="25"/>
      <c r="TY22" s="25"/>
      <c r="TZ22" s="25"/>
      <c r="UA22" s="25"/>
      <c r="UB22" s="25"/>
      <c r="UC22" s="25"/>
      <c r="UD22" s="25"/>
      <c r="UE22" s="25"/>
      <c r="UF22" s="25"/>
      <c r="UG22" s="25"/>
      <c r="UH22" s="25"/>
      <c r="UI22" s="25"/>
      <c r="UJ22" s="25"/>
      <c r="UK22" s="25"/>
      <c r="UL22" s="25"/>
      <c r="UM22" s="25"/>
      <c r="UN22" s="25"/>
      <c r="UO22" s="25"/>
      <c r="UP22" s="25"/>
      <c r="UQ22" s="25"/>
      <c r="UR22" s="25"/>
      <c r="US22" s="25"/>
      <c r="UT22" s="25"/>
      <c r="UU22" s="25"/>
      <c r="UV22" s="25"/>
      <c r="UW22" s="25"/>
      <c r="UX22" s="25"/>
      <c r="UY22" s="25"/>
      <c r="UZ22" s="25"/>
      <c r="VA22" s="25"/>
      <c r="VB22" s="25"/>
      <c r="VC22" s="25"/>
      <c r="VD22" s="25"/>
      <c r="VE22" s="25"/>
      <c r="VF22" s="25"/>
      <c r="VG22" s="25"/>
      <c r="VH22" s="25"/>
      <c r="VI22" s="25"/>
      <c r="VJ22" s="25"/>
      <c r="VK22" s="25"/>
      <c r="VL22" s="25"/>
      <c r="VM22" s="25"/>
      <c r="VN22" s="25"/>
      <c r="VO22" s="25"/>
      <c r="VP22" s="25"/>
      <c r="VQ22" s="25"/>
      <c r="VR22" s="25"/>
      <c r="VS22" s="25"/>
      <c r="VT22" s="25"/>
      <c r="VU22" s="25"/>
      <c r="VV22" s="25"/>
      <c r="VW22" s="25"/>
      <c r="VX22" s="25"/>
      <c r="VY22" s="25"/>
      <c r="VZ22" s="25"/>
      <c r="WA22" s="25"/>
      <c r="WB22" s="25"/>
      <c r="WC22" s="25"/>
      <c r="WD22" s="25"/>
      <c r="WE22" s="25"/>
      <c r="WF22" s="25"/>
      <c r="WG22" s="25"/>
      <c r="WH22" s="25"/>
      <c r="WI22" s="25"/>
      <c r="WJ22" s="25"/>
      <c r="WK22" s="25"/>
      <c r="WL22" s="25"/>
      <c r="WM22" s="25"/>
      <c r="WN22" s="25"/>
      <c r="WO22" s="25"/>
      <c r="WP22" s="25"/>
    </row>
    <row r="23" spans="1:614" s="28" customFormat="1" ht="83.25" customHeight="1" thickBot="1">
      <c r="A23" s="754"/>
      <c r="B23" s="70">
        <v>20</v>
      </c>
      <c r="C23" s="477" t="s">
        <v>171</v>
      </c>
      <c r="D23" s="455" t="s">
        <v>172</v>
      </c>
      <c r="E23" s="428" t="s">
        <v>173</v>
      </c>
      <c r="F23" s="429" t="s">
        <v>174</v>
      </c>
      <c r="G23" s="429" t="s">
        <v>175</v>
      </c>
      <c r="H23" s="430" t="s">
        <v>176</v>
      </c>
      <c r="I23" s="71"/>
      <c r="J23" s="71"/>
      <c r="K23" s="71"/>
      <c r="L23" s="71"/>
      <c r="M23" s="71"/>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c r="HB23" s="25"/>
      <c r="HC23" s="25"/>
      <c r="HD23" s="25"/>
      <c r="HE23" s="25"/>
      <c r="HF23" s="25"/>
      <c r="HG23" s="25"/>
      <c r="HH23" s="25"/>
      <c r="HI23" s="25"/>
      <c r="HJ23" s="25"/>
      <c r="HK23" s="25"/>
      <c r="HL23" s="25"/>
      <c r="HM23" s="25"/>
      <c r="HN23" s="25"/>
      <c r="HO23" s="25"/>
      <c r="HP23" s="25"/>
      <c r="HQ23" s="25"/>
      <c r="HR23" s="25"/>
      <c r="HS23" s="25"/>
      <c r="HT23" s="25"/>
      <c r="HU23" s="25"/>
      <c r="HV23" s="25"/>
      <c r="HW23" s="25"/>
      <c r="HX23" s="25"/>
      <c r="HY23" s="25"/>
      <c r="HZ23" s="25"/>
      <c r="IA23" s="25"/>
      <c r="IB23" s="25"/>
      <c r="IC23" s="25"/>
      <c r="ID23" s="25"/>
      <c r="IE23" s="25"/>
      <c r="IF23" s="25"/>
      <c r="IG23" s="25"/>
      <c r="IH23" s="25"/>
      <c r="II23" s="25"/>
      <c r="IJ23" s="25"/>
      <c r="IK23" s="25"/>
      <c r="IL23" s="25"/>
      <c r="IM23" s="25"/>
      <c r="IN23" s="25"/>
      <c r="IO23" s="25"/>
      <c r="IP23" s="25"/>
      <c r="IQ23" s="25"/>
      <c r="IR23" s="25"/>
      <c r="IS23" s="25"/>
      <c r="IT23" s="25"/>
      <c r="IU23" s="25"/>
      <c r="IV23" s="25"/>
      <c r="IW23" s="25"/>
      <c r="IX23" s="25"/>
      <c r="IY23" s="25"/>
      <c r="IZ23" s="25"/>
      <c r="JA23" s="25"/>
      <c r="JB23" s="25"/>
      <c r="JC23" s="25"/>
      <c r="JD23" s="25"/>
      <c r="JE23" s="25"/>
      <c r="JF23" s="25"/>
      <c r="JG23" s="25"/>
      <c r="JH23" s="25"/>
      <c r="JI23" s="25"/>
      <c r="JJ23" s="25"/>
      <c r="JK23" s="25"/>
      <c r="JL23" s="25"/>
      <c r="JM23" s="25"/>
      <c r="JN23" s="25"/>
      <c r="JO23" s="25"/>
      <c r="JP23" s="25"/>
      <c r="JQ23" s="25"/>
      <c r="JR23" s="25"/>
      <c r="JS23" s="25"/>
      <c r="JT23" s="25"/>
      <c r="JU23" s="25"/>
      <c r="JV23" s="25"/>
      <c r="JW23" s="25"/>
      <c r="JX23" s="25"/>
      <c r="JY23" s="25"/>
      <c r="JZ23" s="25"/>
      <c r="KA23" s="25"/>
      <c r="KB23" s="25"/>
      <c r="KC23" s="25"/>
      <c r="KD23" s="25"/>
      <c r="KE23" s="25"/>
      <c r="KF23" s="25"/>
      <c r="KG23" s="25"/>
      <c r="KH23" s="25"/>
      <c r="KI23" s="25"/>
      <c r="KJ23" s="25"/>
      <c r="KK23" s="25"/>
      <c r="KL23" s="25"/>
      <c r="KM23" s="25"/>
      <c r="KN23" s="25"/>
      <c r="KO23" s="25"/>
      <c r="KP23" s="25"/>
      <c r="KQ23" s="25"/>
      <c r="KR23" s="25"/>
      <c r="KS23" s="25"/>
      <c r="KT23" s="25"/>
      <c r="KU23" s="25"/>
      <c r="KV23" s="25"/>
      <c r="KW23" s="25"/>
      <c r="KX23" s="25"/>
      <c r="KY23" s="25"/>
      <c r="KZ23" s="25"/>
      <c r="LA23" s="25"/>
      <c r="LB23" s="25"/>
      <c r="LC23" s="25"/>
      <c r="LD23" s="25"/>
      <c r="LE23" s="25"/>
      <c r="LF23" s="25"/>
      <c r="LG23" s="25"/>
      <c r="LH23" s="25"/>
      <c r="LI23" s="25"/>
      <c r="LJ23" s="25"/>
      <c r="LK23" s="25"/>
      <c r="LL23" s="25"/>
      <c r="LM23" s="25"/>
      <c r="LN23" s="25"/>
      <c r="LO23" s="25"/>
      <c r="LP23" s="25"/>
      <c r="LQ23" s="25"/>
      <c r="LR23" s="25"/>
      <c r="LS23" s="25"/>
      <c r="LT23" s="25"/>
      <c r="LU23" s="25"/>
      <c r="LV23" s="25"/>
      <c r="LW23" s="25"/>
      <c r="LX23" s="25"/>
      <c r="LY23" s="25"/>
      <c r="LZ23" s="25"/>
      <c r="MA23" s="25"/>
      <c r="MB23" s="25"/>
      <c r="MC23" s="25"/>
      <c r="MD23" s="25"/>
      <c r="ME23" s="25"/>
      <c r="MF23" s="25"/>
      <c r="MG23" s="25"/>
      <c r="MH23" s="25"/>
      <c r="MI23" s="25"/>
      <c r="MJ23" s="25"/>
      <c r="MK23" s="25"/>
      <c r="ML23" s="25"/>
      <c r="MM23" s="25"/>
      <c r="MN23" s="25"/>
      <c r="MO23" s="25"/>
      <c r="MP23" s="25"/>
      <c r="MQ23" s="25"/>
      <c r="MR23" s="25"/>
      <c r="MS23" s="25"/>
      <c r="MT23" s="25"/>
      <c r="MU23" s="25"/>
      <c r="MV23" s="25"/>
      <c r="MW23" s="25"/>
      <c r="MX23" s="25"/>
      <c r="MY23" s="25"/>
      <c r="MZ23" s="25"/>
      <c r="NA23" s="25"/>
      <c r="NB23" s="25"/>
      <c r="NC23" s="25"/>
      <c r="ND23" s="25"/>
      <c r="NE23" s="25"/>
      <c r="NF23" s="25"/>
      <c r="NG23" s="25"/>
      <c r="NH23" s="25"/>
      <c r="NI23" s="25"/>
      <c r="NJ23" s="25"/>
      <c r="NK23" s="25"/>
      <c r="NL23" s="25"/>
      <c r="NM23" s="25"/>
      <c r="NN23" s="25"/>
      <c r="NO23" s="25"/>
      <c r="NP23" s="25"/>
      <c r="NQ23" s="25"/>
      <c r="NR23" s="25"/>
      <c r="NS23" s="25"/>
      <c r="NT23" s="25"/>
      <c r="NU23" s="25"/>
      <c r="NV23" s="25"/>
      <c r="NW23" s="25"/>
      <c r="NX23" s="25"/>
      <c r="NY23" s="25"/>
      <c r="NZ23" s="25"/>
      <c r="OA23" s="25"/>
      <c r="OB23" s="25"/>
      <c r="OC23" s="25"/>
      <c r="OD23" s="25"/>
      <c r="OE23" s="25"/>
      <c r="OF23" s="25"/>
      <c r="OG23" s="25"/>
      <c r="OH23" s="25"/>
      <c r="OI23" s="25"/>
      <c r="OJ23" s="25"/>
      <c r="OK23" s="25"/>
      <c r="OL23" s="25"/>
      <c r="OM23" s="25"/>
      <c r="ON23" s="25"/>
      <c r="OO23" s="25"/>
      <c r="OP23" s="25"/>
      <c r="OQ23" s="25"/>
      <c r="OR23" s="25"/>
      <c r="OS23" s="25"/>
      <c r="OT23" s="25"/>
      <c r="OU23" s="25"/>
      <c r="OV23" s="25"/>
      <c r="OW23" s="25"/>
      <c r="OX23" s="25"/>
      <c r="OY23" s="25"/>
      <c r="OZ23" s="25"/>
      <c r="PA23" s="25"/>
      <c r="PB23" s="25"/>
      <c r="PC23" s="25"/>
      <c r="PD23" s="25"/>
      <c r="PE23" s="25"/>
      <c r="PF23" s="25"/>
      <c r="PG23" s="25"/>
      <c r="PH23" s="25"/>
      <c r="PI23" s="25"/>
      <c r="PJ23" s="25"/>
      <c r="PK23" s="25"/>
      <c r="PL23" s="25"/>
      <c r="PM23" s="25"/>
      <c r="PN23" s="25"/>
      <c r="PO23" s="25"/>
      <c r="PP23" s="25"/>
      <c r="PQ23" s="25"/>
      <c r="PR23" s="25"/>
      <c r="PS23" s="25"/>
      <c r="PT23" s="25"/>
      <c r="PU23" s="25"/>
      <c r="PV23" s="25"/>
      <c r="PW23" s="25"/>
      <c r="PX23" s="25"/>
      <c r="PY23" s="25"/>
      <c r="PZ23" s="25"/>
      <c r="QA23" s="25"/>
      <c r="QB23" s="25"/>
      <c r="QC23" s="25"/>
      <c r="QD23" s="25"/>
      <c r="QE23" s="25"/>
      <c r="QF23" s="25"/>
      <c r="QG23" s="25"/>
      <c r="QH23" s="25"/>
      <c r="QI23" s="25"/>
      <c r="QJ23" s="25"/>
      <c r="QK23" s="25"/>
      <c r="QL23" s="25"/>
      <c r="QM23" s="25"/>
      <c r="QN23" s="25"/>
      <c r="QO23" s="25"/>
      <c r="QP23" s="25"/>
      <c r="QQ23" s="25"/>
      <c r="QR23" s="25"/>
      <c r="QS23" s="25"/>
      <c r="QT23" s="25"/>
      <c r="QU23" s="25"/>
      <c r="QV23" s="25"/>
      <c r="QW23" s="25"/>
      <c r="QX23" s="25"/>
      <c r="QY23" s="25"/>
      <c r="QZ23" s="25"/>
      <c r="RA23" s="25"/>
      <c r="RB23" s="25"/>
      <c r="RC23" s="25"/>
      <c r="RD23" s="25"/>
      <c r="RE23" s="25"/>
      <c r="RF23" s="25"/>
      <c r="RG23" s="25"/>
      <c r="RH23" s="25"/>
      <c r="RI23" s="25"/>
      <c r="RJ23" s="25"/>
      <c r="RK23" s="25"/>
      <c r="RL23" s="25"/>
      <c r="RM23" s="25"/>
      <c r="RN23" s="25"/>
      <c r="RO23" s="25"/>
      <c r="RP23" s="25"/>
      <c r="RQ23" s="25"/>
      <c r="RR23" s="25"/>
      <c r="RS23" s="25"/>
      <c r="RT23" s="25"/>
      <c r="RU23" s="25"/>
      <c r="RV23" s="25"/>
      <c r="RW23" s="25"/>
      <c r="RX23" s="25"/>
      <c r="RY23" s="25"/>
      <c r="RZ23" s="25"/>
      <c r="SA23" s="25"/>
      <c r="SB23" s="25"/>
      <c r="SC23" s="25"/>
      <c r="SD23" s="25"/>
      <c r="SE23" s="25"/>
      <c r="SF23" s="25"/>
      <c r="SG23" s="25"/>
      <c r="SH23" s="25"/>
      <c r="SI23" s="25"/>
      <c r="SJ23" s="25"/>
      <c r="SK23" s="25"/>
      <c r="SL23" s="25"/>
      <c r="SM23" s="25"/>
      <c r="SN23" s="25"/>
      <c r="SO23" s="25"/>
      <c r="SP23" s="25"/>
      <c r="SQ23" s="25"/>
      <c r="SR23" s="25"/>
      <c r="SS23" s="25"/>
      <c r="ST23" s="25"/>
      <c r="SU23" s="25"/>
      <c r="SV23" s="25"/>
      <c r="SW23" s="25"/>
      <c r="SX23" s="25"/>
      <c r="SY23" s="25"/>
      <c r="SZ23" s="25"/>
      <c r="TA23" s="25"/>
      <c r="TB23" s="25"/>
      <c r="TC23" s="25"/>
      <c r="TD23" s="25"/>
      <c r="TE23" s="25"/>
      <c r="TF23" s="25"/>
      <c r="TG23" s="25"/>
      <c r="TH23" s="25"/>
      <c r="TI23" s="25"/>
      <c r="TJ23" s="25"/>
      <c r="TK23" s="25"/>
      <c r="TL23" s="25"/>
      <c r="TM23" s="25"/>
      <c r="TN23" s="25"/>
      <c r="TO23" s="25"/>
      <c r="TP23" s="25"/>
      <c r="TQ23" s="25"/>
      <c r="TR23" s="25"/>
      <c r="TS23" s="25"/>
      <c r="TT23" s="25"/>
      <c r="TU23" s="25"/>
      <c r="TV23" s="25"/>
      <c r="TW23" s="25"/>
      <c r="TX23" s="25"/>
      <c r="TY23" s="25"/>
      <c r="TZ23" s="25"/>
      <c r="UA23" s="25"/>
      <c r="UB23" s="25"/>
      <c r="UC23" s="25"/>
      <c r="UD23" s="25"/>
      <c r="UE23" s="25"/>
      <c r="UF23" s="25"/>
      <c r="UG23" s="25"/>
      <c r="UH23" s="25"/>
      <c r="UI23" s="25"/>
      <c r="UJ23" s="25"/>
      <c r="UK23" s="25"/>
      <c r="UL23" s="25"/>
      <c r="UM23" s="25"/>
      <c r="UN23" s="25"/>
      <c r="UO23" s="25"/>
      <c r="UP23" s="25"/>
      <c r="UQ23" s="25"/>
      <c r="UR23" s="25"/>
      <c r="US23" s="25"/>
      <c r="UT23" s="25"/>
      <c r="UU23" s="25"/>
      <c r="UV23" s="25"/>
      <c r="UW23" s="25"/>
      <c r="UX23" s="25"/>
      <c r="UY23" s="25"/>
      <c r="UZ23" s="25"/>
      <c r="VA23" s="25"/>
      <c r="VB23" s="25"/>
      <c r="VC23" s="25"/>
      <c r="VD23" s="25"/>
      <c r="VE23" s="25"/>
      <c r="VF23" s="25"/>
      <c r="VG23" s="25"/>
      <c r="VH23" s="25"/>
      <c r="VI23" s="25"/>
      <c r="VJ23" s="25"/>
      <c r="VK23" s="25"/>
      <c r="VL23" s="25"/>
      <c r="VM23" s="25"/>
      <c r="VN23" s="25"/>
      <c r="VO23" s="25"/>
      <c r="VP23" s="25"/>
      <c r="VQ23" s="25"/>
      <c r="VR23" s="25"/>
      <c r="VS23" s="25"/>
      <c r="VT23" s="25"/>
      <c r="VU23" s="25"/>
      <c r="VV23" s="25"/>
      <c r="VW23" s="25"/>
      <c r="VX23" s="25"/>
      <c r="VY23" s="25"/>
      <c r="VZ23" s="25"/>
      <c r="WA23" s="25"/>
      <c r="WB23" s="25"/>
      <c r="WC23" s="25"/>
      <c r="WD23" s="25"/>
      <c r="WE23" s="25"/>
      <c r="WF23" s="25"/>
      <c r="WG23" s="25"/>
      <c r="WH23" s="25"/>
      <c r="WI23" s="25"/>
      <c r="WJ23" s="25"/>
      <c r="WK23" s="25"/>
      <c r="WL23" s="25"/>
      <c r="WM23" s="25"/>
      <c r="WN23" s="25"/>
      <c r="WO23" s="25"/>
      <c r="WP23" s="25"/>
    </row>
    <row r="24" spans="1:614" s="25" customFormat="1" ht="52.5" customHeight="1" thickBot="1">
      <c r="A24" s="754"/>
      <c r="B24" s="70">
        <v>21</v>
      </c>
      <c r="C24" s="477" t="s">
        <v>177</v>
      </c>
      <c r="D24" s="455" t="s">
        <v>178</v>
      </c>
      <c r="E24" s="444" t="s">
        <v>179</v>
      </c>
      <c r="F24" s="449" t="s">
        <v>180</v>
      </c>
      <c r="G24" s="449" t="s">
        <v>181</v>
      </c>
      <c r="H24" s="446" t="s">
        <v>182</v>
      </c>
      <c r="I24" s="71"/>
      <c r="J24" s="71"/>
      <c r="K24" s="71"/>
      <c r="L24" s="71"/>
      <c r="M24" s="71"/>
    </row>
    <row r="25" spans="1:614" s="25" customFormat="1" ht="57" customHeight="1" thickBot="1">
      <c r="A25" s="754"/>
      <c r="B25" s="70">
        <v>22</v>
      </c>
      <c r="C25" s="477" t="s">
        <v>183</v>
      </c>
      <c r="D25" s="455" t="s">
        <v>184</v>
      </c>
      <c r="E25" s="428" t="s">
        <v>938</v>
      </c>
      <c r="F25" s="456" t="s">
        <v>185</v>
      </c>
      <c r="G25" s="457" t="s">
        <v>186</v>
      </c>
      <c r="H25" s="458" t="s">
        <v>187</v>
      </c>
      <c r="I25" s="71"/>
      <c r="J25" s="71"/>
      <c r="K25" s="71"/>
      <c r="L25" s="71"/>
      <c r="M25" s="71"/>
    </row>
    <row r="26" spans="1:614" s="25" customFormat="1" ht="120" customHeight="1" thickBot="1">
      <c r="A26" s="754"/>
      <c r="B26" s="70">
        <v>23</v>
      </c>
      <c r="C26" s="477" t="s">
        <v>188</v>
      </c>
      <c r="D26" s="455" t="s">
        <v>189</v>
      </c>
      <c r="E26" s="444" t="s">
        <v>190</v>
      </c>
      <c r="F26" s="445" t="s">
        <v>191</v>
      </c>
      <c r="G26" s="449" t="s">
        <v>192</v>
      </c>
      <c r="H26" s="446" t="s">
        <v>193</v>
      </c>
      <c r="I26" s="71"/>
      <c r="J26" s="71"/>
      <c r="K26" s="71"/>
      <c r="L26" s="71"/>
      <c r="M26" s="71"/>
    </row>
    <row r="27" spans="1:614" s="25" customFormat="1" ht="93" customHeight="1" thickBot="1">
      <c r="A27" s="755"/>
      <c r="B27" s="70">
        <v>24</v>
      </c>
      <c r="C27" s="478" t="s">
        <v>194</v>
      </c>
      <c r="D27" s="455" t="s">
        <v>195</v>
      </c>
      <c r="E27" s="444" t="s">
        <v>196</v>
      </c>
      <c r="F27" s="449" t="s">
        <v>197</v>
      </c>
      <c r="G27" s="449" t="s">
        <v>198</v>
      </c>
      <c r="H27" s="446" t="s">
        <v>199</v>
      </c>
      <c r="I27" s="71"/>
      <c r="J27" s="71"/>
      <c r="K27" s="71"/>
      <c r="L27" s="71"/>
      <c r="M27" s="71"/>
    </row>
    <row r="28" spans="1:614" s="25" customFormat="1" ht="127.5" customHeight="1" thickBot="1">
      <c r="A28" s="758" t="s">
        <v>200</v>
      </c>
      <c r="B28" s="70">
        <v>25</v>
      </c>
      <c r="C28" s="479" t="s">
        <v>201</v>
      </c>
      <c r="D28" s="459" t="s">
        <v>202</v>
      </c>
      <c r="E28" s="460" t="s">
        <v>203</v>
      </c>
      <c r="F28" s="449" t="s">
        <v>204</v>
      </c>
      <c r="G28" s="449" t="s">
        <v>205</v>
      </c>
      <c r="H28" s="446" t="s">
        <v>206</v>
      </c>
      <c r="I28" s="71"/>
      <c r="J28" s="71"/>
      <c r="K28" s="71"/>
      <c r="L28" s="71"/>
      <c r="M28" s="71"/>
    </row>
    <row r="29" spans="1:614" s="25" customFormat="1" ht="98.25" customHeight="1" thickBot="1">
      <c r="A29" s="759"/>
      <c r="B29" s="70">
        <v>26</v>
      </c>
      <c r="C29" s="480" t="s">
        <v>207</v>
      </c>
      <c r="D29" s="459" t="s">
        <v>208</v>
      </c>
      <c r="E29" s="428" t="s">
        <v>209</v>
      </c>
      <c r="F29" s="456" t="s">
        <v>210</v>
      </c>
      <c r="G29" s="429" t="s">
        <v>211</v>
      </c>
      <c r="H29" s="432" t="s">
        <v>212</v>
      </c>
      <c r="I29" s="71"/>
      <c r="J29" s="71"/>
      <c r="K29" s="71"/>
      <c r="L29" s="71"/>
      <c r="M29" s="71"/>
    </row>
    <row r="30" spans="1:614" s="25" customFormat="1" ht="67.5" customHeight="1" thickBot="1">
      <c r="A30" s="760"/>
      <c r="B30" s="70">
        <v>27</v>
      </c>
      <c r="C30" s="481" t="s">
        <v>213</v>
      </c>
      <c r="D30" s="459" t="s">
        <v>214</v>
      </c>
      <c r="E30" s="444" t="s">
        <v>215</v>
      </c>
      <c r="F30" s="449" t="s">
        <v>216</v>
      </c>
      <c r="G30" s="429" t="s">
        <v>217</v>
      </c>
      <c r="H30" s="430" t="s">
        <v>218</v>
      </c>
      <c r="I30" s="71"/>
      <c r="J30" s="71"/>
      <c r="K30" s="71"/>
      <c r="L30" s="71"/>
      <c r="M30" s="71"/>
    </row>
    <row r="31" spans="1:614" s="25" customFormat="1" ht="346.5" customHeight="1" thickBot="1">
      <c r="A31" s="746" t="s">
        <v>219</v>
      </c>
      <c r="B31" s="70">
        <v>28</v>
      </c>
      <c r="C31" s="482" t="s">
        <v>220</v>
      </c>
      <c r="D31" s="461" t="s">
        <v>221</v>
      </c>
      <c r="E31" s="428" t="s">
        <v>222</v>
      </c>
      <c r="F31" s="429" t="s">
        <v>223</v>
      </c>
      <c r="G31" s="429" t="s">
        <v>224</v>
      </c>
      <c r="H31" s="430" t="s">
        <v>225</v>
      </c>
      <c r="I31" s="71"/>
      <c r="J31" s="71"/>
      <c r="K31" s="71"/>
      <c r="L31" s="71"/>
      <c r="M31" s="71"/>
    </row>
    <row r="32" spans="1:614" s="25" customFormat="1" ht="75.75" customHeight="1" thickBot="1">
      <c r="A32" s="747"/>
      <c r="B32" s="70">
        <v>29</v>
      </c>
      <c r="C32" s="483" t="s">
        <v>226</v>
      </c>
      <c r="D32" s="461" t="s">
        <v>227</v>
      </c>
      <c r="E32" s="428" t="s">
        <v>228</v>
      </c>
      <c r="F32" s="429" t="s">
        <v>229</v>
      </c>
      <c r="G32" s="429" t="s">
        <v>230</v>
      </c>
      <c r="H32" s="430" t="s">
        <v>231</v>
      </c>
      <c r="I32" s="71"/>
      <c r="J32" s="71"/>
      <c r="K32" s="71"/>
      <c r="L32" s="71"/>
      <c r="M32" s="71"/>
    </row>
    <row r="33" spans="1:13" s="25" customFormat="1" ht="70.5" customHeight="1" thickBot="1">
      <c r="A33" s="747"/>
      <c r="B33" s="70">
        <v>30</v>
      </c>
      <c r="C33" s="484" t="s">
        <v>232</v>
      </c>
      <c r="D33" s="461" t="s">
        <v>233</v>
      </c>
      <c r="E33" s="444" t="s">
        <v>234</v>
      </c>
      <c r="F33" s="449" t="s">
        <v>235</v>
      </c>
      <c r="G33" s="462" t="s">
        <v>236</v>
      </c>
      <c r="H33" s="430" t="s">
        <v>237</v>
      </c>
      <c r="I33" s="71"/>
      <c r="J33" s="71"/>
      <c r="K33" s="71"/>
      <c r="L33" s="71"/>
      <c r="M33" s="71"/>
    </row>
    <row r="34" spans="1:13" s="25" customFormat="1" ht="105.75" customHeight="1">
      <c r="A34" s="748"/>
      <c r="B34" s="70">
        <v>31</v>
      </c>
      <c r="C34" s="484" t="s">
        <v>238</v>
      </c>
      <c r="D34" s="463" t="s">
        <v>239</v>
      </c>
      <c r="E34" s="464" t="s">
        <v>240</v>
      </c>
      <c r="F34" s="465" t="s">
        <v>241</v>
      </c>
      <c r="G34" s="465" t="s">
        <v>242</v>
      </c>
      <c r="H34" s="466" t="s">
        <v>243</v>
      </c>
      <c r="I34" s="71"/>
      <c r="J34" s="71"/>
      <c r="K34" s="71"/>
      <c r="L34" s="71"/>
      <c r="M34" s="71"/>
    </row>
    <row r="35" spans="1:13">
      <c r="C35" s="78"/>
      <c r="D35" s="79"/>
      <c r="E35" s="80"/>
      <c r="F35" s="80"/>
      <c r="G35" s="80"/>
      <c r="H35" s="80"/>
    </row>
    <row r="36" spans="1:13">
      <c r="C36" s="78"/>
      <c r="D36" s="79"/>
      <c r="E36" s="80"/>
      <c r="F36" s="80"/>
      <c r="G36" s="80"/>
      <c r="H36" s="80"/>
    </row>
    <row r="37" spans="1:13">
      <c r="C37" s="78"/>
      <c r="D37" s="79"/>
      <c r="E37" s="80"/>
      <c r="F37" s="80"/>
      <c r="G37" s="80"/>
      <c r="H37" s="80"/>
    </row>
    <row r="38" spans="1:13">
      <c r="C38" s="78"/>
      <c r="D38" s="79"/>
      <c r="E38" s="80"/>
      <c r="F38" s="80"/>
      <c r="G38" s="80"/>
      <c r="H38" s="80"/>
    </row>
    <row r="39" spans="1:13">
      <c r="C39" s="78"/>
      <c r="D39" s="79"/>
      <c r="E39" s="80"/>
      <c r="F39" s="80"/>
      <c r="G39" s="80"/>
      <c r="H39" s="80"/>
    </row>
    <row r="40" spans="1:13">
      <c r="C40" s="78"/>
      <c r="D40" s="79"/>
      <c r="E40" s="80"/>
      <c r="F40" s="80"/>
      <c r="G40" s="80"/>
      <c r="H40" s="80"/>
    </row>
    <row r="41" spans="1:13">
      <c r="C41" s="78"/>
      <c r="D41" s="79"/>
      <c r="E41" s="80"/>
      <c r="F41" s="80"/>
      <c r="G41" s="80"/>
      <c r="H41" s="80"/>
    </row>
    <row r="106" spans="3:3">
      <c r="C106" s="9" t="e">
        <f>Metodología!#REF!</f>
        <v>#REF!</v>
      </c>
    </row>
  </sheetData>
  <sheetProtection algorithmName="SHA-512" hashValue="aF3JUkehqwF264R1Sd5Mnb1+Ww72gSCpkhZ6wlflE7viPcAwZpqdbzdkP0C0HfSO1sz+/F9RfZOccKrsojZ5RA==" saltValue="tg+alOvAAReBKY8NVPY0Dg==" spinCount="100000" sheet="1" objects="1" scenarios="1"/>
  <mergeCells count="8">
    <mergeCell ref="A31:A34"/>
    <mergeCell ref="A1:H1"/>
    <mergeCell ref="A4:A7"/>
    <mergeCell ref="A22:A27"/>
    <mergeCell ref="B3:C3"/>
    <mergeCell ref="A28:A30"/>
    <mergeCell ref="A12:A21"/>
    <mergeCell ref="A8:A11"/>
  </mergeCells>
  <pageMargins left="0.7" right="0.7" top="0.75" bottom="0.75" header="0.3" footer="0.3"/>
  <pageSetup scale="43" fitToHeight="1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theme="5"/>
  </sheetPr>
  <dimension ref="A1:R655"/>
  <sheetViews>
    <sheetView showGridLines="0" tabSelected="1" topLeftCell="A527" zoomScale="70" zoomScaleNormal="70" zoomScalePageLayoutView="75" workbookViewId="0">
      <selection activeCell="D339" sqref="D339:I339"/>
    </sheetView>
  </sheetViews>
  <sheetFormatPr baseColWidth="10" defaultColWidth="11.44140625" defaultRowHeight="14.4"/>
  <cols>
    <col min="1" max="1" width="3.109375" style="178" customWidth="1"/>
    <col min="2" max="2" width="3" style="178" customWidth="1"/>
    <col min="3" max="3" width="22.6640625" style="178" customWidth="1"/>
    <col min="4" max="4" width="72.33203125" style="178" customWidth="1"/>
    <col min="5" max="5" width="16.33203125" style="178" customWidth="1"/>
    <col min="6" max="6" width="12.33203125" style="178" customWidth="1"/>
    <col min="7" max="7" width="11.33203125" style="178" customWidth="1"/>
    <col min="8" max="8" width="12.88671875" style="178" customWidth="1"/>
    <col min="9" max="9" width="14.33203125" style="178" customWidth="1"/>
    <col min="10" max="10" width="57" style="178" customWidth="1"/>
    <col min="11" max="11" width="41.33203125" style="178" customWidth="1"/>
    <col min="12" max="16384" width="11.44140625" style="178"/>
  </cols>
  <sheetData>
    <row r="1" spans="1:18" ht="77.25" customHeight="1">
      <c r="C1" s="1068"/>
      <c r="D1" s="1068"/>
      <c r="E1" s="1068"/>
      <c r="F1" s="1068"/>
      <c r="G1" s="1068"/>
      <c r="H1" s="1068"/>
      <c r="I1" s="1068"/>
      <c r="K1" s="183"/>
      <c r="L1" s="183"/>
      <c r="M1" s="183"/>
      <c r="N1" s="183"/>
      <c r="O1" s="184">
        <v>0</v>
      </c>
      <c r="P1" s="184" t="s">
        <v>244</v>
      </c>
      <c r="Q1" s="184" t="s">
        <v>245</v>
      </c>
      <c r="R1" s="184"/>
    </row>
    <row r="2" spans="1:18" ht="14.1" customHeight="1">
      <c r="L2" s="184" t="s">
        <v>244</v>
      </c>
      <c r="O2" s="184">
        <v>2</v>
      </c>
      <c r="P2" s="184"/>
      <c r="Q2" s="184" t="s">
        <v>246</v>
      </c>
      <c r="R2" s="184"/>
    </row>
    <row r="3" spans="1:18" ht="35.25" customHeight="1">
      <c r="A3" s="185"/>
      <c r="C3" s="1069" t="str">
        <f>Metodología!A4</f>
        <v>A. LOGROS</v>
      </c>
      <c r="D3" s="1069"/>
      <c r="E3" s="1069"/>
      <c r="F3" s="1069"/>
      <c r="G3" s="1069"/>
      <c r="H3" s="1069"/>
      <c r="I3" s="1069"/>
      <c r="L3" s="184" t="s">
        <v>247</v>
      </c>
      <c r="O3" s="184">
        <v>3</v>
      </c>
      <c r="P3" s="184"/>
      <c r="Q3" s="184"/>
      <c r="R3" s="184"/>
    </row>
    <row r="4" spans="1:18" ht="9.75" customHeight="1">
      <c r="A4" s="185"/>
      <c r="O4" s="184">
        <v>4</v>
      </c>
      <c r="P4" s="184"/>
      <c r="Q4" s="184"/>
      <c r="R4" s="184"/>
    </row>
    <row r="5" spans="1:18" ht="23.25" customHeight="1">
      <c r="A5" s="185"/>
      <c r="C5" s="1060" t="str">
        <f>Metodología!C4</f>
        <v>A1. Salud del área protegida</v>
      </c>
      <c r="D5" s="1061"/>
      <c r="E5" s="1061"/>
      <c r="F5" s="1061"/>
      <c r="G5" s="1061"/>
      <c r="H5" s="1061"/>
      <c r="I5" s="1062"/>
    </row>
    <row r="6" spans="1:18" ht="65.25" customHeight="1">
      <c r="A6" s="185"/>
      <c r="C6" s="186" t="s">
        <v>57</v>
      </c>
      <c r="D6" s="1073" t="str">
        <f>Metodología!D4</f>
        <v>Analiza el impacto que la gestión del área tiene en el estado/salud del área protegida, a través del conocimiento de sus objetos de conservación (Ej. poblaciones, especies, ecosistemas, paisajes) y su manejo para reducir sus presiones. Parte de su importancia radica en asegurar la base natural que sustenta los servicios ecosistémicos esenciales para el bienestar humano (culturales, regulación, provisión, soporte).</v>
      </c>
      <c r="E6" s="1074"/>
      <c r="F6" s="1074"/>
      <c r="G6" s="1074"/>
      <c r="H6" s="1074"/>
      <c r="I6" s="1063"/>
    </row>
    <row r="7" spans="1:18" ht="150.75" customHeight="1">
      <c r="A7" s="185"/>
      <c r="C7" s="187" t="s">
        <v>248</v>
      </c>
      <c r="D7" s="1083" t="s">
        <v>249</v>
      </c>
      <c r="E7" s="1083"/>
      <c r="F7" s="1083"/>
      <c r="G7" s="1083"/>
      <c r="H7" s="1084"/>
      <c r="I7" s="1084"/>
    </row>
    <row r="8" spans="1:18" ht="141" customHeight="1">
      <c r="A8" s="185"/>
      <c r="C8" s="187" t="s">
        <v>250</v>
      </c>
      <c r="D8" s="1070" t="s">
        <v>1120</v>
      </c>
      <c r="E8" s="1071"/>
      <c r="F8" s="1071"/>
      <c r="G8" s="1071"/>
      <c r="H8" s="1071"/>
      <c r="I8" s="1072"/>
    </row>
    <row r="9" spans="1:18" ht="15" customHeight="1">
      <c r="A9" s="185"/>
      <c r="C9" s="1085" t="s">
        <v>251</v>
      </c>
      <c r="D9" s="899" t="s">
        <v>252</v>
      </c>
      <c r="E9" s="899"/>
      <c r="F9" s="900" t="s">
        <v>247</v>
      </c>
      <c r="G9" s="900"/>
      <c r="H9" s="900"/>
      <c r="I9" s="900"/>
      <c r="J9" s="181">
        <v>0</v>
      </c>
    </row>
    <row r="10" spans="1:18" ht="15" customHeight="1">
      <c r="A10" s="185"/>
      <c r="C10" s="1086"/>
      <c r="D10" s="1089" t="s">
        <v>253</v>
      </c>
      <c r="E10" s="1090"/>
      <c r="F10" s="900" t="s">
        <v>247</v>
      </c>
      <c r="G10" s="900"/>
      <c r="H10" s="900"/>
      <c r="I10" s="900"/>
      <c r="J10" s="181">
        <v>1</v>
      </c>
    </row>
    <row r="11" spans="1:18" ht="15" customHeight="1">
      <c r="A11" s="185"/>
      <c r="C11" s="1086"/>
      <c r="D11" s="901" t="s">
        <v>254</v>
      </c>
      <c r="E11" s="901"/>
      <c r="F11" s="900" t="s">
        <v>247</v>
      </c>
      <c r="G11" s="900"/>
      <c r="H11" s="900"/>
      <c r="I11" s="900"/>
      <c r="J11" s="181">
        <v>2</v>
      </c>
    </row>
    <row r="12" spans="1:18" ht="15" customHeight="1">
      <c r="A12" s="185"/>
      <c r="C12" s="1086"/>
      <c r="D12" s="901"/>
      <c r="E12" s="901"/>
      <c r="F12" s="900"/>
      <c r="G12" s="900"/>
      <c r="H12" s="900"/>
      <c r="I12" s="900"/>
      <c r="J12" s="181">
        <v>3</v>
      </c>
    </row>
    <row r="13" spans="1:18" ht="15" customHeight="1">
      <c r="A13" s="185"/>
      <c r="C13" s="1087"/>
      <c r="D13" s="901" t="s">
        <v>255</v>
      </c>
      <c r="E13" s="901"/>
      <c r="F13" s="902"/>
      <c r="G13" s="903"/>
      <c r="H13" s="903"/>
      <c r="I13" s="904"/>
      <c r="J13" s="181">
        <v>4</v>
      </c>
    </row>
    <row r="14" spans="1:18" ht="26.25" customHeight="1">
      <c r="A14" s="185"/>
      <c r="C14" s="187" t="s">
        <v>256</v>
      </c>
      <c r="D14" s="1078" t="s">
        <v>257</v>
      </c>
      <c r="E14" s="1078"/>
      <c r="F14" s="1078"/>
      <c r="G14" s="1078"/>
      <c r="H14" s="1079"/>
      <c r="I14" s="1079"/>
    </row>
    <row r="15" spans="1:18" ht="57.9" customHeight="1">
      <c r="A15" s="185"/>
      <c r="C15" s="188">
        <v>1</v>
      </c>
      <c r="D15" s="1080" t="str">
        <f>Metodología!E4</f>
        <v>La integridad del área protegida se encuentra en estado No Deseable, no se cumple al menos con el atributo ecológico función en ninguno de los objetos de conservación. La base natural que sustenta la provisión de servicios ecosistémicos está en riesgo crítico.</v>
      </c>
      <c r="E15" s="1081"/>
      <c r="F15" s="1081"/>
      <c r="G15" s="1081"/>
      <c r="H15" s="1081"/>
      <c r="I15" s="1082"/>
    </row>
    <row r="16" spans="1:18" ht="57.9" customHeight="1">
      <c r="A16" s="185"/>
      <c r="C16" s="189">
        <v>2</v>
      </c>
      <c r="D16" s="916" t="str">
        <f>Metodología!F4</f>
        <v>La integridad del área protegida se encuentra en estado No Deseable, se cumple solo para una parte de los objetos de conservación con el atributo función. La base natural que sustenta la provisión de servicios ecosistémicos está en condición de riesgo.</v>
      </c>
      <c r="E16" s="916"/>
      <c r="F16" s="916"/>
      <c r="G16" s="916"/>
      <c r="H16" s="916"/>
      <c r="I16" s="916"/>
    </row>
    <row r="17" spans="1:9" ht="57.9" customHeight="1">
      <c r="A17" s="185"/>
      <c r="C17" s="189">
        <v>3</v>
      </c>
      <c r="D17" s="916" t="str">
        <f>Metodología!G4</f>
        <v>La integridad del área protegida se encuentra en estado Deseable, todos los objetos de conservación cumplen con el atributo ecológico función, pero la categoría de manejo del AP exige que se cumplan otros atributos ecológicos. La base natural que sustenta la provisión de servicios ecosistémicos está en condición vulnerable.</v>
      </c>
      <c r="E17" s="916"/>
      <c r="F17" s="916"/>
      <c r="G17" s="916"/>
      <c r="H17" s="916"/>
      <c r="I17" s="916"/>
    </row>
    <row r="18" spans="1:9" ht="57.9" customHeight="1">
      <c r="A18" s="185"/>
      <c r="C18" s="189">
        <v>4</v>
      </c>
      <c r="D18" s="916" t="str">
        <f>Metodología!H4</f>
        <v>La integridad del área protegida se encuentra en estado Deseable, los objetos de conservación cumplen los atributos ecológicos composición, estructura y función) acorde con la categoría de manejo del AP. La base natural sustenta la provisión de servicios ecosistémicos sin riesgo aparente.</v>
      </c>
      <c r="E18" s="916"/>
      <c r="F18" s="916"/>
      <c r="G18" s="916"/>
      <c r="H18" s="916"/>
      <c r="I18" s="916"/>
    </row>
    <row r="19" spans="1:9" ht="38.25" customHeight="1">
      <c r="A19" s="185"/>
      <c r="C19" s="190"/>
      <c r="D19" s="1075" t="s">
        <v>258</v>
      </c>
      <c r="E19" s="1076"/>
      <c r="F19" s="1076"/>
      <c r="G19" s="1077"/>
      <c r="H19" s="923">
        <v>2</v>
      </c>
      <c r="I19" s="895"/>
    </row>
    <row r="20" spans="1:9" ht="38.25" customHeight="1">
      <c r="A20" s="185"/>
      <c r="C20" s="891" t="s">
        <v>259</v>
      </c>
      <c r="D20" s="893" t="s">
        <v>260</v>
      </c>
      <c r="E20" s="893"/>
      <c r="F20" s="893"/>
      <c r="G20" s="893"/>
      <c r="H20" s="191">
        <v>1</v>
      </c>
      <c r="I20" s="894">
        <v>2</v>
      </c>
    </row>
    <row r="21" spans="1:9" ht="38.25" customHeight="1">
      <c r="A21" s="185"/>
      <c r="C21" s="891"/>
      <c r="D21" s="893" t="s">
        <v>261</v>
      </c>
      <c r="E21" s="893"/>
      <c r="F21" s="893"/>
      <c r="G21" s="893"/>
      <c r="H21" s="192">
        <v>2</v>
      </c>
      <c r="I21" s="894"/>
    </row>
    <row r="22" spans="1:9" ht="38.25" customHeight="1">
      <c r="A22" s="185"/>
      <c r="C22" s="891"/>
      <c r="D22" s="893" t="s">
        <v>262</v>
      </c>
      <c r="E22" s="893"/>
      <c r="F22" s="893"/>
      <c r="G22" s="893"/>
      <c r="H22" s="193">
        <v>3</v>
      </c>
      <c r="I22" s="894"/>
    </row>
    <row r="23" spans="1:9" ht="38.25" customHeight="1">
      <c r="A23" s="185"/>
      <c r="C23" s="892"/>
      <c r="D23" s="1055" t="s">
        <v>263</v>
      </c>
      <c r="E23" s="1055"/>
      <c r="F23" s="1055"/>
      <c r="G23" s="1055"/>
      <c r="H23" s="194">
        <v>4</v>
      </c>
      <c r="I23" s="895"/>
    </row>
    <row r="24" spans="1:9" ht="38.25" customHeight="1">
      <c r="A24" s="185"/>
      <c r="D24" s="888" t="s">
        <v>264</v>
      </c>
      <c r="E24" s="888"/>
      <c r="F24" s="888"/>
      <c r="G24" s="888"/>
      <c r="H24" s="889">
        <f>(50%*H19)+(50%*I20)</f>
        <v>2</v>
      </c>
      <c r="I24" s="890"/>
    </row>
    <row r="25" spans="1:9" ht="138.9" customHeight="1">
      <c r="A25" s="185"/>
      <c r="C25" s="195" t="s">
        <v>265</v>
      </c>
      <c r="D25" s="1056" t="s">
        <v>1121</v>
      </c>
      <c r="E25" s="1057"/>
      <c r="F25" s="1057"/>
      <c r="G25" s="1057"/>
      <c r="H25" s="1057"/>
      <c r="I25" s="1058"/>
    </row>
    <row r="26" spans="1:9" ht="43.5" customHeight="1">
      <c r="A26" s="185"/>
      <c r="C26" s="190"/>
      <c r="D26" s="190"/>
      <c r="E26" s="190"/>
      <c r="F26" s="190"/>
      <c r="G26" s="190"/>
      <c r="H26" s="190"/>
      <c r="I26" s="190"/>
    </row>
    <row r="27" spans="1:9" ht="23.4">
      <c r="A27" s="185"/>
      <c r="C27" s="1060" t="str">
        <f>Metodología!C5</f>
        <v>A2. Adaptación frente al clima cambiante</v>
      </c>
      <c r="D27" s="1061"/>
      <c r="E27" s="1061"/>
      <c r="F27" s="1061"/>
      <c r="G27" s="1061"/>
      <c r="H27" s="1061"/>
      <c r="I27" s="1062"/>
    </row>
    <row r="28" spans="1:9" ht="70.5" customHeight="1">
      <c r="A28" s="185"/>
      <c r="C28" s="186" t="s">
        <v>57</v>
      </c>
      <c r="D28" s="1063" t="str">
        <f>Metodología!D5</f>
        <v>Analiza el impacto que la gestión del área tiene en su adaptación o mitigación al cambio climático, a la variabilidad y a los fenómenos relacionados con el clima. Esto a través de una planificación que recoge conocimiento en torno a las amenazas, riesgos climáticos, transformaciones ecológicas y cambio en los servicios ecosistémicos y objetos de conservación debido al impacto de un clima cambiante.</v>
      </c>
      <c r="E28" s="1063"/>
      <c r="F28" s="1063"/>
      <c r="G28" s="1063"/>
      <c r="H28" s="1064"/>
      <c r="I28" s="1064"/>
    </row>
    <row r="29" spans="1:9" ht="83.25" customHeight="1">
      <c r="A29" s="185"/>
      <c r="C29" s="187" t="s">
        <v>248</v>
      </c>
      <c r="D29" s="1102" t="s">
        <v>266</v>
      </c>
      <c r="E29" s="1102"/>
      <c r="F29" s="1102"/>
      <c r="G29" s="1102"/>
      <c r="H29" s="1103"/>
      <c r="I29" s="1103"/>
    </row>
    <row r="30" spans="1:9" ht="141" customHeight="1">
      <c r="A30" s="185"/>
      <c r="C30" s="187" t="s">
        <v>250</v>
      </c>
      <c r="D30" s="1065" t="s">
        <v>1123</v>
      </c>
      <c r="E30" s="1066"/>
      <c r="F30" s="1066"/>
      <c r="G30" s="1066"/>
      <c r="H30" s="1066"/>
      <c r="I30" s="1067"/>
    </row>
    <row r="31" spans="1:9">
      <c r="A31" s="185"/>
      <c r="C31" s="896" t="s">
        <v>251</v>
      </c>
      <c r="D31" s="899" t="s">
        <v>1059</v>
      </c>
      <c r="E31" s="899"/>
      <c r="F31" s="900" t="s">
        <v>247</v>
      </c>
      <c r="G31" s="900"/>
      <c r="H31" s="900"/>
      <c r="I31" s="900"/>
    </row>
    <row r="32" spans="1:9" ht="15" customHeight="1">
      <c r="A32" s="185"/>
      <c r="C32" s="897"/>
      <c r="D32" s="901" t="s">
        <v>267</v>
      </c>
      <c r="E32" s="901"/>
      <c r="F32" s="900" t="s">
        <v>244</v>
      </c>
      <c r="G32" s="900"/>
      <c r="H32" s="900"/>
      <c r="I32" s="900"/>
    </row>
    <row r="33" spans="1:11" ht="15" customHeight="1">
      <c r="A33" s="185"/>
      <c r="C33" s="897"/>
      <c r="D33" s="901" t="s">
        <v>268</v>
      </c>
      <c r="E33" s="901"/>
      <c r="F33" s="900" t="s">
        <v>247</v>
      </c>
      <c r="G33" s="900"/>
      <c r="H33" s="900"/>
      <c r="I33" s="900"/>
    </row>
    <row r="34" spans="1:11" ht="15" customHeight="1">
      <c r="A34" s="185"/>
      <c r="C34" s="897"/>
      <c r="D34" s="901"/>
      <c r="E34" s="901"/>
      <c r="F34" s="900"/>
      <c r="G34" s="900"/>
      <c r="H34" s="900"/>
      <c r="I34" s="900"/>
    </row>
    <row r="35" spans="1:11" ht="15" customHeight="1">
      <c r="A35" s="185"/>
      <c r="C35" s="898"/>
      <c r="D35" s="901" t="s">
        <v>255</v>
      </c>
      <c r="E35" s="901"/>
      <c r="F35" s="902" t="s">
        <v>1122</v>
      </c>
      <c r="G35" s="903"/>
      <c r="H35" s="903"/>
      <c r="I35" s="904"/>
    </row>
    <row r="36" spans="1:11" ht="24" customHeight="1">
      <c r="A36" s="185"/>
      <c r="C36" s="187" t="s">
        <v>256</v>
      </c>
      <c r="D36" s="914" t="s">
        <v>257</v>
      </c>
      <c r="E36" s="914"/>
      <c r="F36" s="914"/>
      <c r="G36" s="914"/>
      <c r="H36" s="915"/>
      <c r="I36" s="915"/>
    </row>
    <row r="37" spans="1:11" ht="57" customHeight="1">
      <c r="A37" s="185"/>
      <c r="C37" s="196">
        <v>1</v>
      </c>
      <c r="D37" s="916" t="str">
        <f>Metodología!E5</f>
        <v>La gestión del área no considera el cambio, la variabilidad climática y fenómenos asociados en el AP y su zona de influencia en el plan de manejo.</v>
      </c>
      <c r="E37" s="916"/>
      <c r="F37" s="916"/>
      <c r="G37" s="916"/>
      <c r="H37" s="916"/>
      <c r="I37" s="916"/>
    </row>
    <row r="38" spans="1:11" ht="57" customHeight="1">
      <c r="A38" s="185"/>
      <c r="C38" s="197">
        <v>2</v>
      </c>
      <c r="D38" s="916" t="str">
        <f>Metodología!F5</f>
        <v>El plan de manejo incluye en el diagnóstico información climática pero aún no se utiliza para la definición de medidas de adaptación o mitigación en las estrategias de manejo.</v>
      </c>
      <c r="E38" s="916"/>
      <c r="F38" s="916"/>
      <c r="G38" s="916"/>
      <c r="H38" s="916"/>
      <c r="I38" s="916"/>
    </row>
    <row r="39" spans="1:11" ht="57" customHeight="1">
      <c r="A39" s="185"/>
      <c r="C39" s="197">
        <v>3</v>
      </c>
      <c r="D39" s="916" t="str">
        <f>Metodología!G5</f>
        <v>Se está ajustando la planificación, con base en la información climática, planteando metas, objetivos e indicadores visionarios que consideran consciente y deliberadamente los riesgos, retos y oportunidades de un clima cambiante. 
No se ha evaluado su impacto y aún no se implementan en los POA</v>
      </c>
      <c r="E39" s="916"/>
      <c r="F39" s="916"/>
      <c r="G39" s="916"/>
      <c r="H39" s="916"/>
      <c r="I39" s="916"/>
    </row>
    <row r="40" spans="1:11" ht="57" customHeight="1">
      <c r="A40" s="185"/>
      <c r="C40" s="197">
        <v>4</v>
      </c>
      <c r="D40" s="916" t="str">
        <f>Metodología!H5</f>
        <v>La gestión contribuye a la adaptación y mitigación del AP al cambio climático, a la variabilidad climática y a los fenómenos relacionados con el clima.
Se conoce el impacto que generan las medidas de adaptación y mitigación y se retroalimenta la planificación del manejo.</v>
      </c>
      <c r="E40" s="916"/>
      <c r="F40" s="916"/>
      <c r="G40" s="916"/>
      <c r="H40" s="916"/>
      <c r="I40" s="916"/>
    </row>
    <row r="41" spans="1:11" ht="38.1" customHeight="1">
      <c r="A41" s="185"/>
      <c r="C41" s="190"/>
      <c r="D41" s="917" t="s">
        <v>258</v>
      </c>
      <c r="E41" s="918"/>
      <c r="F41" s="918"/>
      <c r="G41" s="919"/>
      <c r="H41" s="923">
        <v>1</v>
      </c>
      <c r="I41" s="895"/>
    </row>
    <row r="42" spans="1:11" ht="138.9" customHeight="1">
      <c r="A42" s="185"/>
      <c r="C42" s="198" t="s">
        <v>265</v>
      </c>
      <c r="D42" s="920" t="s">
        <v>1124</v>
      </c>
      <c r="E42" s="921"/>
      <c r="F42" s="921"/>
      <c r="G42" s="921"/>
      <c r="H42" s="921"/>
      <c r="I42" s="922"/>
    </row>
    <row r="43" spans="1:11" ht="48.75" customHeight="1">
      <c r="A43" s="185"/>
      <c r="C43" s="190"/>
      <c r="D43" s="190"/>
      <c r="E43" s="190"/>
      <c r="F43" s="190"/>
      <c r="G43" s="190"/>
      <c r="H43" s="190"/>
      <c r="I43" s="190"/>
    </row>
    <row r="44" spans="1:11" ht="23.4">
      <c r="A44" s="185"/>
      <c r="C44" s="1094" t="str">
        <f>Metodología!C6</f>
        <v>A3. Valores culturales asociados a los objetivos de conservación</v>
      </c>
      <c r="D44" s="1095"/>
      <c r="E44" s="1095"/>
      <c r="F44" s="1095"/>
      <c r="G44" s="1095"/>
      <c r="H44" s="1095"/>
      <c r="I44" s="1095"/>
    </row>
    <row r="45" spans="1:11" ht="33" customHeight="1">
      <c r="A45" s="177"/>
      <c r="C45" s="1105" t="s">
        <v>1066</v>
      </c>
      <c r="D45" s="1106"/>
      <c r="E45" s="1106"/>
      <c r="F45" s="1106"/>
      <c r="G45" s="1106"/>
      <c r="H45" s="1106"/>
      <c r="I45" s="1106"/>
    </row>
    <row r="46" spans="1:11" ht="42" customHeight="1">
      <c r="A46" s="185"/>
      <c r="C46" s="187" t="s">
        <v>57</v>
      </c>
      <c r="D46" s="1096" t="str">
        <f>Metodología!D6</f>
        <v>Analiza el impacto que la gestión del área tiene en el mantenimiento de bienes materiales e intangibles relacionados con los valores culturales para el cumplimiento de los objetivos de conservación.</v>
      </c>
      <c r="E46" s="1096"/>
      <c r="F46" s="1096"/>
      <c r="G46" s="1096"/>
      <c r="H46" s="1097"/>
      <c r="I46" s="1097"/>
      <c r="J46" s="183"/>
      <c r="K46" s="183"/>
    </row>
    <row r="47" spans="1:11" ht="83.25" customHeight="1">
      <c r="A47" s="185"/>
      <c r="C47" s="187" t="s">
        <v>248</v>
      </c>
      <c r="D47" s="1102" t="s">
        <v>269</v>
      </c>
      <c r="E47" s="1102"/>
      <c r="F47" s="1102"/>
      <c r="G47" s="1102"/>
      <c r="H47" s="1103"/>
      <c r="I47" s="1103"/>
    </row>
    <row r="48" spans="1:11" ht="141" customHeight="1">
      <c r="A48" s="185"/>
      <c r="C48" s="187" t="s">
        <v>250</v>
      </c>
      <c r="D48" s="1098" t="s">
        <v>1126</v>
      </c>
      <c r="E48" s="1098"/>
      <c r="F48" s="1098"/>
      <c r="G48" s="1098"/>
      <c r="H48" s="1099"/>
      <c r="I48" s="1099"/>
    </row>
    <row r="49" spans="1:10">
      <c r="A49" s="185"/>
      <c r="C49" s="896" t="s">
        <v>251</v>
      </c>
      <c r="D49" s="899" t="s">
        <v>270</v>
      </c>
      <c r="E49" s="899"/>
      <c r="F49" s="900" t="s">
        <v>244</v>
      </c>
      <c r="G49" s="900"/>
      <c r="H49" s="900"/>
      <c r="I49" s="900"/>
    </row>
    <row r="50" spans="1:10" ht="15" customHeight="1">
      <c r="A50" s="185"/>
      <c r="C50" s="897"/>
      <c r="D50" s="901" t="s">
        <v>271</v>
      </c>
      <c r="E50" s="901"/>
      <c r="F50" s="900" t="s">
        <v>247</v>
      </c>
      <c r="G50" s="900"/>
      <c r="H50" s="900"/>
      <c r="I50" s="900"/>
    </row>
    <row r="51" spans="1:10" ht="15" customHeight="1">
      <c r="A51" s="185"/>
      <c r="C51" s="897"/>
      <c r="D51" s="901"/>
      <c r="E51" s="901"/>
      <c r="F51" s="900"/>
      <c r="G51" s="900"/>
      <c r="H51" s="900"/>
      <c r="I51" s="900"/>
    </row>
    <row r="52" spans="1:10" ht="15" customHeight="1">
      <c r="A52" s="185"/>
      <c r="C52" s="897"/>
      <c r="D52" s="901"/>
      <c r="E52" s="901"/>
      <c r="F52" s="900"/>
      <c r="G52" s="900"/>
      <c r="H52" s="900"/>
      <c r="I52" s="900"/>
    </row>
    <row r="53" spans="1:10" ht="15" customHeight="1">
      <c r="A53" s="185"/>
      <c r="C53" s="898"/>
      <c r="D53" s="901" t="s">
        <v>255</v>
      </c>
      <c r="E53" s="901"/>
      <c r="F53" s="902" t="s">
        <v>1125</v>
      </c>
      <c r="G53" s="903"/>
      <c r="H53" s="903"/>
      <c r="I53" s="904"/>
    </row>
    <row r="54" spans="1:10" ht="27" customHeight="1">
      <c r="A54" s="185"/>
      <c r="C54" s="187" t="s">
        <v>256</v>
      </c>
      <c r="D54" s="914" t="s">
        <v>257</v>
      </c>
      <c r="E54" s="914"/>
      <c r="F54" s="914"/>
      <c r="G54" s="914"/>
      <c r="H54" s="915"/>
      <c r="I54" s="915"/>
    </row>
    <row r="55" spans="1:10" ht="57" customHeight="1">
      <c r="A55" s="185"/>
      <c r="C55" s="196">
        <v>1</v>
      </c>
      <c r="D55" s="916" t="str">
        <f>Metodología!E6</f>
        <v>Los objetivos de conservación no integran el conocimiento ancestral, uso, valores culturales y espirituales y/o costumbres tradicionales</v>
      </c>
      <c r="E55" s="916"/>
      <c r="F55" s="916"/>
      <c r="G55" s="916"/>
      <c r="H55" s="916"/>
      <c r="I55" s="916"/>
    </row>
    <row r="56" spans="1:10" ht="57" customHeight="1">
      <c r="A56" s="185"/>
      <c r="C56" s="197">
        <v>2</v>
      </c>
      <c r="D56" s="916" t="str">
        <f>Metodología!F6</f>
        <v>La gestión del área protegida avanza en el reconocimiento de una parte del conocimiento ancestral, uso, valores culturales y espirituales y/o costumbres tradicionales asociadas al cumplimiento de los objetivos de conservación, se identifican objetos de conservación asociados a los valores culturales.</v>
      </c>
      <c r="E56" s="916"/>
      <c r="F56" s="916"/>
      <c r="G56" s="916"/>
      <c r="H56" s="916"/>
      <c r="I56" s="916"/>
    </row>
    <row r="57" spans="1:10" ht="57" customHeight="1">
      <c r="A57" s="185"/>
      <c r="C57" s="197">
        <v>3</v>
      </c>
      <c r="D57" s="916" t="str">
        <f>Metodología!G6</f>
        <v>La gestión del área protegida reconoce e integra a la planeación el conocimiento ancestral, uso, valores culturales y espirituales y/o costumbres tradicionales asociadas al cumplimiento de los objetivos de conservación.</v>
      </c>
      <c r="E57" s="916"/>
      <c r="F57" s="916"/>
      <c r="G57" s="916"/>
      <c r="H57" s="916"/>
      <c r="I57" s="916"/>
    </row>
    <row r="58" spans="1:10" ht="57" customHeight="1">
      <c r="A58" s="185"/>
      <c r="C58" s="197">
        <v>4</v>
      </c>
      <c r="D58" s="916" t="str">
        <f>Metodología!H6</f>
        <v>El conocimiento ancestral, uso, valores culturales y espirituales y/o costumbres tradicionales asociadas contribuyen al logro de los objetivos de conservación.</v>
      </c>
      <c r="E58" s="916"/>
      <c r="F58" s="916"/>
      <c r="G58" s="916"/>
      <c r="H58" s="916"/>
      <c r="I58" s="916"/>
    </row>
    <row r="59" spans="1:10" ht="38.1" customHeight="1">
      <c r="A59" s="185"/>
      <c r="C59" s="190"/>
      <c r="D59" s="1075" t="s">
        <v>258</v>
      </c>
      <c r="E59" s="1076"/>
      <c r="F59" s="1076"/>
      <c r="G59" s="1077"/>
      <c r="H59" s="923">
        <v>3</v>
      </c>
      <c r="I59" s="895"/>
    </row>
    <row r="60" spans="1:10" ht="138.9" customHeight="1">
      <c r="A60" s="185"/>
      <c r="C60" s="198" t="s">
        <v>265</v>
      </c>
      <c r="D60" s="1056" t="s">
        <v>1127</v>
      </c>
      <c r="E60" s="1057"/>
      <c r="F60" s="1057"/>
      <c r="G60" s="1057"/>
      <c r="H60" s="1057"/>
      <c r="I60" s="1058"/>
    </row>
    <row r="61" spans="1:10" ht="34.5" customHeight="1">
      <c r="A61" s="185"/>
      <c r="C61" s="190"/>
      <c r="D61" s="190"/>
      <c r="E61" s="190"/>
      <c r="F61" s="190"/>
      <c r="G61" s="190"/>
      <c r="H61" s="190"/>
      <c r="I61" s="190"/>
    </row>
    <row r="62" spans="1:10" ht="23.4">
      <c r="A62" s="185"/>
      <c r="C62" s="1060" t="str">
        <f>Metodología!C7</f>
        <v>A4. Beneficios asociados a las contribuciones de la naturaleza</v>
      </c>
      <c r="D62" s="1061"/>
      <c r="E62" s="1061"/>
      <c r="F62" s="1061"/>
      <c r="G62" s="1061"/>
      <c r="H62" s="1061"/>
      <c r="I62" s="1062"/>
    </row>
    <row r="63" spans="1:10" ht="63" customHeight="1">
      <c r="A63" s="185"/>
      <c r="C63" s="186" t="s">
        <v>57</v>
      </c>
      <c r="D63" s="1063" t="str">
        <f>Metodología!D7</f>
        <v>Analiza los beneficios ambientales, sociales, culturales y económicos derivados de las contribuciones (anteriormente denominados servicios ecosistémicos) que el área brinda actualmente o que puede ofrecer a futuro. Parte del principio de la equidad en la distribución de los beneficios.</v>
      </c>
      <c r="E63" s="1063"/>
      <c r="F63" s="1063"/>
      <c r="G63" s="1063"/>
      <c r="H63" s="1064"/>
      <c r="I63" s="1064"/>
      <c r="J63" s="183"/>
    </row>
    <row r="64" spans="1:10" ht="112.5" customHeight="1">
      <c r="A64" s="185"/>
      <c r="C64" s="187" t="s">
        <v>248</v>
      </c>
      <c r="D64" s="1083" t="s">
        <v>272</v>
      </c>
      <c r="E64" s="1083"/>
      <c r="F64" s="1083"/>
      <c r="G64" s="1083"/>
      <c r="H64" s="1084"/>
      <c r="I64" s="1084"/>
    </row>
    <row r="65" spans="1:9" ht="141.9" customHeight="1">
      <c r="A65" s="185"/>
      <c r="C65" s="187" t="s">
        <v>250</v>
      </c>
      <c r="D65" s="1098" t="s">
        <v>1128</v>
      </c>
      <c r="E65" s="1098"/>
      <c r="F65" s="1098"/>
      <c r="G65" s="1098"/>
      <c r="H65" s="1099"/>
      <c r="I65" s="1099"/>
    </row>
    <row r="66" spans="1:9" ht="33" customHeight="1">
      <c r="A66" s="185"/>
      <c r="C66" s="896" t="s">
        <v>251</v>
      </c>
      <c r="D66" s="1107" t="s">
        <v>273</v>
      </c>
      <c r="E66" s="1107"/>
      <c r="F66" s="900" t="s">
        <v>247</v>
      </c>
      <c r="G66" s="900"/>
      <c r="H66" s="900"/>
      <c r="I66" s="900"/>
    </row>
    <row r="67" spans="1:9" ht="47.25" customHeight="1">
      <c r="A67" s="185"/>
      <c r="C67" s="897"/>
      <c r="D67" s="1107" t="s">
        <v>274</v>
      </c>
      <c r="E67" s="1107"/>
      <c r="F67" s="900" t="s">
        <v>247</v>
      </c>
      <c r="G67" s="900"/>
      <c r="H67" s="900"/>
      <c r="I67" s="900"/>
    </row>
    <row r="68" spans="1:9" ht="15" customHeight="1">
      <c r="A68" s="185"/>
      <c r="C68" s="897"/>
      <c r="D68" s="901"/>
      <c r="E68" s="901"/>
      <c r="F68" s="900"/>
      <c r="G68" s="900"/>
      <c r="H68" s="900"/>
      <c r="I68" s="900"/>
    </row>
    <row r="69" spans="1:9" ht="15" customHeight="1">
      <c r="A69" s="185"/>
      <c r="C69" s="897"/>
      <c r="D69" s="901"/>
      <c r="E69" s="901"/>
      <c r="F69" s="900"/>
      <c r="G69" s="900"/>
      <c r="H69" s="900"/>
      <c r="I69" s="900"/>
    </row>
    <row r="70" spans="1:9" ht="15" customHeight="1">
      <c r="A70" s="185"/>
      <c r="C70" s="898"/>
      <c r="D70" s="901" t="s">
        <v>255</v>
      </c>
      <c r="E70" s="901"/>
      <c r="F70" s="902" t="s">
        <v>1125</v>
      </c>
      <c r="G70" s="903"/>
      <c r="H70" s="903"/>
      <c r="I70" s="904"/>
    </row>
    <row r="71" spans="1:9" ht="33" customHeight="1">
      <c r="A71" s="185"/>
      <c r="C71" s="187" t="s">
        <v>256</v>
      </c>
      <c r="D71" s="914" t="s">
        <v>257</v>
      </c>
      <c r="E71" s="914"/>
      <c r="F71" s="914"/>
      <c r="G71" s="914"/>
      <c r="H71" s="915"/>
      <c r="I71" s="915"/>
    </row>
    <row r="72" spans="1:9" ht="57.9" customHeight="1">
      <c r="A72" s="185"/>
      <c r="C72" s="199">
        <v>1</v>
      </c>
      <c r="D72" s="916" t="str">
        <f>Metodología!E7</f>
        <v>Se identifican los beneficios derivados de las contribuciones de la naturaleza que brinda el área protegida, pero aún no se cuenta con una caracterización de los mismos.</v>
      </c>
      <c r="E72" s="916"/>
      <c r="F72" s="916"/>
      <c r="G72" s="916"/>
      <c r="H72" s="916"/>
      <c r="I72" s="916"/>
    </row>
    <row r="73" spans="1:9" ht="57.9" customHeight="1">
      <c r="A73" s="185"/>
      <c r="C73" s="200">
        <v>2</v>
      </c>
      <c r="D73" s="916" t="str">
        <f>Metodología!F7</f>
        <v>Se cuenta con la caracterización de las contribuciones de la naturaleza priorizadas que genera el área protegida y de los beneficios que brindan.</v>
      </c>
      <c r="E73" s="916"/>
      <c r="F73" s="916"/>
      <c r="G73" s="916"/>
      <c r="H73" s="916"/>
      <c r="I73" s="916"/>
    </row>
    <row r="74" spans="1:9" ht="57.9" customHeight="1">
      <c r="A74" s="185"/>
      <c r="C74" s="200">
        <v>3</v>
      </c>
      <c r="D74" s="916" t="str">
        <f>Metodología!G7</f>
        <v>Se toman medidas con los actores estratégicos para la distribución de los beneficios asociados a las contribuciones de la naturaleza que genera el área protegida</v>
      </c>
      <c r="E74" s="916"/>
      <c r="F74" s="916"/>
      <c r="G74" s="916"/>
      <c r="H74" s="916"/>
      <c r="I74" s="916"/>
    </row>
    <row r="75" spans="1:9" ht="57.9" customHeight="1">
      <c r="A75" s="185"/>
      <c r="C75" s="200">
        <v>4</v>
      </c>
      <c r="D75" s="916" t="str">
        <f>Metodología!H7</f>
        <v>Los beneficios asociados a las contribuciones de la naturaleza que genera el AP son de acceso justo y equitativo para los actores estratégicos y población en general.</v>
      </c>
      <c r="E75" s="916"/>
      <c r="F75" s="916"/>
      <c r="G75" s="916"/>
      <c r="H75" s="916"/>
      <c r="I75" s="916"/>
    </row>
    <row r="76" spans="1:9" ht="34.5" customHeight="1">
      <c r="A76" s="185"/>
      <c r="C76" s="190"/>
      <c r="D76" s="1075" t="s">
        <v>258</v>
      </c>
      <c r="E76" s="1076"/>
      <c r="F76" s="1076"/>
      <c r="G76" s="1077"/>
      <c r="H76" s="923">
        <v>1</v>
      </c>
      <c r="I76" s="895"/>
    </row>
    <row r="77" spans="1:9" ht="138.9" customHeight="1">
      <c r="A77" s="185"/>
      <c r="C77" s="198" t="s">
        <v>265</v>
      </c>
      <c r="D77" s="1056" t="s">
        <v>1129</v>
      </c>
      <c r="E77" s="1057"/>
      <c r="F77" s="1057"/>
      <c r="G77" s="1057"/>
      <c r="H77" s="1057"/>
      <c r="I77" s="1058"/>
    </row>
    <row r="78" spans="1:9" ht="42" customHeight="1">
      <c r="A78" s="185"/>
      <c r="C78" s="190"/>
      <c r="D78" s="190"/>
      <c r="E78" s="190"/>
      <c r="F78" s="190"/>
      <c r="G78" s="190"/>
      <c r="H78" s="190"/>
      <c r="I78" s="190"/>
    </row>
    <row r="79" spans="1:9" ht="31.5" customHeight="1">
      <c r="A79" s="185"/>
      <c r="C79" s="950" t="s">
        <v>275</v>
      </c>
      <c r="D79" s="950"/>
      <c r="E79" s="950"/>
      <c r="F79" s="950"/>
      <c r="G79" s="950"/>
      <c r="H79" s="950"/>
      <c r="I79" s="950"/>
    </row>
    <row r="80" spans="1:9" ht="39" customHeight="1">
      <c r="A80" s="185"/>
      <c r="C80" s="201" t="s">
        <v>276</v>
      </c>
      <c r="D80" s="201" t="s">
        <v>277</v>
      </c>
      <c r="E80" s="201" t="s">
        <v>278</v>
      </c>
      <c r="F80" s="959" t="s">
        <v>279</v>
      </c>
      <c r="G80" s="959"/>
      <c r="H80" s="201" t="s">
        <v>280</v>
      </c>
      <c r="I80" s="201" t="s">
        <v>281</v>
      </c>
    </row>
    <row r="81" spans="1:10" ht="27.9" customHeight="1">
      <c r="A81" s="185"/>
      <c r="C81" s="956" t="s">
        <v>62</v>
      </c>
      <c r="D81" s="202" t="str">
        <f>C5</f>
        <v>A1. Salud del área protegida</v>
      </c>
      <c r="E81" s="203">
        <f>+IF(H24=0,"",H24)</f>
        <v>2</v>
      </c>
      <c r="F81" s="179">
        <f>+IF(AND($J$81=1,$J$82=1,$J$83=1,$J$84=1),1/4,IF(AND($J$81=1,$J$82=1,$J$83=0,$J$84=1),1/3,""))</f>
        <v>0.25</v>
      </c>
      <c r="G81" s="180">
        <f>+IF(H24&gt;=1,E81*F81,"")</f>
        <v>0.5</v>
      </c>
      <c r="H81" s="926">
        <f>SUM(G81:G84)</f>
        <v>1.75</v>
      </c>
      <c r="I81" s="953">
        <f>IF(H81="","",(H81*100)/4/100)</f>
        <v>0.4375</v>
      </c>
      <c r="J81" s="181">
        <f>+IF(E81=0,0,1)</f>
        <v>1</v>
      </c>
    </row>
    <row r="82" spans="1:10" ht="27.9" customHeight="1">
      <c r="A82" s="185"/>
      <c r="C82" s="957"/>
      <c r="D82" s="204" t="str">
        <f>C27</f>
        <v>A2. Adaptación frente al clima cambiante</v>
      </c>
      <c r="E82" s="205">
        <f>+IF(H41="","",H41)</f>
        <v>1</v>
      </c>
      <c r="F82" s="179">
        <f t="shared" ref="F82:F84" si="0">+IF(AND($J$81=1,$J$82=1,$J$83=1,$J$84=1),1/4,IF(AND($J$81=1,$J$82=1,$J$83=0,$J$84=1),1/3,""))</f>
        <v>0.25</v>
      </c>
      <c r="G82" s="180">
        <f>+IF(H41&gt;=1,E82*F82,"")</f>
        <v>0.25</v>
      </c>
      <c r="H82" s="927"/>
      <c r="I82" s="954"/>
      <c r="J82" s="181">
        <f>+IF(E82=0,0,1)</f>
        <v>1</v>
      </c>
    </row>
    <row r="83" spans="1:10" ht="27.9" customHeight="1">
      <c r="A83" s="185"/>
      <c r="C83" s="957"/>
      <c r="D83" s="204" t="str">
        <f>C44</f>
        <v>A3. Valores culturales asociados a los objetivos de conservación</v>
      </c>
      <c r="E83" s="205">
        <f>IF(H59="","",H59)</f>
        <v>3</v>
      </c>
      <c r="F83" s="182">
        <f>+IF(E83=0,0%,F82)</f>
        <v>0.25</v>
      </c>
      <c r="G83" s="180">
        <f>+IF(H59&gt;=1,E83*F83,"")</f>
        <v>0.75</v>
      </c>
      <c r="H83" s="927"/>
      <c r="I83" s="954"/>
      <c r="J83" s="181">
        <f>+IF(E83=0,0,1)</f>
        <v>1</v>
      </c>
    </row>
    <row r="84" spans="1:10" ht="27.9" customHeight="1">
      <c r="A84" s="185"/>
      <c r="C84" s="957"/>
      <c r="D84" s="204" t="str">
        <f>C62</f>
        <v>A4. Beneficios asociados a las contribuciones de la naturaleza</v>
      </c>
      <c r="E84" s="205">
        <f>IF(H76="","",H76)</f>
        <v>1</v>
      </c>
      <c r="F84" s="179">
        <f t="shared" si="0"/>
        <v>0.25</v>
      </c>
      <c r="G84" s="180">
        <f>+IF(H76&gt;=1,E84*F84,"")</f>
        <v>0.25</v>
      </c>
      <c r="H84" s="928"/>
      <c r="I84" s="955"/>
      <c r="J84" s="181">
        <f>+IF(E84=0,0,1)</f>
        <v>1</v>
      </c>
    </row>
    <row r="85" spans="1:10" ht="60.75" customHeight="1">
      <c r="A85" s="185"/>
      <c r="G85" s="206"/>
      <c r="J85" s="181"/>
    </row>
    <row r="86" spans="1:10" ht="36.6">
      <c r="A86" s="207"/>
      <c r="C86" s="1051" t="str">
        <f>Metodología!A8</f>
        <v>B. CONTEXTO</v>
      </c>
      <c r="D86" s="1051"/>
      <c r="E86" s="1051"/>
      <c r="F86" s="1051"/>
      <c r="G86" s="1051"/>
      <c r="H86" s="1051"/>
      <c r="I86" s="1051"/>
      <c r="J86" s="181"/>
    </row>
    <row r="87" spans="1:10">
      <c r="A87" s="207"/>
      <c r="G87" s="208"/>
    </row>
    <row r="88" spans="1:10" s="190" customFormat="1" ht="30.75" customHeight="1">
      <c r="A88" s="207"/>
      <c r="C88" s="1050" t="str">
        <f>Metodología!C8</f>
        <v>B1. Oportunidades en el territorio para la gestión</v>
      </c>
      <c r="D88" s="1050"/>
      <c r="E88" s="1050"/>
      <c r="F88" s="1050"/>
      <c r="G88" s="1050"/>
      <c r="H88" s="1050"/>
      <c r="I88" s="1050"/>
    </row>
    <row r="89" spans="1:10" s="190" customFormat="1" ht="45" customHeight="1">
      <c r="A89" s="209"/>
      <c r="C89" s="300" t="s">
        <v>57</v>
      </c>
      <c r="D89" s="924" t="str">
        <f>Metodología!D8</f>
        <v>Analiza las ventanas de oportunidad actuales y/o potenciales que permiten potenciar la gestión del área protegida.</v>
      </c>
      <c r="E89" s="924"/>
      <c r="F89" s="924"/>
      <c r="G89" s="924"/>
      <c r="H89" s="924"/>
      <c r="I89" s="924"/>
    </row>
    <row r="90" spans="1:10" s="190" customFormat="1" ht="83.25" customHeight="1">
      <c r="A90" s="209"/>
      <c r="C90" s="210" t="s">
        <v>248</v>
      </c>
      <c r="D90" s="949" t="s">
        <v>282</v>
      </c>
      <c r="E90" s="949"/>
      <c r="F90" s="949"/>
      <c r="G90" s="949"/>
      <c r="H90" s="949"/>
      <c r="I90" s="949"/>
    </row>
    <row r="91" spans="1:10" s="190" customFormat="1" ht="141" customHeight="1">
      <c r="A91" s="209"/>
      <c r="C91" s="210" t="s">
        <v>250</v>
      </c>
      <c r="D91" s="925" t="s">
        <v>1130</v>
      </c>
      <c r="E91" s="925"/>
      <c r="F91" s="925"/>
      <c r="G91" s="925"/>
      <c r="H91" s="925"/>
      <c r="I91" s="925"/>
    </row>
    <row r="92" spans="1:10" ht="33" customHeight="1">
      <c r="A92" s="209"/>
      <c r="C92" s="941" t="s">
        <v>251</v>
      </c>
      <c r="D92" s="1088" t="s">
        <v>273</v>
      </c>
      <c r="E92" s="1088"/>
      <c r="F92" s="913" t="s">
        <v>247</v>
      </c>
      <c r="G92" s="913"/>
      <c r="H92" s="913"/>
      <c r="I92" s="913"/>
    </row>
    <row r="93" spans="1:10" ht="47.25" customHeight="1">
      <c r="A93" s="209"/>
      <c r="C93" s="942"/>
      <c r="D93" s="1088" t="s">
        <v>274</v>
      </c>
      <c r="E93" s="1088"/>
      <c r="F93" s="913" t="s">
        <v>247</v>
      </c>
      <c r="G93" s="913"/>
      <c r="H93" s="913"/>
      <c r="I93" s="913"/>
    </row>
    <row r="94" spans="1:10" ht="15" customHeight="1">
      <c r="A94" s="209"/>
      <c r="C94" s="942"/>
      <c r="D94" s="1088"/>
      <c r="E94" s="1088"/>
      <c r="F94" s="913"/>
      <c r="G94" s="913"/>
      <c r="H94" s="913"/>
      <c r="I94" s="913"/>
    </row>
    <row r="95" spans="1:10" ht="15" customHeight="1">
      <c r="A95" s="209"/>
      <c r="C95" s="942"/>
      <c r="D95" s="1088"/>
      <c r="E95" s="1088"/>
      <c r="F95" s="913"/>
      <c r="G95" s="913"/>
      <c r="H95" s="913"/>
      <c r="I95" s="913"/>
    </row>
    <row r="96" spans="1:10" ht="15" customHeight="1">
      <c r="A96" s="209"/>
      <c r="C96" s="943"/>
      <c r="D96" s="1088" t="s">
        <v>255</v>
      </c>
      <c r="E96" s="1088"/>
      <c r="F96" s="910"/>
      <c r="G96" s="910"/>
      <c r="H96" s="910"/>
      <c r="I96" s="910"/>
    </row>
    <row r="97" spans="1:10" s="190" customFormat="1" ht="33.75" customHeight="1">
      <c r="A97" s="209"/>
      <c r="C97" s="307" t="s">
        <v>256</v>
      </c>
      <c r="D97" s="884" t="s">
        <v>257</v>
      </c>
      <c r="E97" s="884"/>
      <c r="F97" s="884"/>
      <c r="G97" s="884"/>
      <c r="H97" s="951"/>
      <c r="I97" s="951"/>
    </row>
    <row r="98" spans="1:10" s="190" customFormat="1" ht="57.9" customHeight="1">
      <c r="A98" s="209"/>
      <c r="C98" s="211">
        <v>1</v>
      </c>
      <c r="D98" s="907" t="str">
        <f>Metodología!E8</f>
        <v>No se identifican las oportunidades que el territorio ofrece para la gestión del área protegida</v>
      </c>
      <c r="E98" s="907"/>
      <c r="F98" s="907"/>
      <c r="G98" s="907"/>
      <c r="H98" s="907"/>
      <c r="I98" s="907"/>
    </row>
    <row r="99" spans="1:10" s="190" customFormat="1" ht="57.9" customHeight="1">
      <c r="A99" s="209"/>
      <c r="C99" s="212">
        <v>2</v>
      </c>
      <c r="D99" s="952" t="str">
        <f>Metodología!F8</f>
        <v>Se identifican las oportunidades que el territorio ofrece para la gestión del área protegida, pero no se toman medidas para aprovecharlas</v>
      </c>
      <c r="E99" s="952"/>
      <c r="F99" s="952"/>
      <c r="G99" s="952"/>
      <c r="H99" s="952"/>
      <c r="I99" s="952"/>
    </row>
    <row r="100" spans="1:10" s="190" customFormat="1" ht="57.9" customHeight="1">
      <c r="A100" s="209"/>
      <c r="C100" s="212">
        <v>3</v>
      </c>
      <c r="D100" s="952" t="str">
        <f>Metodología!G8</f>
        <v>Las oportunidades que el territorio ofrece para la gestión del área protegida son aprovechadas pero aún no se conoce su impacto</v>
      </c>
      <c r="E100" s="952"/>
      <c r="F100" s="952"/>
      <c r="G100" s="952"/>
      <c r="H100" s="952"/>
      <c r="I100" s="952"/>
    </row>
    <row r="101" spans="1:10" s="190" customFormat="1" ht="57.9" customHeight="1">
      <c r="A101" s="209"/>
      <c r="C101" s="212">
        <v>4</v>
      </c>
      <c r="D101" s="952" t="str">
        <f>Metodología!H8</f>
        <v>El área potencializa a su favor las oportunidades que el territorio ofrece para su gestión, generando impactos sobre los objetos de conservación</v>
      </c>
      <c r="E101" s="952"/>
      <c r="F101" s="952"/>
      <c r="G101" s="952"/>
      <c r="H101" s="952"/>
      <c r="I101" s="952"/>
    </row>
    <row r="102" spans="1:10" s="190" customFormat="1" ht="45.75" customHeight="1">
      <c r="A102" s="209"/>
      <c r="C102" s="213"/>
      <c r="D102" s="1104" t="s">
        <v>258</v>
      </c>
      <c r="E102" s="1104"/>
      <c r="F102" s="1104"/>
      <c r="G102" s="1104"/>
      <c r="H102" s="937">
        <v>3</v>
      </c>
      <c r="I102" s="937"/>
    </row>
    <row r="103" spans="1:10" s="190" customFormat="1" ht="138" customHeight="1">
      <c r="A103" s="209"/>
      <c r="C103" s="214" t="s">
        <v>265</v>
      </c>
      <c r="D103" s="1049" t="s">
        <v>1131</v>
      </c>
      <c r="E103" s="1049"/>
      <c r="F103" s="1049"/>
      <c r="G103" s="1049"/>
      <c r="H103" s="1049"/>
      <c r="I103" s="1049"/>
    </row>
    <row r="104" spans="1:10" s="190" customFormat="1" ht="42" customHeight="1">
      <c r="A104" s="209"/>
      <c r="C104" s="213"/>
      <c r="D104" s="213"/>
      <c r="E104" s="213"/>
      <c r="F104" s="213"/>
      <c r="G104" s="213"/>
      <c r="H104" s="213"/>
      <c r="I104" s="213"/>
    </row>
    <row r="105" spans="1:10" s="190" customFormat="1" ht="36" customHeight="1">
      <c r="A105" s="209"/>
      <c r="C105" s="1050" t="str">
        <f>Metodología!C9</f>
        <v>B2. Claridad en la propiedad de la tierra</v>
      </c>
      <c r="D105" s="1050"/>
      <c r="E105" s="1050"/>
      <c r="F105" s="1050"/>
      <c r="G105" s="1050"/>
      <c r="H105" s="1050"/>
      <c r="I105" s="1050"/>
    </row>
    <row r="106" spans="1:10" ht="33" customHeight="1">
      <c r="A106" s="207"/>
      <c r="C106" s="964" t="s">
        <v>924</v>
      </c>
      <c r="D106" s="965"/>
      <c r="E106" s="965"/>
      <c r="F106" s="965"/>
      <c r="G106" s="965"/>
      <c r="H106" s="965"/>
      <c r="I106" s="965"/>
    </row>
    <row r="107" spans="1:10" s="190" customFormat="1" ht="51" customHeight="1">
      <c r="A107" s="209"/>
      <c r="C107" s="215" t="s">
        <v>57</v>
      </c>
      <c r="D107" s="924" t="str">
        <f>Metodología!D9</f>
        <v>Analiza la claridad de la seguridad legal y jurídica de la propiedad de la tierra del área protegida.</v>
      </c>
      <c r="E107" s="924"/>
      <c r="F107" s="924"/>
      <c r="G107" s="924"/>
      <c r="H107" s="924"/>
      <c r="I107" s="924"/>
    </row>
    <row r="108" spans="1:10" s="190" customFormat="1" ht="83.25" customHeight="1">
      <c r="A108" s="209"/>
      <c r="C108" s="215" t="s">
        <v>248</v>
      </c>
      <c r="D108" s="949" t="s">
        <v>283</v>
      </c>
      <c r="E108" s="949"/>
      <c r="F108" s="949"/>
      <c r="G108" s="949"/>
      <c r="H108" s="949"/>
      <c r="I108" s="949"/>
      <c r="J108" s="216"/>
    </row>
    <row r="109" spans="1:10" s="190" customFormat="1" ht="140.1" customHeight="1">
      <c r="A109" s="209"/>
      <c r="C109" s="215" t="s">
        <v>250</v>
      </c>
      <c r="D109" s="925" t="s">
        <v>1132</v>
      </c>
      <c r="E109" s="925"/>
      <c r="F109" s="925"/>
      <c r="G109" s="925"/>
      <c r="H109" s="925"/>
      <c r="I109" s="925"/>
    </row>
    <row r="110" spans="1:10" ht="33" customHeight="1">
      <c r="A110" s="209"/>
      <c r="C110" s="941" t="s">
        <v>251</v>
      </c>
      <c r="D110" s="886" t="s">
        <v>284</v>
      </c>
      <c r="E110" s="886"/>
      <c r="F110" s="913" t="s">
        <v>244</v>
      </c>
      <c r="G110" s="913"/>
      <c r="H110" s="913"/>
      <c r="I110" s="913"/>
    </row>
    <row r="111" spans="1:10">
      <c r="A111" s="209"/>
      <c r="C111" s="942"/>
      <c r="D111" s="886"/>
      <c r="E111" s="886"/>
      <c r="F111" s="913"/>
      <c r="G111" s="913"/>
      <c r="H111" s="913"/>
      <c r="I111" s="913"/>
    </row>
    <row r="112" spans="1:10" ht="15" customHeight="1">
      <c r="A112" s="209"/>
      <c r="C112" s="942"/>
      <c r="D112" s="886"/>
      <c r="E112" s="886"/>
      <c r="F112" s="913"/>
      <c r="G112" s="913"/>
      <c r="H112" s="913"/>
      <c r="I112" s="913"/>
    </row>
    <row r="113" spans="1:9" ht="15" customHeight="1">
      <c r="A113" s="209"/>
      <c r="C113" s="942"/>
      <c r="D113" s="886"/>
      <c r="E113" s="886"/>
      <c r="F113" s="913"/>
      <c r="G113" s="913"/>
      <c r="H113" s="913"/>
      <c r="I113" s="913"/>
    </row>
    <row r="114" spans="1:9" ht="15" customHeight="1">
      <c r="A114" s="209"/>
      <c r="C114" s="943"/>
      <c r="D114" s="886" t="s">
        <v>255</v>
      </c>
      <c r="E114" s="886"/>
      <c r="F114" s="910" t="s">
        <v>1133</v>
      </c>
      <c r="G114" s="910"/>
      <c r="H114" s="910"/>
      <c r="I114" s="910"/>
    </row>
    <row r="115" spans="1:9" s="190" customFormat="1" ht="34.5" customHeight="1">
      <c r="A115" s="209"/>
      <c r="C115" s="217" t="s">
        <v>256</v>
      </c>
      <c r="D115" s="960" t="s">
        <v>257</v>
      </c>
      <c r="E115" s="960"/>
      <c r="F115" s="960"/>
      <c r="G115" s="960"/>
      <c r="H115" s="961"/>
      <c r="I115" s="962"/>
    </row>
    <row r="116" spans="1:9" s="190" customFormat="1" ht="57" customHeight="1">
      <c r="A116" s="209"/>
      <c r="C116" s="218">
        <v>1</v>
      </c>
      <c r="D116" s="963" t="str">
        <f>Metodología!E9</f>
        <v>No se tiene claridad sobre la propiedad de la tierra en el AP</v>
      </c>
      <c r="E116" s="963"/>
      <c r="F116" s="963"/>
      <c r="G116" s="963"/>
      <c r="H116" s="963"/>
      <c r="I116" s="963"/>
    </row>
    <row r="117" spans="1:9" s="190" customFormat="1" ht="57" customHeight="1">
      <c r="A117" s="209"/>
      <c r="C117" s="219">
        <v>2</v>
      </c>
      <c r="D117" s="958" t="str">
        <f>Metodología!F9</f>
        <v>Se avanza en la caracterización de la propiedad y tenencia de los predios en menos del 60% del área protegida, esta condición afecta la gestión</v>
      </c>
      <c r="E117" s="958"/>
      <c r="F117" s="958"/>
      <c r="G117" s="958"/>
      <c r="H117" s="958"/>
      <c r="I117" s="958"/>
    </row>
    <row r="118" spans="1:9" s="190" customFormat="1" ht="57" customHeight="1">
      <c r="A118" s="209"/>
      <c r="C118" s="219">
        <v>3</v>
      </c>
      <c r="D118" s="958" t="str">
        <f>Metodología!G9</f>
        <v>Se avanza en la caracterización de la propiedad y tenencia de los predios en más del 60% del área protegida, esta condición no afecta la gestión</v>
      </c>
      <c r="E118" s="958"/>
      <c r="F118" s="958"/>
      <c r="G118" s="958"/>
      <c r="H118" s="958"/>
      <c r="I118" s="958"/>
    </row>
    <row r="119" spans="1:9" s="190" customFormat="1" ht="57" customHeight="1">
      <c r="A119" s="209"/>
      <c r="C119" s="219">
        <v>4</v>
      </c>
      <c r="D119" s="958" t="str">
        <f>Metodología!H9</f>
        <v>Se tiene claridad sobre la propiedad de la tierra en la totalidad del área protegida, esta condición no afecta la gestión</v>
      </c>
      <c r="E119" s="958"/>
      <c r="F119" s="958"/>
      <c r="G119" s="958"/>
      <c r="H119" s="958"/>
      <c r="I119" s="958"/>
    </row>
    <row r="120" spans="1:9" s="190" customFormat="1" ht="43.5" customHeight="1">
      <c r="A120" s="209"/>
      <c r="C120" s="213"/>
      <c r="D120" s="966" t="s">
        <v>258</v>
      </c>
      <c r="E120" s="966"/>
      <c r="F120" s="966"/>
      <c r="G120" s="966"/>
      <c r="H120" s="937">
        <v>4</v>
      </c>
      <c r="I120" s="937"/>
    </row>
    <row r="121" spans="1:9" s="190" customFormat="1" ht="138.9" customHeight="1">
      <c r="A121" s="209"/>
      <c r="C121" s="214" t="s">
        <v>265</v>
      </c>
      <c r="D121" s="1049" t="s">
        <v>1134</v>
      </c>
      <c r="E121" s="1049"/>
      <c r="F121" s="1049"/>
      <c r="G121" s="1049"/>
      <c r="H121" s="1049"/>
      <c r="I121" s="1049"/>
    </row>
    <row r="122" spans="1:9" s="190" customFormat="1" ht="57" customHeight="1">
      <c r="A122" s="209"/>
      <c r="C122" s="220"/>
      <c r="D122" s="221"/>
      <c r="E122" s="221"/>
      <c r="F122" s="221"/>
      <c r="G122" s="221"/>
      <c r="H122" s="221"/>
      <c r="I122" s="221"/>
    </row>
    <row r="123" spans="1:9" s="190" customFormat="1" ht="39" customHeight="1">
      <c r="A123" s="209"/>
      <c r="C123" s="1050" t="str">
        <f>Metodología!C10</f>
        <v>B3. Conflictos socio-ambientales</v>
      </c>
      <c r="D123" s="1050"/>
      <c r="E123" s="1050"/>
      <c r="F123" s="1050"/>
      <c r="G123" s="1050"/>
      <c r="H123" s="1050"/>
      <c r="I123" s="1050"/>
    </row>
    <row r="124" spans="1:9" s="190" customFormat="1" ht="43.5" customHeight="1">
      <c r="A124" s="209"/>
      <c r="C124" s="300" t="s">
        <v>57</v>
      </c>
      <c r="D124" s="949" t="str">
        <f>Metodología!D10</f>
        <v>Analiza si el área protegida reconoce e incluye en su gestión acciones conducentes a minimizar o resolver los conflictos socio ambientales derivados de las presiones y amenazas.</v>
      </c>
      <c r="E124" s="949"/>
      <c r="F124" s="949"/>
      <c r="G124" s="949"/>
      <c r="H124" s="949"/>
      <c r="I124" s="949"/>
    </row>
    <row r="125" spans="1:9" s="190" customFormat="1" ht="83.25" customHeight="1">
      <c r="A125" s="209"/>
      <c r="C125" s="210" t="s">
        <v>248</v>
      </c>
      <c r="D125" s="949" t="s">
        <v>929</v>
      </c>
      <c r="E125" s="949"/>
      <c r="F125" s="949"/>
      <c r="G125" s="949"/>
      <c r="H125" s="949"/>
      <c r="I125" s="949"/>
    </row>
    <row r="126" spans="1:9" s="190" customFormat="1" ht="141.9" customHeight="1">
      <c r="A126" s="209"/>
      <c r="C126" s="210" t="s">
        <v>250</v>
      </c>
      <c r="D126" s="1088" t="s">
        <v>1138</v>
      </c>
      <c r="E126" s="1088"/>
      <c r="F126" s="1088"/>
      <c r="G126" s="1088"/>
      <c r="H126" s="1088"/>
      <c r="I126" s="1088"/>
    </row>
    <row r="127" spans="1:9">
      <c r="A127" s="209"/>
      <c r="C127" s="882" t="s">
        <v>251</v>
      </c>
      <c r="D127" s="885" t="s">
        <v>285</v>
      </c>
      <c r="E127" s="886"/>
      <c r="F127" s="887" t="s">
        <v>244</v>
      </c>
      <c r="G127" s="887"/>
      <c r="H127" s="887"/>
      <c r="I127" s="887"/>
    </row>
    <row r="128" spans="1:9">
      <c r="A128" s="209"/>
      <c r="C128" s="883"/>
      <c r="D128" s="885" t="s">
        <v>293</v>
      </c>
      <c r="E128" s="886"/>
      <c r="F128" s="887" t="s">
        <v>244</v>
      </c>
      <c r="G128" s="887"/>
      <c r="H128" s="887"/>
      <c r="I128" s="887"/>
    </row>
    <row r="129" spans="1:9" ht="15" customHeight="1">
      <c r="A129" s="209"/>
      <c r="C129" s="883"/>
      <c r="D129" s="885"/>
      <c r="E129" s="886"/>
      <c r="F129" s="887"/>
      <c r="G129" s="887"/>
      <c r="H129" s="887"/>
      <c r="I129" s="887"/>
    </row>
    <row r="130" spans="1:9" ht="15" customHeight="1">
      <c r="A130" s="209"/>
      <c r="C130" s="883"/>
      <c r="D130" s="885"/>
      <c r="E130" s="886"/>
      <c r="F130" s="887"/>
      <c r="G130" s="887"/>
      <c r="H130" s="887"/>
      <c r="I130" s="887"/>
    </row>
    <row r="131" spans="1:9" ht="15" customHeight="1">
      <c r="A131" s="209"/>
      <c r="C131" s="884"/>
      <c r="D131" s="885" t="s">
        <v>255</v>
      </c>
      <c r="E131" s="886"/>
      <c r="F131" s="886" t="s">
        <v>1135</v>
      </c>
      <c r="G131" s="886"/>
      <c r="H131" s="886"/>
      <c r="I131" s="886"/>
    </row>
    <row r="132" spans="1:9" s="190" customFormat="1" ht="36" customHeight="1">
      <c r="A132" s="209"/>
      <c r="C132" s="938" t="s">
        <v>286</v>
      </c>
      <c r="D132" s="939"/>
      <c r="E132" s="939"/>
      <c r="F132" s="939"/>
      <c r="G132" s="939"/>
      <c r="H132" s="939"/>
      <c r="I132" s="940"/>
    </row>
    <row r="133" spans="1:9" s="190" customFormat="1" ht="36" customHeight="1">
      <c r="A133" s="209"/>
      <c r="C133" s="1052" t="s">
        <v>939</v>
      </c>
      <c r="D133" s="1053"/>
      <c r="E133" s="1053"/>
      <c r="F133" s="1053"/>
      <c r="G133" s="1053"/>
      <c r="H133" s="1053"/>
      <c r="I133" s="1054"/>
    </row>
    <row r="134" spans="1:9" s="190" customFormat="1" ht="36" customHeight="1">
      <c r="A134" s="209"/>
      <c r="C134" s="486"/>
      <c r="D134" s="485" t="s">
        <v>360</v>
      </c>
      <c r="E134" s="1132" t="s">
        <v>940</v>
      </c>
      <c r="F134" s="1132"/>
      <c r="G134" s="1132"/>
      <c r="H134" s="1132"/>
      <c r="I134" s="1133"/>
    </row>
    <row r="135" spans="1:9" s="190" customFormat="1" ht="36" customHeight="1">
      <c r="A135" s="209"/>
      <c r="C135" s="487" t="s">
        <v>287</v>
      </c>
      <c r="D135" s="488" t="s">
        <v>372</v>
      </c>
      <c r="E135" s="1134" t="s">
        <v>631</v>
      </c>
      <c r="F135" s="1134"/>
      <c r="G135" s="1134"/>
      <c r="H135" s="1134"/>
      <c r="I135" s="1135"/>
    </row>
    <row r="136" spans="1:9" s="190" customFormat="1" ht="36" customHeight="1">
      <c r="A136" s="209"/>
      <c r="C136" s="487" t="s">
        <v>288</v>
      </c>
      <c r="D136" s="488" t="s">
        <v>379</v>
      </c>
      <c r="E136" s="1134" t="s">
        <v>631</v>
      </c>
      <c r="F136" s="1134"/>
      <c r="G136" s="1134"/>
      <c r="H136" s="1134"/>
      <c r="I136" s="1135"/>
    </row>
    <row r="137" spans="1:9" s="190" customFormat="1" ht="36" customHeight="1">
      <c r="A137" s="209"/>
      <c r="C137" s="487" t="s">
        <v>289</v>
      </c>
      <c r="D137" s="488" t="s">
        <v>408</v>
      </c>
      <c r="E137" s="1134" t="s">
        <v>642</v>
      </c>
      <c r="F137" s="1134"/>
      <c r="G137" s="1134"/>
      <c r="H137" s="1134"/>
      <c r="I137" s="1135"/>
    </row>
    <row r="138" spans="1:9" s="190" customFormat="1" ht="36" customHeight="1">
      <c r="A138" s="209"/>
      <c r="C138" s="487" t="s">
        <v>290</v>
      </c>
      <c r="D138" s="488" t="s">
        <v>387</v>
      </c>
      <c r="E138" s="1134" t="s">
        <v>638</v>
      </c>
      <c r="F138" s="1134"/>
      <c r="G138" s="1134"/>
      <c r="H138" s="1134"/>
      <c r="I138" s="1135"/>
    </row>
    <row r="139" spans="1:9" s="190" customFormat="1" ht="36" customHeight="1">
      <c r="A139" s="209"/>
      <c r="C139" s="487" t="s">
        <v>291</v>
      </c>
      <c r="D139" s="488" t="s">
        <v>392</v>
      </c>
      <c r="E139" s="1134" t="s">
        <v>637</v>
      </c>
      <c r="F139" s="1134"/>
      <c r="G139" s="1134"/>
      <c r="H139" s="1134"/>
      <c r="I139" s="1135"/>
    </row>
    <row r="140" spans="1:9" s="190" customFormat="1" ht="36" customHeight="1">
      <c r="A140" s="209"/>
      <c r="C140" s="487" t="s">
        <v>326</v>
      </c>
      <c r="D140" s="488" t="s">
        <v>405</v>
      </c>
      <c r="E140" s="1134" t="s">
        <v>642</v>
      </c>
      <c r="F140" s="1134"/>
      <c r="G140" s="1134"/>
      <c r="H140" s="1134"/>
      <c r="I140" s="1135"/>
    </row>
    <row r="141" spans="1:9" s="190" customFormat="1" ht="35.1" customHeight="1">
      <c r="A141" s="209"/>
      <c r="C141" s="487" t="s">
        <v>327</v>
      </c>
      <c r="D141" s="488" t="s">
        <v>407</v>
      </c>
      <c r="E141" s="1134" t="s">
        <v>647</v>
      </c>
      <c r="F141" s="1134"/>
      <c r="G141" s="1134"/>
      <c r="H141" s="1134"/>
      <c r="I141" s="1135"/>
    </row>
    <row r="142" spans="1:9" s="190" customFormat="1" ht="27" customHeight="1">
      <c r="A142" s="209"/>
      <c r="C142" s="307" t="s">
        <v>256</v>
      </c>
      <c r="D142" s="1100" t="s">
        <v>257</v>
      </c>
      <c r="E142" s="1100"/>
      <c r="F142" s="1100"/>
      <c r="G142" s="1100"/>
      <c r="H142" s="1101"/>
      <c r="I142" s="1101"/>
    </row>
    <row r="143" spans="1:9" s="190" customFormat="1" ht="57" customHeight="1">
      <c r="A143" s="209"/>
      <c r="C143" s="218">
        <v>1</v>
      </c>
      <c r="D143" s="963" t="str">
        <f>Metodología!E10</f>
        <v>El diagnóstico de los conflictos socio-ambientales está desactualizado</v>
      </c>
      <c r="E143" s="963"/>
      <c r="F143" s="963"/>
      <c r="G143" s="963"/>
      <c r="H143" s="963"/>
      <c r="I143" s="963"/>
    </row>
    <row r="144" spans="1:9" s="190" customFormat="1" ht="57" customHeight="1">
      <c r="A144" s="209"/>
      <c r="C144" s="219">
        <v>2</v>
      </c>
      <c r="D144" s="963" t="str">
        <f>Metodología!F10</f>
        <v>Se cuenta con un diagnóstico parcial de los conflictos socio-ambientales</v>
      </c>
      <c r="E144" s="963"/>
      <c r="F144" s="963"/>
      <c r="G144" s="963"/>
      <c r="H144" s="963"/>
      <c r="I144" s="963"/>
    </row>
    <row r="145" spans="1:9" s="190" customFormat="1" ht="57" customHeight="1">
      <c r="A145" s="209"/>
      <c r="C145" s="219">
        <v>3</v>
      </c>
      <c r="D145" s="963" t="str">
        <f>Metodología!G10</f>
        <v xml:space="preserve">Se cuenta con un diagnóstico completo y actualizado de los conflictos socio-ambientales. Se inicia el diseño de estrategias participativas para resolverlos o minimizarlos </v>
      </c>
      <c r="E145" s="963"/>
      <c r="F145" s="963"/>
      <c r="G145" s="963"/>
      <c r="H145" s="963"/>
      <c r="I145" s="963"/>
    </row>
    <row r="146" spans="1:9" s="190" customFormat="1" ht="57" customHeight="1">
      <c r="A146" s="209"/>
      <c r="C146" s="219">
        <v>4</v>
      </c>
      <c r="D146" s="963" t="str">
        <f>Metodología!H10</f>
        <v>La planeación del manejo integra estrategias participativas conducentes a resolver o minimizar los conflictos socio ambientales, por lo que son atendidos y gestionados oportunamente</v>
      </c>
      <c r="E146" s="963"/>
      <c r="F146" s="963"/>
      <c r="G146" s="963"/>
      <c r="H146" s="963"/>
      <c r="I146" s="963"/>
    </row>
    <row r="147" spans="1:9" s="190" customFormat="1" ht="42" customHeight="1">
      <c r="A147" s="209"/>
      <c r="C147" s="213"/>
      <c r="D147" s="966" t="s">
        <v>258</v>
      </c>
      <c r="E147" s="966"/>
      <c r="F147" s="966"/>
      <c r="G147" s="966"/>
      <c r="H147" s="937">
        <v>2</v>
      </c>
      <c r="I147" s="937"/>
    </row>
    <row r="148" spans="1:9" s="190" customFormat="1" ht="138.9" customHeight="1">
      <c r="A148" s="209"/>
      <c r="C148" s="214" t="s">
        <v>265</v>
      </c>
      <c r="D148" s="1049" t="s">
        <v>1136</v>
      </c>
      <c r="E148" s="1049"/>
      <c r="F148" s="1049"/>
      <c r="G148" s="1049"/>
      <c r="H148" s="1049"/>
      <c r="I148" s="1049"/>
    </row>
    <row r="149" spans="1:9" s="190" customFormat="1" ht="62.25" customHeight="1">
      <c r="A149" s="209"/>
      <c r="C149" s="213"/>
      <c r="D149" s="213"/>
      <c r="E149" s="213"/>
      <c r="F149" s="213"/>
      <c r="G149" s="213"/>
      <c r="H149" s="213"/>
      <c r="I149" s="213"/>
    </row>
    <row r="150" spans="1:9" s="190" customFormat="1" ht="39" customHeight="1">
      <c r="A150" s="209"/>
      <c r="C150" s="1050" t="str">
        <f>Metodología!C11</f>
        <v>B4. Presiones y amenazas</v>
      </c>
      <c r="D150" s="1050"/>
      <c r="E150" s="1050"/>
      <c r="F150" s="1050"/>
      <c r="G150" s="1050"/>
      <c r="H150" s="1050"/>
      <c r="I150" s="1050"/>
    </row>
    <row r="151" spans="1:9" s="190" customFormat="1" ht="39" customHeight="1">
      <c r="A151" s="209"/>
      <c r="C151" s="300" t="s">
        <v>57</v>
      </c>
      <c r="D151" s="944" t="str">
        <f>Metodología!D11</f>
        <v>Analiza si las acciones de manejo identificadas para enfrentar las principales presiones y amenazas, favorecen el logro de los objetivos de conservación</v>
      </c>
      <c r="E151" s="944"/>
      <c r="F151" s="944"/>
      <c r="G151" s="944"/>
      <c r="H151" s="944"/>
      <c r="I151" s="944"/>
    </row>
    <row r="152" spans="1:9" s="190" customFormat="1" ht="83.25" customHeight="1">
      <c r="A152" s="209"/>
      <c r="C152" s="210" t="s">
        <v>248</v>
      </c>
      <c r="D152" s="945" t="s">
        <v>292</v>
      </c>
      <c r="E152" s="945"/>
      <c r="F152" s="945"/>
      <c r="G152" s="945"/>
      <c r="H152" s="945"/>
      <c r="I152" s="945"/>
    </row>
    <row r="153" spans="1:9" s="190" customFormat="1" ht="141" customHeight="1">
      <c r="A153" s="209"/>
      <c r="C153" s="210" t="s">
        <v>250</v>
      </c>
      <c r="D153" s="925" t="s">
        <v>1137</v>
      </c>
      <c r="E153" s="925"/>
      <c r="F153" s="925"/>
      <c r="G153" s="925"/>
      <c r="H153" s="925"/>
      <c r="I153" s="925"/>
    </row>
    <row r="154" spans="1:9">
      <c r="A154" s="209"/>
      <c r="C154" s="882" t="s">
        <v>251</v>
      </c>
      <c r="D154" s="909" t="s">
        <v>293</v>
      </c>
      <c r="E154" s="910"/>
      <c r="F154" s="913" t="s">
        <v>244</v>
      </c>
      <c r="G154" s="913"/>
      <c r="H154" s="913"/>
      <c r="I154" s="913"/>
    </row>
    <row r="155" spans="1:9">
      <c r="A155" s="209"/>
      <c r="C155" s="883"/>
      <c r="D155" s="909"/>
      <c r="E155" s="910"/>
      <c r="F155" s="913"/>
      <c r="G155" s="913"/>
      <c r="H155" s="913"/>
      <c r="I155" s="913"/>
    </row>
    <row r="156" spans="1:9" ht="15" customHeight="1">
      <c r="A156" s="209"/>
      <c r="C156" s="883"/>
      <c r="D156" s="909"/>
      <c r="E156" s="910"/>
      <c r="F156" s="913"/>
      <c r="G156" s="913"/>
      <c r="H156" s="913"/>
      <c r="I156" s="913"/>
    </row>
    <row r="157" spans="1:9" ht="15" customHeight="1">
      <c r="A157" s="209"/>
      <c r="C157" s="883"/>
      <c r="D157" s="909"/>
      <c r="E157" s="910"/>
      <c r="F157" s="913"/>
      <c r="G157" s="913"/>
      <c r="H157" s="913"/>
      <c r="I157" s="913"/>
    </row>
    <row r="158" spans="1:9" ht="15" customHeight="1">
      <c r="A158" s="209"/>
      <c r="C158" s="884"/>
      <c r="D158" s="909" t="s">
        <v>255</v>
      </c>
      <c r="E158" s="910"/>
      <c r="F158" s="910" t="s">
        <v>1135</v>
      </c>
      <c r="G158" s="910"/>
      <c r="H158" s="910"/>
      <c r="I158" s="910"/>
    </row>
    <row r="159" spans="1:9" s="190" customFormat="1" ht="36" customHeight="1">
      <c r="A159" s="209"/>
      <c r="C159" s="938" t="s">
        <v>286</v>
      </c>
      <c r="D159" s="939"/>
      <c r="E159" s="939"/>
      <c r="F159" s="939"/>
      <c r="G159" s="939"/>
      <c r="H159" s="939"/>
      <c r="I159" s="940"/>
    </row>
    <row r="160" spans="1:9" s="190" customFormat="1" ht="36" customHeight="1">
      <c r="A160" s="209"/>
      <c r="C160" s="946" t="s">
        <v>941</v>
      </c>
      <c r="D160" s="947"/>
      <c r="E160" s="947"/>
      <c r="F160" s="947"/>
      <c r="G160" s="947"/>
      <c r="H160" s="947"/>
      <c r="I160" s="948"/>
    </row>
    <row r="161" spans="1:9" s="190" customFormat="1" ht="36" customHeight="1">
      <c r="A161" s="209"/>
      <c r="C161" s="291" t="s">
        <v>287</v>
      </c>
      <c r="D161" s="905" t="str">
        <f t="shared" ref="D161:D167" si="1">+IF(D135="","",D135)</f>
        <v>Deforestación</v>
      </c>
      <c r="E161" s="905"/>
      <c r="F161" s="905"/>
      <c r="G161" s="905"/>
      <c r="H161" s="905"/>
      <c r="I161" s="906"/>
    </row>
    <row r="162" spans="1:9" s="190" customFormat="1" ht="36" customHeight="1">
      <c r="A162" s="209"/>
      <c r="C162" s="291" t="s">
        <v>288</v>
      </c>
      <c r="D162" s="905" t="str">
        <f t="shared" si="1"/>
        <v>Especies Invasoras</v>
      </c>
      <c r="E162" s="905"/>
      <c r="F162" s="905"/>
      <c r="G162" s="905"/>
      <c r="H162" s="905"/>
      <c r="I162" s="906"/>
    </row>
    <row r="163" spans="1:9" s="190" customFormat="1" ht="36" customHeight="1">
      <c r="A163" s="209"/>
      <c r="C163" s="291" t="s">
        <v>289</v>
      </c>
      <c r="D163" s="905" t="str">
        <f t="shared" si="1"/>
        <v>Vías</v>
      </c>
      <c r="E163" s="905"/>
      <c r="F163" s="905"/>
      <c r="G163" s="905"/>
      <c r="H163" s="905"/>
      <c r="I163" s="906"/>
    </row>
    <row r="164" spans="1:9" s="190" customFormat="1" ht="36" customHeight="1">
      <c r="A164" s="209"/>
      <c r="C164" s="291" t="s">
        <v>290</v>
      </c>
      <c r="D164" s="905" t="str">
        <f t="shared" si="1"/>
        <v>Ganadería</v>
      </c>
      <c r="E164" s="905"/>
      <c r="F164" s="905"/>
      <c r="G164" s="905"/>
      <c r="H164" s="905"/>
      <c r="I164" s="906"/>
    </row>
    <row r="165" spans="1:9" s="190" customFormat="1" ht="36" customHeight="1">
      <c r="A165" s="209"/>
      <c r="C165" s="291" t="s">
        <v>291</v>
      </c>
      <c r="D165" s="905" t="str">
        <f t="shared" si="1"/>
        <v>Inundación</v>
      </c>
      <c r="E165" s="905"/>
      <c r="F165" s="905"/>
      <c r="G165" s="905"/>
      <c r="H165" s="905"/>
      <c r="I165" s="906"/>
    </row>
    <row r="166" spans="1:9" s="190" customFormat="1" ht="36" customHeight="1">
      <c r="A166" s="209"/>
      <c r="C166" s="291" t="s">
        <v>326</v>
      </c>
      <c r="D166" s="905" t="str">
        <f t="shared" si="1"/>
        <v>Turismo no regulado</v>
      </c>
      <c r="E166" s="905"/>
      <c r="F166" s="905"/>
      <c r="G166" s="905"/>
      <c r="H166" s="905"/>
      <c r="I166" s="906"/>
    </row>
    <row r="167" spans="1:9" s="190" customFormat="1" ht="35.1" customHeight="1">
      <c r="A167" s="209"/>
      <c r="C167" s="291" t="s">
        <v>327</v>
      </c>
      <c r="D167" s="905" t="str">
        <f t="shared" si="1"/>
        <v>Vertimiento de Residuos o basuras</v>
      </c>
      <c r="E167" s="905"/>
      <c r="F167" s="905"/>
      <c r="G167" s="905"/>
      <c r="H167" s="905"/>
      <c r="I167" s="906"/>
    </row>
    <row r="168" spans="1:9" s="190" customFormat="1" ht="27" customHeight="1">
      <c r="A168" s="209"/>
      <c r="C168" s="307" t="s">
        <v>256</v>
      </c>
      <c r="D168" s="1100" t="s">
        <v>257</v>
      </c>
      <c r="E168" s="1100"/>
      <c r="F168" s="1100"/>
      <c r="G168" s="1100"/>
      <c r="H168" s="1101"/>
      <c r="I168" s="1101"/>
    </row>
    <row r="169" spans="1:9" s="190" customFormat="1" ht="57.9" customHeight="1">
      <c r="A169" s="209"/>
      <c r="C169" s="218">
        <v>1</v>
      </c>
      <c r="D169" s="907" t="str">
        <f>Metodología!E11</f>
        <v>No se cuenta con el análisis de las  presiones y amenazas a los objetos de conservación. O el análisis de encuentra desactualizado</v>
      </c>
      <c r="E169" s="907"/>
      <c r="F169" s="907"/>
      <c r="G169" s="907"/>
      <c r="H169" s="907"/>
      <c r="I169" s="907"/>
    </row>
    <row r="170" spans="1:9" s="190" customFormat="1" ht="57.9" customHeight="1">
      <c r="A170" s="209"/>
      <c r="C170" s="219">
        <v>2</v>
      </c>
      <c r="D170" s="907" t="str">
        <f>Metodología!F11</f>
        <v>Se cuenta con un análisis parcial de las presiones y amenazas a los objetos de conservación</v>
      </c>
      <c r="E170" s="907"/>
      <c r="F170" s="907"/>
      <c r="G170" s="907"/>
      <c r="H170" s="907"/>
      <c r="I170" s="907"/>
    </row>
    <row r="171" spans="1:9" s="190" customFormat="1" ht="57.9" customHeight="1">
      <c r="A171" s="209"/>
      <c r="C171" s="219">
        <v>3</v>
      </c>
      <c r="D171" s="907" t="str">
        <f>Metodología!G11</f>
        <v>Se cuenta con el análisis completo de presiones y amenazas (localización, extensión y persistencia) a los objetos de conservación en el área protegida y en un contexto territorial. Se está en proceso de integrar el análisis en la planeación del manejo</v>
      </c>
      <c r="E171" s="907"/>
      <c r="F171" s="907"/>
      <c r="G171" s="907"/>
      <c r="H171" s="907"/>
      <c r="I171" s="907"/>
    </row>
    <row r="172" spans="1:9" s="190" customFormat="1" ht="57.9" customHeight="1">
      <c r="A172" s="209"/>
      <c r="C172" s="219">
        <v>4</v>
      </c>
      <c r="D172" s="907" t="str">
        <f>Metodología!H11</f>
        <v>La planeación del manejo integra el análisis de presiones y amenazas, por lo que son atendidas y gestionadas oportunamente</v>
      </c>
      <c r="E172" s="907"/>
      <c r="F172" s="907"/>
      <c r="G172" s="907"/>
      <c r="H172" s="907"/>
      <c r="I172" s="907"/>
    </row>
    <row r="173" spans="1:9" s="190" customFormat="1" ht="30" customHeight="1">
      <c r="A173" s="209"/>
      <c r="C173" s="213"/>
      <c r="D173" s="966" t="s">
        <v>258</v>
      </c>
      <c r="E173" s="966"/>
      <c r="F173" s="966"/>
      <c r="G173" s="966"/>
      <c r="H173" s="937">
        <v>2</v>
      </c>
      <c r="I173" s="937"/>
    </row>
    <row r="174" spans="1:9" s="190" customFormat="1" ht="123" customHeight="1">
      <c r="A174" s="209"/>
      <c r="C174" s="214" t="s">
        <v>265</v>
      </c>
      <c r="D174" s="1049" t="s">
        <v>1139</v>
      </c>
      <c r="E174" s="1049"/>
      <c r="F174" s="1049"/>
      <c r="G174" s="1049"/>
      <c r="H174" s="1049"/>
      <c r="I174" s="1049"/>
    </row>
    <row r="175" spans="1:9" s="190" customFormat="1" ht="36.75" customHeight="1">
      <c r="A175" s="209"/>
      <c r="C175" s="213"/>
      <c r="D175" s="213"/>
      <c r="E175" s="213"/>
      <c r="F175" s="213"/>
      <c r="G175" s="213"/>
      <c r="H175" s="213"/>
      <c r="I175" s="213"/>
    </row>
    <row r="176" spans="1:9" s="190" customFormat="1" ht="23.25" customHeight="1">
      <c r="A176" s="209"/>
      <c r="C176" s="1141" t="s">
        <v>275</v>
      </c>
      <c r="D176" s="1141"/>
      <c r="E176" s="1141"/>
      <c r="F176" s="1141"/>
      <c r="G176" s="1141"/>
      <c r="H176" s="1141"/>
      <c r="I176" s="1141"/>
    </row>
    <row r="177" spans="1:9" s="190" customFormat="1" ht="37.5" customHeight="1">
      <c r="A177" s="209"/>
      <c r="C177" s="309" t="s">
        <v>276</v>
      </c>
      <c r="D177" s="309" t="s">
        <v>56</v>
      </c>
      <c r="E177" s="309" t="s">
        <v>278</v>
      </c>
      <c r="F177" s="1140" t="s">
        <v>279</v>
      </c>
      <c r="G177" s="1140"/>
      <c r="H177" s="309" t="s">
        <v>280</v>
      </c>
      <c r="I177" s="309" t="s">
        <v>281</v>
      </c>
    </row>
    <row r="178" spans="1:9" s="190" customFormat="1" ht="27.9" customHeight="1">
      <c r="A178" s="209"/>
      <c r="C178" s="1142" t="s">
        <v>87</v>
      </c>
      <c r="D178" s="222" t="str">
        <f>C88</f>
        <v>B1. Oportunidades en el territorio para la gestión</v>
      </c>
      <c r="E178" s="223">
        <f>IF(H102="","",H102)</f>
        <v>3</v>
      </c>
      <c r="F178" s="224">
        <f>+IF($E$179=0,0.333333333333333,0.25)</f>
        <v>0.25</v>
      </c>
      <c r="G178" s="489">
        <f>+IF(H102&gt;=1,E178*F178,"")</f>
        <v>0.75</v>
      </c>
      <c r="H178" s="911">
        <f>SUM(G178:G181)</f>
        <v>2.75</v>
      </c>
      <c r="I178" s="912">
        <f>IF(H178="","",(H178*100)/4/100)</f>
        <v>0.6875</v>
      </c>
    </row>
    <row r="179" spans="1:9" s="190" customFormat="1" ht="27.9" customHeight="1">
      <c r="A179" s="209"/>
      <c r="C179" s="1142"/>
      <c r="D179" s="222" t="str">
        <f>C105</f>
        <v>B2. Claridad en la propiedad de la tierra</v>
      </c>
      <c r="E179" s="223">
        <f>IF(H120="","",H120)</f>
        <v>4</v>
      </c>
      <c r="F179" s="224">
        <f>+IF(E179=0,0,1/4)</f>
        <v>0.25</v>
      </c>
      <c r="G179" s="489">
        <f>+IF(H120&gt;=1,E179*F179,"")</f>
        <v>1</v>
      </c>
      <c r="H179" s="911"/>
      <c r="I179" s="912"/>
    </row>
    <row r="180" spans="1:9" s="190" customFormat="1" ht="27.9" customHeight="1">
      <c r="A180" s="209"/>
      <c r="C180" s="1143"/>
      <c r="D180" s="222" t="str">
        <f>C123</f>
        <v>B3. Conflictos socio-ambientales</v>
      </c>
      <c r="E180" s="223">
        <f>IF(H147="","",H147)</f>
        <v>2</v>
      </c>
      <c r="F180" s="224">
        <f>+IF($E$179=0,0.333333333333333,0.25)</f>
        <v>0.25</v>
      </c>
      <c r="G180" s="489">
        <f>+IF(H147&gt;=1,E180*F180,"")</f>
        <v>0.5</v>
      </c>
      <c r="H180" s="911"/>
      <c r="I180" s="912"/>
    </row>
    <row r="181" spans="1:9" s="190" customFormat="1" ht="27.9" customHeight="1">
      <c r="A181" s="209"/>
      <c r="C181" s="1143"/>
      <c r="D181" s="222" t="str">
        <f>C150</f>
        <v>B4. Presiones y amenazas</v>
      </c>
      <c r="E181" s="223">
        <f>IF(H173="","",H173)</f>
        <v>2</v>
      </c>
      <c r="F181" s="224">
        <f>+IF($E$179=0,0.333333333333333,0.25)</f>
        <v>0.25</v>
      </c>
      <c r="G181" s="489">
        <f>+IF(H173&gt;=1,E181*F181,"")</f>
        <v>0.5</v>
      </c>
      <c r="H181" s="911"/>
      <c r="I181" s="912"/>
    </row>
    <row r="182" spans="1:9" ht="55.5" customHeight="1">
      <c r="A182" s="209"/>
      <c r="F182" s="225"/>
    </row>
    <row r="183" spans="1:9" ht="36.6">
      <c r="A183" s="177"/>
      <c r="C183" s="908" t="str">
        <f>Metodología!A12</f>
        <v>C. PLANEACIÓN Y SEGUIMIENTO</v>
      </c>
      <c r="D183" s="908"/>
      <c r="E183" s="908"/>
      <c r="F183" s="908"/>
      <c r="G183" s="908"/>
      <c r="H183" s="908"/>
      <c r="I183" s="908"/>
    </row>
    <row r="184" spans="1:9">
      <c r="A184" s="177"/>
      <c r="G184" s="208"/>
    </row>
    <row r="185" spans="1:9" ht="33" customHeight="1">
      <c r="A185" s="177"/>
      <c r="C185" s="876" t="str">
        <f>Metodología!C12</f>
        <v>C1. Coherencia en el diseño del área protegida</v>
      </c>
      <c r="D185" s="877"/>
      <c r="E185" s="877"/>
      <c r="F185" s="877"/>
      <c r="G185" s="877"/>
      <c r="H185" s="877"/>
      <c r="I185" s="877"/>
    </row>
    <row r="186" spans="1:9" ht="39" customHeight="1">
      <c r="A186" s="177"/>
      <c r="C186" s="299" t="s">
        <v>57</v>
      </c>
      <c r="D186" s="936" t="str">
        <f>Metodología!D12</f>
        <v>Analiza si el diseño del área protegida (delimitación del polígono) responde a la espacialización de los objetivos de conservación propuestos y si la zonificación y regulación de usos es coherente con los dos elementos mencionados</v>
      </c>
      <c r="E186" s="936"/>
      <c r="F186" s="936"/>
      <c r="G186" s="936"/>
      <c r="H186" s="936"/>
      <c r="I186" s="936"/>
    </row>
    <row r="187" spans="1:9" ht="80.25" customHeight="1">
      <c r="A187" s="177"/>
      <c r="C187" s="226" t="s">
        <v>248</v>
      </c>
      <c r="D187" s="872" t="s">
        <v>294</v>
      </c>
      <c r="E187" s="872"/>
      <c r="F187" s="872"/>
      <c r="G187" s="872"/>
      <c r="H187" s="872"/>
      <c r="I187" s="872"/>
    </row>
    <row r="188" spans="1:9" ht="140.1" customHeight="1">
      <c r="A188" s="177"/>
      <c r="C188" s="298" t="s">
        <v>250</v>
      </c>
      <c r="D188" s="934" t="s">
        <v>1140</v>
      </c>
      <c r="E188" s="934"/>
      <c r="F188" s="934"/>
      <c r="G188" s="934"/>
      <c r="H188" s="934"/>
      <c r="I188" s="934"/>
    </row>
    <row r="189" spans="1:9">
      <c r="A189" s="177"/>
      <c r="C189" s="851" t="s">
        <v>251</v>
      </c>
      <c r="D189" s="857" t="s">
        <v>1060</v>
      </c>
      <c r="E189" s="857"/>
      <c r="F189" s="856" t="s">
        <v>244</v>
      </c>
      <c r="G189" s="856"/>
      <c r="H189" s="856"/>
      <c r="I189" s="856"/>
    </row>
    <row r="190" spans="1:9">
      <c r="A190" s="177"/>
      <c r="C190" s="852"/>
      <c r="D190" s="857"/>
      <c r="E190" s="857"/>
      <c r="F190" s="856"/>
      <c r="G190" s="856"/>
      <c r="H190" s="856"/>
      <c r="I190" s="856"/>
    </row>
    <row r="191" spans="1:9" ht="15" customHeight="1">
      <c r="A191" s="177"/>
      <c r="C191" s="852"/>
      <c r="D191" s="857"/>
      <c r="E191" s="857"/>
      <c r="F191" s="856"/>
      <c r="G191" s="856"/>
      <c r="H191" s="856"/>
      <c r="I191" s="856"/>
    </row>
    <row r="192" spans="1:9" ht="15" customHeight="1">
      <c r="A192" s="177"/>
      <c r="C192" s="852"/>
      <c r="D192" s="857"/>
      <c r="E192" s="857"/>
      <c r="F192" s="856"/>
      <c r="G192" s="856"/>
      <c r="H192" s="856"/>
      <c r="I192" s="856"/>
    </row>
    <row r="193" spans="1:10" ht="15" customHeight="1">
      <c r="A193" s="177"/>
      <c r="C193" s="853"/>
      <c r="D193" s="857" t="s">
        <v>255</v>
      </c>
      <c r="E193" s="857"/>
      <c r="F193" s="857" t="s">
        <v>1141</v>
      </c>
      <c r="G193" s="857"/>
      <c r="H193" s="857"/>
      <c r="I193" s="857"/>
    </row>
    <row r="194" spans="1:10" ht="29.25" customHeight="1">
      <c r="A194" s="177"/>
      <c r="C194" s="227" t="s">
        <v>256</v>
      </c>
      <c r="D194" s="846" t="s">
        <v>257</v>
      </c>
      <c r="E194" s="846"/>
      <c r="F194" s="846"/>
      <c r="G194" s="846"/>
      <c r="H194" s="847"/>
      <c r="I194" s="847"/>
    </row>
    <row r="195" spans="1:10" ht="43.5" customHeight="1">
      <c r="A195" s="177"/>
      <c r="C195" s="228">
        <v>1</v>
      </c>
      <c r="D195" s="935" t="str">
        <f>Metodología!E12</f>
        <v>No existe coherencia entre diseño del área, la categoría de manejo y la zonificación ya que no responden completamente a los objetivos de conservación del área, poniendo en riesgo su cumplimiento</v>
      </c>
      <c r="E195" s="935"/>
      <c r="F195" s="935"/>
      <c r="G195" s="935"/>
      <c r="H195" s="935"/>
      <c r="I195" s="935"/>
    </row>
    <row r="196" spans="1:10" ht="43.5" customHeight="1">
      <c r="A196" s="177"/>
      <c r="C196" s="228">
        <v>2</v>
      </c>
      <c r="D196" s="935" t="str">
        <f>Metodología!F12</f>
        <v>El diseño del área es coherente frente a los objetivos de conservación. La categoría de manejo y la zonificación presentan ciertas inconsistencias</v>
      </c>
      <c r="E196" s="935"/>
      <c r="F196" s="935"/>
      <c r="G196" s="935"/>
      <c r="H196" s="935"/>
      <c r="I196" s="935"/>
    </row>
    <row r="197" spans="1:10" ht="43.5" customHeight="1">
      <c r="A197" s="177"/>
      <c r="C197" s="228">
        <v>3</v>
      </c>
      <c r="D197" s="935" t="str">
        <f>Metodología!G12</f>
        <v>El diseño del área y la categoría de manejo son coherentes con los objetivos de conservación. Se toman medidas para mejorar la coherencia en la zonificación</v>
      </c>
      <c r="E197" s="935"/>
      <c r="F197" s="935"/>
      <c r="G197" s="935"/>
      <c r="H197" s="935"/>
      <c r="I197" s="935"/>
    </row>
    <row r="198" spans="1:10" ht="47.25" customHeight="1">
      <c r="A198" s="177"/>
      <c r="C198" s="228">
        <v>4</v>
      </c>
      <c r="D198" s="935" t="str">
        <f>Metodología!H12</f>
        <v>La categoría de manejo, el diseño del área y la zonificación son coherentes entre sí, favoreciendo el cumplimiento de los objetivos de conservación</v>
      </c>
      <c r="E198" s="935"/>
      <c r="F198" s="935"/>
      <c r="G198" s="935"/>
      <c r="H198" s="1059"/>
      <c r="I198" s="1059"/>
    </row>
    <row r="199" spans="1:10" ht="38.1" customHeight="1">
      <c r="A199" s="177"/>
      <c r="C199" s="213"/>
      <c r="D199" s="858" t="s">
        <v>258</v>
      </c>
      <c r="E199" s="858"/>
      <c r="F199" s="858"/>
      <c r="G199" s="859"/>
      <c r="H199" s="849">
        <v>4</v>
      </c>
      <c r="I199" s="850"/>
      <c r="J199" s="229"/>
    </row>
    <row r="200" spans="1:10" ht="105" customHeight="1">
      <c r="A200" s="177"/>
      <c r="C200" s="230" t="s">
        <v>265</v>
      </c>
      <c r="D200" s="860" t="s">
        <v>1142</v>
      </c>
      <c r="E200" s="861"/>
      <c r="F200" s="861"/>
      <c r="G200" s="861"/>
      <c r="H200" s="861"/>
      <c r="I200" s="862"/>
    </row>
    <row r="201" spans="1:10" ht="42" customHeight="1">
      <c r="A201" s="177"/>
      <c r="C201" s="213"/>
      <c r="D201" s="213"/>
      <c r="E201" s="213"/>
      <c r="F201" s="213"/>
      <c r="G201" s="231"/>
      <c r="H201" s="213"/>
      <c r="I201" s="213"/>
    </row>
    <row r="202" spans="1:10" ht="31.5" customHeight="1">
      <c r="A202" s="177"/>
      <c r="C202" s="876" t="str">
        <f>Metodología!C13</f>
        <v>C2. Límites del área protegida</v>
      </c>
      <c r="D202" s="877"/>
      <c r="E202" s="877"/>
      <c r="F202" s="877"/>
      <c r="G202" s="877"/>
      <c r="H202" s="877"/>
      <c r="I202" s="877"/>
    </row>
    <row r="203" spans="1:10" ht="61.5" customHeight="1">
      <c r="A203" s="177"/>
      <c r="C203" s="299" t="s">
        <v>57</v>
      </c>
      <c r="D203" s="936" t="str">
        <f>Metodología!D13</f>
        <v>Identifica el estado en la claridad de los límites definidos para el área protegida, las acciones que se han implementado para su precisión, demarcación y socialización con los actores comunitarios e institucionales, entendiendo que son los objetivos de conservación los que orientan la definición de límites.</v>
      </c>
      <c r="E203" s="936"/>
      <c r="F203" s="936"/>
      <c r="G203" s="936"/>
      <c r="H203" s="936"/>
      <c r="I203" s="936"/>
    </row>
    <row r="204" spans="1:10" ht="80.25" customHeight="1">
      <c r="A204" s="177"/>
      <c r="C204" s="226" t="s">
        <v>248</v>
      </c>
      <c r="D204" s="872" t="s">
        <v>295</v>
      </c>
      <c r="E204" s="872"/>
      <c r="F204" s="872"/>
      <c r="G204" s="872"/>
      <c r="H204" s="872"/>
      <c r="I204" s="872"/>
    </row>
    <row r="205" spans="1:10" ht="141" customHeight="1">
      <c r="A205" s="177"/>
      <c r="C205" s="226" t="s">
        <v>250</v>
      </c>
      <c r="D205" s="881" t="s">
        <v>1143</v>
      </c>
      <c r="E205" s="881"/>
      <c r="F205" s="881"/>
      <c r="G205" s="881"/>
      <c r="H205" s="881"/>
      <c r="I205" s="881"/>
    </row>
    <row r="206" spans="1:10">
      <c r="A206" s="177"/>
      <c r="C206" s="851" t="s">
        <v>251</v>
      </c>
      <c r="D206" s="857" t="s">
        <v>296</v>
      </c>
      <c r="E206" s="857"/>
      <c r="F206" s="856" t="s">
        <v>244</v>
      </c>
      <c r="G206" s="856"/>
      <c r="H206" s="856"/>
      <c r="I206" s="856"/>
    </row>
    <row r="207" spans="1:10">
      <c r="A207" s="177"/>
      <c r="C207" s="852"/>
      <c r="D207" s="857" t="s">
        <v>297</v>
      </c>
      <c r="E207" s="857"/>
      <c r="F207" s="856" t="s">
        <v>244</v>
      </c>
      <c r="G207" s="856"/>
      <c r="H207" s="856"/>
      <c r="I207" s="856"/>
    </row>
    <row r="208" spans="1:10" ht="15" customHeight="1">
      <c r="A208" s="177"/>
      <c r="C208" s="852"/>
      <c r="D208" s="857"/>
      <c r="E208" s="857"/>
      <c r="F208" s="856"/>
      <c r="G208" s="856"/>
      <c r="H208" s="856"/>
      <c r="I208" s="856"/>
    </row>
    <row r="209" spans="1:9" ht="15" customHeight="1">
      <c r="A209" s="177"/>
      <c r="C209" s="852"/>
      <c r="D209" s="857"/>
      <c r="E209" s="857"/>
      <c r="F209" s="856"/>
      <c r="G209" s="856"/>
      <c r="H209" s="856"/>
      <c r="I209" s="856"/>
    </row>
    <row r="210" spans="1:9" ht="15" customHeight="1">
      <c r="A210" s="177"/>
      <c r="C210" s="853"/>
      <c r="D210" s="857" t="s">
        <v>255</v>
      </c>
      <c r="E210" s="857"/>
      <c r="F210" s="857" t="s">
        <v>1125</v>
      </c>
      <c r="G210" s="857"/>
      <c r="H210" s="857"/>
      <c r="I210" s="857"/>
    </row>
    <row r="211" spans="1:9" ht="26.25" customHeight="1">
      <c r="A211" s="177"/>
      <c r="C211" s="227" t="s">
        <v>256</v>
      </c>
      <c r="D211" s="846" t="s">
        <v>257</v>
      </c>
      <c r="E211" s="846"/>
      <c r="F211" s="846"/>
      <c r="G211" s="846"/>
      <c r="H211" s="847"/>
      <c r="I211" s="847"/>
    </row>
    <row r="212" spans="1:9" ht="57.9" customHeight="1">
      <c r="A212" s="177"/>
      <c r="C212" s="228">
        <v>1</v>
      </c>
      <c r="D212" s="848" t="str">
        <f>Metodología!E13</f>
        <v>Los límites no están claros, existen diferencias entre la resolución y la cartografía</v>
      </c>
      <c r="E212" s="848"/>
      <c r="F212" s="848"/>
      <c r="G212" s="848"/>
      <c r="H212" s="848"/>
      <c r="I212" s="848"/>
    </row>
    <row r="213" spans="1:9" ht="57.9" customHeight="1">
      <c r="A213" s="177"/>
      <c r="C213" s="228">
        <v>2</v>
      </c>
      <c r="D213" s="848" t="str">
        <f>Metodología!F13</f>
        <v xml:space="preserve">Se adelantan acciones para la clarificación de límites </v>
      </c>
      <c r="E213" s="848"/>
      <c r="F213" s="848"/>
      <c r="G213" s="848"/>
      <c r="H213" s="848"/>
      <c r="I213" s="848"/>
    </row>
    <row r="214" spans="1:9" ht="57.9" customHeight="1">
      <c r="A214" s="177"/>
      <c r="C214" s="228">
        <v>3</v>
      </c>
      <c r="D214" s="848" t="str">
        <f>Metodología!G13</f>
        <v>Los límites son claros y coherentes entre la resolución y la cartografía, y se inicia la socialización con actores sociales e institucionales</v>
      </c>
      <c r="E214" s="848"/>
      <c r="F214" s="848"/>
      <c r="G214" s="848"/>
      <c r="H214" s="848"/>
      <c r="I214" s="848"/>
    </row>
    <row r="215" spans="1:9" ht="57.9" customHeight="1">
      <c r="A215" s="177"/>
      <c r="C215" s="228">
        <v>4</v>
      </c>
      <c r="D215" s="848" t="str">
        <f>Metodología!H13</f>
        <v>Los límites son claros y coherentes entre la resolución y la cartografía, y son reconocidos y respetados por todos los actores sociales e institucionales</v>
      </c>
      <c r="E215" s="848"/>
      <c r="F215" s="848"/>
      <c r="G215" s="848"/>
      <c r="H215" s="848"/>
      <c r="I215" s="848"/>
    </row>
    <row r="216" spans="1:9" ht="36" customHeight="1">
      <c r="A216" s="177"/>
      <c r="C216" s="213"/>
      <c r="D216" s="858" t="s">
        <v>258</v>
      </c>
      <c r="E216" s="858"/>
      <c r="F216" s="858"/>
      <c r="G216" s="859"/>
      <c r="H216" s="849">
        <v>4</v>
      </c>
      <c r="I216" s="850"/>
    </row>
    <row r="217" spans="1:9" ht="138" customHeight="1">
      <c r="A217" s="177"/>
      <c r="C217" s="230" t="s">
        <v>265</v>
      </c>
      <c r="D217" s="860" t="s">
        <v>1144</v>
      </c>
      <c r="E217" s="861"/>
      <c r="F217" s="861"/>
      <c r="G217" s="861"/>
      <c r="H217" s="861"/>
      <c r="I217" s="862"/>
    </row>
    <row r="218" spans="1:9" ht="68.25" customHeight="1">
      <c r="A218" s="177"/>
      <c r="C218" s="213"/>
      <c r="D218" s="213"/>
      <c r="E218" s="213"/>
      <c r="F218" s="213"/>
      <c r="G218" s="213"/>
      <c r="H218" s="213"/>
      <c r="I218" s="213"/>
    </row>
    <row r="219" spans="1:9" ht="31.5" customHeight="1">
      <c r="A219" s="177"/>
      <c r="C219" s="876" t="str">
        <f>Metodología!C14</f>
        <v>C3. Coherencia e implementación del plan de manejo</v>
      </c>
      <c r="D219" s="877"/>
      <c r="E219" s="877"/>
      <c r="F219" s="877"/>
      <c r="G219" s="877"/>
      <c r="H219" s="877"/>
      <c r="I219" s="877"/>
    </row>
    <row r="220" spans="1:9" ht="61.5" customHeight="1">
      <c r="A220" s="177"/>
      <c r="C220" s="299" t="s">
        <v>57</v>
      </c>
      <c r="D220" s="936" t="str">
        <f>Metodología!D14</f>
        <v>Analiza si el plan de manejo es coherente entre sus componentes y si es un instrumento que orienta la gestión del área en un escenario regional.</v>
      </c>
      <c r="E220" s="936"/>
      <c r="F220" s="936"/>
      <c r="G220" s="936"/>
      <c r="H220" s="936"/>
      <c r="I220" s="936"/>
    </row>
    <row r="221" spans="1:9" ht="78.75" customHeight="1">
      <c r="A221" s="177"/>
      <c r="C221" s="226" t="s">
        <v>248</v>
      </c>
      <c r="D221" s="872" t="s">
        <v>298</v>
      </c>
      <c r="E221" s="872"/>
      <c r="F221" s="872"/>
      <c r="G221" s="872"/>
      <c r="H221" s="872"/>
      <c r="I221" s="872"/>
    </row>
    <row r="222" spans="1:9" ht="141" customHeight="1">
      <c r="A222" s="177"/>
      <c r="C222" s="226" t="s">
        <v>250</v>
      </c>
      <c r="D222" s="881" t="s">
        <v>1146</v>
      </c>
      <c r="E222" s="881"/>
      <c r="F222" s="881"/>
      <c r="G222" s="881"/>
      <c r="H222" s="881"/>
      <c r="I222" s="881"/>
    </row>
    <row r="223" spans="1:9">
      <c r="A223" s="177"/>
      <c r="C223" s="851" t="s">
        <v>251</v>
      </c>
      <c r="D223" s="857" t="s">
        <v>299</v>
      </c>
      <c r="E223" s="857"/>
      <c r="F223" s="856" t="s">
        <v>244</v>
      </c>
      <c r="G223" s="856"/>
      <c r="H223" s="856"/>
      <c r="I223" s="856"/>
    </row>
    <row r="224" spans="1:9">
      <c r="A224" s="177"/>
      <c r="C224" s="852"/>
      <c r="D224" s="857" t="s">
        <v>300</v>
      </c>
      <c r="E224" s="857"/>
      <c r="F224" s="856" t="s">
        <v>247</v>
      </c>
      <c r="G224" s="856"/>
      <c r="H224" s="856"/>
      <c r="I224" s="856"/>
    </row>
    <row r="225" spans="1:10" ht="15" customHeight="1">
      <c r="A225" s="177"/>
      <c r="C225" s="852"/>
      <c r="D225" s="857" t="s">
        <v>1026</v>
      </c>
      <c r="E225" s="857"/>
      <c r="F225" s="856" t="s">
        <v>247</v>
      </c>
      <c r="G225" s="856"/>
      <c r="H225" s="856"/>
      <c r="I225" s="856"/>
    </row>
    <row r="226" spans="1:10" ht="15" customHeight="1">
      <c r="A226" s="177"/>
      <c r="C226" s="852"/>
      <c r="D226" s="857"/>
      <c r="E226" s="857"/>
      <c r="F226" s="856"/>
      <c r="G226" s="856"/>
      <c r="H226" s="856"/>
      <c r="I226" s="856"/>
    </row>
    <row r="227" spans="1:10" ht="15" customHeight="1">
      <c r="A227" s="177"/>
      <c r="C227" s="853"/>
      <c r="D227" s="857" t="s">
        <v>255</v>
      </c>
      <c r="E227" s="857"/>
      <c r="F227" s="857"/>
      <c r="G227" s="857"/>
      <c r="H227" s="857"/>
      <c r="I227" s="857"/>
    </row>
    <row r="228" spans="1:10" s="190" customFormat="1" ht="36" customHeight="1">
      <c r="A228" s="177"/>
      <c r="C228" s="876" t="s">
        <v>286</v>
      </c>
      <c r="D228" s="877"/>
      <c r="E228" s="877"/>
      <c r="F228" s="877"/>
      <c r="G228" s="877"/>
      <c r="H228" s="877"/>
      <c r="I228" s="877"/>
    </row>
    <row r="229" spans="1:10" s="190" customFormat="1" ht="36" customHeight="1">
      <c r="A229" s="177"/>
      <c r="C229" s="1136" t="s">
        <v>1030</v>
      </c>
      <c r="D229" s="1137"/>
      <c r="E229" s="1137"/>
      <c r="F229" s="1137"/>
      <c r="G229" s="1137"/>
      <c r="H229" s="1138" t="s">
        <v>244</v>
      </c>
      <c r="I229" s="1139"/>
    </row>
    <row r="230" spans="1:10" ht="26.25" customHeight="1">
      <c r="A230" s="177"/>
      <c r="C230" s="227" t="s">
        <v>256</v>
      </c>
      <c r="D230" s="846" t="s">
        <v>257</v>
      </c>
      <c r="E230" s="846"/>
      <c r="F230" s="846"/>
      <c r="G230" s="846"/>
      <c r="H230" s="847"/>
      <c r="I230" s="847"/>
    </row>
    <row r="231" spans="1:10" ht="57" customHeight="1">
      <c r="A231" s="177"/>
      <c r="C231" s="228">
        <v>1</v>
      </c>
      <c r="D231" s="848" t="str">
        <f>Metodología!E14</f>
        <v>No se cuenta con un instrumento de planeación, o de existir, se encuentra desactualizado y no se implementa</v>
      </c>
      <c r="E231" s="848"/>
      <c r="F231" s="848"/>
      <c r="G231" s="848"/>
      <c r="H231" s="848"/>
      <c r="I231" s="848"/>
    </row>
    <row r="232" spans="1:10" ht="57" customHeight="1">
      <c r="A232" s="177"/>
      <c r="C232" s="228">
        <v>2</v>
      </c>
      <c r="D232" s="848" t="str">
        <f>Metodología!F14</f>
        <v>Existen vacíos en la coherencia en todos los componentes del plan de manejo. Se implementa parcialmente</v>
      </c>
      <c r="E232" s="848"/>
      <c r="F232" s="848"/>
      <c r="G232" s="848"/>
      <c r="H232" s="848"/>
      <c r="I232" s="848"/>
    </row>
    <row r="233" spans="1:10" ht="57" customHeight="1">
      <c r="A233" s="177"/>
      <c r="C233" s="228">
        <v>3</v>
      </c>
      <c r="D233" s="848" t="str">
        <f>Metodología!G14</f>
        <v>Existen vacíos en la coherencia en algunos de los componentes plan de manejo. Se implementa en su mayoría</v>
      </c>
      <c r="E233" s="848"/>
      <c r="F233" s="848"/>
      <c r="G233" s="848"/>
      <c r="H233" s="848"/>
      <c r="I233" s="848"/>
    </row>
    <row r="234" spans="1:10" ht="57" customHeight="1">
      <c r="A234" s="177"/>
      <c r="C234" s="228">
        <v>4</v>
      </c>
      <c r="D234" s="848" t="str">
        <f>Metodología!H14</f>
        <v>Existe sinergia entre los componentes del plan de manejo. Se implementa en su totalidad</v>
      </c>
      <c r="E234" s="848"/>
      <c r="F234" s="848"/>
      <c r="G234" s="848"/>
      <c r="H234" s="848"/>
      <c r="I234" s="848"/>
    </row>
    <row r="235" spans="1:10" ht="33" customHeight="1">
      <c r="A235" s="177"/>
      <c r="C235" s="213"/>
      <c r="D235" s="858" t="s">
        <v>258</v>
      </c>
      <c r="E235" s="858"/>
      <c r="F235" s="858"/>
      <c r="G235" s="859"/>
      <c r="H235" s="849">
        <v>2</v>
      </c>
      <c r="I235" s="850"/>
      <c r="J235" s="183"/>
    </row>
    <row r="236" spans="1:10" ht="138.9" customHeight="1">
      <c r="A236" s="177"/>
      <c r="C236" s="230" t="s">
        <v>265</v>
      </c>
      <c r="D236" s="860" t="s">
        <v>1145</v>
      </c>
      <c r="E236" s="873"/>
      <c r="F236" s="873"/>
      <c r="G236" s="873"/>
      <c r="H236" s="874"/>
      <c r="I236" s="875"/>
    </row>
    <row r="237" spans="1:10" ht="54.75" customHeight="1">
      <c r="A237" s="177"/>
      <c r="C237" s="213"/>
      <c r="D237" s="213"/>
      <c r="E237" s="213"/>
      <c r="F237" s="213"/>
      <c r="G237" s="213"/>
      <c r="H237" s="213"/>
      <c r="I237" s="213"/>
    </row>
    <row r="238" spans="1:10" ht="44.25" customHeight="1">
      <c r="A238" s="177"/>
      <c r="C238" s="876" t="str">
        <f>Metodología!C15</f>
        <v>C4. Articulación con áreas del SINAP y/u otras áreas de importancia para la conservación</v>
      </c>
      <c r="D238" s="877"/>
      <c r="E238" s="877"/>
      <c r="F238" s="877"/>
      <c r="G238" s="877"/>
      <c r="H238" s="877"/>
      <c r="I238" s="877"/>
    </row>
    <row r="239" spans="1:10" ht="70.5" customHeight="1">
      <c r="A239" s="177"/>
      <c r="C239" s="299" t="s">
        <v>57</v>
      </c>
      <c r="D239" s="878" t="str">
        <f>Metodología!D15</f>
        <v xml:space="preserve">Analiza la integración de la gestión del área protegida, en el contexto regional, con otras áreas del SINAP y otras áreas de importancia para la conservación, ya que la mayor o menor distancia al área protegida, respecto de otras áreas en buen estado, influye en el flujo y supervivencia de los objetos de conservación, así como también en la permanencia de los procesos ecológicos vitales. </v>
      </c>
      <c r="E239" s="879"/>
      <c r="F239" s="879"/>
      <c r="G239" s="879"/>
      <c r="H239" s="879"/>
      <c r="I239" s="880"/>
    </row>
    <row r="240" spans="1:10" ht="77.25" customHeight="1">
      <c r="A240" s="177"/>
      <c r="C240" s="226" t="s">
        <v>248</v>
      </c>
      <c r="D240" s="872" t="s">
        <v>301</v>
      </c>
      <c r="E240" s="872"/>
      <c r="F240" s="872"/>
      <c r="G240" s="872"/>
      <c r="H240" s="872"/>
      <c r="I240" s="872"/>
    </row>
    <row r="241" spans="1:9" ht="141" customHeight="1">
      <c r="A241" s="177"/>
      <c r="C241" s="226" t="s">
        <v>250</v>
      </c>
      <c r="D241" s="881" t="s">
        <v>1147</v>
      </c>
      <c r="E241" s="881"/>
      <c r="F241" s="881"/>
      <c r="G241" s="881"/>
      <c r="H241" s="881"/>
      <c r="I241" s="881"/>
    </row>
    <row r="242" spans="1:9" ht="30.75" customHeight="1">
      <c r="A242" s="177"/>
      <c r="C242" s="851" t="s">
        <v>251</v>
      </c>
      <c r="D242" s="857" t="s">
        <v>302</v>
      </c>
      <c r="E242" s="857"/>
      <c r="F242" s="856" t="s">
        <v>244</v>
      </c>
      <c r="G242" s="856"/>
      <c r="H242" s="856"/>
      <c r="I242" s="856"/>
    </row>
    <row r="243" spans="1:9">
      <c r="A243" s="177"/>
      <c r="C243" s="852"/>
      <c r="D243" s="857"/>
      <c r="E243" s="857"/>
      <c r="F243" s="856"/>
      <c r="G243" s="856"/>
      <c r="H243" s="856"/>
      <c r="I243" s="856"/>
    </row>
    <row r="244" spans="1:9" ht="15" customHeight="1">
      <c r="A244" s="177"/>
      <c r="C244" s="852"/>
      <c r="D244" s="857"/>
      <c r="E244" s="857"/>
      <c r="F244" s="856"/>
      <c r="G244" s="856"/>
      <c r="H244" s="856"/>
      <c r="I244" s="856"/>
    </row>
    <row r="245" spans="1:9" ht="15" customHeight="1">
      <c r="A245" s="177"/>
      <c r="C245" s="852"/>
      <c r="D245" s="857"/>
      <c r="E245" s="857"/>
      <c r="F245" s="856"/>
      <c r="G245" s="856"/>
      <c r="H245" s="856"/>
      <c r="I245" s="856"/>
    </row>
    <row r="246" spans="1:9" ht="15" customHeight="1">
      <c r="A246" s="177"/>
      <c r="C246" s="853"/>
      <c r="D246" s="857" t="s">
        <v>255</v>
      </c>
      <c r="E246" s="857"/>
      <c r="F246" s="857" t="s">
        <v>1125</v>
      </c>
      <c r="G246" s="857"/>
      <c r="H246" s="857"/>
      <c r="I246" s="857"/>
    </row>
    <row r="247" spans="1:9" ht="26.25" customHeight="1">
      <c r="A247" s="177"/>
      <c r="C247" s="227" t="s">
        <v>256</v>
      </c>
      <c r="D247" s="846" t="s">
        <v>257</v>
      </c>
      <c r="E247" s="846"/>
      <c r="F247" s="846"/>
      <c r="G247" s="846"/>
      <c r="H247" s="847"/>
      <c r="I247" s="847"/>
    </row>
    <row r="248" spans="1:9" ht="57" customHeight="1">
      <c r="A248" s="177"/>
      <c r="C248" s="228">
        <v>1</v>
      </c>
      <c r="D248" s="848" t="str">
        <f>Metodología!E15</f>
        <v>No se ha iniciado la articulación y gestión con áreas del SINAP y/u otras áreas de importancia para la conservación alrededor del área protegida</v>
      </c>
      <c r="E248" s="848"/>
      <c r="F248" s="848"/>
      <c r="G248" s="848"/>
      <c r="H248" s="848"/>
      <c r="I248" s="848"/>
    </row>
    <row r="249" spans="1:9" ht="57" customHeight="1">
      <c r="A249" s="177"/>
      <c r="C249" s="228">
        <v>2</v>
      </c>
      <c r="D249" s="848" t="str">
        <f>Metodología!F15</f>
        <v>Se inicia la articulación con áreas del SINAP y/u otras áreas de importancia para la conservación alrededor del área protegida</v>
      </c>
      <c r="E249" s="848"/>
      <c r="F249" s="848"/>
      <c r="G249" s="848"/>
      <c r="H249" s="848"/>
      <c r="I249" s="848"/>
    </row>
    <row r="250" spans="1:9" ht="57" customHeight="1">
      <c r="A250" s="177"/>
      <c r="C250" s="228">
        <v>3</v>
      </c>
      <c r="D250" s="848" t="str">
        <f>Metodología!G15</f>
        <v>Existe articulación con otras áreas del SINAP y/u otras áreas de importancia para la conservación alrededor del área protegida, pero aún no se evidencian impactos</v>
      </c>
      <c r="E250" s="848"/>
      <c r="F250" s="848"/>
      <c r="G250" s="848"/>
      <c r="H250" s="848"/>
      <c r="I250" s="848"/>
    </row>
    <row r="251" spans="1:9" ht="57" customHeight="1">
      <c r="A251" s="177"/>
      <c r="C251" s="228">
        <v>4</v>
      </c>
      <c r="D251" s="848" t="str">
        <f>Metodología!H15</f>
        <v>La gestión del área protegida con otras áreas del SINAP y/u otras áreas de importancia para la conservación contribuye a la disminución ó prevención de las presiones y genera conectividad funcional.</v>
      </c>
      <c r="E251" s="848"/>
      <c r="F251" s="848"/>
      <c r="G251" s="848"/>
      <c r="H251" s="848"/>
      <c r="I251" s="848"/>
    </row>
    <row r="252" spans="1:9" ht="36.75" customHeight="1">
      <c r="A252" s="177"/>
      <c r="C252" s="213"/>
      <c r="D252" s="858" t="s">
        <v>258</v>
      </c>
      <c r="E252" s="858"/>
      <c r="F252" s="858"/>
      <c r="G252" s="859"/>
      <c r="H252" s="849">
        <v>4</v>
      </c>
      <c r="I252" s="850"/>
    </row>
    <row r="253" spans="1:9" ht="138" customHeight="1">
      <c r="A253" s="177"/>
      <c r="C253" s="230" t="s">
        <v>265</v>
      </c>
      <c r="D253" s="860" t="s">
        <v>1148</v>
      </c>
      <c r="E253" s="861"/>
      <c r="F253" s="861"/>
      <c r="G253" s="861"/>
      <c r="H253" s="861"/>
      <c r="I253" s="862"/>
    </row>
    <row r="254" spans="1:9" ht="51" customHeight="1">
      <c r="A254" s="177"/>
      <c r="C254" s="213"/>
      <c r="D254" s="213"/>
      <c r="E254" s="213"/>
      <c r="F254" s="213"/>
      <c r="G254" s="213"/>
      <c r="H254" s="213"/>
      <c r="I254" s="213"/>
    </row>
    <row r="255" spans="1:9" ht="33" customHeight="1">
      <c r="A255" s="177"/>
      <c r="C255" s="876" t="str">
        <f>Metodología!C16</f>
        <v>C5. Articulación transfronteriza para la gestión</v>
      </c>
      <c r="D255" s="877"/>
      <c r="E255" s="877"/>
      <c r="F255" s="877"/>
      <c r="G255" s="877"/>
      <c r="H255" s="877"/>
      <c r="I255" s="877"/>
    </row>
    <row r="256" spans="1:9" ht="33" customHeight="1">
      <c r="A256" s="177"/>
      <c r="C256" s="932" t="s">
        <v>1067</v>
      </c>
      <c r="D256" s="933"/>
      <c r="E256" s="933"/>
      <c r="F256" s="933"/>
      <c r="G256" s="933"/>
      <c r="H256" s="933"/>
      <c r="I256" s="933"/>
    </row>
    <row r="257" spans="1:9" ht="57" customHeight="1">
      <c r="A257" s="177"/>
      <c r="C257" s="299" t="s">
        <v>57</v>
      </c>
      <c r="D257" s="878" t="str">
        <f>Metodología!D16</f>
        <v>Analiza la articulación entre autoridades ambientales responsables/competentes de áreas protegidas limítrofes entre otros países para la reducción de presiones comunes y mantener los objeto de conservación compartidos</v>
      </c>
      <c r="E257" s="879"/>
      <c r="F257" s="879"/>
      <c r="G257" s="879"/>
      <c r="H257" s="879"/>
      <c r="I257" s="880"/>
    </row>
    <row r="258" spans="1:9" ht="72" customHeight="1">
      <c r="A258" s="177"/>
      <c r="C258" s="226" t="s">
        <v>248</v>
      </c>
      <c r="D258" s="872" t="s">
        <v>303</v>
      </c>
      <c r="E258" s="872"/>
      <c r="F258" s="872"/>
      <c r="G258" s="872"/>
      <c r="H258" s="872"/>
      <c r="I258" s="872"/>
    </row>
    <row r="259" spans="1:9" ht="141" customHeight="1">
      <c r="A259" s="177"/>
      <c r="C259" s="226" t="s">
        <v>250</v>
      </c>
      <c r="D259" s="881"/>
      <c r="E259" s="881"/>
      <c r="F259" s="881"/>
      <c r="G259" s="881"/>
      <c r="H259" s="881"/>
      <c r="I259" s="881"/>
    </row>
    <row r="260" spans="1:9" ht="30.75" customHeight="1">
      <c r="A260" s="177"/>
      <c r="C260" s="851" t="s">
        <v>251</v>
      </c>
      <c r="D260" s="854" t="s">
        <v>304</v>
      </c>
      <c r="E260" s="855"/>
      <c r="F260" s="856"/>
      <c r="G260" s="856"/>
      <c r="H260" s="856"/>
      <c r="I260" s="856"/>
    </row>
    <row r="261" spans="1:9">
      <c r="A261" s="177"/>
      <c r="C261" s="852"/>
      <c r="D261" s="857"/>
      <c r="E261" s="857"/>
      <c r="F261" s="856"/>
      <c r="G261" s="856"/>
      <c r="H261" s="856"/>
      <c r="I261" s="856"/>
    </row>
    <row r="262" spans="1:9" ht="15" customHeight="1">
      <c r="A262" s="177"/>
      <c r="C262" s="852"/>
      <c r="D262" s="857"/>
      <c r="E262" s="857"/>
      <c r="F262" s="856"/>
      <c r="G262" s="856"/>
      <c r="H262" s="856"/>
      <c r="I262" s="856"/>
    </row>
    <row r="263" spans="1:9" ht="15" customHeight="1">
      <c r="A263" s="177"/>
      <c r="C263" s="852"/>
      <c r="D263" s="857"/>
      <c r="E263" s="857"/>
      <c r="F263" s="856"/>
      <c r="G263" s="856"/>
      <c r="H263" s="856"/>
      <c r="I263" s="856"/>
    </row>
    <row r="264" spans="1:9" ht="15" customHeight="1">
      <c r="A264" s="177"/>
      <c r="C264" s="853"/>
      <c r="D264" s="857" t="s">
        <v>255</v>
      </c>
      <c r="E264" s="857"/>
      <c r="F264" s="857"/>
      <c r="G264" s="857"/>
      <c r="H264" s="857"/>
      <c r="I264" s="857"/>
    </row>
    <row r="265" spans="1:9" ht="27.75" customHeight="1">
      <c r="A265" s="177"/>
      <c r="C265" s="227" t="s">
        <v>256</v>
      </c>
      <c r="D265" s="846" t="s">
        <v>257</v>
      </c>
      <c r="E265" s="846"/>
      <c r="F265" s="846"/>
      <c r="G265" s="846"/>
      <c r="H265" s="847"/>
      <c r="I265" s="847"/>
    </row>
    <row r="266" spans="1:9" ht="57" customHeight="1">
      <c r="A266" s="177"/>
      <c r="C266" s="228">
        <v>1</v>
      </c>
      <c r="D266" s="848" t="str">
        <f>Metodología!E16</f>
        <v>No existe relacionamiento entre las áreas protegidas fronterizas</v>
      </c>
      <c r="E266" s="848"/>
      <c r="F266" s="848"/>
      <c r="G266" s="848"/>
      <c r="H266" s="848"/>
      <c r="I266" s="848"/>
    </row>
    <row r="267" spans="1:9" ht="57" customHeight="1">
      <c r="A267" s="177"/>
      <c r="C267" s="228">
        <v>2</v>
      </c>
      <c r="D267" s="848" t="str">
        <f>Metodología!F16</f>
        <v>Las áreas protegidas fronterizas se reconocen mutuamente e inician acercamientos</v>
      </c>
      <c r="E267" s="848"/>
      <c r="F267" s="848"/>
      <c r="G267" s="848"/>
      <c r="H267" s="848"/>
      <c r="I267" s="848"/>
    </row>
    <row r="268" spans="1:9" ht="57" customHeight="1">
      <c r="A268" s="177"/>
      <c r="C268" s="228">
        <v>3</v>
      </c>
      <c r="D268" s="848" t="str">
        <f>Metodología!G16</f>
        <v>Las áreas protegidas fronterizas definen un plan de trabajo e inician la implementación de acciones conjuntamente</v>
      </c>
      <c r="E268" s="848"/>
      <c r="F268" s="848"/>
      <c r="G268" s="848"/>
      <c r="H268" s="848"/>
      <c r="I268" s="848"/>
    </row>
    <row r="269" spans="1:9" ht="57" customHeight="1">
      <c r="A269" s="177"/>
      <c r="C269" s="228">
        <v>4</v>
      </c>
      <c r="D269" s="848" t="str">
        <f>Metodología!H16</f>
        <v>Las áreas protegidas fronterizas implementan con participación de las comunidades, acciones de manejo enmarcadas en un plan de trabajo que aporta a la reducción de presiones comunes y conectividad de los ecosistemas compartidos</v>
      </c>
      <c r="E269" s="848"/>
      <c r="F269" s="848"/>
      <c r="G269" s="848"/>
      <c r="H269" s="848"/>
      <c r="I269" s="848"/>
    </row>
    <row r="270" spans="1:9" ht="39" customHeight="1">
      <c r="A270" s="177"/>
      <c r="C270" s="213"/>
      <c r="D270" s="858" t="s">
        <v>258</v>
      </c>
      <c r="E270" s="858"/>
      <c r="F270" s="858"/>
      <c r="G270" s="859"/>
      <c r="H270" s="1131">
        <v>0</v>
      </c>
      <c r="I270" s="1131"/>
    </row>
    <row r="271" spans="1:9" ht="138" customHeight="1">
      <c r="A271" s="177"/>
      <c r="C271" s="230" t="s">
        <v>265</v>
      </c>
      <c r="D271" s="860"/>
      <c r="E271" s="861"/>
      <c r="F271" s="861"/>
      <c r="G271" s="861"/>
      <c r="H271" s="1113"/>
      <c r="I271" s="1114"/>
    </row>
    <row r="272" spans="1:9" ht="49.5" customHeight="1">
      <c r="A272" s="177"/>
      <c r="C272" s="213"/>
      <c r="D272" s="213"/>
      <c r="E272" s="213"/>
      <c r="F272" s="213"/>
      <c r="G272" s="213"/>
      <c r="H272" s="213"/>
      <c r="I272" s="213"/>
    </row>
    <row r="273" spans="1:9" ht="49.5" customHeight="1">
      <c r="A273" s="177"/>
      <c r="C273" s="876" t="str">
        <f>Metodología!C17</f>
        <v>C6. Cumplimiento de la zonificación</v>
      </c>
      <c r="D273" s="877"/>
      <c r="E273" s="877"/>
      <c r="F273" s="877"/>
      <c r="G273" s="877"/>
      <c r="H273" s="877"/>
      <c r="I273" s="877"/>
    </row>
    <row r="274" spans="1:9" ht="49.5" customHeight="1">
      <c r="A274" s="177"/>
      <c r="C274" s="299" t="s">
        <v>57</v>
      </c>
      <c r="D274" s="936" t="str">
        <f>Metodología!D17</f>
        <v>La zonificación, junto con el diagnóstico, es la base para dirigir las intervenciones sobre el área, lo cual se traduce en un manejo diferenciado para lograr los objetivos de conservación. El ordenamiento constituye un componente muy importante ya que tiene como fin identificar las reglas sobre el uso del área (www.parquesnacionales.gov.co)</v>
      </c>
      <c r="E274" s="936"/>
      <c r="F274" s="936"/>
      <c r="G274" s="936"/>
      <c r="H274" s="936"/>
      <c r="I274" s="936"/>
    </row>
    <row r="275" spans="1:9" ht="73.5" customHeight="1">
      <c r="A275" s="177"/>
      <c r="C275" s="226" t="s">
        <v>248</v>
      </c>
      <c r="D275" s="872" t="s">
        <v>305</v>
      </c>
      <c r="E275" s="872"/>
      <c r="F275" s="872"/>
      <c r="G275" s="872"/>
      <c r="H275" s="872"/>
      <c r="I275" s="872"/>
    </row>
    <row r="276" spans="1:9" ht="141" customHeight="1">
      <c r="A276" s="177"/>
      <c r="C276" s="226" t="s">
        <v>250</v>
      </c>
      <c r="D276" s="881" t="s">
        <v>1149</v>
      </c>
      <c r="E276" s="881"/>
      <c r="F276" s="881"/>
      <c r="G276" s="881"/>
      <c r="H276" s="881"/>
      <c r="I276" s="881"/>
    </row>
    <row r="277" spans="1:9">
      <c r="A277" s="177"/>
      <c r="C277" s="851" t="s">
        <v>251</v>
      </c>
      <c r="D277" s="854" t="s">
        <v>306</v>
      </c>
      <c r="E277" s="855"/>
      <c r="F277" s="856" t="s">
        <v>247</v>
      </c>
      <c r="G277" s="856"/>
      <c r="H277" s="856"/>
      <c r="I277" s="856"/>
    </row>
    <row r="278" spans="1:9">
      <c r="A278" s="177"/>
      <c r="C278" s="852"/>
      <c r="D278" s="857" t="s">
        <v>307</v>
      </c>
      <c r="E278" s="857"/>
      <c r="F278" s="856" t="s">
        <v>247</v>
      </c>
      <c r="G278" s="856"/>
      <c r="H278" s="856"/>
      <c r="I278" s="856"/>
    </row>
    <row r="279" spans="1:9" ht="15" customHeight="1">
      <c r="A279" s="177"/>
      <c r="C279" s="852"/>
      <c r="D279" s="857"/>
      <c r="E279" s="857"/>
      <c r="F279" s="856"/>
      <c r="G279" s="856"/>
      <c r="H279" s="856"/>
      <c r="I279" s="856"/>
    </row>
    <row r="280" spans="1:9" ht="15" customHeight="1">
      <c r="A280" s="177"/>
      <c r="C280" s="852"/>
      <c r="D280" s="857"/>
      <c r="E280" s="857"/>
      <c r="F280" s="856"/>
      <c r="G280" s="856"/>
      <c r="H280" s="856"/>
      <c r="I280" s="856"/>
    </row>
    <row r="281" spans="1:9" ht="15" customHeight="1">
      <c r="A281" s="177"/>
      <c r="C281" s="853"/>
      <c r="D281" s="857" t="s">
        <v>255</v>
      </c>
      <c r="E281" s="857"/>
      <c r="F281" s="857" t="s">
        <v>1125</v>
      </c>
      <c r="G281" s="857"/>
      <c r="H281" s="857"/>
      <c r="I281" s="857"/>
    </row>
    <row r="282" spans="1:9" ht="49.5" customHeight="1">
      <c r="A282" s="177"/>
      <c r="C282" s="227" t="s">
        <v>256</v>
      </c>
      <c r="D282" s="846" t="s">
        <v>257</v>
      </c>
      <c r="E282" s="846"/>
      <c r="F282" s="846"/>
      <c r="G282" s="846"/>
      <c r="H282" s="847"/>
      <c r="I282" s="847"/>
    </row>
    <row r="283" spans="1:9" ht="57" customHeight="1">
      <c r="A283" s="177"/>
      <c r="C283" s="228">
        <v>1</v>
      </c>
      <c r="D283" s="848" t="str">
        <f>Metodología!E17</f>
        <v>La zonificación no cuenta con una reglamentación específica</v>
      </c>
      <c r="E283" s="848"/>
      <c r="F283" s="848"/>
      <c r="G283" s="848"/>
      <c r="H283" s="848"/>
      <c r="I283" s="848"/>
    </row>
    <row r="284" spans="1:9" ht="57" customHeight="1">
      <c r="A284" s="177"/>
      <c r="C284" s="228">
        <v>2</v>
      </c>
      <c r="D284" s="848" t="str">
        <f>Metodología!F17</f>
        <v>Se está en proceso de definir una reglamentación específica que regule los usos del área. Se presentan conflictos con los usuarios en el área</v>
      </c>
      <c r="E284" s="848"/>
      <c r="F284" s="848"/>
      <c r="G284" s="848"/>
      <c r="H284" s="848"/>
      <c r="I284" s="848"/>
    </row>
    <row r="285" spans="1:9" ht="57" customHeight="1">
      <c r="A285" s="177"/>
      <c r="C285" s="228">
        <v>3</v>
      </c>
      <c r="D285" s="848" t="str">
        <f>Metodología!G17</f>
        <v>Se implementa la reglamentación específica para regular los usos del área y un esquema de control y vigilancia de acuerdo a la zonificación. Se identifica la reducción de las actividades prohibidas y restringidas en la mayoría del área</v>
      </c>
      <c r="E285" s="848"/>
      <c r="F285" s="848"/>
      <c r="G285" s="848"/>
      <c r="H285" s="848"/>
      <c r="I285" s="848"/>
    </row>
    <row r="286" spans="1:9" ht="57" customHeight="1">
      <c r="A286" s="177"/>
      <c r="C286" s="228">
        <v>4</v>
      </c>
      <c r="D286" s="848" t="str">
        <f>Metodología!H17</f>
        <v>La zonificación cuenta con un esquema de control y vigilancia y una reglamentación clara. Su implementación ha conducido a regular los usos permitidos, y reducir significativamente las actividades prohibidas y restringidas en la totalidad del área</v>
      </c>
      <c r="E286" s="848"/>
      <c r="F286" s="848"/>
      <c r="G286" s="848"/>
      <c r="H286" s="848"/>
      <c r="I286" s="848"/>
    </row>
    <row r="287" spans="1:9" ht="35.25" customHeight="1">
      <c r="A287" s="177"/>
      <c r="C287" s="213"/>
      <c r="D287" s="858" t="s">
        <v>258</v>
      </c>
      <c r="E287" s="858"/>
      <c r="F287" s="858"/>
      <c r="G287" s="859"/>
      <c r="H287" s="849">
        <v>2</v>
      </c>
      <c r="I287" s="850"/>
    </row>
    <row r="288" spans="1:9" ht="138.9" customHeight="1">
      <c r="A288" s="177"/>
      <c r="C288" s="230" t="s">
        <v>265</v>
      </c>
      <c r="D288" s="860" t="s">
        <v>1150</v>
      </c>
      <c r="E288" s="861"/>
      <c r="F288" s="861"/>
      <c r="G288" s="861"/>
      <c r="H288" s="861"/>
      <c r="I288" s="862"/>
    </row>
    <row r="289" spans="1:9" ht="84.75" customHeight="1">
      <c r="A289" s="177"/>
      <c r="C289" s="213"/>
      <c r="D289" s="213"/>
      <c r="E289" s="213"/>
      <c r="F289" s="213"/>
      <c r="G289" s="213"/>
      <c r="H289" s="213"/>
      <c r="I289" s="213"/>
    </row>
    <row r="290" spans="1:9" ht="27" customHeight="1">
      <c r="A290" s="177"/>
      <c r="C290" s="876" t="str">
        <f>Metodología!C18</f>
        <v>C7. Articulación de la gestión del área con los planes de ordenamiento territorial</v>
      </c>
      <c r="D290" s="877"/>
      <c r="E290" s="877"/>
      <c r="F290" s="877"/>
      <c r="G290" s="877"/>
      <c r="H290" s="877"/>
      <c r="I290" s="877"/>
    </row>
    <row r="291" spans="1:9" ht="63" customHeight="1">
      <c r="A291" s="177"/>
      <c r="C291" s="299" t="s">
        <v>57</v>
      </c>
      <c r="D291" s="936" t="str">
        <f>+Metodología!D18</f>
        <v>Analiza en qué medida la zonificación y ejecución del plan estratégico del área protegida se incluye en el plan de ordenamiento territorial, reconociéndola como determinante ambiental.</v>
      </c>
      <c r="E291" s="936"/>
      <c r="F291" s="936"/>
      <c r="G291" s="936"/>
      <c r="H291" s="936"/>
      <c r="I291" s="936"/>
    </row>
    <row r="292" spans="1:9" ht="75.75" customHeight="1">
      <c r="A292" s="177"/>
      <c r="C292" s="226" t="s">
        <v>248</v>
      </c>
      <c r="D292" s="872" t="s">
        <v>308</v>
      </c>
      <c r="E292" s="872"/>
      <c r="F292" s="872"/>
      <c r="G292" s="872"/>
      <c r="H292" s="872"/>
      <c r="I292" s="872"/>
    </row>
    <row r="293" spans="1:9" ht="141.75" customHeight="1">
      <c r="A293" s="177"/>
      <c r="C293" s="226" t="s">
        <v>250</v>
      </c>
      <c r="D293" s="881" t="s">
        <v>1151</v>
      </c>
      <c r="E293" s="881"/>
      <c r="F293" s="881"/>
      <c r="G293" s="881"/>
      <c r="H293" s="881"/>
      <c r="I293" s="881"/>
    </row>
    <row r="294" spans="1:9">
      <c r="A294" s="177"/>
      <c r="C294" s="851" t="s">
        <v>251</v>
      </c>
      <c r="D294" s="854" t="s">
        <v>309</v>
      </c>
      <c r="E294" s="855"/>
      <c r="F294" s="856" t="s">
        <v>244</v>
      </c>
      <c r="G294" s="856"/>
      <c r="H294" s="856"/>
      <c r="I294" s="856"/>
    </row>
    <row r="295" spans="1:9">
      <c r="A295" s="177"/>
      <c r="C295" s="852"/>
      <c r="D295" s="857" t="s">
        <v>310</v>
      </c>
      <c r="E295" s="857"/>
      <c r="F295" s="856" t="s">
        <v>244</v>
      </c>
      <c r="G295" s="856"/>
      <c r="H295" s="856"/>
      <c r="I295" s="856"/>
    </row>
    <row r="296" spans="1:9" ht="15" customHeight="1">
      <c r="A296" s="177"/>
      <c r="C296" s="852"/>
      <c r="D296" s="857"/>
      <c r="E296" s="857"/>
      <c r="F296" s="856"/>
      <c r="G296" s="856"/>
      <c r="H296" s="856"/>
      <c r="I296" s="856"/>
    </row>
    <row r="297" spans="1:9" ht="15" customHeight="1">
      <c r="A297" s="177"/>
      <c r="C297" s="852"/>
      <c r="D297" s="857"/>
      <c r="E297" s="857"/>
      <c r="F297" s="856"/>
      <c r="G297" s="856"/>
      <c r="H297" s="856"/>
      <c r="I297" s="856"/>
    </row>
    <row r="298" spans="1:9" ht="15" customHeight="1">
      <c r="A298" s="177"/>
      <c r="C298" s="853"/>
      <c r="D298" s="857" t="s">
        <v>255</v>
      </c>
      <c r="E298" s="857"/>
      <c r="F298" s="857"/>
      <c r="G298" s="857"/>
      <c r="H298" s="857"/>
      <c r="I298" s="857"/>
    </row>
    <row r="299" spans="1:9" ht="26.25" customHeight="1">
      <c r="A299" s="177"/>
      <c r="C299" s="227" t="s">
        <v>256</v>
      </c>
      <c r="D299" s="846" t="s">
        <v>257</v>
      </c>
      <c r="E299" s="846"/>
      <c r="F299" s="846"/>
      <c r="G299" s="846"/>
      <c r="H299" s="847"/>
      <c r="I299" s="847"/>
    </row>
    <row r="300" spans="1:9" ht="57" customHeight="1">
      <c r="A300" s="177"/>
      <c r="C300" s="228">
        <v>1</v>
      </c>
      <c r="D300" s="848" t="str">
        <f>Metodología!E18</f>
        <v>El plan de ordenamiento ambiental no reconoce el área como determinante ambiental</v>
      </c>
      <c r="E300" s="848"/>
      <c r="F300" s="848"/>
      <c r="G300" s="848"/>
      <c r="H300" s="848"/>
      <c r="I300" s="848"/>
    </row>
    <row r="301" spans="1:9" ht="57" customHeight="1">
      <c r="A301" s="177"/>
      <c r="C301" s="228">
        <v>2</v>
      </c>
      <c r="D301" s="848" t="str">
        <f>Metodología!F18</f>
        <v>Se inicia la gestión para que el área protegida sea reconocida como determinante ambiental en el plan de ordenamiento territorial</v>
      </c>
      <c r="E301" s="848"/>
      <c r="F301" s="848"/>
      <c r="G301" s="848"/>
      <c r="H301" s="848"/>
      <c r="I301" s="848"/>
    </row>
    <row r="302" spans="1:9" ht="57" customHeight="1">
      <c r="A302" s="177"/>
      <c r="C302" s="228">
        <v>3</v>
      </c>
      <c r="D302" s="848" t="str">
        <f>Metodología!G18</f>
        <v>El plan de ordenamiento territorial reconoce el área protegida como determinante ambiental</v>
      </c>
      <c r="E302" s="848"/>
      <c r="F302" s="848"/>
      <c r="G302" s="848"/>
      <c r="H302" s="848"/>
      <c r="I302" s="848"/>
    </row>
    <row r="303" spans="1:9" ht="57" customHeight="1">
      <c r="A303" s="177"/>
      <c r="C303" s="228">
        <v>4</v>
      </c>
      <c r="D303" s="848" t="str">
        <f>Metodología!H18</f>
        <v>El plan de ordenamiento reconoce el área protegida como determinante ambiental y su programa de ejecución y la zonificación ambiental del municipio lo integran y reconocen, lo cual se evidencia en la implementación de acciones</v>
      </c>
      <c r="E303" s="848"/>
      <c r="F303" s="848"/>
      <c r="G303" s="848"/>
      <c r="H303" s="848"/>
      <c r="I303" s="848"/>
    </row>
    <row r="304" spans="1:9" ht="39" customHeight="1">
      <c r="A304" s="177"/>
      <c r="C304" s="213"/>
      <c r="D304" s="858" t="s">
        <v>258</v>
      </c>
      <c r="E304" s="858"/>
      <c r="F304" s="858"/>
      <c r="G304" s="859"/>
      <c r="H304" s="849">
        <v>4</v>
      </c>
      <c r="I304" s="850"/>
    </row>
    <row r="305" spans="1:9" ht="138.9" customHeight="1">
      <c r="A305" s="177"/>
      <c r="C305" s="230" t="s">
        <v>265</v>
      </c>
      <c r="D305" s="860" t="s">
        <v>1152</v>
      </c>
      <c r="E305" s="861"/>
      <c r="F305" s="861"/>
      <c r="G305" s="861"/>
      <c r="H305" s="861"/>
      <c r="I305" s="862"/>
    </row>
    <row r="306" spans="1:9" ht="56.25" customHeight="1">
      <c r="A306" s="177"/>
      <c r="C306" s="213"/>
      <c r="D306" s="213"/>
      <c r="E306" s="213"/>
      <c r="F306" s="213"/>
      <c r="G306" s="213"/>
      <c r="H306" s="213"/>
      <c r="I306" s="213"/>
    </row>
    <row r="307" spans="1:9" ht="29.25" customHeight="1">
      <c r="A307" s="177"/>
      <c r="C307" s="876" t="str">
        <f>Metodología!C19</f>
        <v>C8. Manejo y uso del conocimiento</v>
      </c>
      <c r="D307" s="877"/>
      <c r="E307" s="877"/>
      <c r="F307" s="877"/>
      <c r="G307" s="877"/>
      <c r="H307" s="877"/>
      <c r="I307" s="877"/>
    </row>
    <row r="308" spans="1:9" ht="64.5" customHeight="1">
      <c r="A308" s="177"/>
      <c r="C308" s="299" t="s">
        <v>57</v>
      </c>
      <c r="D308" s="878" t="str">
        <f>Metodología!D19</f>
        <v>Analiza si la información se encuentra actualizada, disponible, completa y de alta calidad, de manera que permita contar con una línea base proveniente de cualquier fuente confiable, para la toma de decisiones adecuada y la formulación de acciones informadas para la implementación de las diferentes estrategias de manejo.</v>
      </c>
      <c r="E308" s="879"/>
      <c r="F308" s="879"/>
      <c r="G308" s="879"/>
      <c r="H308" s="879"/>
      <c r="I308" s="880"/>
    </row>
    <row r="309" spans="1:9" ht="71.25" customHeight="1">
      <c r="A309" s="177"/>
      <c r="C309" s="226" t="s">
        <v>248</v>
      </c>
      <c r="D309" s="872" t="s">
        <v>311</v>
      </c>
      <c r="E309" s="872"/>
      <c r="F309" s="872"/>
      <c r="G309" s="872"/>
      <c r="H309" s="872"/>
      <c r="I309" s="872"/>
    </row>
    <row r="310" spans="1:9" ht="141" customHeight="1">
      <c r="A310" s="177"/>
      <c r="C310" s="226" t="s">
        <v>250</v>
      </c>
      <c r="D310" s="881" t="s">
        <v>1153</v>
      </c>
      <c r="E310" s="881"/>
      <c r="F310" s="881"/>
      <c r="G310" s="881"/>
      <c r="H310" s="881"/>
      <c r="I310" s="881"/>
    </row>
    <row r="311" spans="1:9">
      <c r="A311" s="177"/>
      <c r="C311" s="851" t="s">
        <v>251</v>
      </c>
      <c r="D311" s="854" t="s">
        <v>312</v>
      </c>
      <c r="E311" s="855"/>
      <c r="F311" s="856" t="s">
        <v>244</v>
      </c>
      <c r="G311" s="856"/>
      <c r="H311" s="856"/>
      <c r="I311" s="856"/>
    </row>
    <row r="312" spans="1:9">
      <c r="A312" s="177"/>
      <c r="C312" s="852"/>
      <c r="D312" s="857" t="s">
        <v>313</v>
      </c>
      <c r="E312" s="857"/>
      <c r="F312" s="856" t="s">
        <v>247</v>
      </c>
      <c r="G312" s="856"/>
      <c r="H312" s="856"/>
      <c r="I312" s="856"/>
    </row>
    <row r="313" spans="1:9" ht="15" customHeight="1">
      <c r="A313" s="177"/>
      <c r="C313" s="852"/>
      <c r="D313" s="857" t="s">
        <v>314</v>
      </c>
      <c r="E313" s="857"/>
      <c r="F313" s="856" t="s">
        <v>247</v>
      </c>
      <c r="G313" s="856"/>
      <c r="H313" s="856"/>
      <c r="I313" s="856"/>
    </row>
    <row r="314" spans="1:9" ht="15" customHeight="1">
      <c r="A314" s="177"/>
      <c r="C314" s="852"/>
      <c r="D314" s="857" t="s">
        <v>315</v>
      </c>
      <c r="E314" s="857"/>
      <c r="F314" s="856" t="s">
        <v>247</v>
      </c>
      <c r="G314" s="856"/>
      <c r="H314" s="856"/>
      <c r="I314" s="856"/>
    </row>
    <row r="315" spans="1:9" ht="15" customHeight="1">
      <c r="A315" s="177"/>
      <c r="C315" s="853"/>
      <c r="D315" s="857" t="s">
        <v>255</v>
      </c>
      <c r="E315" s="857"/>
      <c r="F315" s="857"/>
      <c r="G315" s="857"/>
      <c r="H315" s="857"/>
      <c r="I315" s="857"/>
    </row>
    <row r="316" spans="1:9" ht="29.25" customHeight="1">
      <c r="A316" s="177"/>
      <c r="C316" s="227" t="s">
        <v>256</v>
      </c>
      <c r="D316" s="846" t="s">
        <v>257</v>
      </c>
      <c r="E316" s="846"/>
      <c r="F316" s="846"/>
      <c r="G316" s="846"/>
      <c r="H316" s="847"/>
      <c r="I316" s="847"/>
    </row>
    <row r="317" spans="1:9" ht="57" customHeight="1">
      <c r="A317" s="177"/>
      <c r="C317" s="228">
        <v>1</v>
      </c>
      <c r="D317" s="929" t="str">
        <f>Metodología!E19</f>
        <v>El conocimiento para la planeación del manejo  es insuficiente o se encuentra desactualizado</v>
      </c>
      <c r="E317" s="930"/>
      <c r="F317" s="930"/>
      <c r="G317" s="930"/>
      <c r="H317" s="930"/>
      <c r="I317" s="931"/>
    </row>
    <row r="318" spans="1:9" ht="57" customHeight="1">
      <c r="A318" s="177"/>
      <c r="C318" s="228">
        <v>2</v>
      </c>
      <c r="D318" s="929" t="str">
        <f>Metodología!F19</f>
        <v>Se identifican vacíos de conocimiento para la planeación del manejo y se establecen mecanismos para suplirlos</v>
      </c>
      <c r="E318" s="930"/>
      <c r="F318" s="930"/>
      <c r="G318" s="930"/>
      <c r="H318" s="930"/>
      <c r="I318" s="931"/>
    </row>
    <row r="319" spans="1:9" ht="57" customHeight="1">
      <c r="A319" s="177"/>
      <c r="C319" s="228">
        <v>3</v>
      </c>
      <c r="D319" s="929" t="str">
        <f>Metodología!G19</f>
        <v>Se implementan mecanismos para suplir los vacíos de conocimiento</v>
      </c>
      <c r="E319" s="930"/>
      <c r="F319" s="930"/>
      <c r="G319" s="930"/>
      <c r="H319" s="930"/>
      <c r="I319" s="931"/>
    </row>
    <row r="320" spans="1:9" ht="57" customHeight="1">
      <c r="A320" s="177"/>
      <c r="C320" s="228">
        <v>4</v>
      </c>
      <c r="D320" s="929" t="str">
        <f>Metodología!H19</f>
        <v>Se cuenta con conocimiento actualizado, completo, accesible y de alta calidad para la planeación del manejo</v>
      </c>
      <c r="E320" s="930"/>
      <c r="F320" s="930"/>
      <c r="G320" s="930"/>
      <c r="H320" s="930"/>
      <c r="I320" s="931"/>
    </row>
    <row r="321" spans="1:9" ht="38.1" customHeight="1">
      <c r="A321" s="177"/>
      <c r="C321" s="213"/>
      <c r="D321" s="858" t="s">
        <v>258</v>
      </c>
      <c r="E321" s="858"/>
      <c r="F321" s="858"/>
      <c r="G321" s="859"/>
      <c r="H321" s="849">
        <v>1</v>
      </c>
      <c r="I321" s="850"/>
    </row>
    <row r="322" spans="1:9" ht="138" customHeight="1">
      <c r="A322" s="177"/>
      <c r="C322" s="230" t="s">
        <v>265</v>
      </c>
      <c r="D322" s="860" t="s">
        <v>1154</v>
      </c>
      <c r="E322" s="861"/>
      <c r="F322" s="861"/>
      <c r="G322" s="861"/>
      <c r="H322" s="861"/>
      <c r="I322" s="862"/>
    </row>
    <row r="323" spans="1:9" ht="68.25" customHeight="1">
      <c r="A323" s="177"/>
      <c r="C323" s="232"/>
      <c r="D323" s="232"/>
      <c r="E323" s="232"/>
      <c r="F323" s="232"/>
      <c r="G323" s="232"/>
      <c r="H323" s="232"/>
      <c r="I323" s="232"/>
    </row>
    <row r="324" spans="1:9" ht="43.5" customHeight="1">
      <c r="A324" s="177"/>
      <c r="C324" s="876" t="str">
        <f>Metodología!C20</f>
        <v>C9. Implementación de las líneas de gestión</v>
      </c>
      <c r="D324" s="877"/>
      <c r="E324" s="877"/>
      <c r="F324" s="877"/>
      <c r="G324" s="877"/>
      <c r="H324" s="877"/>
      <c r="I324" s="877"/>
    </row>
    <row r="325" spans="1:9" ht="64.5" customHeight="1">
      <c r="A325" s="177"/>
      <c r="C325" s="299" t="s">
        <v>57</v>
      </c>
      <c r="D325" s="936" t="str">
        <f>Metodología!D20</f>
        <v>Analiza el nivel de avance de las líneas de gestión, en el marco del plan operativo anual - POA y su continuidad en la implementación</v>
      </c>
      <c r="E325" s="936"/>
      <c r="F325" s="936"/>
      <c r="G325" s="936"/>
      <c r="H325" s="936"/>
      <c r="I325" s="936"/>
    </row>
    <row r="326" spans="1:9" ht="71.25" customHeight="1">
      <c r="A326" s="177"/>
      <c r="C326" s="226" t="s">
        <v>248</v>
      </c>
      <c r="D326" s="872" t="s">
        <v>1061</v>
      </c>
      <c r="E326" s="872"/>
      <c r="F326" s="872"/>
      <c r="G326" s="872"/>
      <c r="H326" s="872"/>
      <c r="I326" s="872"/>
    </row>
    <row r="327" spans="1:9" ht="141" customHeight="1">
      <c r="A327" s="177"/>
      <c r="C327" s="226" t="s">
        <v>250</v>
      </c>
      <c r="D327" s="881" t="s">
        <v>1187</v>
      </c>
      <c r="E327" s="881"/>
      <c r="F327" s="881"/>
      <c r="G327" s="881"/>
      <c r="H327" s="881"/>
      <c r="I327" s="881"/>
    </row>
    <row r="328" spans="1:9">
      <c r="A328" s="177"/>
      <c r="C328" s="851" t="s">
        <v>251</v>
      </c>
      <c r="D328" s="854" t="s">
        <v>316</v>
      </c>
      <c r="E328" s="855"/>
      <c r="F328" s="856" t="s">
        <v>247</v>
      </c>
      <c r="G328" s="856"/>
      <c r="H328" s="856"/>
      <c r="I328" s="856"/>
    </row>
    <row r="329" spans="1:9">
      <c r="A329" s="177"/>
      <c r="C329" s="852"/>
      <c r="D329" s="857"/>
      <c r="E329" s="857"/>
      <c r="F329" s="856"/>
      <c r="G329" s="856"/>
      <c r="H329" s="856"/>
      <c r="I329" s="856"/>
    </row>
    <row r="330" spans="1:9" ht="15" customHeight="1">
      <c r="A330" s="177"/>
      <c r="C330" s="852"/>
      <c r="D330" s="857"/>
      <c r="E330" s="857"/>
      <c r="F330" s="856"/>
      <c r="G330" s="856"/>
      <c r="H330" s="856"/>
      <c r="I330" s="856"/>
    </row>
    <row r="331" spans="1:9" ht="15" customHeight="1">
      <c r="A331" s="177"/>
      <c r="C331" s="852"/>
      <c r="D331" s="857"/>
      <c r="E331" s="857"/>
      <c r="F331" s="856"/>
      <c r="G331" s="856"/>
      <c r="H331" s="856"/>
      <c r="I331" s="856"/>
    </row>
    <row r="332" spans="1:9" ht="15" customHeight="1">
      <c r="A332" s="177"/>
      <c r="C332" s="853"/>
      <c r="D332" s="857" t="s">
        <v>255</v>
      </c>
      <c r="E332" s="857"/>
      <c r="F332" s="857" t="s">
        <v>1192</v>
      </c>
      <c r="G332" s="857"/>
      <c r="H332" s="857"/>
      <c r="I332" s="857"/>
    </row>
    <row r="333" spans="1:9" ht="29.25" customHeight="1">
      <c r="A333" s="177"/>
      <c r="C333" s="227" t="s">
        <v>256</v>
      </c>
      <c r="D333" s="1119" t="s">
        <v>257</v>
      </c>
      <c r="E333" s="1119"/>
      <c r="F333" s="1119"/>
      <c r="G333" s="1119"/>
      <c r="H333" s="1120"/>
      <c r="I333" s="1120"/>
    </row>
    <row r="334" spans="1:9" ht="57" customHeight="1">
      <c r="A334" s="177"/>
      <c r="C334" s="228">
        <v>1</v>
      </c>
      <c r="D334" s="848" t="str">
        <f>Metodología!E20</f>
        <v>Las líneas de gestión no han sido definidas</v>
      </c>
      <c r="E334" s="848"/>
      <c r="F334" s="848"/>
      <c r="G334" s="848"/>
      <c r="H334" s="848"/>
      <c r="I334" s="848"/>
    </row>
    <row r="335" spans="1:9" ht="57" customHeight="1">
      <c r="A335" s="177"/>
      <c r="C335" s="228">
        <v>2</v>
      </c>
      <c r="D335" s="848" t="str">
        <f>Metodología!F20</f>
        <v>Las líneas de gestión han sido definidas conjuntamente con los actores estratégicos y tienen un avance inferior al 60%. Su implementación tiene interrupciones</v>
      </c>
      <c r="E335" s="848"/>
      <c r="F335" s="848"/>
      <c r="G335" s="848"/>
      <c r="H335" s="848"/>
      <c r="I335" s="848"/>
    </row>
    <row r="336" spans="1:9" ht="57" customHeight="1">
      <c r="A336" s="177"/>
      <c r="C336" s="228">
        <v>3</v>
      </c>
      <c r="D336" s="848" t="str">
        <f>Metodología!G20</f>
        <v>Las líneas de gestión tienen un avance superior al 60% e inferior al 90%. Su implementación tiene interrupciones ocasionales</v>
      </c>
      <c r="E336" s="848"/>
      <c r="F336" s="848"/>
      <c r="G336" s="848"/>
      <c r="H336" s="848"/>
      <c r="I336" s="848"/>
    </row>
    <row r="337" spans="1:9" ht="57" customHeight="1">
      <c r="A337" s="177"/>
      <c r="C337" s="228">
        <v>4</v>
      </c>
      <c r="D337" s="848" t="str">
        <f>Metodología!H20</f>
        <v>Las líneas de gestión tienen una implementación superior al 90%. Su implementación es continúa</v>
      </c>
      <c r="E337" s="848"/>
      <c r="F337" s="848"/>
      <c r="G337" s="848"/>
      <c r="H337" s="848"/>
      <c r="I337" s="848"/>
    </row>
    <row r="338" spans="1:9" ht="39" customHeight="1">
      <c r="A338" s="177"/>
      <c r="C338" s="213"/>
      <c r="D338" s="858" t="s">
        <v>258</v>
      </c>
      <c r="E338" s="858"/>
      <c r="F338" s="858"/>
      <c r="G338" s="859"/>
      <c r="H338" s="849">
        <v>2</v>
      </c>
      <c r="I338" s="850"/>
    </row>
    <row r="339" spans="1:9" ht="138" customHeight="1">
      <c r="A339" s="177"/>
      <c r="C339" s="230" t="s">
        <v>265</v>
      </c>
      <c r="D339" s="860" t="s">
        <v>1188</v>
      </c>
      <c r="E339" s="861"/>
      <c r="F339" s="861"/>
      <c r="G339" s="861"/>
      <c r="H339" s="861"/>
      <c r="I339" s="862"/>
    </row>
    <row r="340" spans="1:9" ht="68.25" customHeight="1">
      <c r="A340" s="177"/>
      <c r="C340" s="232"/>
      <c r="D340" s="232"/>
      <c r="E340" s="232"/>
      <c r="F340" s="232"/>
      <c r="G340" s="232"/>
      <c r="H340" s="232"/>
      <c r="I340" s="232"/>
    </row>
    <row r="341" spans="1:9" ht="43.5" customHeight="1">
      <c r="A341" s="177"/>
      <c r="C341" s="876" t="str">
        <f>Metodología!C21</f>
        <v>C10. Evaluación, seguimiento y retroalimentación a la planeación del manejo</v>
      </c>
      <c r="D341" s="877"/>
      <c r="E341" s="877"/>
      <c r="F341" s="877"/>
      <c r="G341" s="877"/>
      <c r="H341" s="877"/>
      <c r="I341" s="877"/>
    </row>
    <row r="342" spans="1:9" ht="64.5" customHeight="1">
      <c r="A342" s="177"/>
      <c r="C342" s="299" t="s">
        <v>57</v>
      </c>
      <c r="D342" s="936" t="str">
        <f>Metodología!D21</f>
        <v>Analiza si el conocimiento y los aprendizajes de los procesos y logros son incorporados sistémicamente en la planeación del manejo</v>
      </c>
      <c r="E342" s="936"/>
      <c r="F342" s="936"/>
      <c r="G342" s="936"/>
      <c r="H342" s="936"/>
      <c r="I342" s="936"/>
    </row>
    <row r="343" spans="1:9" ht="77.25" customHeight="1">
      <c r="A343" s="177"/>
      <c r="C343" s="226" t="s">
        <v>248</v>
      </c>
      <c r="D343" s="872" t="s">
        <v>317</v>
      </c>
      <c r="E343" s="872"/>
      <c r="F343" s="872"/>
      <c r="G343" s="872"/>
      <c r="H343" s="872"/>
      <c r="I343" s="872"/>
    </row>
    <row r="344" spans="1:9" ht="141" customHeight="1">
      <c r="A344" s="177"/>
      <c r="C344" s="226" t="s">
        <v>250</v>
      </c>
      <c r="D344" s="881" t="s">
        <v>1155</v>
      </c>
      <c r="E344" s="881"/>
      <c r="F344" s="881"/>
      <c r="G344" s="881"/>
      <c r="H344" s="881"/>
      <c r="I344" s="881"/>
    </row>
    <row r="345" spans="1:9">
      <c r="A345" s="177"/>
      <c r="C345" s="851" t="s">
        <v>251</v>
      </c>
      <c r="D345" s="854" t="s">
        <v>318</v>
      </c>
      <c r="E345" s="855"/>
      <c r="F345" s="856" t="s">
        <v>247</v>
      </c>
      <c r="G345" s="856"/>
      <c r="H345" s="856"/>
      <c r="I345" s="856"/>
    </row>
    <row r="346" spans="1:9">
      <c r="A346" s="177"/>
      <c r="C346" s="852"/>
      <c r="D346" s="857" t="s">
        <v>319</v>
      </c>
      <c r="E346" s="857"/>
      <c r="F346" s="856"/>
      <c r="G346" s="856"/>
      <c r="H346" s="856"/>
      <c r="I346" s="856"/>
    </row>
    <row r="347" spans="1:9" ht="15" customHeight="1">
      <c r="A347" s="177"/>
      <c r="C347" s="852"/>
      <c r="D347" s="857"/>
      <c r="E347" s="857"/>
      <c r="F347" s="856"/>
      <c r="G347" s="856"/>
      <c r="H347" s="856"/>
      <c r="I347" s="856"/>
    </row>
    <row r="348" spans="1:9" ht="15" customHeight="1">
      <c r="A348" s="177"/>
      <c r="C348" s="852"/>
      <c r="D348" s="857"/>
      <c r="E348" s="857"/>
      <c r="F348" s="856"/>
      <c r="G348" s="856"/>
      <c r="H348" s="856"/>
      <c r="I348" s="856"/>
    </row>
    <row r="349" spans="1:9" ht="15" customHeight="1">
      <c r="A349" s="177"/>
      <c r="C349" s="853"/>
      <c r="D349" s="857" t="s">
        <v>255</v>
      </c>
      <c r="E349" s="857"/>
      <c r="F349" s="857" t="s">
        <v>1156</v>
      </c>
      <c r="G349" s="857"/>
      <c r="H349" s="857"/>
      <c r="I349" s="857"/>
    </row>
    <row r="350" spans="1:9" ht="29.25" customHeight="1">
      <c r="A350" s="177"/>
      <c r="C350" s="227" t="s">
        <v>256</v>
      </c>
      <c r="D350" s="846" t="s">
        <v>257</v>
      </c>
      <c r="E350" s="846"/>
      <c r="F350" s="846"/>
      <c r="G350" s="846"/>
      <c r="H350" s="847"/>
      <c r="I350" s="847"/>
    </row>
    <row r="351" spans="1:9" ht="57" customHeight="1">
      <c r="A351" s="177"/>
      <c r="C351" s="228">
        <v>1</v>
      </c>
      <c r="D351" s="848" t="str">
        <f>Metodología!E21</f>
        <v>No se realiza la evaluación, seguimiento, retroalimentación a la planeación del manejo</v>
      </c>
      <c r="E351" s="848"/>
      <c r="F351" s="848"/>
      <c r="G351" s="848"/>
      <c r="H351" s="848"/>
      <c r="I351" s="848"/>
    </row>
    <row r="352" spans="1:9" ht="57" customHeight="1">
      <c r="A352" s="177"/>
      <c r="C352" s="228">
        <v>2</v>
      </c>
      <c r="D352" s="848" t="str">
        <f>Metodología!F21</f>
        <v>Se realiza de manera discontinua la evaluación, seguimiento y retroalimentación</v>
      </c>
      <c r="E352" s="848"/>
      <c r="F352" s="848"/>
      <c r="G352" s="848"/>
      <c r="H352" s="848"/>
      <c r="I352" s="848"/>
    </row>
    <row r="353" spans="1:10" ht="57" customHeight="1">
      <c r="A353" s="177"/>
      <c r="C353" s="228">
        <v>3</v>
      </c>
      <c r="D353" s="848" t="str">
        <f>Metodología!G21</f>
        <v>La evaluación, seguimiento y retroalimentación se realizan periódicamente pero los resultados no se tienen en cuenta en la planeación del manejo</v>
      </c>
      <c r="E353" s="848"/>
      <c r="F353" s="848"/>
      <c r="G353" s="848"/>
      <c r="H353" s="848"/>
      <c r="I353" s="848"/>
    </row>
    <row r="354" spans="1:10" ht="57" customHeight="1">
      <c r="A354" s="177"/>
      <c r="C354" s="228">
        <v>4</v>
      </c>
      <c r="D354" s="848" t="str">
        <f>Metodología!H21</f>
        <v>La evaluación, seguimiento y retroalimentación se realiza periódicamente y sus resultados y aprendizajes se integran sistémicamente en la planeación del manejo</v>
      </c>
      <c r="E354" s="848"/>
      <c r="F354" s="848"/>
      <c r="G354" s="848"/>
      <c r="H354" s="848"/>
      <c r="I354" s="848"/>
    </row>
    <row r="355" spans="1:10" ht="39" customHeight="1">
      <c r="A355" s="177"/>
      <c r="C355" s="213"/>
      <c r="D355" s="858" t="s">
        <v>258</v>
      </c>
      <c r="E355" s="858"/>
      <c r="F355" s="858"/>
      <c r="G355" s="859"/>
      <c r="H355" s="849">
        <v>2</v>
      </c>
      <c r="I355" s="850"/>
    </row>
    <row r="356" spans="1:10" ht="138" customHeight="1">
      <c r="A356" s="177"/>
      <c r="C356" s="230" t="s">
        <v>265</v>
      </c>
      <c r="D356" s="860" t="s">
        <v>1157</v>
      </c>
      <c r="E356" s="861"/>
      <c r="F356" s="861"/>
      <c r="G356" s="861"/>
      <c r="H356" s="861"/>
      <c r="I356" s="862"/>
    </row>
    <row r="357" spans="1:10" ht="68.25" customHeight="1">
      <c r="A357" s="177"/>
      <c r="C357" s="232"/>
      <c r="D357" s="232"/>
      <c r="E357" s="232"/>
      <c r="F357" s="232"/>
      <c r="G357" s="232"/>
      <c r="H357" s="232"/>
      <c r="I357" s="232"/>
    </row>
    <row r="358" spans="1:10" ht="23.25" customHeight="1">
      <c r="A358" s="177"/>
      <c r="C358" s="976" t="s">
        <v>275</v>
      </c>
      <c r="D358" s="977"/>
      <c r="E358" s="977"/>
      <c r="F358" s="977"/>
      <c r="G358" s="977"/>
      <c r="H358" s="977"/>
      <c r="I358" s="978"/>
    </row>
    <row r="359" spans="1:10" ht="28.8">
      <c r="A359" s="177"/>
      <c r="C359" s="233" t="s">
        <v>276</v>
      </c>
      <c r="D359" s="233" t="s">
        <v>56</v>
      </c>
      <c r="E359" s="305" t="s">
        <v>278</v>
      </c>
      <c r="F359" s="865" t="s">
        <v>279</v>
      </c>
      <c r="G359" s="865"/>
      <c r="H359" s="305" t="s">
        <v>280</v>
      </c>
      <c r="I359" s="234" t="s">
        <v>281</v>
      </c>
    </row>
    <row r="360" spans="1:10" ht="27.9" customHeight="1">
      <c r="A360" s="177"/>
      <c r="C360" s="866" t="s">
        <v>108</v>
      </c>
      <c r="D360" s="235" t="str">
        <f>Metodología!C12</f>
        <v>C1. Coherencia en el diseño del área protegida</v>
      </c>
      <c r="E360" s="236">
        <f>+IF(H199="","",H199)</f>
        <v>4</v>
      </c>
      <c r="F360" s="237">
        <f>+IF(AND($J$360=1,$J$361=1,$J$362=1,$J$363=1,$J$364=1,$J$365=1,$J$366=1,$J$367=1,$J$368=1,$J$369=1),1/10,IF(AND($J$360=1,$J$361=1,$J$362=1,$J$363=1,$J$364=0,$J$365=1,$J$366=1,$J$367=1,$J$368=1,$J$369=1),1/9,""))</f>
        <v>0.1111111111111111</v>
      </c>
      <c r="G360" s="238">
        <f>+IF(E360="","",(E360*F360))</f>
        <v>0.44444444444444442</v>
      </c>
      <c r="H360" s="869">
        <f>SUM(G360:G369)</f>
        <v>2.7777777777777781</v>
      </c>
      <c r="I360" s="967">
        <f>IF(H360="","",(H360*100)/4/100)</f>
        <v>0.69444444444444453</v>
      </c>
      <c r="J360" s="181">
        <f>+IF(E360=0,0,1)</f>
        <v>1</v>
      </c>
    </row>
    <row r="361" spans="1:10" ht="27.9" customHeight="1">
      <c r="A361" s="177"/>
      <c r="C361" s="867"/>
      <c r="D361" s="235" t="str">
        <f>Metodología!C13</f>
        <v>C2. Límites del área protegida</v>
      </c>
      <c r="E361" s="236">
        <f>+IF(H216="","",H216)</f>
        <v>4</v>
      </c>
      <c r="F361" s="237">
        <f>+IF(AND($J$360=1,$J$361=1,$J$362=1,$J$363=1,$J$364=1,$J$365=1,$J$366=1,$J$367=1,$J$368=1,$J$369=1),1/10,IF(AND($J$360=1,$J$361=1,$J$362=1,$J$363=1,$J$364=0,$J$365=1,$J$366=1,$J$367=1,$J$368=1,$J$369=1),1/9,""))</f>
        <v>0.1111111111111111</v>
      </c>
      <c r="G361" s="238">
        <f t="shared" ref="G361:G369" si="2">+IF(E361="","",(E361*F361))</f>
        <v>0.44444444444444442</v>
      </c>
      <c r="H361" s="870"/>
      <c r="I361" s="968"/>
      <c r="J361" s="181">
        <f t="shared" ref="J361:J369" si="3">+IF(E361=0,0,1)</f>
        <v>1</v>
      </c>
    </row>
    <row r="362" spans="1:10" ht="27.9" customHeight="1">
      <c r="A362" s="177"/>
      <c r="C362" s="867"/>
      <c r="D362" s="235" t="str">
        <f>Metodología!C14</f>
        <v>C3. Coherencia e implementación del plan de manejo</v>
      </c>
      <c r="E362" s="236">
        <f>+IF(H235="","",H235)</f>
        <v>2</v>
      </c>
      <c r="F362" s="237">
        <f>+IF(AND($J$360=1,$J$361=1,$J$362=1,$J$363=1,$J$364=1,$J$365=1,$J$366=1,$J$367=1,$J$368=1,$J$369=1),1/10,IF(AND($J$360=1,$J$361=1,$J$362=1,$J$363=1,$J$364=0,$J$365=1,$J$366=1,$J$367=1,$J$368=1,$J$369=1),1/9,""))</f>
        <v>0.1111111111111111</v>
      </c>
      <c r="G362" s="238">
        <f t="shared" si="2"/>
        <v>0.22222222222222221</v>
      </c>
      <c r="H362" s="870"/>
      <c r="I362" s="968"/>
      <c r="J362" s="181">
        <f t="shared" si="3"/>
        <v>1</v>
      </c>
    </row>
    <row r="363" spans="1:10" ht="27.9" customHeight="1">
      <c r="A363" s="177"/>
      <c r="C363" s="867"/>
      <c r="D363" s="235" t="str">
        <f>Metodología!C15</f>
        <v>C4. Articulación con áreas del SINAP y/u otras áreas de importancia para la conservación</v>
      </c>
      <c r="E363" s="236">
        <f>+IF(H252="","",H252)</f>
        <v>4</v>
      </c>
      <c r="F363" s="237">
        <f>+IF(AND($J$360=1,$J$361=1,$J$362=1,$J$363=1,$J$364=1,$J$365=1,$J$366=1,$J$367=1,$J$368=1,$J$369=1),1/10,IF(AND($J$360=1,$J$361=1,$J$362=1,$J$363=1,$J$364=0,$J$365=1,$J$366=1,$J$367=1,$J$368=1,$J$369=1),1/9,""))</f>
        <v>0.1111111111111111</v>
      </c>
      <c r="G363" s="238">
        <f t="shared" si="2"/>
        <v>0.44444444444444442</v>
      </c>
      <c r="H363" s="870"/>
      <c r="I363" s="968"/>
      <c r="J363" s="181">
        <f t="shared" si="3"/>
        <v>1</v>
      </c>
    </row>
    <row r="364" spans="1:10" ht="27.9" customHeight="1">
      <c r="A364" s="177"/>
      <c r="C364" s="867"/>
      <c r="D364" s="235" t="str">
        <f>Metodología!C16</f>
        <v>C5. Articulación transfronteriza para la gestión</v>
      </c>
      <c r="E364" s="236">
        <f>+IF(H270="","",H270)</f>
        <v>0</v>
      </c>
      <c r="F364" s="237">
        <f>+IF(E364=0,0%,F363)</f>
        <v>0</v>
      </c>
      <c r="G364" s="180" t="str">
        <f>+IF(E364&gt;=1,E364*F364,"")</f>
        <v/>
      </c>
      <c r="H364" s="870"/>
      <c r="I364" s="968"/>
      <c r="J364" s="181">
        <f t="shared" si="3"/>
        <v>0</v>
      </c>
    </row>
    <row r="365" spans="1:10" ht="27.9" customHeight="1">
      <c r="A365" s="177"/>
      <c r="C365" s="867"/>
      <c r="D365" s="235" t="str">
        <f>Metodología!C17</f>
        <v>C6. Cumplimiento de la zonificación</v>
      </c>
      <c r="E365" s="236">
        <f>IF(H287="","",H287)</f>
        <v>2</v>
      </c>
      <c r="F365" s="237">
        <f>+IF(AND($J$360=1,$J$361=1,$J$362=1,$J$363=1,$J$364=1,$J$365=1,$J$366=1,$J$367=1,$J$368=1,$J$369=1),1/10,IF(AND($J$360=1,$J$361=1,$J$362=1,$J$363=1,$J$364=0,$J$365=1,$J$366=1,$J$367=1,$J$368=1,$J$369=1),1/9,""))</f>
        <v>0.1111111111111111</v>
      </c>
      <c r="G365" s="238">
        <f t="shared" si="2"/>
        <v>0.22222222222222221</v>
      </c>
      <c r="H365" s="870"/>
      <c r="I365" s="968"/>
      <c r="J365" s="181">
        <f t="shared" si="3"/>
        <v>1</v>
      </c>
    </row>
    <row r="366" spans="1:10" ht="27.9" customHeight="1">
      <c r="A366" s="177"/>
      <c r="C366" s="867"/>
      <c r="D366" s="235" t="str">
        <f>Metodología!C18</f>
        <v>C7. Articulación de la gestión del área con los planes de ordenamiento territorial</v>
      </c>
      <c r="E366" s="236">
        <f>+IF(H304="","",H304)</f>
        <v>4</v>
      </c>
      <c r="F366" s="237">
        <f>+IF(AND($J$360=1,$J$361=1,$J$362=1,$J$363=1,$J$364=1,$J$365=1,$J$366=1,$J$367=1,$J$368=1,$J$369=1),1/10,IF(AND($J$360=1,$J$361=1,$J$362=1,$J$363=1,$J$364=0,$J$365=1,$J$366=1,$J$367=1,$J$368=1,$J$369=1),1/9,""))</f>
        <v>0.1111111111111111</v>
      </c>
      <c r="G366" s="238">
        <f t="shared" si="2"/>
        <v>0.44444444444444442</v>
      </c>
      <c r="H366" s="870"/>
      <c r="I366" s="968"/>
      <c r="J366" s="181">
        <f t="shared" si="3"/>
        <v>1</v>
      </c>
    </row>
    <row r="367" spans="1:10" ht="27.9" customHeight="1">
      <c r="A367" s="177"/>
      <c r="C367" s="867"/>
      <c r="D367" s="235" t="str">
        <f>Metodología!C19</f>
        <v>C8. Manejo y uso del conocimiento</v>
      </c>
      <c r="E367" s="236">
        <f>+IF(H321="","",H321)</f>
        <v>1</v>
      </c>
      <c r="F367" s="237">
        <f>+IF(AND($J$360=1,$J$361=1,$J$362=1,$J$363=1,$J$364=1,$J$365=1,$J$366=1,$J$367=1,$J$368=1,$J$369=1),1/10,IF(AND($J$360=1,$J$361=1,$J$362=1,$J$363=1,$J$364=0,$J$365=1,$J$366=1,$J$367=1,$J$368=1,$J$369=1),1/9,""))</f>
        <v>0.1111111111111111</v>
      </c>
      <c r="G367" s="238">
        <f t="shared" si="2"/>
        <v>0.1111111111111111</v>
      </c>
      <c r="H367" s="870"/>
      <c r="I367" s="968"/>
      <c r="J367" s="181">
        <f t="shared" si="3"/>
        <v>1</v>
      </c>
    </row>
    <row r="368" spans="1:10" ht="27.9" customHeight="1">
      <c r="A368" s="177"/>
      <c r="C368" s="867"/>
      <c r="D368" s="235" t="str">
        <f>Metodología!C20</f>
        <v>C9. Implementación de las líneas de gestión</v>
      </c>
      <c r="E368" s="236">
        <f>+IF(H338="","",H338)</f>
        <v>2</v>
      </c>
      <c r="F368" s="237">
        <f>+IF(AND($J$360=1,$J$361=1,$J$362=1,$J$363=1,$J$364=1,$J$365=1,$J$366=1,$J$367=1,$J$368=1,$J$369=1),1/10,IF(AND($J$360=1,$J$361=1,$J$362=1,$J$363=1,$J$364=0,$J$365=1,$J$366=1,$J$367=1,$J$368=1,$J$369=1),1/9,""))</f>
        <v>0.1111111111111111</v>
      </c>
      <c r="G368" s="238">
        <f t="shared" si="2"/>
        <v>0.22222222222222221</v>
      </c>
      <c r="H368" s="870"/>
      <c r="I368" s="968"/>
      <c r="J368" s="181">
        <f t="shared" si="3"/>
        <v>1</v>
      </c>
    </row>
    <row r="369" spans="1:10" ht="27.9" customHeight="1">
      <c r="A369" s="177"/>
      <c r="C369" s="868"/>
      <c r="D369" s="239" t="str">
        <f>Metodología!C21</f>
        <v>C10. Evaluación, seguimiento y retroalimentación a la planeación del manejo</v>
      </c>
      <c r="E369" s="240">
        <f>+IF(H355="","",H355)</f>
        <v>2</v>
      </c>
      <c r="F369" s="237">
        <f>+IF(AND($J$360=1,$J$361=1,$J$362=1,$J$363=1,$J$364=1,$J$365=1,$J$366=1,$J$367=1,$J$368=1,$J$369=1),1/10,IF(AND($J$360=1,$J$361=1,$J$362=1,$J$363=1,$J$364=0,$J$365=1,$J$366=1,$J$367=1,$J$368=1,$J$369=1),1/9,""))</f>
        <v>0.1111111111111111</v>
      </c>
      <c r="G369" s="241">
        <f t="shared" si="2"/>
        <v>0.22222222222222221</v>
      </c>
      <c r="H369" s="871"/>
      <c r="I369" s="969"/>
      <c r="J369" s="181">
        <f t="shared" si="3"/>
        <v>1</v>
      </c>
    </row>
    <row r="370" spans="1:10" ht="49.5" customHeight="1">
      <c r="A370" s="177"/>
      <c r="F370" s="225"/>
    </row>
    <row r="371" spans="1:10" ht="36.6">
      <c r="A371" s="242"/>
      <c r="B371" s="190"/>
      <c r="C371" s="864" t="str">
        <f>Metodología!A22</f>
        <v>D. GOBERNANZA</v>
      </c>
      <c r="D371" s="864"/>
      <c r="E371" s="864"/>
      <c r="F371" s="864"/>
      <c r="G371" s="864"/>
      <c r="H371" s="864"/>
      <c r="I371" s="864"/>
    </row>
    <row r="372" spans="1:10">
      <c r="A372" s="243"/>
      <c r="B372" s="190"/>
      <c r="C372" s="190"/>
      <c r="D372" s="190"/>
      <c r="E372" s="190"/>
      <c r="F372" s="190"/>
      <c r="G372" s="190"/>
      <c r="H372" s="190"/>
      <c r="I372" s="190"/>
    </row>
    <row r="373" spans="1:10" ht="39" customHeight="1">
      <c r="A373" s="243"/>
      <c r="B373" s="190"/>
      <c r="C373" s="769" t="str">
        <f>Metodología!C22</f>
        <v>D1. Legitimidad de las instancias para la participación y coordinación</v>
      </c>
      <c r="D373" s="769"/>
      <c r="E373" s="769"/>
      <c r="F373" s="769"/>
      <c r="G373" s="769"/>
      <c r="H373" s="769"/>
      <c r="I373" s="769"/>
      <c r="J373" s="184" t="s">
        <v>244</v>
      </c>
    </row>
    <row r="374" spans="1:10" ht="68.25" customHeight="1">
      <c r="A374" s="243"/>
      <c r="B374" s="190"/>
      <c r="C374" s="244" t="s">
        <v>57</v>
      </c>
      <c r="D374" s="785" t="str">
        <f>Metodología!D22</f>
        <v>Analiza los componentes que facilitan la adecuada participación, coordinación y articulación entre actores públicos, privados y comunitarios que son importantes para la planeación del manejo del área protegida y la toma de decisiones en el territorio donde se encuentra inmersa, generando además un escenario de confianza y transparencia para la gestión del área protegida</v>
      </c>
      <c r="E374" s="785"/>
      <c r="F374" s="785"/>
      <c r="G374" s="785"/>
      <c r="H374" s="785"/>
      <c r="I374" s="785"/>
      <c r="J374" s="184" t="s">
        <v>247</v>
      </c>
    </row>
    <row r="375" spans="1:10" ht="71.25" customHeight="1">
      <c r="A375" s="243"/>
      <c r="B375" s="190"/>
      <c r="C375" s="245" t="s">
        <v>248</v>
      </c>
      <c r="D375" s="863" t="s">
        <v>320</v>
      </c>
      <c r="E375" s="863"/>
      <c r="F375" s="863"/>
      <c r="G375" s="863"/>
      <c r="H375" s="863"/>
      <c r="I375" s="863"/>
    </row>
    <row r="376" spans="1:10" ht="141" customHeight="1">
      <c r="A376" s="243"/>
      <c r="B376" s="190"/>
      <c r="C376" s="244" t="s">
        <v>250</v>
      </c>
      <c r="D376" s="780" t="s">
        <v>1158</v>
      </c>
      <c r="E376" s="780"/>
      <c r="F376" s="780"/>
      <c r="G376" s="780"/>
      <c r="H376" s="780"/>
      <c r="I376" s="780"/>
    </row>
    <row r="377" spans="1:10">
      <c r="A377" s="243"/>
      <c r="C377" s="1046" t="s">
        <v>251</v>
      </c>
      <c r="D377" s="791" t="s">
        <v>321</v>
      </c>
      <c r="E377" s="791"/>
      <c r="F377" s="771" t="s">
        <v>247</v>
      </c>
      <c r="G377" s="771"/>
      <c r="H377" s="771"/>
      <c r="I377" s="771"/>
    </row>
    <row r="378" spans="1:10">
      <c r="A378" s="243"/>
      <c r="C378" s="1047"/>
      <c r="D378" s="791" t="s">
        <v>322</v>
      </c>
      <c r="E378" s="791"/>
      <c r="F378" s="771" t="s">
        <v>247</v>
      </c>
      <c r="G378" s="771"/>
      <c r="H378" s="771"/>
      <c r="I378" s="771"/>
    </row>
    <row r="379" spans="1:10" ht="15" customHeight="1">
      <c r="A379" s="243"/>
      <c r="C379" s="1047"/>
      <c r="D379" s="791" t="s">
        <v>323</v>
      </c>
      <c r="E379" s="791"/>
      <c r="F379" s="771" t="s">
        <v>247</v>
      </c>
      <c r="G379" s="771"/>
      <c r="H379" s="771"/>
      <c r="I379" s="771"/>
    </row>
    <row r="380" spans="1:10" ht="15" customHeight="1">
      <c r="A380" s="243"/>
      <c r="C380" s="1047"/>
      <c r="D380" s="791"/>
      <c r="E380" s="791"/>
      <c r="F380" s="771"/>
      <c r="G380" s="771"/>
      <c r="H380" s="771"/>
      <c r="I380" s="771"/>
    </row>
    <row r="381" spans="1:10" ht="15" customHeight="1">
      <c r="A381" s="243"/>
      <c r="C381" s="1048"/>
      <c r="D381" s="791" t="s">
        <v>255</v>
      </c>
      <c r="E381" s="791"/>
      <c r="F381" s="791"/>
      <c r="G381" s="791"/>
      <c r="H381" s="791"/>
      <c r="I381" s="791"/>
    </row>
    <row r="382" spans="1:10" s="190" customFormat="1" ht="36" customHeight="1">
      <c r="A382" s="243"/>
      <c r="C382" s="970" t="s">
        <v>286</v>
      </c>
      <c r="D382" s="971"/>
      <c r="E382" s="971"/>
      <c r="F382" s="971"/>
      <c r="G382" s="971"/>
      <c r="H382" s="971"/>
      <c r="I382" s="972"/>
    </row>
    <row r="383" spans="1:10" s="190" customFormat="1" ht="36" customHeight="1">
      <c r="A383" s="243"/>
      <c r="C383" s="777" t="s">
        <v>324</v>
      </c>
      <c r="D383" s="778"/>
      <c r="E383" s="778"/>
      <c r="F383" s="778"/>
      <c r="G383" s="779"/>
      <c r="H383" s="775" t="s">
        <v>247</v>
      </c>
      <c r="I383" s="776"/>
    </row>
    <row r="384" spans="1:10" s="190" customFormat="1" ht="36" customHeight="1">
      <c r="A384" s="243"/>
      <c r="C384" s="973" t="s">
        <v>325</v>
      </c>
      <c r="D384" s="974"/>
      <c r="E384" s="974"/>
      <c r="F384" s="974"/>
      <c r="G384" s="974"/>
      <c r="H384" s="974"/>
      <c r="I384" s="975"/>
    </row>
    <row r="385" spans="1:9" s="190" customFormat="1" ht="36" customHeight="1">
      <c r="A385" s="243"/>
      <c r="C385" s="246" t="s">
        <v>287</v>
      </c>
      <c r="D385" s="832"/>
      <c r="E385" s="832"/>
      <c r="F385" s="832"/>
      <c r="G385" s="832"/>
      <c r="H385" s="832"/>
      <c r="I385" s="833"/>
    </row>
    <row r="386" spans="1:9" s="190" customFormat="1" ht="36" customHeight="1">
      <c r="A386" s="243"/>
      <c r="C386" s="246" t="s">
        <v>288</v>
      </c>
      <c r="D386" s="832"/>
      <c r="E386" s="832"/>
      <c r="F386" s="832"/>
      <c r="G386" s="832"/>
      <c r="H386" s="832"/>
      <c r="I386" s="833"/>
    </row>
    <row r="387" spans="1:9" s="190" customFormat="1" ht="36" customHeight="1">
      <c r="A387" s="243"/>
      <c r="C387" s="246" t="s">
        <v>289</v>
      </c>
      <c r="D387" s="832"/>
      <c r="E387" s="832"/>
      <c r="F387" s="832"/>
      <c r="G387" s="832"/>
      <c r="H387" s="832"/>
      <c r="I387" s="833"/>
    </row>
    <row r="388" spans="1:9" s="190" customFormat="1" ht="36" customHeight="1">
      <c r="A388" s="243"/>
      <c r="C388" s="246" t="s">
        <v>290</v>
      </c>
      <c r="D388" s="832"/>
      <c r="E388" s="832"/>
      <c r="F388" s="832"/>
      <c r="G388" s="832"/>
      <c r="H388" s="832"/>
      <c r="I388" s="833"/>
    </row>
    <row r="389" spans="1:9" s="190" customFormat="1" ht="36" customHeight="1">
      <c r="A389" s="243"/>
      <c r="C389" s="246" t="s">
        <v>291</v>
      </c>
      <c r="D389" s="832"/>
      <c r="E389" s="832"/>
      <c r="F389" s="832"/>
      <c r="G389" s="832"/>
      <c r="H389" s="832"/>
      <c r="I389" s="833"/>
    </row>
    <row r="390" spans="1:9" s="190" customFormat="1" ht="36" customHeight="1">
      <c r="A390" s="243"/>
      <c r="C390" s="246" t="s">
        <v>326</v>
      </c>
      <c r="D390" s="832"/>
      <c r="E390" s="832"/>
      <c r="F390" s="832"/>
      <c r="G390" s="832"/>
      <c r="H390" s="832"/>
      <c r="I390" s="833"/>
    </row>
    <row r="391" spans="1:9" s="190" customFormat="1" ht="36" customHeight="1">
      <c r="A391" s="243"/>
      <c r="C391" s="246" t="s">
        <v>327</v>
      </c>
      <c r="D391" s="832"/>
      <c r="E391" s="832"/>
      <c r="F391" s="832"/>
      <c r="G391" s="832"/>
      <c r="H391" s="832"/>
      <c r="I391" s="833"/>
    </row>
    <row r="392" spans="1:9" s="190" customFormat="1" ht="36" customHeight="1">
      <c r="A392" s="243"/>
      <c r="C392" s="246"/>
      <c r="D392" s="832"/>
      <c r="E392" s="832"/>
      <c r="F392" s="832"/>
      <c r="G392" s="832"/>
      <c r="H392" s="832"/>
      <c r="I392" s="833"/>
    </row>
    <row r="393" spans="1:9" ht="30.75" customHeight="1">
      <c r="A393" s="243"/>
      <c r="B393" s="190"/>
      <c r="C393" s="297" t="s">
        <v>256</v>
      </c>
      <c r="D393" s="836" t="s">
        <v>257</v>
      </c>
      <c r="E393" s="836"/>
      <c r="F393" s="836"/>
      <c r="G393" s="836"/>
      <c r="H393" s="837"/>
      <c r="I393" s="837"/>
    </row>
    <row r="394" spans="1:9" ht="57" customHeight="1">
      <c r="A394" s="243"/>
      <c r="B394" s="190"/>
      <c r="C394" s="247">
        <v>1</v>
      </c>
      <c r="D394" s="767" t="str">
        <f>Metodología!E22</f>
        <v>No existen instancias para la participación y coordinación con actores estratégicos en la gestión del AP</v>
      </c>
      <c r="E394" s="767"/>
      <c r="F394" s="767"/>
      <c r="G394" s="767"/>
      <c r="H394" s="767"/>
      <c r="I394" s="767"/>
    </row>
    <row r="395" spans="1:9" ht="57" customHeight="1">
      <c r="A395" s="243"/>
      <c r="B395" s="190"/>
      <c r="C395" s="248">
        <v>2</v>
      </c>
      <c r="D395" s="768" t="str">
        <f>Metodología!F22</f>
        <v xml:space="preserve">Existen instancias para la participación y coordinación, pero aún no se encuentran apropiadas por todos los actores estratégicos </v>
      </c>
      <c r="E395" s="768"/>
      <c r="F395" s="768"/>
      <c r="G395" s="768"/>
      <c r="H395" s="768"/>
      <c r="I395" s="768"/>
    </row>
    <row r="396" spans="1:9" ht="57" customHeight="1">
      <c r="A396" s="243"/>
      <c r="B396" s="190"/>
      <c r="C396" s="248">
        <v>3</v>
      </c>
      <c r="D396" s="768" t="str">
        <f>Metodología!G22</f>
        <v>Las instancias para la gestión y toma de decisiones son reconocidas y apropiadas por la mayoría de los actores estratégicos</v>
      </c>
      <c r="E396" s="768"/>
      <c r="F396" s="768"/>
      <c r="G396" s="768"/>
      <c r="H396" s="768"/>
      <c r="I396" s="768"/>
    </row>
    <row r="397" spans="1:9" ht="57" customHeight="1">
      <c r="A397" s="243"/>
      <c r="B397" s="190"/>
      <c r="C397" s="248">
        <v>4</v>
      </c>
      <c r="D397" s="768" t="str">
        <f>Metodología!H22</f>
        <v xml:space="preserve">Las instancias de participación y coordinación entre todos actores estratégicos facilita la gestión del AP </v>
      </c>
      <c r="E397" s="768"/>
      <c r="F397" s="768"/>
      <c r="G397" s="768"/>
      <c r="H397" s="768"/>
      <c r="I397" s="768"/>
    </row>
    <row r="398" spans="1:9" ht="38.1" customHeight="1">
      <c r="A398" s="243"/>
      <c r="B398" s="190"/>
      <c r="C398" s="213"/>
      <c r="D398" s="782" t="s">
        <v>258</v>
      </c>
      <c r="E398" s="782"/>
      <c r="F398" s="782"/>
      <c r="G398" s="783"/>
      <c r="H398" s="784">
        <v>1</v>
      </c>
      <c r="I398" s="784"/>
    </row>
    <row r="399" spans="1:9" ht="138" customHeight="1">
      <c r="A399" s="243"/>
      <c r="B399" s="190"/>
      <c r="C399" s="249" t="s">
        <v>265</v>
      </c>
      <c r="D399" s="981" t="s">
        <v>1159</v>
      </c>
      <c r="E399" s="982"/>
      <c r="F399" s="982"/>
      <c r="G399" s="982"/>
      <c r="H399" s="982"/>
      <c r="I399" s="983"/>
    </row>
    <row r="400" spans="1:9" ht="42" customHeight="1">
      <c r="A400" s="243"/>
      <c r="B400" s="190"/>
      <c r="C400" s="213"/>
      <c r="D400" s="213"/>
      <c r="E400" s="213"/>
      <c r="F400" s="213"/>
      <c r="G400" s="213"/>
      <c r="H400" s="213"/>
      <c r="I400" s="213"/>
    </row>
    <row r="401" spans="1:9" ht="39" customHeight="1">
      <c r="A401" s="243"/>
      <c r="B401" s="190"/>
      <c r="C401" s="769" t="str">
        <f>Metodología!C23</f>
        <v>D2. Articulación entre la autoridad ambiental y la tradicional para la gestión del área protegida</v>
      </c>
      <c r="D401" s="769"/>
      <c r="E401" s="769"/>
      <c r="F401" s="769"/>
      <c r="G401" s="769"/>
      <c r="H401" s="769"/>
      <c r="I401" s="769"/>
    </row>
    <row r="402" spans="1:9" ht="33" customHeight="1">
      <c r="A402" s="243"/>
      <c r="C402" s="1115" t="s">
        <v>328</v>
      </c>
      <c r="D402" s="1116"/>
      <c r="E402" s="1116"/>
      <c r="F402" s="1116"/>
      <c r="G402" s="1116"/>
      <c r="H402" s="1116"/>
      <c r="I402" s="1116"/>
    </row>
    <row r="403" spans="1:9" ht="68.25" customHeight="1">
      <c r="A403" s="243"/>
      <c r="B403" s="190"/>
      <c r="C403" s="244" t="s">
        <v>57</v>
      </c>
      <c r="D403" s="785" t="str">
        <f>Metodología!D23</f>
        <v>Analiza la existencia o no de mecanismos e instancias para el accionar articulado para la gestión del área protegida entre la autoridad ambiental y la tradicional</v>
      </c>
      <c r="E403" s="785"/>
      <c r="F403" s="785"/>
      <c r="G403" s="785"/>
      <c r="H403" s="785"/>
      <c r="I403" s="785"/>
    </row>
    <row r="404" spans="1:9" ht="73.5" customHeight="1">
      <c r="A404" s="243"/>
      <c r="B404" s="190"/>
      <c r="C404" s="245" t="s">
        <v>248</v>
      </c>
      <c r="D404" s="863" t="s">
        <v>320</v>
      </c>
      <c r="E404" s="863"/>
      <c r="F404" s="863"/>
      <c r="G404" s="863"/>
      <c r="H404" s="863"/>
      <c r="I404" s="863"/>
    </row>
    <row r="405" spans="1:9" ht="141" customHeight="1">
      <c r="A405" s="243"/>
      <c r="B405" s="190"/>
      <c r="C405" s="244" t="s">
        <v>250</v>
      </c>
      <c r="D405" s="780"/>
      <c r="E405" s="780"/>
      <c r="F405" s="780"/>
      <c r="G405" s="780"/>
      <c r="H405" s="780"/>
      <c r="I405" s="780"/>
    </row>
    <row r="406" spans="1:9">
      <c r="A406" s="243"/>
      <c r="C406" s="1046" t="s">
        <v>251</v>
      </c>
      <c r="D406" s="791" t="s">
        <v>329</v>
      </c>
      <c r="E406" s="791"/>
      <c r="F406" s="771"/>
      <c r="G406" s="771"/>
      <c r="H406" s="771"/>
      <c r="I406" s="771"/>
    </row>
    <row r="407" spans="1:9">
      <c r="A407" s="243"/>
      <c r="C407" s="1047"/>
      <c r="D407" s="791" t="s">
        <v>330</v>
      </c>
      <c r="E407" s="791"/>
      <c r="F407" s="771"/>
      <c r="G407" s="771"/>
      <c r="H407" s="771"/>
      <c r="I407" s="771"/>
    </row>
    <row r="408" spans="1:9" ht="15" customHeight="1">
      <c r="A408" s="243"/>
      <c r="C408" s="1047"/>
      <c r="D408" s="791"/>
      <c r="E408" s="791"/>
      <c r="F408" s="771"/>
      <c r="G408" s="771"/>
      <c r="H408" s="771"/>
      <c r="I408" s="771"/>
    </row>
    <row r="409" spans="1:9" ht="15" customHeight="1">
      <c r="A409" s="243"/>
      <c r="C409" s="1047"/>
      <c r="D409" s="791"/>
      <c r="E409" s="791"/>
      <c r="F409" s="771"/>
      <c r="G409" s="771"/>
      <c r="H409" s="771"/>
      <c r="I409" s="771"/>
    </row>
    <row r="410" spans="1:9" ht="15" customHeight="1">
      <c r="A410" s="243"/>
      <c r="C410" s="1048"/>
      <c r="D410" s="791" t="s">
        <v>255</v>
      </c>
      <c r="E410" s="791"/>
      <c r="F410" s="791"/>
      <c r="G410" s="791"/>
      <c r="H410" s="791"/>
      <c r="I410" s="791"/>
    </row>
    <row r="411" spans="1:9" ht="30.75" customHeight="1">
      <c r="A411" s="243"/>
      <c r="B411" s="190"/>
      <c r="C411" s="296" t="s">
        <v>256</v>
      </c>
      <c r="D411" s="836" t="s">
        <v>257</v>
      </c>
      <c r="E411" s="836"/>
      <c r="F411" s="836"/>
      <c r="G411" s="836"/>
      <c r="H411" s="837"/>
      <c r="I411" s="837"/>
    </row>
    <row r="412" spans="1:9" ht="57" customHeight="1">
      <c r="A412" s="243"/>
      <c r="B412" s="190"/>
      <c r="C412" s="250">
        <v>1</v>
      </c>
      <c r="D412" s="767" t="str">
        <f>Metodología!E23</f>
        <v>La autoridad tradicional y la autoridad ambiental no reconocen mutuamente su rol en la gestión del área protegida</v>
      </c>
      <c r="E412" s="767"/>
      <c r="F412" s="767"/>
      <c r="G412" s="767"/>
      <c r="H412" s="767"/>
      <c r="I412" s="767"/>
    </row>
    <row r="413" spans="1:9" ht="57" customHeight="1">
      <c r="A413" s="243"/>
      <c r="B413" s="190"/>
      <c r="C413" s="251">
        <v>2</v>
      </c>
      <c r="D413" s="768" t="str">
        <f>Metodología!F23</f>
        <v xml:space="preserve">Hay avances en el reconocimiento mutuo del rol en la gestión del área protegida de la autoridad tradicional y la autoridad ambiental, pero aún no hay mecanismos e instancias formales de articulación.   </v>
      </c>
      <c r="E413" s="768"/>
      <c r="F413" s="768"/>
      <c r="G413" s="768"/>
      <c r="H413" s="768"/>
      <c r="I413" s="768"/>
    </row>
    <row r="414" spans="1:9" ht="57" customHeight="1">
      <c r="A414" s="243"/>
      <c r="B414" s="190"/>
      <c r="C414" s="251">
        <v>3</v>
      </c>
      <c r="D414" s="768" t="str">
        <f>Metodología!G23</f>
        <v>Se establecen mecanismo(s) e instancia(s) para el relacionamiento entre la autoridad tradicional y la autoridad ambiental</v>
      </c>
      <c r="E414" s="768"/>
      <c r="F414" s="768"/>
      <c r="G414" s="768"/>
      <c r="H414" s="768"/>
      <c r="I414" s="768"/>
    </row>
    <row r="415" spans="1:9" ht="57" customHeight="1">
      <c r="A415" s="243"/>
      <c r="B415" s="190"/>
      <c r="C415" s="251">
        <v>4</v>
      </c>
      <c r="D415" s="768" t="str">
        <f>Metodología!H23</f>
        <v>Existe un reconocimiento y relacionamiento formalizado para la articulación entre la autoridad tradicional y la autoridad ambiental, a través de mecanismos e instancias que hacen parte del instrumento de planeación</v>
      </c>
      <c r="E415" s="768"/>
      <c r="F415" s="768"/>
      <c r="G415" s="768"/>
      <c r="H415" s="768"/>
      <c r="I415" s="768"/>
    </row>
    <row r="416" spans="1:9" ht="38.1" customHeight="1">
      <c r="A416" s="243"/>
      <c r="B416" s="190"/>
      <c r="C416" s="213"/>
      <c r="D416" s="782" t="s">
        <v>258</v>
      </c>
      <c r="E416" s="782"/>
      <c r="F416" s="782"/>
      <c r="G416" s="783"/>
      <c r="H416" s="786">
        <v>0</v>
      </c>
      <c r="I416" s="786"/>
    </row>
    <row r="417" spans="1:9" ht="138" customHeight="1">
      <c r="A417" s="243"/>
      <c r="B417" s="190"/>
      <c r="C417" s="249" t="s">
        <v>265</v>
      </c>
      <c r="D417" s="787"/>
      <c r="E417" s="788"/>
      <c r="F417" s="788"/>
      <c r="G417" s="788"/>
      <c r="H417" s="834"/>
      <c r="I417" s="835"/>
    </row>
    <row r="418" spans="1:9" ht="42" customHeight="1">
      <c r="A418" s="243"/>
      <c r="B418" s="190"/>
      <c r="C418" s="213"/>
      <c r="D418" s="213"/>
      <c r="E418" s="213"/>
      <c r="F418" s="213"/>
      <c r="G418" s="213"/>
      <c r="H418" s="213"/>
      <c r="I418" s="213"/>
    </row>
    <row r="419" spans="1:9" ht="30" customHeight="1">
      <c r="A419" s="243"/>
      <c r="B419" s="190"/>
      <c r="C419" s="769" t="str">
        <f>Metodología!C24</f>
        <v>D3. Cualificación de actores estratégicos</v>
      </c>
      <c r="D419" s="769"/>
      <c r="E419" s="769"/>
      <c r="F419" s="769"/>
      <c r="G419" s="769"/>
      <c r="H419" s="769"/>
      <c r="I419" s="769"/>
    </row>
    <row r="420" spans="1:9" ht="42" customHeight="1">
      <c r="A420" s="243"/>
      <c r="B420" s="190"/>
      <c r="C420" s="244" t="s">
        <v>57</v>
      </c>
      <c r="D420" s="841" t="str">
        <f>Metodología!D24</f>
        <v>Analiza la cualificación y fortalecimiento de capacidades que se genera en los actores estratégicos para la gestión e implementación de estrategias de manejo</v>
      </c>
      <c r="E420" s="841"/>
      <c r="F420" s="841"/>
      <c r="G420" s="841"/>
      <c r="H420" s="841"/>
      <c r="I420" s="841"/>
    </row>
    <row r="421" spans="1:9" ht="75.75" customHeight="1">
      <c r="A421" s="243"/>
      <c r="B421" s="190"/>
      <c r="C421" s="245" t="s">
        <v>248</v>
      </c>
      <c r="D421" s="979" t="s">
        <v>331</v>
      </c>
      <c r="E421" s="979"/>
      <c r="F421" s="979"/>
      <c r="G421" s="979"/>
      <c r="H421" s="979"/>
      <c r="I421" s="979"/>
    </row>
    <row r="422" spans="1:9" ht="141" customHeight="1">
      <c r="A422" s="243"/>
      <c r="B422" s="190"/>
      <c r="C422" s="244" t="s">
        <v>250</v>
      </c>
      <c r="D422" s="842" t="s">
        <v>1161</v>
      </c>
      <c r="E422" s="842"/>
      <c r="F422" s="842"/>
      <c r="G422" s="842"/>
      <c r="H422" s="842"/>
      <c r="I422" s="842"/>
    </row>
    <row r="423" spans="1:9">
      <c r="A423" s="243"/>
      <c r="C423" s="811" t="s">
        <v>251</v>
      </c>
      <c r="D423" s="844" t="s">
        <v>332</v>
      </c>
      <c r="E423" s="845"/>
      <c r="F423" s="843" t="s">
        <v>247</v>
      </c>
      <c r="G423" s="843"/>
      <c r="H423" s="843"/>
      <c r="I423" s="843"/>
    </row>
    <row r="424" spans="1:9">
      <c r="A424" s="243"/>
      <c r="C424" s="811"/>
      <c r="D424" s="844" t="s">
        <v>333</v>
      </c>
      <c r="E424" s="845"/>
      <c r="F424" s="843" t="s">
        <v>244</v>
      </c>
      <c r="G424" s="843"/>
      <c r="H424" s="843"/>
      <c r="I424" s="843"/>
    </row>
    <row r="425" spans="1:9" ht="15" customHeight="1">
      <c r="A425" s="243"/>
      <c r="C425" s="811"/>
      <c r="D425" s="844"/>
      <c r="E425" s="845"/>
      <c r="F425" s="843"/>
      <c r="G425" s="843"/>
      <c r="H425" s="843"/>
      <c r="I425" s="843"/>
    </row>
    <row r="426" spans="1:9" ht="15" customHeight="1">
      <c r="A426" s="243"/>
      <c r="C426" s="811"/>
      <c r="D426" s="844"/>
      <c r="E426" s="845"/>
      <c r="F426" s="843"/>
      <c r="G426" s="843"/>
      <c r="H426" s="843"/>
      <c r="I426" s="843"/>
    </row>
    <row r="427" spans="1:9" ht="15" customHeight="1">
      <c r="A427" s="243"/>
      <c r="C427" s="811"/>
      <c r="D427" s="844" t="s">
        <v>255</v>
      </c>
      <c r="E427" s="845"/>
      <c r="F427" s="845" t="s">
        <v>1160</v>
      </c>
      <c r="G427" s="845"/>
      <c r="H427" s="845"/>
      <c r="I427" s="845"/>
    </row>
    <row r="428" spans="1:9" s="190" customFormat="1" ht="36" customHeight="1">
      <c r="A428" s="243"/>
      <c r="C428" s="772" t="s">
        <v>286</v>
      </c>
      <c r="D428" s="773"/>
      <c r="E428" s="773"/>
      <c r="F428" s="773"/>
      <c r="G428" s="773"/>
      <c r="H428" s="773"/>
      <c r="I428" s="774"/>
    </row>
    <row r="429" spans="1:9" s="190" customFormat="1" ht="36" customHeight="1">
      <c r="A429" s="243"/>
      <c r="C429" s="777" t="s">
        <v>334</v>
      </c>
      <c r="D429" s="778"/>
      <c r="E429" s="778"/>
      <c r="F429" s="778"/>
      <c r="G429" s="779"/>
      <c r="H429" s="775" t="s">
        <v>244</v>
      </c>
      <c r="I429" s="776"/>
    </row>
    <row r="430" spans="1:9" ht="26.25" customHeight="1">
      <c r="A430" s="243"/>
      <c r="B430" s="190"/>
      <c r="C430" s="252" t="s">
        <v>256</v>
      </c>
      <c r="D430" s="838" t="s">
        <v>257</v>
      </c>
      <c r="E430" s="838"/>
      <c r="F430" s="838"/>
      <c r="G430" s="838"/>
      <c r="H430" s="839"/>
      <c r="I430" s="840"/>
    </row>
    <row r="431" spans="1:9" ht="57" customHeight="1">
      <c r="A431" s="243"/>
      <c r="B431" s="190"/>
      <c r="C431" s="250">
        <v>1</v>
      </c>
      <c r="D431" s="767" t="str">
        <f>Metodología!E24</f>
        <v>Los actores estratégicos no se encuentran cualificados</v>
      </c>
      <c r="E431" s="767"/>
      <c r="F431" s="767"/>
      <c r="G431" s="767"/>
      <c r="H431" s="767"/>
      <c r="I431" s="767"/>
    </row>
    <row r="432" spans="1:9" ht="57" customHeight="1">
      <c r="A432" s="243"/>
      <c r="B432" s="190"/>
      <c r="C432" s="251">
        <v>2</v>
      </c>
      <c r="D432" s="768" t="str">
        <f>Metodología!F24</f>
        <v>Se identifican las necesidades de cualificación de los actores estratégicos</v>
      </c>
      <c r="E432" s="768"/>
      <c r="F432" s="768"/>
      <c r="G432" s="768"/>
      <c r="H432" s="768"/>
      <c r="I432" s="768"/>
    </row>
    <row r="433" spans="1:9" ht="57" customHeight="1">
      <c r="A433" s="243"/>
      <c r="B433" s="190"/>
      <c r="C433" s="251">
        <v>3</v>
      </c>
      <c r="D433" s="768" t="str">
        <f>Metodología!G24</f>
        <v>Se avanza en la cualificación de algunos actores estratégicos</v>
      </c>
      <c r="E433" s="768"/>
      <c r="F433" s="768"/>
      <c r="G433" s="768"/>
      <c r="H433" s="768"/>
      <c r="I433" s="768"/>
    </row>
    <row r="434" spans="1:9" ht="57" customHeight="1">
      <c r="A434" s="243"/>
      <c r="B434" s="190"/>
      <c r="C434" s="251">
        <v>4</v>
      </c>
      <c r="D434" s="768" t="str">
        <f>Metodología!H24</f>
        <v>Los actores estratégicos se encuentran cualificados  y participan de forma informada en la implementación de las estrategias</v>
      </c>
      <c r="E434" s="768"/>
      <c r="F434" s="768"/>
      <c r="G434" s="768"/>
      <c r="H434" s="768"/>
      <c r="I434" s="768"/>
    </row>
    <row r="435" spans="1:9" ht="31.5" customHeight="1">
      <c r="A435" s="243"/>
      <c r="B435" s="190"/>
      <c r="C435" s="213"/>
      <c r="D435" s="782" t="s">
        <v>258</v>
      </c>
      <c r="E435" s="782"/>
      <c r="F435" s="782"/>
      <c r="G435" s="783"/>
      <c r="H435" s="784">
        <v>3</v>
      </c>
      <c r="I435" s="784"/>
    </row>
    <row r="436" spans="1:9" ht="138" customHeight="1">
      <c r="A436" s="243"/>
      <c r="B436" s="190"/>
      <c r="C436" s="249" t="s">
        <v>265</v>
      </c>
      <c r="D436" s="787" t="s">
        <v>1162</v>
      </c>
      <c r="E436" s="788"/>
      <c r="F436" s="788"/>
      <c r="G436" s="788"/>
      <c r="H436" s="788"/>
      <c r="I436" s="789"/>
    </row>
    <row r="437" spans="1:9" ht="33.75" customHeight="1">
      <c r="A437" s="243"/>
      <c r="B437" s="190"/>
      <c r="C437" s="213"/>
      <c r="D437" s="213"/>
      <c r="E437" s="213"/>
      <c r="F437" s="213"/>
      <c r="G437" s="213"/>
      <c r="H437" s="213"/>
      <c r="I437" s="213"/>
    </row>
    <row r="438" spans="1:9" ht="30" customHeight="1">
      <c r="A438" s="243"/>
      <c r="B438" s="190"/>
      <c r="C438" s="769" t="str">
        <f>Metodología!C25</f>
        <v>D4. Manejo de conflictos</v>
      </c>
      <c r="D438" s="769"/>
      <c r="E438" s="769"/>
      <c r="F438" s="769"/>
      <c r="G438" s="769"/>
      <c r="H438" s="769"/>
      <c r="I438" s="769"/>
    </row>
    <row r="439" spans="1:9" ht="42" customHeight="1">
      <c r="A439" s="243"/>
      <c r="B439" s="190"/>
      <c r="C439" s="306" t="s">
        <v>57</v>
      </c>
      <c r="D439" s="785" t="str">
        <f>Metodología!D25</f>
        <v>Analiza la existencia o no de los mecanismos adecuados conducentes a minimizar o solucionar conflictos y diferencias entre los actores estratégicos para la gestión del área.</v>
      </c>
      <c r="E439" s="785"/>
      <c r="F439" s="785"/>
      <c r="G439" s="785"/>
      <c r="H439" s="785"/>
      <c r="I439" s="785"/>
    </row>
    <row r="440" spans="1:9" ht="82.5" customHeight="1">
      <c r="A440" s="243"/>
      <c r="B440" s="190"/>
      <c r="C440" s="306" t="s">
        <v>248</v>
      </c>
      <c r="D440" s="863" t="s">
        <v>335</v>
      </c>
      <c r="E440" s="863"/>
      <c r="F440" s="863"/>
      <c r="G440" s="863"/>
      <c r="H440" s="863"/>
      <c r="I440" s="863"/>
    </row>
    <row r="441" spans="1:9" ht="141" customHeight="1">
      <c r="A441" s="243"/>
      <c r="B441" s="190"/>
      <c r="C441" s="253" t="s">
        <v>250</v>
      </c>
      <c r="D441" s="780" t="s">
        <v>1163</v>
      </c>
      <c r="E441" s="780"/>
      <c r="F441" s="780"/>
      <c r="G441" s="780"/>
      <c r="H441" s="780"/>
      <c r="I441" s="780"/>
    </row>
    <row r="442" spans="1:9">
      <c r="A442" s="243"/>
      <c r="C442" s="811" t="s">
        <v>251</v>
      </c>
      <c r="D442" s="790" t="s">
        <v>1024</v>
      </c>
      <c r="E442" s="791"/>
      <c r="F442" s="771" t="s">
        <v>247</v>
      </c>
      <c r="G442" s="771"/>
      <c r="H442" s="771"/>
      <c r="I442" s="771"/>
    </row>
    <row r="443" spans="1:9">
      <c r="A443" s="243"/>
      <c r="C443" s="811"/>
      <c r="D443" s="790" t="s">
        <v>336</v>
      </c>
      <c r="E443" s="791"/>
      <c r="F443" s="771" t="s">
        <v>247</v>
      </c>
      <c r="G443" s="771"/>
      <c r="H443" s="771"/>
      <c r="I443" s="771"/>
    </row>
    <row r="444" spans="1:9" ht="15" customHeight="1">
      <c r="A444" s="243"/>
      <c r="C444" s="811"/>
      <c r="D444" s="790"/>
      <c r="E444" s="791"/>
      <c r="F444" s="771"/>
      <c r="G444" s="771"/>
      <c r="H444" s="771"/>
      <c r="I444" s="771"/>
    </row>
    <row r="445" spans="1:9" ht="15" customHeight="1">
      <c r="A445" s="243"/>
      <c r="C445" s="811"/>
      <c r="D445" s="790"/>
      <c r="E445" s="791"/>
      <c r="F445" s="771"/>
      <c r="G445" s="771"/>
      <c r="H445" s="771"/>
      <c r="I445" s="771"/>
    </row>
    <row r="446" spans="1:9" ht="15" customHeight="1">
      <c r="A446" s="243"/>
      <c r="C446" s="811"/>
      <c r="D446" s="790" t="s">
        <v>255</v>
      </c>
      <c r="E446" s="791"/>
      <c r="F446" s="791"/>
      <c r="G446" s="791"/>
      <c r="H446" s="791"/>
      <c r="I446" s="791"/>
    </row>
    <row r="447" spans="1:9" ht="40.5" customHeight="1">
      <c r="A447" s="243"/>
      <c r="B447" s="190"/>
      <c r="C447" s="296" t="s">
        <v>256</v>
      </c>
      <c r="D447" s="811" t="s">
        <v>257</v>
      </c>
      <c r="E447" s="811"/>
      <c r="F447" s="811"/>
      <c r="G447" s="811"/>
      <c r="H447" s="823"/>
      <c r="I447" s="823"/>
    </row>
    <row r="448" spans="1:9" ht="57" customHeight="1">
      <c r="A448" s="243"/>
      <c r="B448" s="190"/>
      <c r="C448" s="250">
        <v>1</v>
      </c>
      <c r="D448" s="767" t="str">
        <f>Metodología!E25</f>
        <v>No se han identificado los conflictos y diferencias entre los actores estratégicos</v>
      </c>
      <c r="E448" s="767"/>
      <c r="F448" s="767"/>
      <c r="G448" s="767"/>
      <c r="H448" s="767"/>
      <c r="I448" s="767"/>
    </row>
    <row r="449" spans="1:9" ht="57" customHeight="1">
      <c r="A449" s="243"/>
      <c r="B449" s="190"/>
      <c r="C449" s="251">
        <v>2</v>
      </c>
      <c r="D449" s="768" t="str">
        <f>Metodología!F25</f>
        <v>Se identifican y caracterizan los conflictos y se avanza en la construcción de mecanismos para su solución</v>
      </c>
      <c r="E449" s="768"/>
      <c r="F449" s="768"/>
      <c r="G449" s="768"/>
      <c r="H449" s="768"/>
      <c r="I449" s="768"/>
    </row>
    <row r="450" spans="1:9" ht="57" customHeight="1">
      <c r="A450" s="243"/>
      <c r="B450" s="190"/>
      <c r="C450" s="251">
        <v>3</v>
      </c>
      <c r="D450" s="768" t="str">
        <f>Metodología!G25</f>
        <v>Se utilizan los mecanismos y canales para la resolución de conflictos/diferencias entre actores estratégicos. Estos se encuentran en proceso de consolidación y fortalecimiento</v>
      </c>
      <c r="E450" s="768"/>
      <c r="F450" s="768"/>
      <c r="G450" s="768"/>
      <c r="H450" s="768"/>
      <c r="I450" s="768"/>
    </row>
    <row r="451" spans="1:9" ht="57" customHeight="1">
      <c r="A451" s="243"/>
      <c r="B451" s="190"/>
      <c r="C451" s="251">
        <v>4</v>
      </c>
      <c r="D451" s="768" t="str">
        <f>Metodología!H25</f>
        <v>Los conflictos/diferencias entre actores estratégicos se resuelven de manera justa y equitativa</v>
      </c>
      <c r="E451" s="768"/>
      <c r="F451" s="768"/>
      <c r="G451" s="768"/>
      <c r="H451" s="768"/>
      <c r="I451" s="768"/>
    </row>
    <row r="452" spans="1:9" ht="33.75" customHeight="1">
      <c r="A452" s="243"/>
      <c r="B452" s="190"/>
      <c r="C452" s="213"/>
      <c r="D452" s="782" t="s">
        <v>258</v>
      </c>
      <c r="E452" s="782"/>
      <c r="F452" s="782"/>
      <c r="G452" s="783"/>
      <c r="H452" s="784">
        <v>2</v>
      </c>
      <c r="I452" s="784"/>
    </row>
    <row r="453" spans="1:9" ht="138" customHeight="1">
      <c r="A453" s="243"/>
      <c r="B453" s="190"/>
      <c r="C453" s="249" t="s">
        <v>265</v>
      </c>
      <c r="D453" s="787" t="s">
        <v>1164</v>
      </c>
      <c r="E453" s="788"/>
      <c r="F453" s="788"/>
      <c r="G453" s="788"/>
      <c r="H453" s="788"/>
      <c r="I453" s="789"/>
    </row>
    <row r="454" spans="1:9" ht="62.25" customHeight="1">
      <c r="A454" s="243"/>
      <c r="B454" s="190"/>
      <c r="C454" s="213"/>
      <c r="D454" s="213"/>
      <c r="E454" s="213"/>
      <c r="F454" s="213"/>
      <c r="G454" s="213"/>
      <c r="H454" s="213"/>
      <c r="I454" s="213"/>
    </row>
    <row r="455" spans="1:9" ht="33" customHeight="1">
      <c r="A455" s="243"/>
      <c r="B455" s="190"/>
      <c r="C455" s="769" t="str">
        <f>Metodología!C26</f>
        <v>D5. Incidencia del riesgo público en la gestión</v>
      </c>
      <c r="D455" s="769"/>
      <c r="E455" s="769"/>
      <c r="F455" s="769"/>
      <c r="G455" s="769"/>
      <c r="H455" s="769"/>
      <c r="I455" s="769"/>
    </row>
    <row r="456" spans="1:9" ht="82.5" customHeight="1">
      <c r="A456" s="243"/>
      <c r="B456" s="190"/>
      <c r="C456" s="306" t="s">
        <v>57</v>
      </c>
      <c r="D456" s="770" t="str">
        <f>Metodología!D26</f>
        <v>Las situaciones de riesgo público presentes en las áreas protegidas, afectan la gestión en el territorio, así como la integridad física del personal que labora en éstas. Es así, que el análisis de esta variable está dirigido a determinar el impacto de dichas situaciones en la implementación de las acciones de manejo definidas en el área protegida. En el caso en que no existan condiciones de riesgo público, este aspecto no será analizado.</v>
      </c>
      <c r="E456" s="770"/>
      <c r="F456" s="770"/>
      <c r="G456" s="770"/>
      <c r="H456" s="770"/>
      <c r="I456" s="770"/>
    </row>
    <row r="457" spans="1:9" ht="78" customHeight="1">
      <c r="A457" s="243"/>
      <c r="B457" s="190"/>
      <c r="C457" s="306" t="s">
        <v>248</v>
      </c>
      <c r="D457" s="980" t="s">
        <v>337</v>
      </c>
      <c r="E457" s="980"/>
      <c r="F457" s="980"/>
      <c r="G457" s="980"/>
      <c r="H457" s="980"/>
      <c r="I457" s="980"/>
    </row>
    <row r="458" spans="1:9" ht="141" customHeight="1">
      <c r="A458" s="243"/>
      <c r="B458" s="190"/>
      <c r="C458" s="253" t="s">
        <v>250</v>
      </c>
      <c r="D458" s="989" t="s">
        <v>1165</v>
      </c>
      <c r="E458" s="989"/>
      <c r="F458" s="989"/>
      <c r="G458" s="989"/>
      <c r="H458" s="989"/>
      <c r="I458" s="989"/>
    </row>
    <row r="459" spans="1:9">
      <c r="A459" s="243"/>
      <c r="C459" s="811" t="s">
        <v>251</v>
      </c>
      <c r="D459" s="844" t="s">
        <v>338</v>
      </c>
      <c r="E459" s="845"/>
      <c r="F459" s="843" t="s">
        <v>247</v>
      </c>
      <c r="G459" s="843"/>
      <c r="H459" s="843"/>
      <c r="I459" s="843"/>
    </row>
    <row r="460" spans="1:9">
      <c r="A460" s="243"/>
      <c r="C460" s="811"/>
      <c r="D460" s="844" t="s">
        <v>339</v>
      </c>
      <c r="E460" s="845"/>
      <c r="F460" s="843" t="s">
        <v>247</v>
      </c>
      <c r="G460" s="843"/>
      <c r="H460" s="843"/>
      <c r="I460" s="843"/>
    </row>
    <row r="461" spans="1:9" ht="15" customHeight="1">
      <c r="A461" s="243"/>
      <c r="C461" s="811"/>
      <c r="D461" s="844"/>
      <c r="E461" s="845"/>
      <c r="F461" s="843"/>
      <c r="G461" s="843"/>
      <c r="H461" s="843"/>
      <c r="I461" s="843"/>
    </row>
    <row r="462" spans="1:9" ht="15" customHeight="1">
      <c r="A462" s="243"/>
      <c r="C462" s="811"/>
      <c r="D462" s="844"/>
      <c r="E462" s="845"/>
      <c r="F462" s="843"/>
      <c r="G462" s="843"/>
      <c r="H462" s="843"/>
      <c r="I462" s="843"/>
    </row>
    <row r="463" spans="1:9" ht="15" customHeight="1">
      <c r="A463" s="243"/>
      <c r="C463" s="811"/>
      <c r="D463" s="844" t="s">
        <v>255</v>
      </c>
      <c r="E463" s="845"/>
      <c r="F463" s="845"/>
      <c r="G463" s="845"/>
      <c r="H463" s="845"/>
      <c r="I463" s="845"/>
    </row>
    <row r="464" spans="1:9" ht="30" customHeight="1">
      <c r="A464" s="243"/>
      <c r="B464" s="190"/>
      <c r="C464" s="296" t="s">
        <v>256</v>
      </c>
      <c r="D464" s="811" t="s">
        <v>257</v>
      </c>
      <c r="E464" s="811"/>
      <c r="F464" s="811"/>
      <c r="G464" s="811"/>
      <c r="H464" s="823"/>
      <c r="I464" s="823"/>
    </row>
    <row r="465" spans="1:9" ht="57" customHeight="1">
      <c r="A465" s="243"/>
      <c r="B465" s="190"/>
      <c r="C465" s="250">
        <v>1</v>
      </c>
      <c r="D465" s="990" t="str">
        <f>Metodología!E26</f>
        <v>Las condiciones de riesgo público impiden la gestión en el área protegida</v>
      </c>
      <c r="E465" s="990"/>
      <c r="F465" s="990"/>
      <c r="G465" s="990"/>
      <c r="H465" s="990"/>
      <c r="I465" s="990"/>
    </row>
    <row r="466" spans="1:9" ht="57" customHeight="1">
      <c r="A466" s="243"/>
      <c r="B466" s="190"/>
      <c r="C466" s="251">
        <v>2</v>
      </c>
      <c r="D466" s="781" t="str">
        <f>Metodología!F26</f>
        <v>Las condiciones de riesgo público impiden la gestión en gran parte del área protegida</v>
      </c>
      <c r="E466" s="781"/>
      <c r="F466" s="781"/>
      <c r="G466" s="781"/>
      <c r="H466" s="781"/>
      <c r="I466" s="781"/>
    </row>
    <row r="467" spans="1:9" ht="57" customHeight="1">
      <c r="A467" s="243"/>
      <c r="B467" s="190"/>
      <c r="C467" s="251">
        <v>3</v>
      </c>
      <c r="D467" s="781" t="str">
        <f>Metodología!G26</f>
        <v>Las condiciones de riesgo público tienen una baja incidencia en la gestión, por lo que se realiza el manejo en gran parte del área protegida</v>
      </c>
      <c r="E467" s="781"/>
      <c r="F467" s="781"/>
      <c r="G467" s="781"/>
      <c r="H467" s="781"/>
      <c r="I467" s="781"/>
    </row>
    <row r="468" spans="1:9" ht="57" customHeight="1">
      <c r="A468" s="243"/>
      <c r="B468" s="190"/>
      <c r="C468" s="251">
        <v>4</v>
      </c>
      <c r="D468" s="781" t="str">
        <f>Metodología!H26</f>
        <v>Las condiciones de riesgo público no afectan la gestión en el área protegida</v>
      </c>
      <c r="E468" s="781"/>
      <c r="F468" s="781"/>
      <c r="G468" s="781"/>
      <c r="H468" s="781"/>
      <c r="I468" s="781"/>
    </row>
    <row r="469" spans="1:9" ht="35.25" customHeight="1">
      <c r="A469" s="243"/>
      <c r="B469" s="190"/>
      <c r="C469" s="213"/>
      <c r="D469" s="782" t="s">
        <v>258</v>
      </c>
      <c r="E469" s="782"/>
      <c r="F469" s="782"/>
      <c r="G469" s="783"/>
      <c r="H469" s="784">
        <v>4</v>
      </c>
      <c r="I469" s="784"/>
    </row>
    <row r="470" spans="1:9" ht="138" customHeight="1">
      <c r="A470" s="243"/>
      <c r="B470" s="190"/>
      <c r="C470" s="249" t="s">
        <v>265</v>
      </c>
      <c r="D470" s="787"/>
      <c r="E470" s="788"/>
      <c r="F470" s="788"/>
      <c r="G470" s="788"/>
      <c r="H470" s="788"/>
      <c r="I470" s="789"/>
    </row>
    <row r="471" spans="1:9" ht="51" customHeight="1">
      <c r="A471" s="243"/>
      <c r="B471" s="190"/>
      <c r="C471" s="213"/>
      <c r="D471" s="213"/>
      <c r="E471" s="213"/>
      <c r="F471" s="213"/>
      <c r="G471" s="213"/>
      <c r="H471" s="213"/>
      <c r="I471" s="213"/>
    </row>
    <row r="472" spans="1:9" ht="33" customHeight="1">
      <c r="A472" s="243"/>
      <c r="B472" s="190"/>
      <c r="C472" s="769" t="str">
        <f>Metodología!C27</f>
        <v>D6. Inclusión de elementos intergeneracionales/género para la gestión del AP</v>
      </c>
      <c r="D472" s="769"/>
      <c r="E472" s="769"/>
      <c r="F472" s="769"/>
      <c r="G472" s="769"/>
      <c r="H472" s="769"/>
      <c r="I472" s="769"/>
    </row>
    <row r="473" spans="1:9" ht="50.25" customHeight="1">
      <c r="A473" s="243"/>
      <c r="B473" s="190"/>
      <c r="C473" s="306" t="s">
        <v>57</v>
      </c>
      <c r="D473" s="785" t="str">
        <f>Metodología!D27</f>
        <v xml:space="preserve">Interpreta cómo se incorporan de manera justa y equitativa elementos diferenciados de roles en la implementación de las estrategias de manejo; además de cómo se tienen en cuenta aspectos relacionados con relevo generacional que permita la continuidad en procesos de conservación en las AP a largo plazo. </v>
      </c>
      <c r="E473" s="785"/>
      <c r="F473" s="785"/>
      <c r="G473" s="785"/>
      <c r="H473" s="785"/>
      <c r="I473" s="785"/>
    </row>
    <row r="474" spans="1:9" ht="77.25" customHeight="1">
      <c r="A474" s="243"/>
      <c r="B474" s="190"/>
      <c r="C474" s="306" t="s">
        <v>248</v>
      </c>
      <c r="D474" s="863" t="s">
        <v>1062</v>
      </c>
      <c r="E474" s="863"/>
      <c r="F474" s="863"/>
      <c r="G474" s="863"/>
      <c r="H474" s="863"/>
      <c r="I474" s="863"/>
    </row>
    <row r="475" spans="1:9" ht="140.1" customHeight="1">
      <c r="A475" s="243"/>
      <c r="B475" s="190"/>
      <c r="C475" s="253" t="s">
        <v>250</v>
      </c>
      <c r="D475" s="780" t="s">
        <v>1166</v>
      </c>
      <c r="E475" s="780"/>
      <c r="F475" s="780"/>
      <c r="G475" s="780"/>
      <c r="H475" s="780"/>
      <c r="I475" s="780"/>
    </row>
    <row r="476" spans="1:9">
      <c r="A476" s="243"/>
      <c r="C476" s="811" t="s">
        <v>251</v>
      </c>
      <c r="D476" s="790" t="s">
        <v>340</v>
      </c>
      <c r="E476" s="791"/>
      <c r="F476" s="771" t="s">
        <v>247</v>
      </c>
      <c r="G476" s="771"/>
      <c r="H476" s="771"/>
      <c r="I476" s="771"/>
    </row>
    <row r="477" spans="1:9">
      <c r="A477" s="243"/>
      <c r="C477" s="811"/>
      <c r="D477" s="790"/>
      <c r="E477" s="791"/>
      <c r="F477" s="771"/>
      <c r="G477" s="771"/>
      <c r="H477" s="771"/>
      <c r="I477" s="771"/>
    </row>
    <row r="478" spans="1:9" ht="15" customHeight="1">
      <c r="A478" s="243"/>
      <c r="C478" s="811"/>
      <c r="D478" s="790"/>
      <c r="E478" s="791"/>
      <c r="F478" s="771"/>
      <c r="G478" s="771"/>
      <c r="H478" s="771"/>
      <c r="I478" s="771"/>
    </row>
    <row r="479" spans="1:9" ht="15" customHeight="1">
      <c r="A479" s="243"/>
      <c r="C479" s="811"/>
      <c r="D479" s="790"/>
      <c r="E479" s="791"/>
      <c r="F479" s="771"/>
      <c r="G479" s="771"/>
      <c r="H479" s="771"/>
      <c r="I479" s="771"/>
    </row>
    <row r="480" spans="1:9" ht="15" customHeight="1">
      <c r="A480" s="243"/>
      <c r="C480" s="811"/>
      <c r="D480" s="790" t="s">
        <v>255</v>
      </c>
      <c r="E480" s="791"/>
      <c r="F480" s="791"/>
      <c r="G480" s="791"/>
      <c r="H480" s="791"/>
      <c r="I480" s="791"/>
    </row>
    <row r="481" spans="1:10" ht="31.5" customHeight="1">
      <c r="A481" s="243"/>
      <c r="B481" s="190"/>
      <c r="C481" s="296" t="s">
        <v>256</v>
      </c>
      <c r="D481" s="811" t="s">
        <v>257</v>
      </c>
      <c r="E481" s="811"/>
      <c r="F481" s="811"/>
      <c r="G481" s="811"/>
      <c r="H481" s="823"/>
      <c r="I481" s="823"/>
    </row>
    <row r="482" spans="1:10" ht="57" customHeight="1">
      <c r="A482" s="243"/>
      <c r="B482" s="190"/>
      <c r="C482" s="250">
        <v>1</v>
      </c>
      <c r="D482" s="767" t="str">
        <f>Metodología!E27</f>
        <v>No se evidencia la inclusión de elementos de género e intergeneracionales en la planeación y manejo</v>
      </c>
      <c r="E482" s="767"/>
      <c r="F482" s="767"/>
      <c r="G482" s="767"/>
      <c r="H482" s="767"/>
      <c r="I482" s="767"/>
    </row>
    <row r="483" spans="1:10" ht="57" customHeight="1">
      <c r="A483" s="243"/>
      <c r="B483" s="190"/>
      <c r="C483" s="251">
        <v>2</v>
      </c>
      <c r="D483" s="768" t="str">
        <f>Metodología!F27</f>
        <v xml:space="preserve">Se avanza en la identificación de elementos de género e intergeneracionales para incorporarlos en la planeación de manejo </v>
      </c>
      <c r="E483" s="768"/>
      <c r="F483" s="768"/>
      <c r="G483" s="768"/>
      <c r="H483" s="768"/>
      <c r="I483" s="768"/>
    </row>
    <row r="484" spans="1:10" ht="57" customHeight="1">
      <c r="A484" s="243"/>
      <c r="B484" s="190"/>
      <c r="C484" s="251">
        <v>3</v>
      </c>
      <c r="D484" s="768" t="str">
        <f>Metodología!G27</f>
        <v>Las estrategias que lo requieren incorporan elementos de género e intergeneracionales</v>
      </c>
      <c r="E484" s="768"/>
      <c r="F484" s="768"/>
      <c r="G484" s="768"/>
      <c r="H484" s="768"/>
      <c r="I484" s="768"/>
    </row>
    <row r="485" spans="1:10" ht="57" customHeight="1">
      <c r="A485" s="243"/>
      <c r="B485" s="190"/>
      <c r="C485" s="251">
        <v>4</v>
      </c>
      <c r="D485" s="768" t="str">
        <f>Metodología!H27</f>
        <v>Se implementan estrategias de manejo con el reconocimiento diferenciado de los roles de género e intergeneracionales en concordancia con el contexto socio-cultural de la comunidad.</v>
      </c>
      <c r="E485" s="768"/>
      <c r="F485" s="768"/>
      <c r="G485" s="768"/>
      <c r="H485" s="768"/>
      <c r="I485" s="768"/>
    </row>
    <row r="486" spans="1:10" ht="37.5" customHeight="1">
      <c r="A486" s="243"/>
      <c r="B486" s="190"/>
      <c r="C486" s="213"/>
      <c r="D486" s="782" t="s">
        <v>258</v>
      </c>
      <c r="E486" s="782"/>
      <c r="F486" s="782"/>
      <c r="G486" s="783"/>
      <c r="H486" s="784">
        <v>3</v>
      </c>
      <c r="I486" s="784"/>
    </row>
    <row r="487" spans="1:10" ht="138" customHeight="1">
      <c r="A487" s="243"/>
      <c r="B487" s="190"/>
      <c r="C487" s="249" t="s">
        <v>265</v>
      </c>
      <c r="D487" s="787" t="s">
        <v>1167</v>
      </c>
      <c r="E487" s="788"/>
      <c r="F487" s="788"/>
      <c r="G487" s="788"/>
      <c r="H487" s="788"/>
      <c r="I487" s="789"/>
    </row>
    <row r="488" spans="1:10" ht="45.75" customHeight="1">
      <c r="A488" s="243"/>
      <c r="B488" s="190"/>
      <c r="C488" s="213"/>
      <c r="D488" s="213"/>
      <c r="E488" s="213"/>
      <c r="F488" s="213"/>
      <c r="G488" s="213"/>
      <c r="H488" s="213"/>
      <c r="I488" s="213"/>
    </row>
    <row r="489" spans="1:10" ht="23.25" customHeight="1">
      <c r="A489" s="243"/>
      <c r="B489" s="190"/>
      <c r="C489" s="988" t="s">
        <v>275</v>
      </c>
      <c r="D489" s="988"/>
      <c r="E489" s="988"/>
      <c r="F489" s="988"/>
      <c r="G489" s="988"/>
      <c r="H489" s="988"/>
      <c r="I489" s="988"/>
    </row>
    <row r="490" spans="1:10" ht="28.8">
      <c r="A490" s="243"/>
      <c r="B490" s="190"/>
      <c r="C490" s="254" t="s">
        <v>276</v>
      </c>
      <c r="D490" s="254" t="s">
        <v>56</v>
      </c>
      <c r="E490" s="304" t="s">
        <v>278</v>
      </c>
      <c r="F490" s="796" t="s">
        <v>279</v>
      </c>
      <c r="G490" s="796"/>
      <c r="H490" s="304" t="s">
        <v>280</v>
      </c>
      <c r="I490" s="304" t="s">
        <v>281</v>
      </c>
    </row>
    <row r="491" spans="1:10" ht="35.25" customHeight="1">
      <c r="A491" s="243"/>
      <c r="B491" s="190"/>
      <c r="C491" s="1040" t="s">
        <v>164</v>
      </c>
      <c r="D491" s="255" t="str">
        <f>Metodología!C22</f>
        <v>D1. Legitimidad de las instancias para la participación y coordinación</v>
      </c>
      <c r="E491" s="256">
        <f>+IF(H398="","",H398)</f>
        <v>1</v>
      </c>
      <c r="F491" s="257">
        <f>+IF(AND($J$491=1,$J$492=1,$J$493=1,$J$494=1,$J$494=1,$J$496=1),1/6,IF(AND($J$491=1,$J$492=0,$J$493=1,$J$494=1,$J$495=1,$J$496=1),1/5,""))</f>
        <v>0.2</v>
      </c>
      <c r="G491" s="258">
        <f>+IF(E491="","",(E491*F491))</f>
        <v>0.2</v>
      </c>
      <c r="H491" s="1043">
        <f>SUM(G491:G496)</f>
        <v>2.6</v>
      </c>
      <c r="I491" s="1044">
        <f>IF(H491="","",(H491*100)/4/100)</f>
        <v>0.65</v>
      </c>
      <c r="J491" s="181">
        <f>+IF(E491=0,0,1)</f>
        <v>1</v>
      </c>
    </row>
    <row r="492" spans="1:10" ht="35.25" customHeight="1">
      <c r="A492" s="243"/>
      <c r="B492" s="190"/>
      <c r="C492" s="1041"/>
      <c r="D492" s="255" t="str">
        <f>C401</f>
        <v>D2. Articulación entre la autoridad ambiental y la tradicional para la gestión del área protegida</v>
      </c>
      <c r="E492" s="256">
        <f>IF(H416="","",H416)</f>
        <v>0</v>
      </c>
      <c r="F492" s="182">
        <f>+IF(E492=0,0%,F491)</f>
        <v>0</v>
      </c>
      <c r="G492" s="180" t="str">
        <f>+IF(E492&gt;=1,E492*F492,"")</f>
        <v/>
      </c>
      <c r="H492" s="1043"/>
      <c r="I492" s="1044"/>
      <c r="J492" s="181">
        <f t="shared" ref="J492:J496" si="4">+IF(E492=0,0,1)</f>
        <v>0</v>
      </c>
    </row>
    <row r="493" spans="1:10" ht="27.9" customHeight="1">
      <c r="A493" s="243"/>
      <c r="B493" s="190"/>
      <c r="C493" s="1041"/>
      <c r="D493" s="255" t="str">
        <f>Metodología!C24</f>
        <v>D3. Cualificación de actores estratégicos</v>
      </c>
      <c r="E493" s="256">
        <f>+IF(H435="","",H435)</f>
        <v>3</v>
      </c>
      <c r="F493" s="257">
        <f>+IF(AND($J$491=1,$J$492=1,$J$493=1,$J$494=1,$J$494=1,$J$496=1),1/6,IF(AND($J$491=1,$J$492=0,$J$493=1,$J$494=1,$J$495=1,$J$496=1),1/5,""))</f>
        <v>0.2</v>
      </c>
      <c r="G493" s="258">
        <f t="shared" ref="G493:G496" si="5">+IF(E493="","",(E493*F493))</f>
        <v>0.60000000000000009</v>
      </c>
      <c r="H493" s="1043"/>
      <c r="I493" s="1044"/>
      <c r="J493" s="181">
        <f t="shared" si="4"/>
        <v>1</v>
      </c>
    </row>
    <row r="494" spans="1:10" ht="27.9" customHeight="1">
      <c r="A494" s="243"/>
      <c r="B494" s="190"/>
      <c r="C494" s="1041"/>
      <c r="D494" s="255" t="str">
        <f>Metodología!C25</f>
        <v>D4. Manejo de conflictos</v>
      </c>
      <c r="E494" s="256">
        <f>+IF(H452="","",H452)</f>
        <v>2</v>
      </c>
      <c r="F494" s="257">
        <f>+IF(AND($J$491=1,$J$492=1,$J$493=1,$J$494=1,$J$494=1,$J$496=1),1/6,IF(AND($J$491=1,$J$492=0,$J$493=1,$J$494=1,$J$495=1,$J$496=1),1/5,""))</f>
        <v>0.2</v>
      </c>
      <c r="G494" s="258">
        <f t="shared" si="5"/>
        <v>0.4</v>
      </c>
      <c r="H494" s="1043"/>
      <c r="I494" s="1044"/>
      <c r="J494" s="181">
        <f t="shared" si="4"/>
        <v>1</v>
      </c>
    </row>
    <row r="495" spans="1:10" ht="27.9" customHeight="1">
      <c r="A495" s="243"/>
      <c r="B495" s="190"/>
      <c r="C495" s="1042"/>
      <c r="D495" s="255" t="str">
        <f>Metodología!C26</f>
        <v>D5. Incidencia del riesgo público en la gestión</v>
      </c>
      <c r="E495" s="256">
        <f>+IF(H469="","",H469)</f>
        <v>4</v>
      </c>
      <c r="F495" s="257">
        <f>+IF(AND($J$491=1,$J$492=1,$J$493=1,$J$494=1,$J$494=1,$J$496=1),1/6,IF(AND($J$491=1,$J$492=0,$J$493=1,$J$494=1,$J$495=1,$J$496=1),1/5,""))</f>
        <v>0.2</v>
      </c>
      <c r="G495" s="258">
        <f t="shared" si="5"/>
        <v>0.8</v>
      </c>
      <c r="H495" s="1043"/>
      <c r="I495" s="1044"/>
      <c r="J495" s="181">
        <f t="shared" si="4"/>
        <v>1</v>
      </c>
    </row>
    <row r="496" spans="1:10" ht="27.9" customHeight="1">
      <c r="A496" s="243"/>
      <c r="B496" s="190"/>
      <c r="C496" s="1042"/>
      <c r="D496" s="255" t="str">
        <f>Metodología!C27</f>
        <v>D6. Inclusión de elementos intergeneracionales/género para la gestión del AP</v>
      </c>
      <c r="E496" s="256">
        <f>+IF(H486="","",H486)</f>
        <v>3</v>
      </c>
      <c r="F496" s="257">
        <f>+IF(AND($J$491=1,$J$492=1,$J$493=1,$J$494=1,$J$494=1,$J$496=1),1/6,IF(AND($J$491=1,$J$492=0,$J$493=1,$J$494=1,$J$495=1,$J$496=1),1/5,""))</f>
        <v>0.2</v>
      </c>
      <c r="G496" s="258">
        <f t="shared" si="5"/>
        <v>0.60000000000000009</v>
      </c>
      <c r="H496" s="1043"/>
      <c r="I496" s="1044"/>
      <c r="J496" s="181">
        <f t="shared" si="4"/>
        <v>1</v>
      </c>
    </row>
    <row r="497" spans="1:9" ht="56.25" customHeight="1">
      <c r="A497" s="243"/>
      <c r="B497" s="190"/>
      <c r="C497" s="213"/>
      <c r="D497" s="213"/>
      <c r="E497" s="213"/>
      <c r="F497" s="259"/>
      <c r="G497" s="213"/>
      <c r="H497" s="213"/>
      <c r="I497" s="213"/>
    </row>
    <row r="498" spans="1:9" ht="36.6">
      <c r="A498" s="260"/>
      <c r="B498" s="190"/>
      <c r="C498" s="1045" t="str">
        <f>Metodología!A28</f>
        <v>E. RECURSOS</v>
      </c>
      <c r="D498" s="1045"/>
      <c r="E498" s="1045"/>
      <c r="F498" s="1045"/>
      <c r="G498" s="1045"/>
      <c r="H498" s="1045"/>
      <c r="I498" s="1045"/>
    </row>
    <row r="499" spans="1:9">
      <c r="A499" s="260"/>
      <c r="B499" s="190"/>
      <c r="C499" s="190"/>
      <c r="D499" s="190"/>
      <c r="E499" s="190"/>
      <c r="F499" s="190"/>
      <c r="G499" s="190"/>
      <c r="H499" s="190"/>
      <c r="I499" s="190"/>
    </row>
    <row r="500" spans="1:9" ht="30.75" customHeight="1">
      <c r="A500" s="260"/>
      <c r="B500" s="190"/>
      <c r="C500" s="825" t="str">
        <f>Metodología!C28</f>
        <v>E1. Sostenibilidad financiera</v>
      </c>
      <c r="D500" s="826"/>
      <c r="E500" s="826"/>
      <c r="F500" s="826"/>
      <c r="G500" s="826"/>
      <c r="H500" s="826"/>
      <c r="I500" s="826"/>
    </row>
    <row r="501" spans="1:9" ht="102" customHeight="1">
      <c r="A501" s="260"/>
      <c r="B501" s="190"/>
      <c r="C501" s="261" t="s">
        <v>57</v>
      </c>
      <c r="D501" s="800" t="str">
        <f>Metodología!D28</f>
        <v>Analiza si el presupuesto asignado al área anualmente, independiente de su fuente de financiamiento, permite cubrir los costos recurrentes y si como estrategia a largo plazo para la sostenibilidad de los procesos que se desarrollan en el área protegida, se ha contemplado mecanismos de financiamiento como cobro de tarifas a usuarios, permisos, entre otros. Los costos recurrentes corresponden a aquellos que se generan regularmente, año tras año y son esenciales para el manejo del área protegida.</v>
      </c>
      <c r="E501" s="800"/>
      <c r="F501" s="800"/>
      <c r="G501" s="800"/>
      <c r="H501" s="800"/>
      <c r="I501" s="800"/>
    </row>
    <row r="502" spans="1:9" ht="78.75" customHeight="1">
      <c r="A502" s="260"/>
      <c r="B502" s="190"/>
      <c r="C502" s="295" t="s">
        <v>248</v>
      </c>
      <c r="D502" s="827" t="s">
        <v>341</v>
      </c>
      <c r="E502" s="827"/>
      <c r="F502" s="827"/>
      <c r="G502" s="827"/>
      <c r="H502" s="827"/>
      <c r="I502" s="827"/>
    </row>
    <row r="503" spans="1:9" ht="141" customHeight="1">
      <c r="A503" s="260"/>
      <c r="B503" s="190"/>
      <c r="C503" s="295" t="s">
        <v>250</v>
      </c>
      <c r="D503" s="984" t="s">
        <v>1168</v>
      </c>
      <c r="E503" s="984"/>
      <c r="F503" s="984"/>
      <c r="G503" s="984"/>
      <c r="H503" s="984"/>
      <c r="I503" s="984"/>
    </row>
    <row r="504" spans="1:9">
      <c r="A504" s="260"/>
      <c r="C504" s="987" t="s">
        <v>251</v>
      </c>
      <c r="D504" s="809" t="s">
        <v>342</v>
      </c>
      <c r="E504" s="809"/>
      <c r="F504" s="810" t="s">
        <v>247</v>
      </c>
      <c r="G504" s="810"/>
      <c r="H504" s="810"/>
      <c r="I504" s="810"/>
    </row>
    <row r="505" spans="1:9">
      <c r="A505" s="260"/>
      <c r="C505" s="987"/>
      <c r="D505" s="809"/>
      <c r="E505" s="809"/>
      <c r="F505" s="810"/>
      <c r="G505" s="810"/>
      <c r="H505" s="810"/>
      <c r="I505" s="810"/>
    </row>
    <row r="506" spans="1:9" ht="15" customHeight="1">
      <c r="A506" s="260"/>
      <c r="C506" s="987"/>
      <c r="D506" s="809"/>
      <c r="E506" s="809"/>
      <c r="F506" s="810"/>
      <c r="G506" s="810"/>
      <c r="H506" s="810"/>
      <c r="I506" s="810"/>
    </row>
    <row r="507" spans="1:9" ht="15" customHeight="1">
      <c r="A507" s="260"/>
      <c r="C507" s="987"/>
      <c r="D507" s="809"/>
      <c r="E507" s="809"/>
      <c r="F507" s="810"/>
      <c r="G507" s="810"/>
      <c r="H507" s="810"/>
      <c r="I507" s="810"/>
    </row>
    <row r="508" spans="1:9" ht="15" customHeight="1">
      <c r="A508" s="260"/>
      <c r="C508" s="987"/>
      <c r="D508" s="809" t="s">
        <v>255</v>
      </c>
      <c r="E508" s="809"/>
      <c r="F508" s="809"/>
      <c r="G508" s="809"/>
      <c r="H508" s="809"/>
      <c r="I508" s="809"/>
    </row>
    <row r="509" spans="1:9" ht="25.5" customHeight="1">
      <c r="A509" s="260"/>
      <c r="B509" s="190"/>
      <c r="C509" s="262" t="s">
        <v>256</v>
      </c>
      <c r="D509" s="1038" t="s">
        <v>257</v>
      </c>
      <c r="E509" s="1038"/>
      <c r="F509" s="1038"/>
      <c r="G509" s="1038"/>
      <c r="H509" s="1039"/>
      <c r="I509" s="1039"/>
    </row>
    <row r="510" spans="1:9" ht="57" customHeight="1">
      <c r="A510" s="260"/>
      <c r="B510" s="190"/>
      <c r="C510" s="263">
        <v>1</v>
      </c>
      <c r="D510" s="799" t="str">
        <f>Metodología!E28</f>
        <v>No existe un presupuesto asignado para la administración y manejo del área protegida</v>
      </c>
      <c r="E510" s="799"/>
      <c r="F510" s="799"/>
      <c r="G510" s="799"/>
      <c r="H510" s="799"/>
      <c r="I510" s="799"/>
    </row>
    <row r="511" spans="1:9" ht="57" customHeight="1">
      <c r="A511" s="260"/>
      <c r="B511" s="190"/>
      <c r="C511" s="263">
        <v>2</v>
      </c>
      <c r="D511" s="799" t="str">
        <f>Metodología!F28</f>
        <v>Existe un presupuesto que cubre parte de los costos recurrentes</v>
      </c>
      <c r="E511" s="799"/>
      <c r="F511" s="799"/>
      <c r="G511" s="799"/>
      <c r="H511" s="799"/>
      <c r="I511" s="799"/>
    </row>
    <row r="512" spans="1:9" ht="57" customHeight="1">
      <c r="A512" s="260"/>
      <c r="B512" s="190"/>
      <c r="C512" s="263">
        <v>3</v>
      </c>
      <c r="D512" s="799" t="str">
        <f>Metodología!G28</f>
        <v>El presupuesto cubre los costos recurrentes. Se diseñan mecanismos financieros para cubrir la totalidad de las necesidades de gestión y reducir la brecha financiera</v>
      </c>
      <c r="E512" s="799"/>
      <c r="F512" s="799"/>
      <c r="G512" s="799"/>
      <c r="H512" s="799"/>
      <c r="I512" s="799"/>
    </row>
    <row r="513" spans="1:9" ht="57" customHeight="1">
      <c r="A513" s="260"/>
      <c r="B513" s="190"/>
      <c r="C513" s="263">
        <v>4</v>
      </c>
      <c r="D513" s="799" t="str">
        <f>Metodología!H28</f>
        <v>Se cuenta con un presupuesto continuo que cubre los costos recurrentes y las necesidades de gestión y se implementan diversos mecanismos financieros para reducir la brecha financiera, como: tasas, tarifas, permisos, entre otros.</v>
      </c>
      <c r="E513" s="799"/>
      <c r="F513" s="799"/>
      <c r="G513" s="799"/>
      <c r="H513" s="799"/>
      <c r="I513" s="799"/>
    </row>
    <row r="514" spans="1:9" ht="38.1" customHeight="1">
      <c r="A514" s="260"/>
      <c r="B514" s="190"/>
      <c r="C514" s="213"/>
      <c r="D514" s="797" t="s">
        <v>258</v>
      </c>
      <c r="E514" s="797"/>
      <c r="F514" s="797"/>
      <c r="G514" s="798"/>
      <c r="H514" s="824">
        <v>2</v>
      </c>
      <c r="I514" s="824"/>
    </row>
    <row r="515" spans="1:9" ht="138" customHeight="1">
      <c r="A515" s="260"/>
      <c r="B515" s="190"/>
      <c r="C515" s="264" t="s">
        <v>265</v>
      </c>
      <c r="D515" s="801" t="s">
        <v>1169</v>
      </c>
      <c r="E515" s="801"/>
      <c r="F515" s="801"/>
      <c r="G515" s="801"/>
      <c r="H515" s="801"/>
      <c r="I515" s="801"/>
    </row>
    <row r="516" spans="1:9" ht="41.25" customHeight="1">
      <c r="A516" s="260"/>
      <c r="B516" s="190"/>
      <c r="C516" s="213"/>
      <c r="D516" s="213"/>
      <c r="E516" s="213"/>
      <c r="F516" s="213"/>
      <c r="G516" s="213"/>
      <c r="H516" s="213"/>
      <c r="I516" s="213"/>
    </row>
    <row r="517" spans="1:9" ht="23.4">
      <c r="A517" s="260"/>
      <c r="B517" s="190"/>
      <c r="C517" s="825" t="str">
        <f>Metodología!C29</f>
        <v>E2. Talento humano</v>
      </c>
      <c r="D517" s="826"/>
      <c r="E517" s="826"/>
      <c r="F517" s="826"/>
      <c r="G517" s="826"/>
      <c r="H517" s="826"/>
      <c r="I517" s="826"/>
    </row>
    <row r="518" spans="1:9" ht="63" customHeight="1">
      <c r="A518" s="260"/>
      <c r="B518" s="190"/>
      <c r="C518" s="261" t="s">
        <v>57</v>
      </c>
      <c r="D518" s="800" t="str">
        <f>Metodología!D29</f>
        <v>Analiza la disponibilidad del talento humano y si el mismo cuenta con las destrezas y competencias requeridas para la adecuada gestión del área protegida. Esto implica que el talento humano cuenta con la formación, experiencia y capacidad técnica necesaria y que adicionalmente, ha sido entrenado para atender las necesidades de manejo.</v>
      </c>
      <c r="E518" s="800"/>
      <c r="F518" s="800"/>
      <c r="G518" s="800"/>
      <c r="H518" s="800"/>
      <c r="I518" s="800"/>
    </row>
    <row r="519" spans="1:9" ht="78" customHeight="1">
      <c r="A519" s="260"/>
      <c r="B519" s="190"/>
      <c r="C519" s="295" t="s">
        <v>248</v>
      </c>
      <c r="D519" s="827" t="s">
        <v>343</v>
      </c>
      <c r="E519" s="827"/>
      <c r="F519" s="827"/>
      <c r="G519" s="827"/>
      <c r="H519" s="827"/>
      <c r="I519" s="827"/>
    </row>
    <row r="520" spans="1:9" ht="141" customHeight="1">
      <c r="A520" s="260"/>
      <c r="B520" s="190"/>
      <c r="C520" s="295" t="s">
        <v>250</v>
      </c>
      <c r="D520" s="984" t="s">
        <v>1189</v>
      </c>
      <c r="E520" s="984"/>
      <c r="F520" s="984"/>
      <c r="G520" s="984"/>
      <c r="H520" s="984"/>
      <c r="I520" s="984"/>
    </row>
    <row r="521" spans="1:9">
      <c r="A521" s="260"/>
      <c r="C521" s="987" t="s">
        <v>251</v>
      </c>
      <c r="D521" s="809" t="s">
        <v>342</v>
      </c>
      <c r="E521" s="809"/>
      <c r="F521" s="810" t="s">
        <v>247</v>
      </c>
      <c r="G521" s="810"/>
      <c r="H521" s="810"/>
      <c r="I521" s="810"/>
    </row>
    <row r="522" spans="1:9">
      <c r="A522" s="260"/>
      <c r="C522" s="987"/>
      <c r="D522" s="809"/>
      <c r="E522" s="809"/>
      <c r="F522" s="810"/>
      <c r="G522" s="810"/>
      <c r="H522" s="810"/>
      <c r="I522" s="810"/>
    </row>
    <row r="523" spans="1:9" ht="15" customHeight="1">
      <c r="A523" s="260"/>
      <c r="C523" s="987"/>
      <c r="D523" s="809"/>
      <c r="E523" s="809"/>
      <c r="F523" s="810"/>
      <c r="G523" s="810"/>
      <c r="H523" s="810"/>
      <c r="I523" s="810"/>
    </row>
    <row r="524" spans="1:9" ht="15" customHeight="1">
      <c r="A524" s="260"/>
      <c r="C524" s="987"/>
      <c r="D524" s="809"/>
      <c r="E524" s="809"/>
      <c r="F524" s="810"/>
      <c r="G524" s="810"/>
      <c r="H524" s="810"/>
      <c r="I524" s="810"/>
    </row>
    <row r="525" spans="1:9" ht="15" customHeight="1">
      <c r="A525" s="260"/>
      <c r="C525" s="987"/>
      <c r="D525" s="809" t="s">
        <v>255</v>
      </c>
      <c r="E525" s="809"/>
      <c r="F525" s="809"/>
      <c r="G525" s="809"/>
      <c r="H525" s="809"/>
      <c r="I525" s="809"/>
    </row>
    <row r="526" spans="1:9" ht="30.75" customHeight="1">
      <c r="A526" s="260"/>
      <c r="B526" s="190"/>
      <c r="C526" s="262" t="s">
        <v>256</v>
      </c>
      <c r="D526" s="985" t="s">
        <v>257</v>
      </c>
      <c r="E526" s="985"/>
      <c r="F526" s="985"/>
      <c r="G526" s="985"/>
      <c r="H526" s="986"/>
      <c r="I526" s="986"/>
    </row>
    <row r="527" spans="1:9" ht="57" customHeight="1">
      <c r="A527" s="260"/>
      <c r="B527" s="190"/>
      <c r="C527" s="265">
        <v>1</v>
      </c>
      <c r="D527" s="799" t="str">
        <f>Metodología!E29</f>
        <v>El personal es insuficiente para implementar todas las líneas de gestión y sus destrezas y competencias no son las requeridas</v>
      </c>
      <c r="E527" s="799"/>
      <c r="F527" s="799"/>
      <c r="G527" s="799"/>
      <c r="H527" s="799"/>
      <c r="I527" s="799"/>
    </row>
    <row r="528" spans="1:9" ht="57" customHeight="1">
      <c r="A528" s="260"/>
      <c r="B528" s="190"/>
      <c r="C528" s="265">
        <v>2</v>
      </c>
      <c r="D528" s="799" t="str">
        <f>Metodología!F29</f>
        <v>El personal es insuficiente para implementar la mayoría de las líneas de gestión y sus destrezas y competencias no son las requeridas</v>
      </c>
      <c r="E528" s="799"/>
      <c r="F528" s="799"/>
      <c r="G528" s="799"/>
      <c r="H528" s="799"/>
      <c r="I528" s="799"/>
    </row>
    <row r="529" spans="1:9" ht="57" customHeight="1">
      <c r="A529" s="260"/>
      <c r="B529" s="190"/>
      <c r="C529" s="265">
        <v>3</v>
      </c>
      <c r="D529" s="799" t="str">
        <f>Metodología!G29</f>
        <v>El personal es suficiente para implementar la mayoría de las líneas de gestión y sus destrezas y competencias son aceptables</v>
      </c>
      <c r="E529" s="799"/>
      <c r="F529" s="799"/>
      <c r="G529" s="799"/>
      <c r="H529" s="799"/>
      <c r="I529" s="799"/>
    </row>
    <row r="530" spans="1:9" ht="57" customHeight="1">
      <c r="A530" s="260"/>
      <c r="B530" s="190"/>
      <c r="C530" s="265">
        <v>4</v>
      </c>
      <c r="D530" s="799" t="str">
        <f>Metodología!H29</f>
        <v>El personal es suficiente para implementar todas las líneas de gestión, se encuentra capacitado y tiene las competencias y destrezas requeridas</v>
      </c>
      <c r="E530" s="799"/>
      <c r="F530" s="799"/>
      <c r="G530" s="799"/>
      <c r="H530" s="799"/>
      <c r="I530" s="799"/>
    </row>
    <row r="531" spans="1:9" ht="39" customHeight="1">
      <c r="A531" s="260"/>
      <c r="B531" s="190"/>
      <c r="C531" s="213"/>
      <c r="D531" s="797" t="s">
        <v>258</v>
      </c>
      <c r="E531" s="797"/>
      <c r="F531" s="797"/>
      <c r="G531" s="798"/>
      <c r="H531" s="824">
        <v>1</v>
      </c>
      <c r="I531" s="824"/>
    </row>
    <row r="532" spans="1:9" ht="138" customHeight="1">
      <c r="A532" s="260"/>
      <c r="B532" s="190"/>
      <c r="C532" s="264" t="s">
        <v>265</v>
      </c>
      <c r="D532" s="801" t="s">
        <v>1190</v>
      </c>
      <c r="E532" s="801"/>
      <c r="F532" s="801"/>
      <c r="G532" s="801"/>
      <c r="H532" s="801"/>
      <c r="I532" s="801"/>
    </row>
    <row r="533" spans="1:9" ht="44.25" customHeight="1">
      <c r="A533" s="260"/>
      <c r="B533" s="190"/>
      <c r="C533" s="213"/>
      <c r="D533" s="213"/>
      <c r="E533" s="213"/>
      <c r="F533" s="213"/>
      <c r="G533" s="213"/>
      <c r="H533" s="213"/>
      <c r="I533" s="213"/>
    </row>
    <row r="534" spans="1:9" ht="30.75" customHeight="1">
      <c r="A534" s="260"/>
      <c r="B534" s="190"/>
      <c r="C534" s="825" t="str">
        <f>Metodología!C30</f>
        <v>E3. Equipo e infraestructura</v>
      </c>
      <c r="D534" s="826"/>
      <c r="E534" s="826"/>
      <c r="F534" s="826"/>
      <c r="G534" s="826"/>
      <c r="H534" s="826"/>
      <c r="I534" s="826"/>
    </row>
    <row r="535" spans="1:9" ht="54.75" customHeight="1">
      <c r="A535" s="260"/>
      <c r="B535" s="190"/>
      <c r="C535" s="266" t="s">
        <v>57</v>
      </c>
      <c r="D535" s="800" t="str">
        <f>Metodología!D30</f>
        <v>Analiza para las líneas de gestión que lo requieren, la disponibilidad y mantenimiento de los equipos e infraestructura física. Este último incluye el mantenimiento preventivo y reparaciones oportunas.</v>
      </c>
      <c r="E535" s="800"/>
      <c r="F535" s="800"/>
      <c r="G535" s="800"/>
      <c r="H535" s="800"/>
      <c r="I535" s="800"/>
    </row>
    <row r="536" spans="1:9" ht="78" customHeight="1">
      <c r="A536" s="260"/>
      <c r="B536" s="190"/>
      <c r="C536" s="266" t="s">
        <v>248</v>
      </c>
      <c r="D536" s="827" t="s">
        <v>344</v>
      </c>
      <c r="E536" s="827"/>
      <c r="F536" s="827"/>
      <c r="G536" s="827"/>
      <c r="H536" s="827"/>
      <c r="I536" s="827"/>
    </row>
    <row r="537" spans="1:9" ht="141" customHeight="1">
      <c r="A537" s="260"/>
      <c r="B537" s="190"/>
      <c r="C537" s="266" t="s">
        <v>250</v>
      </c>
      <c r="D537" s="984" t="s">
        <v>1170</v>
      </c>
      <c r="E537" s="984"/>
      <c r="F537" s="984"/>
      <c r="G537" s="984"/>
      <c r="H537" s="984"/>
      <c r="I537" s="984"/>
    </row>
    <row r="538" spans="1:9">
      <c r="A538" s="260"/>
      <c r="C538" s="807" t="s">
        <v>251</v>
      </c>
      <c r="D538" s="808" t="s">
        <v>345</v>
      </c>
      <c r="E538" s="809"/>
      <c r="F538" s="810" t="s">
        <v>244</v>
      </c>
      <c r="G538" s="810"/>
      <c r="H538" s="810"/>
      <c r="I538" s="810"/>
    </row>
    <row r="539" spans="1:9">
      <c r="A539" s="260"/>
      <c r="C539" s="807"/>
      <c r="D539" s="808"/>
      <c r="E539" s="809"/>
      <c r="F539" s="810"/>
      <c r="G539" s="810"/>
      <c r="H539" s="810"/>
      <c r="I539" s="810"/>
    </row>
    <row r="540" spans="1:9" ht="15" customHeight="1">
      <c r="A540" s="260"/>
      <c r="C540" s="807"/>
      <c r="D540" s="808"/>
      <c r="E540" s="809"/>
      <c r="F540" s="810"/>
      <c r="G540" s="810"/>
      <c r="H540" s="810"/>
      <c r="I540" s="810"/>
    </row>
    <row r="541" spans="1:9" ht="15" customHeight="1">
      <c r="A541" s="260"/>
      <c r="C541" s="807"/>
      <c r="D541" s="808"/>
      <c r="E541" s="809"/>
      <c r="F541" s="810"/>
      <c r="G541" s="810"/>
      <c r="H541" s="810"/>
      <c r="I541" s="810"/>
    </row>
    <row r="542" spans="1:9" ht="15" customHeight="1">
      <c r="A542" s="260"/>
      <c r="C542" s="807"/>
      <c r="D542" s="808" t="s">
        <v>255</v>
      </c>
      <c r="E542" s="809"/>
      <c r="F542" s="809"/>
      <c r="G542" s="809"/>
      <c r="H542" s="809"/>
      <c r="I542" s="809"/>
    </row>
    <row r="543" spans="1:9" ht="30.75" customHeight="1">
      <c r="A543" s="260"/>
      <c r="B543" s="190"/>
      <c r="C543" s="804" t="s">
        <v>286</v>
      </c>
      <c r="D543" s="805"/>
      <c r="E543" s="805"/>
      <c r="F543" s="805"/>
      <c r="G543" s="805"/>
      <c r="H543" s="805"/>
      <c r="I543" s="806"/>
    </row>
    <row r="544" spans="1:9" s="190" customFormat="1" ht="36" customHeight="1">
      <c r="A544" s="260"/>
      <c r="C544" s="802" t="s">
        <v>346</v>
      </c>
      <c r="D544" s="802"/>
      <c r="E544" s="802"/>
      <c r="F544" s="802"/>
      <c r="G544" s="802"/>
      <c r="H544" s="803" t="s">
        <v>244</v>
      </c>
      <c r="I544" s="803"/>
    </row>
    <row r="545" spans="1:9" s="190" customFormat="1" ht="36" customHeight="1">
      <c r="A545" s="260"/>
      <c r="C545" s="802" t="s">
        <v>347</v>
      </c>
      <c r="D545" s="802"/>
      <c r="E545" s="802"/>
      <c r="F545" s="802"/>
      <c r="G545" s="802"/>
      <c r="H545" s="803"/>
      <c r="I545" s="803"/>
    </row>
    <row r="546" spans="1:9" ht="26.25" customHeight="1">
      <c r="A546" s="260"/>
      <c r="B546" s="190"/>
      <c r="C546" s="301" t="s">
        <v>256</v>
      </c>
      <c r="D546" s="821" t="s">
        <v>257</v>
      </c>
      <c r="E546" s="821"/>
      <c r="F546" s="821"/>
      <c r="G546" s="821"/>
      <c r="H546" s="822"/>
      <c r="I546" s="822"/>
    </row>
    <row r="547" spans="1:9" ht="57" customHeight="1">
      <c r="A547" s="260"/>
      <c r="B547" s="190"/>
      <c r="C547" s="267">
        <v>1</v>
      </c>
      <c r="D547" s="831" t="str">
        <f>Metodología!E30</f>
        <v>No se cuenta con el equipo e infraestructura para la gestión</v>
      </c>
      <c r="E547" s="831"/>
      <c r="F547" s="831"/>
      <c r="G547" s="831"/>
      <c r="H547" s="831"/>
      <c r="I547" s="831"/>
    </row>
    <row r="548" spans="1:9" ht="57" customHeight="1">
      <c r="A548" s="260"/>
      <c r="B548" s="190"/>
      <c r="C548" s="265">
        <v>2</v>
      </c>
      <c r="D548" s="799" t="str">
        <f>Metodología!F30</f>
        <v>El equipo e infraestructura  son inadecuados para la gestión</v>
      </c>
      <c r="E548" s="799"/>
      <c r="F548" s="799"/>
      <c r="G548" s="799"/>
      <c r="H548" s="799"/>
      <c r="I548" s="799"/>
    </row>
    <row r="549" spans="1:9" ht="57" customHeight="1">
      <c r="A549" s="260"/>
      <c r="B549" s="190"/>
      <c r="C549" s="265">
        <v>3</v>
      </c>
      <c r="D549" s="799" t="str">
        <f>Metodología!G30</f>
        <v>El  equipo e infraestructura son adecuados y su mantenimiento es esporádico.</v>
      </c>
      <c r="E549" s="799"/>
      <c r="F549" s="799"/>
      <c r="G549" s="799"/>
      <c r="H549" s="799"/>
      <c r="I549" s="799"/>
    </row>
    <row r="550" spans="1:9" ht="57" customHeight="1">
      <c r="A550" s="260"/>
      <c r="B550" s="190"/>
      <c r="C550" s="265">
        <v>4</v>
      </c>
      <c r="D550" s="799" t="str">
        <f>Metodología!H30</f>
        <v>El  equipo e infraestructura son suficientes y adecuados para  la gestión, responden al plan de adquisiciones y cuentan con un mantenimiento continuo.</v>
      </c>
      <c r="E550" s="799"/>
      <c r="F550" s="799"/>
      <c r="G550" s="799"/>
      <c r="H550" s="799"/>
      <c r="I550" s="799"/>
    </row>
    <row r="551" spans="1:9" ht="38.1" customHeight="1">
      <c r="A551" s="260"/>
      <c r="B551" s="190"/>
      <c r="C551" s="213"/>
      <c r="D551" s="797" t="s">
        <v>258</v>
      </c>
      <c r="E551" s="797"/>
      <c r="F551" s="797"/>
      <c r="G551" s="798"/>
      <c r="H551" s="824">
        <v>3</v>
      </c>
      <c r="I551" s="824"/>
    </row>
    <row r="552" spans="1:9" ht="138" customHeight="1">
      <c r="A552" s="260"/>
      <c r="B552" s="190"/>
      <c r="C552" s="264" t="s">
        <v>265</v>
      </c>
      <c r="D552" s="801" t="s">
        <v>1171</v>
      </c>
      <c r="E552" s="801"/>
      <c r="F552" s="801"/>
      <c r="G552" s="801"/>
      <c r="H552" s="801"/>
      <c r="I552" s="801"/>
    </row>
    <row r="553" spans="1:9" ht="57.75" customHeight="1">
      <c r="A553" s="260"/>
      <c r="B553" s="190"/>
      <c r="C553" s="213"/>
      <c r="D553" s="213"/>
      <c r="E553" s="213"/>
      <c r="F553" s="213"/>
      <c r="G553" s="213"/>
      <c r="H553" s="213"/>
      <c r="I553" s="213"/>
    </row>
    <row r="554" spans="1:9" ht="23.25" customHeight="1">
      <c r="A554" s="260"/>
      <c r="B554" s="190"/>
      <c r="C554" s="828" t="s">
        <v>275</v>
      </c>
      <c r="D554" s="829"/>
      <c r="E554" s="829"/>
      <c r="F554" s="829"/>
      <c r="G554" s="829"/>
      <c r="H554" s="829"/>
      <c r="I554" s="830"/>
    </row>
    <row r="555" spans="1:9" ht="28.8">
      <c r="A555" s="260"/>
      <c r="B555" s="190"/>
      <c r="C555" s="268" t="s">
        <v>276</v>
      </c>
      <c r="D555" s="268" t="s">
        <v>56</v>
      </c>
      <c r="E555" s="303" t="s">
        <v>278</v>
      </c>
      <c r="F555" s="1032" t="s">
        <v>279</v>
      </c>
      <c r="G555" s="1032"/>
      <c r="H555" s="303" t="s">
        <v>280</v>
      </c>
      <c r="I555" s="303" t="s">
        <v>281</v>
      </c>
    </row>
    <row r="556" spans="1:9" ht="29.1" customHeight="1">
      <c r="A556" s="260"/>
      <c r="B556" s="190"/>
      <c r="C556" s="1033" t="s">
        <v>200</v>
      </c>
      <c r="D556" s="269" t="str">
        <f>Metodología!C28</f>
        <v>E1. Sostenibilidad financiera</v>
      </c>
      <c r="E556" s="270">
        <f>IF(H514="","",H514)</f>
        <v>2</v>
      </c>
      <c r="F556" s="271">
        <v>0.33333333333333337</v>
      </c>
      <c r="G556" s="272">
        <f>+IF(E556="","",(E556*F556))</f>
        <v>0.66666666666666674</v>
      </c>
      <c r="H556" s="1034">
        <f>SUM(G556:G558)</f>
        <v>2</v>
      </c>
      <c r="I556" s="1035">
        <f>IF(H556="","",(H556*100)/4/100)</f>
        <v>0.5</v>
      </c>
    </row>
    <row r="557" spans="1:9" ht="29.1" customHeight="1">
      <c r="A557" s="260"/>
      <c r="B557" s="190"/>
      <c r="C557" s="1033"/>
      <c r="D557" s="269" t="str">
        <f>Metodología!C29</f>
        <v>E2. Talento humano</v>
      </c>
      <c r="E557" s="270">
        <f>+IF(H531="","",H531)</f>
        <v>1</v>
      </c>
      <c r="F557" s="271">
        <v>0.33333333333333337</v>
      </c>
      <c r="G557" s="272">
        <f>+IF(E557="","",(E557*F557))</f>
        <v>0.33333333333333337</v>
      </c>
      <c r="H557" s="1034"/>
      <c r="I557" s="1035"/>
    </row>
    <row r="558" spans="1:9" ht="29.1" customHeight="1">
      <c r="A558" s="260"/>
      <c r="B558" s="190"/>
      <c r="C558" s="1033"/>
      <c r="D558" s="269" t="str">
        <f>Metodología!C30</f>
        <v>E3. Equipo e infraestructura</v>
      </c>
      <c r="E558" s="270">
        <f>+IF(H551="","",H551)</f>
        <v>3</v>
      </c>
      <c r="F558" s="271">
        <v>0.33333333333333337</v>
      </c>
      <c r="G558" s="272">
        <f>+IF(E558="","",(E558*F558))</f>
        <v>1</v>
      </c>
      <c r="H558" s="1034"/>
      <c r="I558" s="1035"/>
    </row>
    <row r="559" spans="1:9" ht="78" customHeight="1">
      <c r="A559" s="260"/>
      <c r="B559" s="190"/>
      <c r="C559" s="213"/>
      <c r="D559" s="213"/>
      <c r="E559" s="213"/>
      <c r="F559" s="273"/>
      <c r="G559" s="213"/>
      <c r="H559" s="213"/>
      <c r="I559" s="213"/>
    </row>
    <row r="560" spans="1:9" ht="36.6">
      <c r="A560" s="260"/>
      <c r="B560" s="190"/>
      <c r="C560" s="1036" t="str">
        <f>Metodología!A31</f>
        <v>F. SISTEMAS PRODUCTIVOS SOSTENIBLES</v>
      </c>
      <c r="D560" s="1036"/>
      <c r="E560" s="1036"/>
      <c r="F560" s="1036"/>
      <c r="G560" s="1036"/>
      <c r="H560" s="1036"/>
      <c r="I560" s="1036"/>
    </row>
    <row r="561" spans="1:10" ht="7.5" customHeight="1">
      <c r="A561" s="243"/>
      <c r="B561" s="190"/>
      <c r="C561" s="190"/>
      <c r="D561" s="190"/>
      <c r="E561" s="190"/>
      <c r="F561" s="190"/>
      <c r="G561" s="190"/>
      <c r="H561" s="190"/>
      <c r="I561" s="190"/>
    </row>
    <row r="562" spans="1:10" s="190" customFormat="1" ht="47.25" customHeight="1">
      <c r="A562" s="243"/>
      <c r="C562" s="1037" t="s">
        <v>348</v>
      </c>
      <c r="D562" s="1037"/>
      <c r="E562" s="1037"/>
      <c r="F562" s="1037"/>
      <c r="G562" s="1037"/>
      <c r="H562" s="1037"/>
      <c r="I562" s="1037"/>
      <c r="J562" s="178"/>
    </row>
    <row r="563" spans="1:10" s="190" customFormat="1">
      <c r="A563" s="243"/>
      <c r="C563" s="213"/>
      <c r="D563" s="213"/>
      <c r="E563" s="213"/>
      <c r="F563" s="213"/>
      <c r="G563" s="213"/>
      <c r="H563" s="213"/>
      <c r="I563" s="213"/>
    </row>
    <row r="564" spans="1:10" s="190" customFormat="1" ht="30" customHeight="1">
      <c r="A564" s="243"/>
      <c r="C564" s="812" t="str">
        <f>Metodología!C31</f>
        <v>F1. Implementación de cadenas de valor</v>
      </c>
      <c r="D564" s="813"/>
      <c r="E564" s="813"/>
      <c r="F564" s="813"/>
      <c r="G564" s="813"/>
      <c r="H564" s="813"/>
      <c r="I564" s="813"/>
    </row>
    <row r="565" spans="1:10" s="190" customFormat="1" ht="224.25" customHeight="1">
      <c r="A565" s="243"/>
      <c r="C565" s="274" t="s">
        <v>57</v>
      </c>
      <c r="D565" s="792" t="str">
        <f>Metodología!D31</f>
        <v>Comprende la capacidad de generar valor agregado en la cadena de diferentes productos o servicios de los sistemas productivos que se dan en las AP y en su zona de influencia y la posibilidad de que estas cadenas generen un comercio justo que pone al centro los seres humanos y la sostenibilidad social, económica y ambiental de las sociedades; dignificando el trabajo, respetando el medio ambiente y fomentando una gestión responsable y sostenible de los recursos naturales. 
De acuerdo al Plan Nacional de Biocomercio, los bienes y servicios sostenibles provenientes de los recursos naturales, son aquellos que, en su proceso de aprovechamiento, producción, manejo, transformación, comercialización y/o disposición, incorporan mejores prácticas ambientales garantizando la conservación del medio de donde fueron extraídos y la sostenibilidad del recurso. (ONVS 2014). De acuerdo a lo anterior se identifican, entre otros, los siguientes productos o servicios de los sistemas de producción presentes en el AP y en su zona de influencia, provenientes de los servicios de los ecosistemas:
• Productos maderables
• Productos no maderables
• Productos derivados de la fauna silvestre
• Ecoturismo
• Restauración</v>
      </c>
      <c r="E565" s="793"/>
      <c r="F565" s="793"/>
      <c r="G565" s="793"/>
      <c r="H565" s="793"/>
      <c r="I565" s="794"/>
    </row>
    <row r="566" spans="1:10" s="190" customFormat="1" ht="78" customHeight="1">
      <c r="A566" s="243"/>
      <c r="C566" s="294" t="s">
        <v>248</v>
      </c>
      <c r="D566" s="1020" t="s">
        <v>349</v>
      </c>
      <c r="E566" s="1020"/>
      <c r="F566" s="1020"/>
      <c r="G566" s="1020"/>
      <c r="H566" s="1020"/>
      <c r="I566" s="1020"/>
    </row>
    <row r="567" spans="1:10" s="190" customFormat="1" ht="141" customHeight="1">
      <c r="A567" s="243"/>
      <c r="C567" s="294" t="s">
        <v>250</v>
      </c>
      <c r="D567" s="795" t="s">
        <v>1172</v>
      </c>
      <c r="E567" s="795"/>
      <c r="F567" s="795"/>
      <c r="G567" s="795"/>
      <c r="H567" s="795"/>
      <c r="I567" s="795"/>
    </row>
    <row r="568" spans="1:10">
      <c r="A568" s="243"/>
      <c r="C568" s="1024" t="s">
        <v>251</v>
      </c>
      <c r="D568" s="791" t="s">
        <v>350</v>
      </c>
      <c r="E568" s="791"/>
      <c r="F568" s="771" t="s">
        <v>247</v>
      </c>
      <c r="G568" s="771"/>
      <c r="H568" s="771"/>
      <c r="I568" s="771"/>
    </row>
    <row r="569" spans="1:10">
      <c r="A569" s="243"/>
      <c r="C569" s="1024"/>
      <c r="D569" s="791" t="s">
        <v>351</v>
      </c>
      <c r="E569" s="791"/>
      <c r="F569" s="771" t="s">
        <v>244</v>
      </c>
      <c r="G569" s="771"/>
      <c r="H569" s="771"/>
      <c r="I569" s="771"/>
    </row>
    <row r="570" spans="1:10" ht="15" customHeight="1">
      <c r="A570" s="243"/>
      <c r="C570" s="1024"/>
      <c r="D570" s="791"/>
      <c r="E570" s="791"/>
      <c r="F570" s="771"/>
      <c r="G570" s="771"/>
      <c r="H570" s="771"/>
      <c r="I570" s="771"/>
    </row>
    <row r="571" spans="1:10" ht="15" customHeight="1">
      <c r="A571" s="243"/>
      <c r="C571" s="1024"/>
      <c r="D571" s="791"/>
      <c r="E571" s="791"/>
      <c r="F571" s="771"/>
      <c r="G571" s="771"/>
      <c r="H571" s="771"/>
      <c r="I571" s="771"/>
    </row>
    <row r="572" spans="1:10" ht="15" customHeight="1">
      <c r="A572" s="243"/>
      <c r="C572" s="1024"/>
      <c r="D572" s="791" t="s">
        <v>255</v>
      </c>
      <c r="E572" s="791"/>
      <c r="F572" s="791"/>
      <c r="G572" s="791"/>
      <c r="H572" s="791"/>
      <c r="I572" s="791"/>
    </row>
    <row r="573" spans="1:10" s="190" customFormat="1" ht="27.75" customHeight="1">
      <c r="A573" s="243"/>
      <c r="C573" s="275" t="s">
        <v>256</v>
      </c>
      <c r="D573" s="1030" t="s">
        <v>257</v>
      </c>
      <c r="E573" s="1030"/>
      <c r="F573" s="1030"/>
      <c r="G573" s="1030"/>
      <c r="H573" s="1031"/>
      <c r="I573" s="1031"/>
    </row>
    <row r="574" spans="1:10" s="190" customFormat="1" ht="33.6">
      <c r="A574" s="243"/>
      <c r="C574" s="276">
        <v>1</v>
      </c>
      <c r="D574" s="819" t="str">
        <f>Metodología!E31</f>
        <v>No se generan cadenas de valor y biocomercio para los sistemas productivos del área protegida</v>
      </c>
      <c r="E574" s="819"/>
      <c r="F574" s="819"/>
      <c r="G574" s="819"/>
      <c r="H574" s="819"/>
      <c r="I574" s="819"/>
    </row>
    <row r="575" spans="1:10" s="190" customFormat="1" ht="33.6">
      <c r="A575" s="243"/>
      <c r="C575" s="276">
        <v>2</v>
      </c>
      <c r="D575" s="819" t="str">
        <f>Metodología!F31</f>
        <v>Se caracteriza y priorizan sistemas productivos para generar cadenas de valor  y/o biocomercio</v>
      </c>
      <c r="E575" s="819"/>
      <c r="F575" s="819"/>
      <c r="G575" s="819"/>
      <c r="H575" s="819"/>
      <c r="I575" s="819"/>
    </row>
    <row r="576" spans="1:10" s="190" customFormat="1" ht="33.6">
      <c r="A576" s="243"/>
      <c r="C576" s="276">
        <v>3</v>
      </c>
      <c r="D576" s="819" t="str">
        <f>Metodología!G31</f>
        <v xml:space="preserve">Se avanza en la construcción del portafolio de productos y en la elaboración del programa de biocomercio </v>
      </c>
      <c r="E576" s="819"/>
      <c r="F576" s="819"/>
      <c r="G576" s="819"/>
      <c r="H576" s="819"/>
      <c r="I576" s="819"/>
    </row>
    <row r="577" spans="1:9" s="190" customFormat="1" ht="41.25" customHeight="1">
      <c r="A577" s="243"/>
      <c r="C577" s="276">
        <v>4</v>
      </c>
      <c r="D577" s="819" t="str">
        <f>Metodología!H31</f>
        <v>Se cuenta con un portafolio de productos, se implementan programas de biocomercio generando cadenas de valor y beneficios en las comunidades</v>
      </c>
      <c r="E577" s="819"/>
      <c r="F577" s="819"/>
      <c r="G577" s="819"/>
      <c r="H577" s="819"/>
      <c r="I577" s="819"/>
    </row>
    <row r="578" spans="1:9" s="190" customFormat="1" ht="33.75" customHeight="1">
      <c r="A578" s="243"/>
      <c r="C578" s="213"/>
      <c r="D578" s="991" t="s">
        <v>258</v>
      </c>
      <c r="E578" s="991"/>
      <c r="F578" s="991"/>
      <c r="G578" s="992"/>
      <c r="H578" s="993">
        <v>2</v>
      </c>
      <c r="I578" s="993"/>
    </row>
    <row r="579" spans="1:9" s="190" customFormat="1" ht="138" customHeight="1">
      <c r="A579" s="243"/>
      <c r="C579" s="277" t="s">
        <v>265</v>
      </c>
      <c r="D579" s="820" t="s">
        <v>1173</v>
      </c>
      <c r="E579" s="820"/>
      <c r="F579" s="820"/>
      <c r="G579" s="820"/>
      <c r="H579" s="820"/>
      <c r="I579" s="820"/>
    </row>
    <row r="580" spans="1:9" s="190" customFormat="1" ht="67.5" customHeight="1">
      <c r="A580" s="243"/>
      <c r="C580" s="232"/>
      <c r="D580" s="232"/>
      <c r="E580" s="232"/>
      <c r="F580" s="232"/>
      <c r="G580" s="232"/>
      <c r="H580" s="232"/>
      <c r="I580" s="232"/>
    </row>
    <row r="581" spans="1:9" s="190" customFormat="1" ht="23.4">
      <c r="A581" s="243"/>
      <c r="C581" s="812" t="str">
        <f>Metodología!C32</f>
        <v>F2. Buenas prácticas</v>
      </c>
      <c r="D581" s="813"/>
      <c r="E581" s="813"/>
      <c r="F581" s="813"/>
      <c r="G581" s="813"/>
      <c r="H581" s="813"/>
      <c r="I581" s="813"/>
    </row>
    <row r="582" spans="1:9" s="190" customFormat="1" ht="81.75" customHeight="1">
      <c r="A582" s="243"/>
      <c r="C582" s="274" t="s">
        <v>57</v>
      </c>
      <c r="D582" s="814" t="str">
        <f>Metodología!D32</f>
        <v>Analiza si las prácticas utilizadas en los sistemas productivos y el turismo  son sostenibles (en aspectos socioeconómicos, biofísicos y técnico productivos), de manera que sean coherentes con los objetivos del AP y con su área de influencia.</v>
      </c>
      <c r="E582" s="814"/>
      <c r="F582" s="814"/>
      <c r="G582" s="814"/>
      <c r="H582" s="814"/>
      <c r="I582" s="814"/>
    </row>
    <row r="583" spans="1:9" s="190" customFormat="1" ht="78" customHeight="1">
      <c r="A583" s="243"/>
      <c r="C583" s="294" t="s">
        <v>248</v>
      </c>
      <c r="D583" s="1020" t="s">
        <v>352</v>
      </c>
      <c r="E583" s="1020"/>
      <c r="F583" s="1020"/>
      <c r="G583" s="1020"/>
      <c r="H583" s="1020"/>
      <c r="I583" s="1020"/>
    </row>
    <row r="584" spans="1:9" s="190" customFormat="1" ht="140.1" customHeight="1">
      <c r="A584" s="243"/>
      <c r="C584" s="294" t="s">
        <v>250</v>
      </c>
      <c r="D584" s="815" t="s">
        <v>1174</v>
      </c>
      <c r="E584" s="815"/>
      <c r="F584" s="815"/>
      <c r="G584" s="815"/>
      <c r="H584" s="815"/>
      <c r="I584" s="815"/>
    </row>
    <row r="585" spans="1:9">
      <c r="A585" s="243"/>
      <c r="C585" s="1024" t="s">
        <v>251</v>
      </c>
      <c r="D585" s="791" t="s">
        <v>353</v>
      </c>
      <c r="E585" s="791"/>
      <c r="F585" s="791" t="s">
        <v>247</v>
      </c>
      <c r="G585" s="791"/>
      <c r="H585" s="791"/>
      <c r="I585" s="791"/>
    </row>
    <row r="586" spans="1:9">
      <c r="A586" s="243"/>
      <c r="C586" s="1024"/>
      <c r="D586" s="791" t="s">
        <v>354</v>
      </c>
      <c r="E586" s="791"/>
      <c r="F586" s="791" t="s">
        <v>247</v>
      </c>
      <c r="G586" s="791"/>
      <c r="H586" s="791"/>
      <c r="I586" s="791"/>
    </row>
    <row r="587" spans="1:9" ht="15" customHeight="1">
      <c r="A587" s="243"/>
      <c r="C587" s="1024"/>
      <c r="D587" s="791"/>
      <c r="E587" s="791"/>
      <c r="F587" s="791"/>
      <c r="G587" s="791"/>
      <c r="H587" s="791"/>
      <c r="I587" s="791"/>
    </row>
    <row r="588" spans="1:9" ht="15" customHeight="1">
      <c r="A588" s="243"/>
      <c r="C588" s="1024"/>
      <c r="D588" s="791"/>
      <c r="E588" s="791"/>
      <c r="F588" s="791"/>
      <c r="G588" s="791"/>
      <c r="H588" s="791"/>
      <c r="I588" s="791"/>
    </row>
    <row r="589" spans="1:9" ht="15" customHeight="1">
      <c r="A589" s="243"/>
      <c r="C589" s="1024"/>
      <c r="D589" s="791" t="s">
        <v>255</v>
      </c>
      <c r="E589" s="791"/>
      <c r="F589" s="791"/>
      <c r="G589" s="791"/>
      <c r="H589" s="791"/>
      <c r="I589" s="791"/>
    </row>
    <row r="590" spans="1:9" s="190" customFormat="1" ht="27.75" customHeight="1">
      <c r="A590" s="243"/>
      <c r="C590" s="275" t="s">
        <v>256</v>
      </c>
      <c r="D590" s="1030" t="s">
        <v>257</v>
      </c>
      <c r="E590" s="1030"/>
      <c r="F590" s="1030"/>
      <c r="G590" s="1030"/>
      <c r="H590" s="1031"/>
      <c r="I590" s="1031"/>
    </row>
    <row r="591" spans="1:9" s="190" customFormat="1" ht="57" customHeight="1">
      <c r="A591" s="243"/>
      <c r="C591" s="276">
        <v>1</v>
      </c>
      <c r="D591" s="819" t="str">
        <f>Metodología!E32</f>
        <v>No existe una caracterización detallada de los sistemas productivos del AP</v>
      </c>
      <c r="E591" s="819"/>
      <c r="F591" s="819"/>
      <c r="G591" s="819"/>
      <c r="H591" s="819"/>
      <c r="I591" s="819"/>
    </row>
    <row r="592" spans="1:9" s="190" customFormat="1" ht="57" customHeight="1">
      <c r="A592" s="243"/>
      <c r="C592" s="276">
        <v>2</v>
      </c>
      <c r="D592" s="819" t="str">
        <f>Metodología!F32</f>
        <v>Los sistemas productivos del AP no incluyen buenas prácticas en sus procesos</v>
      </c>
      <c r="E592" s="819"/>
      <c r="F592" s="819"/>
      <c r="G592" s="819"/>
      <c r="H592" s="819"/>
      <c r="I592" s="819"/>
    </row>
    <row r="593" spans="1:9" s="190" customFormat="1" ht="57" customHeight="1">
      <c r="A593" s="243"/>
      <c r="C593" s="276">
        <v>3</v>
      </c>
      <c r="D593" s="819" t="str">
        <f>Metodología!G32</f>
        <v>Se inicia la implementación de buenas prácticas en los sistemas productivos del AP</v>
      </c>
      <c r="E593" s="819"/>
      <c r="F593" s="819"/>
      <c r="G593" s="819"/>
      <c r="H593" s="819"/>
      <c r="I593" s="819"/>
    </row>
    <row r="594" spans="1:9" s="190" customFormat="1" ht="57" customHeight="1">
      <c r="A594" s="243"/>
      <c r="C594" s="276">
        <v>4</v>
      </c>
      <c r="D594" s="819" t="str">
        <f>Metodología!H32</f>
        <v>Los sistemas productivos del AP incluyen buenas prácticas en sus procesos y contribuyen al logro de objetivos de conservación asociados a uso</v>
      </c>
      <c r="E594" s="819"/>
      <c r="F594" s="819"/>
      <c r="G594" s="819"/>
      <c r="H594" s="819"/>
      <c r="I594" s="819"/>
    </row>
    <row r="595" spans="1:9" s="190" customFormat="1" ht="39" customHeight="1">
      <c r="A595" s="243"/>
      <c r="C595" s="213"/>
      <c r="D595" s="991" t="s">
        <v>258</v>
      </c>
      <c r="E595" s="991"/>
      <c r="F595" s="991"/>
      <c r="G595" s="992"/>
      <c r="H595" s="993">
        <v>2</v>
      </c>
      <c r="I595" s="993"/>
    </row>
    <row r="596" spans="1:9" s="190" customFormat="1" ht="138" customHeight="1">
      <c r="A596" s="243"/>
      <c r="C596" s="277" t="s">
        <v>265</v>
      </c>
      <c r="D596" s="820" t="s">
        <v>1175</v>
      </c>
      <c r="E596" s="820"/>
      <c r="F596" s="820"/>
      <c r="G596" s="820"/>
      <c r="H596" s="820"/>
      <c r="I596" s="820"/>
    </row>
    <row r="597" spans="1:9" s="278" customFormat="1" ht="53.25" customHeight="1">
      <c r="A597" s="243"/>
      <c r="C597" s="231"/>
      <c r="D597" s="231"/>
      <c r="E597" s="231"/>
      <c r="F597" s="231"/>
      <c r="G597" s="231"/>
      <c r="H597" s="231"/>
      <c r="I597" s="231"/>
    </row>
    <row r="598" spans="1:9" s="278" customFormat="1" ht="24" customHeight="1">
      <c r="A598" s="279"/>
      <c r="C598" s="1017" t="str">
        <f>Metodología!C33</f>
        <v>F3. Turismo como estrategia de conservación</v>
      </c>
      <c r="D598" s="1018"/>
      <c r="E598" s="1018"/>
      <c r="F598" s="1018"/>
      <c r="G598" s="1018"/>
      <c r="H598" s="1018"/>
      <c r="I598" s="1019"/>
    </row>
    <row r="599" spans="1:9" ht="33" customHeight="1">
      <c r="A599" s="243"/>
      <c r="C599" s="1115" t="s">
        <v>1068</v>
      </c>
      <c r="D599" s="1116"/>
      <c r="E599" s="1116"/>
      <c r="F599" s="1116"/>
      <c r="G599" s="1116"/>
      <c r="H599" s="1116"/>
      <c r="I599" s="1116"/>
    </row>
    <row r="600" spans="1:9" s="278" customFormat="1" ht="57.75" customHeight="1">
      <c r="A600" s="279"/>
      <c r="C600" s="274" t="s">
        <v>57</v>
      </c>
      <c r="D600" s="1027" t="str">
        <f>Metodología!D33</f>
        <v>Analiza como las áreas protegidas con vocación ecoturística, realizan actividades acordes con los objetivos de conservación del AP, ya sea al interior o en su zona de influencia, generando beneficios económicos a las comunidades locales.</v>
      </c>
      <c r="E600" s="1028"/>
      <c r="F600" s="1028"/>
      <c r="G600" s="1028"/>
      <c r="H600" s="1028"/>
      <c r="I600" s="1029"/>
    </row>
    <row r="601" spans="1:9" s="190" customFormat="1" ht="78" customHeight="1">
      <c r="A601" s="279"/>
      <c r="C601" s="294" t="s">
        <v>248</v>
      </c>
      <c r="D601" s="1021" t="s">
        <v>355</v>
      </c>
      <c r="E601" s="1022"/>
      <c r="F601" s="1022"/>
      <c r="G601" s="1022"/>
      <c r="H601" s="1022"/>
      <c r="I601" s="1023"/>
    </row>
    <row r="602" spans="1:9" s="278" customFormat="1" ht="141" customHeight="1">
      <c r="A602" s="243"/>
      <c r="C602" s="294" t="s">
        <v>250</v>
      </c>
      <c r="D602" s="816" t="s">
        <v>1176</v>
      </c>
      <c r="E602" s="817"/>
      <c r="F602" s="817"/>
      <c r="G602" s="817"/>
      <c r="H602" s="817"/>
      <c r="I602" s="818"/>
    </row>
    <row r="603" spans="1:9">
      <c r="A603" s="243"/>
      <c r="C603" s="1024" t="s">
        <v>251</v>
      </c>
      <c r="D603" s="1025" t="s">
        <v>356</v>
      </c>
      <c r="E603" s="1025"/>
      <c r="F603" s="1026" t="s">
        <v>247</v>
      </c>
      <c r="G603" s="1026"/>
      <c r="H603" s="1026"/>
      <c r="I603" s="1026"/>
    </row>
    <row r="604" spans="1:9">
      <c r="A604" s="243"/>
      <c r="C604" s="1024"/>
      <c r="D604" s="1025" t="s">
        <v>357</v>
      </c>
      <c r="E604" s="1025"/>
      <c r="F604" s="1026" t="s">
        <v>247</v>
      </c>
      <c r="G604" s="1026"/>
      <c r="H604" s="1026"/>
      <c r="I604" s="1026"/>
    </row>
    <row r="605" spans="1:9" ht="15" customHeight="1">
      <c r="A605" s="243"/>
      <c r="C605" s="1024"/>
      <c r="D605" s="1025"/>
      <c r="E605" s="1025"/>
      <c r="F605" s="1026"/>
      <c r="G605" s="1026"/>
      <c r="H605" s="1026"/>
      <c r="I605" s="1026"/>
    </row>
    <row r="606" spans="1:9" ht="15" customHeight="1">
      <c r="A606" s="243"/>
      <c r="C606" s="1024"/>
      <c r="D606" s="1025"/>
      <c r="E606" s="1025"/>
      <c r="F606" s="1026"/>
      <c r="G606" s="1026"/>
      <c r="H606" s="1026"/>
      <c r="I606" s="1026"/>
    </row>
    <row r="607" spans="1:9" ht="15" customHeight="1">
      <c r="A607" s="243"/>
      <c r="C607" s="1024"/>
      <c r="D607" s="1025" t="s">
        <v>255</v>
      </c>
      <c r="E607" s="1025"/>
      <c r="F607" s="1025"/>
      <c r="G607" s="1025"/>
      <c r="H607" s="1025"/>
      <c r="I607" s="1025"/>
    </row>
    <row r="608" spans="1:9" s="278" customFormat="1" ht="24" customHeight="1">
      <c r="A608" s="279"/>
      <c r="C608" s="275" t="s">
        <v>256</v>
      </c>
      <c r="D608" s="1014" t="s">
        <v>257</v>
      </c>
      <c r="E608" s="1015"/>
      <c r="F608" s="1015"/>
      <c r="G608" s="1015"/>
      <c r="H608" s="1015"/>
      <c r="I608" s="1016"/>
    </row>
    <row r="609" spans="1:9" s="278" customFormat="1" ht="57" customHeight="1">
      <c r="A609" s="279"/>
      <c r="C609" s="276">
        <v>1</v>
      </c>
      <c r="D609" s="1000" t="str">
        <f>Metodología!E33</f>
        <v>La actividad ecoturística se identifica como estrategia para el AP pero no se ha caracterizado</v>
      </c>
      <c r="E609" s="1001"/>
      <c r="F609" s="1001"/>
      <c r="G609" s="1001"/>
      <c r="H609" s="1001"/>
      <c r="I609" s="1002"/>
    </row>
    <row r="610" spans="1:9" s="278" customFormat="1" ht="57" customHeight="1">
      <c r="A610" s="279"/>
      <c r="C610" s="276">
        <v>2</v>
      </c>
      <c r="D610" s="1000" t="str">
        <f>Metodología!F33</f>
        <v xml:space="preserve">La actividad ecoturística se encuentra caracterizada y se avanza en su regulación </v>
      </c>
      <c r="E610" s="1001"/>
      <c r="F610" s="1001"/>
      <c r="G610" s="1001"/>
      <c r="H610" s="1001"/>
      <c r="I610" s="1002"/>
    </row>
    <row r="611" spans="1:9" s="278" customFormat="1" ht="57" customHeight="1">
      <c r="A611" s="279"/>
      <c r="C611" s="276">
        <v>3</v>
      </c>
      <c r="D611" s="1000" t="str">
        <f>Metodología!G33</f>
        <v>La actividad ecoturística se encuentra regulada e incorporada a la zonificación, se desconoce los beneficios que genera a las comunidades locales</v>
      </c>
      <c r="E611" s="1001"/>
      <c r="F611" s="1001"/>
      <c r="G611" s="1001"/>
      <c r="H611" s="1001"/>
      <c r="I611" s="1002"/>
    </row>
    <row r="612" spans="1:9" s="278" customFormat="1" ht="57" customHeight="1">
      <c r="A612" s="279"/>
      <c r="C612" s="276">
        <v>4</v>
      </c>
      <c r="D612" s="1000" t="str">
        <f>Metodología!H33</f>
        <v xml:space="preserve">La actividad ecoturística se realiza de manera regulada y genera beneficios económicos a las comunidades locales </v>
      </c>
      <c r="E612" s="1001"/>
      <c r="F612" s="1001"/>
      <c r="G612" s="1001"/>
      <c r="H612" s="1001"/>
      <c r="I612" s="1002"/>
    </row>
    <row r="613" spans="1:9" s="278" customFormat="1" ht="39" customHeight="1">
      <c r="A613" s="279"/>
      <c r="C613" s="231"/>
      <c r="D613" s="991" t="s">
        <v>258</v>
      </c>
      <c r="E613" s="991"/>
      <c r="F613" s="991"/>
      <c r="G613" s="992"/>
      <c r="H613" s="993">
        <v>1</v>
      </c>
      <c r="I613" s="993"/>
    </row>
    <row r="614" spans="1:9" s="190" customFormat="1" ht="138.9" customHeight="1">
      <c r="A614" s="279"/>
      <c r="C614" s="277" t="s">
        <v>265</v>
      </c>
      <c r="D614" s="1003" t="s">
        <v>1177</v>
      </c>
      <c r="E614" s="788"/>
      <c r="F614" s="788"/>
      <c r="G614" s="788"/>
      <c r="H614" s="788"/>
      <c r="I614" s="789"/>
    </row>
    <row r="615" spans="1:9" s="278" customFormat="1" ht="53.25" customHeight="1">
      <c r="A615" s="243"/>
      <c r="C615" s="231"/>
      <c r="D615" s="231"/>
      <c r="E615" s="231"/>
      <c r="F615" s="231"/>
      <c r="G615" s="231"/>
      <c r="H615" s="231"/>
      <c r="I615" s="231"/>
    </row>
    <row r="616" spans="1:9" s="278" customFormat="1" ht="24" customHeight="1">
      <c r="A616" s="279"/>
      <c r="C616" s="1017" t="str">
        <f>Metodología!C34</f>
        <v>F4. Articulación con el sector productivo en la gestión del AP</v>
      </c>
      <c r="D616" s="1018"/>
      <c r="E616" s="1018"/>
      <c r="F616" s="1018"/>
      <c r="G616" s="1018"/>
      <c r="H616" s="1018"/>
      <c r="I616" s="1019"/>
    </row>
    <row r="617" spans="1:9" s="278" customFormat="1" ht="72.75" customHeight="1">
      <c r="A617" s="279"/>
      <c r="C617" s="274" t="s">
        <v>57</v>
      </c>
      <c r="D617" s="1005" t="str">
        <f>Metodología!D34</f>
        <v>Analiza la gestión que desde el AP se realice con sectores productivos ubicados en el área y/o en su contexto local y/o regional para la adecuada implementación de estrategias de manejo asociadas a áreas de uso, de manera que también contribuya a disminuir presiones hacia el interior del área protegida y a mejorar los sistemas productivos que se encuentran en la zona de influencia.</v>
      </c>
      <c r="E617" s="1006"/>
      <c r="F617" s="1006"/>
      <c r="G617" s="1006"/>
      <c r="H617" s="1006"/>
      <c r="I617" s="1007"/>
    </row>
    <row r="618" spans="1:9" s="190" customFormat="1" ht="78" customHeight="1">
      <c r="A618" s="279"/>
      <c r="C618" s="294" t="s">
        <v>248</v>
      </c>
      <c r="D618" s="1008" t="s">
        <v>358</v>
      </c>
      <c r="E618" s="1009"/>
      <c r="F618" s="1009"/>
      <c r="G618" s="1009"/>
      <c r="H618" s="1009"/>
      <c r="I618" s="1010"/>
    </row>
    <row r="619" spans="1:9" s="278" customFormat="1" ht="141" customHeight="1">
      <c r="A619" s="243"/>
      <c r="C619" s="294" t="s">
        <v>250</v>
      </c>
      <c r="D619" s="1011" t="s">
        <v>1178</v>
      </c>
      <c r="E619" s="1012"/>
      <c r="F619" s="1012"/>
      <c r="G619" s="1012"/>
      <c r="H619" s="1012"/>
      <c r="I619" s="1013"/>
    </row>
    <row r="620" spans="1:9">
      <c r="A620" s="243"/>
      <c r="C620" s="1024" t="s">
        <v>251</v>
      </c>
      <c r="D620" s="791" t="s">
        <v>359</v>
      </c>
      <c r="E620" s="791"/>
      <c r="F620" s="771" t="s">
        <v>247</v>
      </c>
      <c r="G620" s="771"/>
      <c r="H620" s="771"/>
      <c r="I620" s="771"/>
    </row>
    <row r="621" spans="1:9">
      <c r="A621" s="243"/>
      <c r="C621" s="1024"/>
      <c r="D621" s="791"/>
      <c r="E621" s="791"/>
      <c r="F621" s="771"/>
      <c r="G621" s="771"/>
      <c r="H621" s="771"/>
      <c r="I621" s="771"/>
    </row>
    <row r="622" spans="1:9" ht="15" customHeight="1">
      <c r="A622" s="243"/>
      <c r="C622" s="1024"/>
      <c r="D622" s="791"/>
      <c r="E622" s="791"/>
      <c r="F622" s="771"/>
      <c r="G622" s="771"/>
      <c r="H622" s="771"/>
      <c r="I622" s="771"/>
    </row>
    <row r="623" spans="1:9" ht="15" customHeight="1">
      <c r="A623" s="243"/>
      <c r="C623" s="1024"/>
      <c r="D623" s="791"/>
      <c r="E623" s="791"/>
      <c r="F623" s="771"/>
      <c r="G623" s="771"/>
      <c r="H623" s="771"/>
      <c r="I623" s="771"/>
    </row>
    <row r="624" spans="1:9" ht="15" customHeight="1">
      <c r="A624" s="243"/>
      <c r="C624" s="1024"/>
      <c r="D624" s="791" t="s">
        <v>255</v>
      </c>
      <c r="E624" s="791"/>
      <c r="F624" s="791"/>
      <c r="G624" s="791"/>
      <c r="H624" s="791"/>
      <c r="I624" s="791"/>
    </row>
    <row r="625" spans="1:10" s="278" customFormat="1" ht="24" customHeight="1">
      <c r="A625" s="279"/>
      <c r="C625" s="275" t="s">
        <v>256</v>
      </c>
      <c r="D625" s="1014" t="s">
        <v>257</v>
      </c>
      <c r="E625" s="1015"/>
      <c r="F625" s="1015"/>
      <c r="G625" s="1015"/>
      <c r="H625" s="1015"/>
      <c r="I625" s="1016"/>
    </row>
    <row r="626" spans="1:10" s="278" customFormat="1" ht="57" customHeight="1">
      <c r="A626" s="279"/>
      <c r="C626" s="276">
        <v>1</v>
      </c>
      <c r="D626" s="1000" t="str">
        <f>Metodología!E34</f>
        <v xml:space="preserve">No existe relacionamiento con los sectores productivos </v>
      </c>
      <c r="E626" s="1001"/>
      <c r="F626" s="1001"/>
      <c r="G626" s="1001"/>
      <c r="H626" s="1001"/>
      <c r="I626" s="1002"/>
    </row>
    <row r="627" spans="1:10" s="278" customFormat="1" ht="57" customHeight="1">
      <c r="A627" s="279"/>
      <c r="C627" s="276">
        <v>2</v>
      </c>
      <c r="D627" s="1000" t="str">
        <f>Metodología!F34</f>
        <v xml:space="preserve">Se inician acercamientos con los sectores productivos </v>
      </c>
      <c r="E627" s="1001"/>
      <c r="F627" s="1001"/>
      <c r="G627" s="1001"/>
      <c r="H627" s="1001"/>
      <c r="I627" s="1002"/>
    </row>
    <row r="628" spans="1:10" s="278" customFormat="1" ht="57" customHeight="1">
      <c r="A628" s="279"/>
      <c r="C628" s="276">
        <v>3</v>
      </c>
      <c r="D628" s="1000" t="str">
        <f>Metodología!G34</f>
        <v xml:space="preserve">Se generan planes de trabajo con los sectores productivos priorizados pero aún no se implementan </v>
      </c>
      <c r="E628" s="1001"/>
      <c r="F628" s="1001"/>
      <c r="G628" s="1001"/>
      <c r="H628" s="1001"/>
      <c r="I628" s="1002"/>
    </row>
    <row r="629" spans="1:10" s="278" customFormat="1" ht="57" customHeight="1">
      <c r="A629" s="279"/>
      <c r="C629" s="276">
        <v>4</v>
      </c>
      <c r="D629" s="1000" t="str">
        <f>Metodología!H34</f>
        <v>Se implementan planes de trabajo con los sectores productivos priorizados contribuyendo a la reducción de las presiones</v>
      </c>
      <c r="E629" s="1001"/>
      <c r="F629" s="1001"/>
      <c r="G629" s="1001"/>
      <c r="H629" s="1001"/>
      <c r="I629" s="1002"/>
    </row>
    <row r="630" spans="1:10" s="278" customFormat="1" ht="38.1" customHeight="1">
      <c r="A630" s="279"/>
      <c r="C630" s="231"/>
      <c r="D630" s="991" t="s">
        <v>258</v>
      </c>
      <c r="E630" s="991"/>
      <c r="F630" s="991"/>
      <c r="G630" s="992"/>
      <c r="H630" s="993">
        <v>2</v>
      </c>
      <c r="I630" s="993"/>
    </row>
    <row r="631" spans="1:10" s="190" customFormat="1" ht="138" customHeight="1">
      <c r="A631" s="279"/>
      <c r="C631" s="277" t="s">
        <v>265</v>
      </c>
      <c r="D631" s="1003" t="s">
        <v>1179</v>
      </c>
      <c r="E631" s="788"/>
      <c r="F631" s="788"/>
      <c r="G631" s="788"/>
      <c r="H631" s="788"/>
      <c r="I631" s="789"/>
    </row>
    <row r="632" spans="1:10" s="190" customFormat="1" ht="51.75" customHeight="1">
      <c r="A632" s="243"/>
      <c r="C632" s="213"/>
      <c r="D632" s="213"/>
      <c r="E632" s="213"/>
      <c r="F632" s="213"/>
      <c r="G632" s="213"/>
      <c r="H632" s="213"/>
      <c r="I632" s="213"/>
    </row>
    <row r="633" spans="1:10" s="190" customFormat="1" ht="23.25" customHeight="1">
      <c r="A633" s="243"/>
      <c r="C633" s="1004" t="s">
        <v>275</v>
      </c>
      <c r="D633" s="1004"/>
      <c r="E633" s="1004"/>
      <c r="F633" s="1004"/>
      <c r="G633" s="1004"/>
      <c r="H633" s="1004"/>
      <c r="I633" s="1004"/>
    </row>
    <row r="634" spans="1:10" s="190" customFormat="1" ht="28.8">
      <c r="A634" s="243"/>
      <c r="C634" s="302" t="s">
        <v>276</v>
      </c>
      <c r="D634" s="302" t="s">
        <v>277</v>
      </c>
      <c r="E634" s="302" t="s">
        <v>278</v>
      </c>
      <c r="F634" s="999" t="s">
        <v>279</v>
      </c>
      <c r="G634" s="999"/>
      <c r="H634" s="302" t="s">
        <v>280</v>
      </c>
      <c r="I634" s="302" t="s">
        <v>281</v>
      </c>
    </row>
    <row r="635" spans="1:10" s="190" customFormat="1" ht="29.1" customHeight="1">
      <c r="A635" s="243"/>
      <c r="C635" s="994" t="str">
        <f>Metodología!A31</f>
        <v>F. SISTEMAS PRODUCTIVOS SOSTENIBLES</v>
      </c>
      <c r="D635" s="280" t="str">
        <f>Metodología!C31</f>
        <v>F1. Implementación de cadenas de valor</v>
      </c>
      <c r="E635" s="281">
        <f>IF(H578="","",H578)</f>
        <v>2</v>
      </c>
      <c r="F635" s="83">
        <f>+IF(AND($J$635=1,$J$636=1,$J$637=1,$J$638=1),1/4,IF(AND($J$635=1,$J$636=1,$J$637=0,$J$638=1),1/3,""))</f>
        <v>0.25</v>
      </c>
      <c r="G635" s="84">
        <f>+IF(H578&gt;=1,E635*F635,"")</f>
        <v>0.5</v>
      </c>
      <c r="H635" s="997">
        <f>SUM(G635:G638)</f>
        <v>1.75</v>
      </c>
      <c r="I635" s="998">
        <f>IF(H635="","",(H635*100)/4/100)</f>
        <v>0.4375</v>
      </c>
      <c r="J635" s="59">
        <f>+IF(E635=0,0,1)</f>
        <v>1</v>
      </c>
    </row>
    <row r="636" spans="1:10" s="190" customFormat="1" ht="29.1" customHeight="1">
      <c r="A636" s="243"/>
      <c r="C636" s="995"/>
      <c r="D636" s="280" t="str">
        <f>Metodología!C32</f>
        <v>F2. Buenas prácticas</v>
      </c>
      <c r="E636" s="281">
        <f>IF(H595="","",H595)</f>
        <v>2</v>
      </c>
      <c r="F636" s="83">
        <f>+IF(AND($J$635=1,$J$636=1,$J$637=1,$J$638=1),1/4,IF(AND($J$635=1,$J$636=1,$J$637=0,$J$638=1),1/3,""))</f>
        <v>0.25</v>
      </c>
      <c r="G636" s="84">
        <f>+IF(H595&gt;=1,E636*F636,"")</f>
        <v>0.5</v>
      </c>
      <c r="H636" s="997"/>
      <c r="I636" s="998"/>
      <c r="J636" s="59">
        <f>+IF(E636=0,0,1)</f>
        <v>1</v>
      </c>
    </row>
    <row r="637" spans="1:10" s="190" customFormat="1" ht="29.1" customHeight="1">
      <c r="A637" s="243"/>
      <c r="C637" s="995"/>
      <c r="D637" s="280" t="str">
        <f>Metodología!C33</f>
        <v>F3. Turismo como estrategia de conservación</v>
      </c>
      <c r="E637" s="281">
        <f>IF(H613="","",H613)</f>
        <v>1</v>
      </c>
      <c r="F637" s="83">
        <f>+IF(E637=0,0%,F636)</f>
        <v>0.25</v>
      </c>
      <c r="G637" s="84">
        <f>+IF(H613&gt;=1,E637*F637,"")</f>
        <v>0.25</v>
      </c>
      <c r="H637" s="997"/>
      <c r="I637" s="998"/>
      <c r="J637" s="59">
        <f>+IF(E637=0,0,1)</f>
        <v>1</v>
      </c>
    </row>
    <row r="638" spans="1:10" s="190" customFormat="1" ht="29.1" customHeight="1">
      <c r="A638" s="243"/>
      <c r="C638" s="996"/>
      <c r="D638" s="280" t="str">
        <f>Metodología!C34</f>
        <v>F4. Articulación con el sector productivo en la gestión del AP</v>
      </c>
      <c r="E638" s="281">
        <f>IF(H630="","",H630)</f>
        <v>2</v>
      </c>
      <c r="F638" s="83">
        <f>+IF(AND($J$635=1,$J$636=1,$J$637=1,$J$638=1),1/4,IF(AND($J$635=1,$J$636=1,$J$637=0,$J$638=1),1/3,""))</f>
        <v>0.25</v>
      </c>
      <c r="G638" s="84">
        <f>+IF(H630&gt;=1,E638*F638,"")</f>
        <v>0.5</v>
      </c>
      <c r="H638" s="997"/>
      <c r="I638" s="998"/>
      <c r="J638" s="59">
        <f>+IF(E638=0,0,1)</f>
        <v>1</v>
      </c>
    </row>
    <row r="639" spans="1:10" ht="57.75" customHeight="1">
      <c r="A639" s="243"/>
      <c r="B639" s="190"/>
      <c r="C639" s="213"/>
      <c r="D639" s="213"/>
      <c r="E639" s="213"/>
      <c r="F639" s="213"/>
      <c r="G639" s="213"/>
      <c r="H639" s="213"/>
      <c r="I639" s="213"/>
      <c r="J639" s="313"/>
    </row>
    <row r="640" spans="1:10" ht="24" customHeight="1">
      <c r="A640" s="282"/>
      <c r="B640" s="190"/>
      <c r="C640" s="1091" t="s">
        <v>1063</v>
      </c>
      <c r="D640" s="1091"/>
      <c r="E640" s="1091"/>
      <c r="F640" s="1091"/>
      <c r="G640" s="1091"/>
      <c r="H640" s="1091"/>
      <c r="I640" s="1091"/>
      <c r="J640" s="181"/>
    </row>
    <row r="641" spans="1:10">
      <c r="A641" s="282"/>
      <c r="B641" s="190"/>
      <c r="C641" s="213"/>
      <c r="D641" s="213"/>
      <c r="E641" s="213"/>
      <c r="F641" s="213"/>
      <c r="G641" s="213"/>
      <c r="H641" s="213"/>
      <c r="I641" s="213"/>
    </row>
    <row r="642" spans="1:10" ht="34.5" customHeight="1">
      <c r="A642" s="282"/>
      <c r="B642" s="190"/>
      <c r="C642" s="1092" t="s">
        <v>276</v>
      </c>
      <c r="D642" s="1093"/>
      <c r="E642" s="308" t="s">
        <v>278</v>
      </c>
      <c r="F642" s="1093" t="s">
        <v>279</v>
      </c>
      <c r="G642" s="1093"/>
      <c r="H642" s="308" t="s">
        <v>280</v>
      </c>
      <c r="I642" s="283" t="s">
        <v>281</v>
      </c>
    </row>
    <row r="643" spans="1:10" ht="24" customHeight="1">
      <c r="A643" s="282"/>
      <c r="B643" s="190"/>
      <c r="C643" s="1129" t="str">
        <f>+C81</f>
        <v>A. LOGROS</v>
      </c>
      <c r="D643" s="1130"/>
      <c r="E643" s="284">
        <f>H81</f>
        <v>1.75</v>
      </c>
      <c r="F643" s="285">
        <f>+IF(AND($J$643=1,$J$644=1,$J$645=1,$J$646=1,$J$647=1,$J$648=1),1/6,IF(AND($J$643=1,$J$644=1,$J$645=1,$J$646=1,$J$647=1,$J$648=0),1/5,""))</f>
        <v>0.16666666666666666</v>
      </c>
      <c r="G643" s="286">
        <f>+IF(H81&gt;=1,E643*F643,"")</f>
        <v>0.29166666666666663</v>
      </c>
      <c r="H643" s="1123">
        <f>+SUM(G643:G648)</f>
        <v>2.2712962962962964</v>
      </c>
      <c r="I643" s="1126">
        <f>+(H643*100)/4</f>
        <v>56.782407407407412</v>
      </c>
      <c r="J643" s="181">
        <f t="shared" ref="J643:J648" si="6">+IF(E643=0,0,1)</f>
        <v>1</v>
      </c>
    </row>
    <row r="644" spans="1:10" ht="24" customHeight="1">
      <c r="A644" s="282"/>
      <c r="B644" s="190"/>
      <c r="C644" s="1129" t="str">
        <f>+C178</f>
        <v>B. CONTEXTO</v>
      </c>
      <c r="D644" s="1130"/>
      <c r="E644" s="284">
        <f>H178</f>
        <v>2.75</v>
      </c>
      <c r="F644" s="285">
        <f>+IF(AND($J$643=1,$J$644=1,$J$645=1,$J$646=1,$J$647=1,$J$648=1),1/6,IF(AND($J$643=1,$J$644=1,$J$645=1,$J$646=1,$J$647=1,$J$648=0),1/5,""))</f>
        <v>0.16666666666666666</v>
      </c>
      <c r="G644" s="286">
        <f>+IF(H178&gt;=1,E644*F644,"")</f>
        <v>0.45833333333333331</v>
      </c>
      <c r="H644" s="1124"/>
      <c r="I644" s="1127"/>
      <c r="J644" s="181">
        <f t="shared" si="6"/>
        <v>1</v>
      </c>
    </row>
    <row r="645" spans="1:10" ht="24" customHeight="1">
      <c r="A645" s="282"/>
      <c r="B645" s="190"/>
      <c r="C645" s="1129" t="str">
        <f>+C360</f>
        <v>C. PLANEACIÓN Y SEGUIMIENTO</v>
      </c>
      <c r="D645" s="1130"/>
      <c r="E645" s="284">
        <f>H360</f>
        <v>2.7777777777777781</v>
      </c>
      <c r="F645" s="285">
        <f>+IF(AND($J$643=1,$J$644=1,$J$645=1,$J$646=1,$J$647=1,$J$648=1),1/6,IF(AND($J$643=1,$J$644=1,$J$645=1,$J$646=1,$J$647=1,$J$648=0),1/5,""))</f>
        <v>0.16666666666666666</v>
      </c>
      <c r="G645" s="286">
        <f>+IF(H360&gt;=1,E645*F645,"")</f>
        <v>0.46296296296296302</v>
      </c>
      <c r="H645" s="1124"/>
      <c r="I645" s="1127"/>
      <c r="J645" s="181">
        <f t="shared" si="6"/>
        <v>1</v>
      </c>
    </row>
    <row r="646" spans="1:10" ht="24" customHeight="1">
      <c r="A646" s="282"/>
      <c r="B646" s="190"/>
      <c r="C646" s="1129" t="str">
        <f>+C491</f>
        <v>D. GOBERNANZA</v>
      </c>
      <c r="D646" s="1130"/>
      <c r="E646" s="284">
        <f>H491</f>
        <v>2.6</v>
      </c>
      <c r="F646" s="285">
        <f>+IF(AND($J$643=1,$J$644=1,$J$645=1,$J$646=1,$J$647=1,$J$648=1),1/6,IF(AND($J$643=1,$J$644=1,$J$645=1,$J$646=1,$J$647=1,$J$648=0),1/5,""))</f>
        <v>0.16666666666666666</v>
      </c>
      <c r="G646" s="286">
        <f>+IF(H491&gt;=1,E646*F646,"")</f>
        <v>0.43333333333333335</v>
      </c>
      <c r="H646" s="1124"/>
      <c r="I646" s="1127"/>
      <c r="J646" s="181">
        <f t="shared" si="6"/>
        <v>1</v>
      </c>
    </row>
    <row r="647" spans="1:10" ht="24" customHeight="1">
      <c r="A647" s="282"/>
      <c r="B647" s="190"/>
      <c r="C647" s="1117" t="str">
        <f>+C556</f>
        <v>E. RECURSOS</v>
      </c>
      <c r="D647" s="1118"/>
      <c r="E647" s="284">
        <f>H556</f>
        <v>2</v>
      </c>
      <c r="F647" s="285">
        <f>+IF(AND($J$643=1,$J$644=1,$J$645=1,$J$646=1,$J$647=1,$J$648=1),1/6,IF(AND($J$643=1,$J$644=1,$J$645=1,$J$646=1,$J$647=1,$J$648=0),1/5,""))</f>
        <v>0.16666666666666666</v>
      </c>
      <c r="G647" s="286">
        <f>+IF(H556&gt;=1,E647*F647,"")</f>
        <v>0.33333333333333331</v>
      </c>
      <c r="H647" s="1124"/>
      <c r="I647" s="1127"/>
      <c r="J647" s="181">
        <f t="shared" si="6"/>
        <v>1</v>
      </c>
    </row>
    <row r="648" spans="1:10" ht="24" customHeight="1">
      <c r="A648" s="282"/>
      <c r="B648" s="190"/>
      <c r="C648" s="1121" t="str">
        <f>+C635</f>
        <v>F. SISTEMAS PRODUCTIVOS SOSTENIBLES</v>
      </c>
      <c r="D648" s="1122"/>
      <c r="E648" s="287">
        <f>H635</f>
        <v>1.75</v>
      </c>
      <c r="F648" s="288">
        <f>+IF(E648=0,0%,F647)</f>
        <v>0.16666666666666666</v>
      </c>
      <c r="G648" s="289">
        <f>+IF(H635&gt;=1,E648*F648,"")</f>
        <v>0.29166666666666663</v>
      </c>
      <c r="H648" s="1125"/>
      <c r="I648" s="1128"/>
      <c r="J648" s="181">
        <f t="shared" si="6"/>
        <v>1</v>
      </c>
    </row>
    <row r="649" spans="1:10">
      <c r="A649" s="282"/>
      <c r="B649" s="190"/>
      <c r="C649" s="190"/>
      <c r="D649" s="190"/>
      <c r="E649" s="190"/>
      <c r="F649" s="292"/>
      <c r="G649" s="290"/>
      <c r="H649" s="190"/>
      <c r="I649" s="190"/>
    </row>
    <row r="650" spans="1:10">
      <c r="A650" s="282"/>
      <c r="B650" s="190"/>
      <c r="C650" s="190"/>
      <c r="D650" s="190"/>
      <c r="E650" s="190"/>
      <c r="F650" s="190"/>
      <c r="G650" s="190"/>
      <c r="H650" s="190"/>
      <c r="I650" s="190"/>
    </row>
    <row r="651" spans="1:10" ht="23.1" customHeight="1">
      <c r="A651" s="282"/>
      <c r="B651" s="190"/>
      <c r="C651" s="1108" t="s">
        <v>1064</v>
      </c>
      <c r="D651" s="1108"/>
      <c r="E651" s="1108"/>
      <c r="F651" s="1108"/>
      <c r="G651" s="1108"/>
      <c r="H651" s="1108"/>
      <c r="I651" s="1108"/>
    </row>
    <row r="652" spans="1:10">
      <c r="A652" s="282"/>
      <c r="B652" s="190"/>
      <c r="C652" s="213"/>
      <c r="D652" s="213"/>
      <c r="E652" s="213"/>
      <c r="F652" s="213"/>
      <c r="G652" s="213"/>
      <c r="H652" s="213"/>
      <c r="I652" s="213"/>
    </row>
    <row r="653" spans="1:10" ht="60" customHeight="1">
      <c r="A653" s="282"/>
      <c r="B653" s="190"/>
      <c r="C653" s="1109" t="s">
        <v>1065</v>
      </c>
      <c r="D653" s="1109"/>
      <c r="E653" s="1110">
        <f>+I643/100</f>
        <v>0.56782407407407409</v>
      </c>
      <c r="F653" s="1111"/>
      <c r="G653" s="1111"/>
      <c r="H653" s="1111"/>
      <c r="I653" s="1112"/>
    </row>
    <row r="654" spans="1:10">
      <c r="B654" s="190"/>
      <c r="C654" s="190"/>
      <c r="D654" s="190"/>
      <c r="E654" s="190"/>
      <c r="F654" s="190"/>
      <c r="G654" s="190"/>
      <c r="H654" s="190"/>
      <c r="I654" s="190"/>
    </row>
    <row r="655" spans="1:10">
      <c r="B655" s="190"/>
      <c r="C655" s="190"/>
      <c r="D655" s="190"/>
      <c r="E655" s="190"/>
      <c r="F655" s="190"/>
      <c r="G655" s="190"/>
      <c r="H655" s="190"/>
      <c r="I655" s="190"/>
    </row>
  </sheetData>
  <sheetProtection algorithmName="SHA-512" hashValue="P4GtwXxoALTsrMSB2BO1t1En4i1IpgCBMVIEGbsUnMgQsqL0pSp5FOVg/SkoW8yc10IDi53CMPPOu28BDCrFbA==" saltValue="p9kOU3WXC9FkplpMuPmLZQ==" spinCount="100000" sheet="1" formatCells="0"/>
  <mergeCells count="820">
    <mergeCell ref="C228:I228"/>
    <mergeCell ref="C229:G229"/>
    <mergeCell ref="H229:I229"/>
    <mergeCell ref="E140:I140"/>
    <mergeCell ref="E141:I141"/>
    <mergeCell ref="D167:I167"/>
    <mergeCell ref="D156:E156"/>
    <mergeCell ref="F156:I156"/>
    <mergeCell ref="D157:E157"/>
    <mergeCell ref="F157:I157"/>
    <mergeCell ref="H147:I147"/>
    <mergeCell ref="D148:I148"/>
    <mergeCell ref="D153:I153"/>
    <mergeCell ref="F177:G177"/>
    <mergeCell ref="C176:I176"/>
    <mergeCell ref="D172:I172"/>
    <mergeCell ref="D173:G173"/>
    <mergeCell ref="H173:I173"/>
    <mergeCell ref="D174:I174"/>
    <mergeCell ref="C178:C181"/>
    <mergeCell ref="D168:I168"/>
    <mergeCell ref="D169:I169"/>
    <mergeCell ref="D147:G147"/>
    <mergeCell ref="C150:I150"/>
    <mergeCell ref="E134:I134"/>
    <mergeCell ref="E135:I135"/>
    <mergeCell ref="E136:I136"/>
    <mergeCell ref="E137:I137"/>
    <mergeCell ref="E138:I138"/>
    <mergeCell ref="E139:I139"/>
    <mergeCell ref="D143:I143"/>
    <mergeCell ref="D144:I144"/>
    <mergeCell ref="D145:I145"/>
    <mergeCell ref="D230:I230"/>
    <mergeCell ref="D231:I231"/>
    <mergeCell ref="D232:I232"/>
    <mergeCell ref="D233:I233"/>
    <mergeCell ref="D234:I234"/>
    <mergeCell ref="D235:G235"/>
    <mergeCell ref="F243:I243"/>
    <mergeCell ref="D244:E244"/>
    <mergeCell ref="F244:I244"/>
    <mergeCell ref="C648:D648"/>
    <mergeCell ref="H643:H648"/>
    <mergeCell ref="I643:I648"/>
    <mergeCell ref="D259:I259"/>
    <mergeCell ref="D265:I265"/>
    <mergeCell ref="D266:I266"/>
    <mergeCell ref="D267:I267"/>
    <mergeCell ref="C643:D643"/>
    <mergeCell ref="C644:D644"/>
    <mergeCell ref="C645:D645"/>
    <mergeCell ref="C646:D646"/>
    <mergeCell ref="D302:I302"/>
    <mergeCell ref="C290:I290"/>
    <mergeCell ref="D291:I291"/>
    <mergeCell ref="D293:I293"/>
    <mergeCell ref="D268:I268"/>
    <mergeCell ref="D269:I269"/>
    <mergeCell ref="D270:G270"/>
    <mergeCell ref="H270:I270"/>
    <mergeCell ref="D407:E407"/>
    <mergeCell ref="C599:I599"/>
    <mergeCell ref="F348:I348"/>
    <mergeCell ref="D349:E349"/>
    <mergeCell ref="F349:I349"/>
    <mergeCell ref="D249:I249"/>
    <mergeCell ref="C242:C246"/>
    <mergeCell ref="D242:E242"/>
    <mergeCell ref="F242:I242"/>
    <mergeCell ref="D243:E243"/>
    <mergeCell ref="D252:G252"/>
    <mergeCell ref="H252:I252"/>
    <mergeCell ref="D253:I253"/>
    <mergeCell ref="C647:D647"/>
    <mergeCell ref="D250:I250"/>
    <mergeCell ref="D245:E245"/>
    <mergeCell ref="F245:I245"/>
    <mergeCell ref="C255:I255"/>
    <mergeCell ref="D325:I325"/>
    <mergeCell ref="D327:I327"/>
    <mergeCell ref="D333:I333"/>
    <mergeCell ref="C345:C349"/>
    <mergeCell ref="D345:E345"/>
    <mergeCell ref="F345:I345"/>
    <mergeCell ref="D346:E346"/>
    <mergeCell ref="F346:I346"/>
    <mergeCell ref="D347:E347"/>
    <mergeCell ref="F347:I347"/>
    <mergeCell ref="D348:E348"/>
    <mergeCell ref="F66:I66"/>
    <mergeCell ref="D67:E67"/>
    <mergeCell ref="F67:I67"/>
    <mergeCell ref="D68:E68"/>
    <mergeCell ref="F68:I68"/>
    <mergeCell ref="D69:E69"/>
    <mergeCell ref="C62:I62"/>
    <mergeCell ref="D63:I63"/>
    <mergeCell ref="D65:I65"/>
    <mergeCell ref="C651:I651"/>
    <mergeCell ref="C653:D653"/>
    <mergeCell ref="E653:I653"/>
    <mergeCell ref="D271:I271"/>
    <mergeCell ref="D282:I282"/>
    <mergeCell ref="D283:I283"/>
    <mergeCell ref="D413:I413"/>
    <mergeCell ref="D414:I414"/>
    <mergeCell ref="D415:I415"/>
    <mergeCell ref="C401:I401"/>
    <mergeCell ref="D403:I403"/>
    <mergeCell ref="D404:I404"/>
    <mergeCell ref="D405:I405"/>
    <mergeCell ref="C402:I402"/>
    <mergeCell ref="C406:C410"/>
    <mergeCell ref="D406:E406"/>
    <mergeCell ref="F406:I406"/>
    <mergeCell ref="D284:I284"/>
    <mergeCell ref="D285:I285"/>
    <mergeCell ref="D286:I286"/>
    <mergeCell ref="D287:G287"/>
    <mergeCell ref="H287:I287"/>
    <mergeCell ref="D288:I288"/>
    <mergeCell ref="C273:I273"/>
    <mergeCell ref="D38:I38"/>
    <mergeCell ref="D39:I39"/>
    <mergeCell ref="D29:I29"/>
    <mergeCell ref="C123:I123"/>
    <mergeCell ref="D124:I124"/>
    <mergeCell ref="D125:I125"/>
    <mergeCell ref="D102:G102"/>
    <mergeCell ref="H102:I102"/>
    <mergeCell ref="D103:I103"/>
    <mergeCell ref="C92:C96"/>
    <mergeCell ref="D92:E92"/>
    <mergeCell ref="F92:I92"/>
    <mergeCell ref="D93:E93"/>
    <mergeCell ref="F93:I93"/>
    <mergeCell ref="D94:E94"/>
    <mergeCell ref="F94:I94"/>
    <mergeCell ref="D95:E95"/>
    <mergeCell ref="D47:I47"/>
    <mergeCell ref="D64:I64"/>
    <mergeCell ref="D76:G76"/>
    <mergeCell ref="D71:I71"/>
    <mergeCell ref="C45:I45"/>
    <mergeCell ref="C66:C70"/>
    <mergeCell ref="D66:E66"/>
    <mergeCell ref="D11:E11"/>
    <mergeCell ref="D12:E12"/>
    <mergeCell ref="D161:I161"/>
    <mergeCell ref="D162:I162"/>
    <mergeCell ref="D25:I25"/>
    <mergeCell ref="C640:I640"/>
    <mergeCell ref="C642:D642"/>
    <mergeCell ref="F642:G642"/>
    <mergeCell ref="D55:I55"/>
    <mergeCell ref="C44:I44"/>
    <mergeCell ref="D46:I46"/>
    <mergeCell ref="D48:I48"/>
    <mergeCell ref="D57:I57"/>
    <mergeCell ref="D59:G59"/>
    <mergeCell ref="D56:I56"/>
    <mergeCell ref="H235:I235"/>
    <mergeCell ref="D251:I251"/>
    <mergeCell ref="D257:I257"/>
    <mergeCell ref="D40:I40"/>
    <mergeCell ref="H41:I41"/>
    <mergeCell ref="D126:I126"/>
    <mergeCell ref="D142:I142"/>
    <mergeCell ref="D246:E246"/>
    <mergeCell ref="F246:I246"/>
    <mergeCell ref="D217:I217"/>
    <mergeCell ref="D205:I205"/>
    <mergeCell ref="C1:I1"/>
    <mergeCell ref="C3:I3"/>
    <mergeCell ref="D8:I8"/>
    <mergeCell ref="D6:I6"/>
    <mergeCell ref="C5:I5"/>
    <mergeCell ref="D19:G19"/>
    <mergeCell ref="D14:I14"/>
    <mergeCell ref="D15:I15"/>
    <mergeCell ref="D16:I16"/>
    <mergeCell ref="D17:I17"/>
    <mergeCell ref="D18:I18"/>
    <mergeCell ref="H19:I19"/>
    <mergeCell ref="D7:I7"/>
    <mergeCell ref="C9:C13"/>
    <mergeCell ref="F9:I9"/>
    <mergeCell ref="F10:I10"/>
    <mergeCell ref="F11:I11"/>
    <mergeCell ref="F12:I12"/>
    <mergeCell ref="F95:I95"/>
    <mergeCell ref="D96:E96"/>
    <mergeCell ref="D9:E9"/>
    <mergeCell ref="D10:E10"/>
    <mergeCell ref="D13:E13"/>
    <mergeCell ref="F13:I13"/>
    <mergeCell ref="D211:I211"/>
    <mergeCell ref="D212:I212"/>
    <mergeCell ref="D107:I107"/>
    <mergeCell ref="D101:I101"/>
    <mergeCell ref="D121:I121"/>
    <mergeCell ref="C105:I105"/>
    <mergeCell ref="F114:I114"/>
    <mergeCell ref="C86:I86"/>
    <mergeCell ref="C88:I88"/>
    <mergeCell ref="C133:I133"/>
    <mergeCell ref="D22:G22"/>
    <mergeCell ref="D23:G23"/>
    <mergeCell ref="D146:I146"/>
    <mergeCell ref="D77:I77"/>
    <mergeCell ref="D60:I60"/>
    <mergeCell ref="D54:I54"/>
    <mergeCell ref="D90:I90"/>
    <mergeCell ref="D197:I197"/>
    <mergeCell ref="D198:I198"/>
    <mergeCell ref="C27:I27"/>
    <mergeCell ref="D28:I28"/>
    <mergeCell ref="D30:I30"/>
    <mergeCell ref="H199:I199"/>
    <mergeCell ref="D199:G199"/>
    <mergeCell ref="D204:I204"/>
    <mergeCell ref="C202:I202"/>
    <mergeCell ref="F209:I209"/>
    <mergeCell ref="D210:E210"/>
    <mergeCell ref="F210:I210"/>
    <mergeCell ref="C206:C210"/>
    <mergeCell ref="D206:E206"/>
    <mergeCell ref="F206:I206"/>
    <mergeCell ref="D207:E207"/>
    <mergeCell ref="D208:E208"/>
    <mergeCell ref="F208:I208"/>
    <mergeCell ref="D209:E209"/>
    <mergeCell ref="D214:I214"/>
    <mergeCell ref="D215:I215"/>
    <mergeCell ref="D200:I200"/>
    <mergeCell ref="D203:I203"/>
    <mergeCell ref="D274:I274"/>
    <mergeCell ref="D275:I275"/>
    <mergeCell ref="D276:I276"/>
    <mergeCell ref="C277:C281"/>
    <mergeCell ref="D277:E277"/>
    <mergeCell ref="F277:I277"/>
    <mergeCell ref="D278:E278"/>
    <mergeCell ref="F278:I278"/>
    <mergeCell ref="D279:E279"/>
    <mergeCell ref="F279:I279"/>
    <mergeCell ref="D280:E280"/>
    <mergeCell ref="F280:I280"/>
    <mergeCell ref="D281:E281"/>
    <mergeCell ref="F281:I281"/>
    <mergeCell ref="D227:E227"/>
    <mergeCell ref="F227:I227"/>
    <mergeCell ref="F207:I207"/>
    <mergeCell ref="D213:I213"/>
    <mergeCell ref="D216:G216"/>
    <mergeCell ref="H216:I216"/>
    <mergeCell ref="D330:E330"/>
    <mergeCell ref="F330:I330"/>
    <mergeCell ref="D331:E331"/>
    <mergeCell ref="F331:I331"/>
    <mergeCell ref="D332:E332"/>
    <mergeCell ref="F332:I332"/>
    <mergeCell ref="D339:I339"/>
    <mergeCell ref="D334:I334"/>
    <mergeCell ref="D335:I335"/>
    <mergeCell ref="D448:I448"/>
    <mergeCell ref="D449:I449"/>
    <mergeCell ref="D450:I450"/>
    <mergeCell ref="D447:I447"/>
    <mergeCell ref="C377:C381"/>
    <mergeCell ref="D377:E377"/>
    <mergeCell ref="F377:I377"/>
    <mergeCell ref="D378:E378"/>
    <mergeCell ref="F378:I378"/>
    <mergeCell ref="D379:E379"/>
    <mergeCell ref="F379:I379"/>
    <mergeCell ref="D380:E380"/>
    <mergeCell ref="F380:I380"/>
    <mergeCell ref="F407:I407"/>
    <mergeCell ref="D408:E408"/>
    <mergeCell ref="F408:I408"/>
    <mergeCell ref="D440:I440"/>
    <mergeCell ref="C442:C446"/>
    <mergeCell ref="D442:E442"/>
    <mergeCell ref="F442:I442"/>
    <mergeCell ref="D443:E443"/>
    <mergeCell ref="F443:I443"/>
    <mergeCell ref="F444:I444"/>
    <mergeCell ref="D445:E445"/>
    <mergeCell ref="F445:I445"/>
    <mergeCell ref="D446:E446"/>
    <mergeCell ref="F446:I446"/>
    <mergeCell ref="D578:G578"/>
    <mergeCell ref="H578:I578"/>
    <mergeCell ref="D518:I518"/>
    <mergeCell ref="D519:I519"/>
    <mergeCell ref="C500:I500"/>
    <mergeCell ref="D501:I501"/>
    <mergeCell ref="D503:I503"/>
    <mergeCell ref="D509:I509"/>
    <mergeCell ref="C491:C496"/>
    <mergeCell ref="H491:H496"/>
    <mergeCell ref="I491:I496"/>
    <mergeCell ref="C498:I498"/>
    <mergeCell ref="D502:I502"/>
    <mergeCell ref="C504:C508"/>
    <mergeCell ref="D504:E504"/>
    <mergeCell ref="F504:I504"/>
    <mergeCell ref="D505:E505"/>
    <mergeCell ref="F505:I505"/>
    <mergeCell ref="D453:I453"/>
    <mergeCell ref="D506:E506"/>
    <mergeCell ref="F506:I506"/>
    <mergeCell ref="D507:E507"/>
    <mergeCell ref="F507:I507"/>
    <mergeCell ref="D508:E508"/>
    <mergeCell ref="F508:I508"/>
    <mergeCell ref="D573:I573"/>
    <mergeCell ref="F555:G555"/>
    <mergeCell ref="C556:C558"/>
    <mergeCell ref="H556:H558"/>
    <mergeCell ref="I556:I558"/>
    <mergeCell ref="C560:I560"/>
    <mergeCell ref="C562:I562"/>
    <mergeCell ref="C564:I564"/>
    <mergeCell ref="D566:I566"/>
    <mergeCell ref="C568:C572"/>
    <mergeCell ref="D568:E568"/>
    <mergeCell ref="F568:I568"/>
    <mergeCell ref="D569:E569"/>
    <mergeCell ref="F569:I569"/>
    <mergeCell ref="D571:E571"/>
    <mergeCell ref="F571:I571"/>
    <mergeCell ref="D572:E572"/>
    <mergeCell ref="F572:I572"/>
    <mergeCell ref="D570:E570"/>
    <mergeCell ref="F570:I570"/>
    <mergeCell ref="C620:C624"/>
    <mergeCell ref="D620:E620"/>
    <mergeCell ref="F620:I620"/>
    <mergeCell ref="D621:E621"/>
    <mergeCell ref="F621:I621"/>
    <mergeCell ref="D622:E622"/>
    <mergeCell ref="C603:C607"/>
    <mergeCell ref="D603:E603"/>
    <mergeCell ref="F603:I603"/>
    <mergeCell ref="F622:I622"/>
    <mergeCell ref="D623:E623"/>
    <mergeCell ref="F623:I623"/>
    <mergeCell ref="D608:I608"/>
    <mergeCell ref="D609:I609"/>
    <mergeCell ref="D610:I610"/>
    <mergeCell ref="D624:E624"/>
    <mergeCell ref="F624:I624"/>
    <mergeCell ref="D606:E606"/>
    <mergeCell ref="F606:I606"/>
    <mergeCell ref="D607:E607"/>
    <mergeCell ref="F607:I607"/>
    <mergeCell ref="D583:I583"/>
    <mergeCell ref="D601:I601"/>
    <mergeCell ref="C585:C589"/>
    <mergeCell ref="D585:E585"/>
    <mergeCell ref="D605:E605"/>
    <mergeCell ref="F605:I605"/>
    <mergeCell ref="D593:I593"/>
    <mergeCell ref="D604:E604"/>
    <mergeCell ref="F604:I604"/>
    <mergeCell ref="F585:I585"/>
    <mergeCell ref="D586:E586"/>
    <mergeCell ref="F586:I586"/>
    <mergeCell ref="D587:E587"/>
    <mergeCell ref="F587:I587"/>
    <mergeCell ref="D588:E588"/>
    <mergeCell ref="F588:I588"/>
    <mergeCell ref="D589:E589"/>
    <mergeCell ref="F589:I589"/>
    <mergeCell ref="C598:I598"/>
    <mergeCell ref="D600:I600"/>
    <mergeCell ref="D596:I596"/>
    <mergeCell ref="D590:I590"/>
    <mergeCell ref="D591:I591"/>
    <mergeCell ref="D594:I594"/>
    <mergeCell ref="D595:G595"/>
    <mergeCell ref="H595:I595"/>
    <mergeCell ref="C635:C638"/>
    <mergeCell ref="H635:H638"/>
    <mergeCell ref="I635:I638"/>
    <mergeCell ref="F634:G634"/>
    <mergeCell ref="D611:I611"/>
    <mergeCell ref="D612:I612"/>
    <mergeCell ref="D613:G613"/>
    <mergeCell ref="H613:I613"/>
    <mergeCell ref="D614:I614"/>
    <mergeCell ref="C633:I633"/>
    <mergeCell ref="D617:I617"/>
    <mergeCell ref="D618:I618"/>
    <mergeCell ref="D619:I619"/>
    <mergeCell ref="D625:I625"/>
    <mergeCell ref="D626:I626"/>
    <mergeCell ref="D627:I627"/>
    <mergeCell ref="D628:I628"/>
    <mergeCell ref="D629:I629"/>
    <mergeCell ref="D630:G630"/>
    <mergeCell ref="H630:I630"/>
    <mergeCell ref="D631:I631"/>
    <mergeCell ref="C616:I616"/>
    <mergeCell ref="D487:I487"/>
    <mergeCell ref="C489:I489"/>
    <mergeCell ref="D458:I458"/>
    <mergeCell ref="D464:I464"/>
    <mergeCell ref="D465:I465"/>
    <mergeCell ref="D466:I466"/>
    <mergeCell ref="D470:I470"/>
    <mergeCell ref="D474:I474"/>
    <mergeCell ref="C459:C463"/>
    <mergeCell ref="D459:E459"/>
    <mergeCell ref="F459:I459"/>
    <mergeCell ref="D460:E460"/>
    <mergeCell ref="F460:I460"/>
    <mergeCell ref="D461:E461"/>
    <mergeCell ref="F461:I461"/>
    <mergeCell ref="D462:E462"/>
    <mergeCell ref="F462:I462"/>
    <mergeCell ref="D463:E463"/>
    <mergeCell ref="F463:I463"/>
    <mergeCell ref="C472:I472"/>
    <mergeCell ref="F479:I479"/>
    <mergeCell ref="D485:I485"/>
    <mergeCell ref="D486:G486"/>
    <mergeCell ref="H486:I486"/>
    <mergeCell ref="F410:I410"/>
    <mergeCell ref="C423:C427"/>
    <mergeCell ref="D423:E423"/>
    <mergeCell ref="D396:I396"/>
    <mergeCell ref="D301:I301"/>
    <mergeCell ref="D316:I316"/>
    <mergeCell ref="D317:I317"/>
    <mergeCell ref="D318:I318"/>
    <mergeCell ref="D319:I319"/>
    <mergeCell ref="C311:C315"/>
    <mergeCell ref="D311:E311"/>
    <mergeCell ref="F311:I311"/>
    <mergeCell ref="D312:E312"/>
    <mergeCell ref="F312:I312"/>
    <mergeCell ref="D313:E313"/>
    <mergeCell ref="F313:I313"/>
    <mergeCell ref="D314:E314"/>
    <mergeCell ref="F314:I314"/>
    <mergeCell ref="D315:E315"/>
    <mergeCell ref="D304:G304"/>
    <mergeCell ref="H304:I304"/>
    <mergeCell ref="C341:I341"/>
    <mergeCell ref="D337:I337"/>
    <mergeCell ref="F329:I329"/>
    <mergeCell ref="D537:I537"/>
    <mergeCell ref="D527:I527"/>
    <mergeCell ref="D510:I510"/>
    <mergeCell ref="D511:I511"/>
    <mergeCell ref="D512:I512"/>
    <mergeCell ref="D513:I513"/>
    <mergeCell ref="D514:G514"/>
    <mergeCell ref="H514:I514"/>
    <mergeCell ref="D515:I515"/>
    <mergeCell ref="D526:I526"/>
    <mergeCell ref="C517:I517"/>
    <mergeCell ref="C521:C525"/>
    <mergeCell ref="D521:E521"/>
    <mergeCell ref="F521:I521"/>
    <mergeCell ref="D522:E522"/>
    <mergeCell ref="F522:I522"/>
    <mergeCell ref="D523:E523"/>
    <mergeCell ref="F523:I523"/>
    <mergeCell ref="H531:I531"/>
    <mergeCell ref="D388:I388"/>
    <mergeCell ref="D389:I389"/>
    <mergeCell ref="D390:I390"/>
    <mergeCell ref="D528:I528"/>
    <mergeCell ref="D421:I421"/>
    <mergeCell ref="D473:I473"/>
    <mergeCell ref="D457:I457"/>
    <mergeCell ref="D451:I451"/>
    <mergeCell ref="D452:G452"/>
    <mergeCell ref="D399:I399"/>
    <mergeCell ref="D524:E524"/>
    <mergeCell ref="F524:I524"/>
    <mergeCell ref="D525:E525"/>
    <mergeCell ref="F525:I525"/>
    <mergeCell ref="D520:I520"/>
    <mergeCell ref="H452:I452"/>
    <mergeCell ref="D398:G398"/>
    <mergeCell ref="H398:I398"/>
    <mergeCell ref="D477:E477"/>
    <mergeCell ref="F477:I477"/>
    <mergeCell ref="D478:E478"/>
    <mergeCell ref="F478:I478"/>
    <mergeCell ref="D479:E479"/>
    <mergeCell ref="C438:I438"/>
    <mergeCell ref="C382:I382"/>
    <mergeCell ref="C383:G383"/>
    <mergeCell ref="H383:I383"/>
    <mergeCell ref="C384:I384"/>
    <mergeCell ref="D385:I385"/>
    <mergeCell ref="D386:I386"/>
    <mergeCell ref="D387:I387"/>
    <mergeCell ref="C358:I358"/>
    <mergeCell ref="D374:I374"/>
    <mergeCell ref="D376:I376"/>
    <mergeCell ref="D350:I350"/>
    <mergeCell ref="D351:I351"/>
    <mergeCell ref="D352:I352"/>
    <mergeCell ref="D353:I353"/>
    <mergeCell ref="D354:I354"/>
    <mergeCell ref="D355:G355"/>
    <mergeCell ref="H355:I355"/>
    <mergeCell ref="I360:I369"/>
    <mergeCell ref="D343:I343"/>
    <mergeCell ref="D342:I342"/>
    <mergeCell ref="D344:I344"/>
    <mergeCell ref="D108:I108"/>
    <mergeCell ref="C79:I79"/>
    <mergeCell ref="D97:I97"/>
    <mergeCell ref="D98:I98"/>
    <mergeCell ref="D99:I99"/>
    <mergeCell ref="I81:I84"/>
    <mergeCell ref="C81:C84"/>
    <mergeCell ref="D118:I118"/>
    <mergeCell ref="D119:I119"/>
    <mergeCell ref="F80:G80"/>
    <mergeCell ref="D110:E110"/>
    <mergeCell ref="F110:I110"/>
    <mergeCell ref="D111:E111"/>
    <mergeCell ref="D100:I100"/>
    <mergeCell ref="D109:I109"/>
    <mergeCell ref="D115:I115"/>
    <mergeCell ref="D116:I116"/>
    <mergeCell ref="D117:I117"/>
    <mergeCell ref="D113:E113"/>
    <mergeCell ref="C106:I106"/>
    <mergeCell ref="D120:G120"/>
    <mergeCell ref="F113:I113"/>
    <mergeCell ref="D114:E114"/>
    <mergeCell ref="H120:I120"/>
    <mergeCell ref="C132:I132"/>
    <mergeCell ref="F96:I96"/>
    <mergeCell ref="C110:C114"/>
    <mergeCell ref="D292:I292"/>
    <mergeCell ref="D309:I309"/>
    <mergeCell ref="D151:I151"/>
    <mergeCell ref="C185:I185"/>
    <mergeCell ref="D152:I152"/>
    <mergeCell ref="D165:I165"/>
    <mergeCell ref="C154:C158"/>
    <mergeCell ref="D154:E154"/>
    <mergeCell ref="F154:I154"/>
    <mergeCell ref="D155:E155"/>
    <mergeCell ref="F155:I155"/>
    <mergeCell ref="D186:I186"/>
    <mergeCell ref="C159:I159"/>
    <mergeCell ref="C160:I160"/>
    <mergeCell ref="D163:I163"/>
    <mergeCell ref="D164:I164"/>
    <mergeCell ref="F190:I190"/>
    <mergeCell ref="D191:E191"/>
    <mergeCell ref="F191:I191"/>
    <mergeCell ref="D326:I326"/>
    <mergeCell ref="D305:I305"/>
    <mergeCell ref="D322:I322"/>
    <mergeCell ref="D320:I320"/>
    <mergeCell ref="C256:I256"/>
    <mergeCell ref="D188:I188"/>
    <mergeCell ref="D321:G321"/>
    <mergeCell ref="H321:I321"/>
    <mergeCell ref="C307:I307"/>
    <mergeCell ref="D308:I308"/>
    <mergeCell ref="D310:I310"/>
    <mergeCell ref="D303:I303"/>
    <mergeCell ref="D196:I196"/>
    <mergeCell ref="C219:I219"/>
    <mergeCell ref="D220:I220"/>
    <mergeCell ref="D222:I222"/>
    <mergeCell ref="D221:I221"/>
    <mergeCell ref="C223:C227"/>
    <mergeCell ref="D223:E223"/>
    <mergeCell ref="F223:I223"/>
    <mergeCell ref="D224:E224"/>
    <mergeCell ref="C324:I324"/>
    <mergeCell ref="D195:I195"/>
    <mergeCell ref="D194:I194"/>
    <mergeCell ref="D34:E34"/>
    <mergeCell ref="F34:I34"/>
    <mergeCell ref="D35:E35"/>
    <mergeCell ref="F35:I35"/>
    <mergeCell ref="F69:I69"/>
    <mergeCell ref="D70:E70"/>
    <mergeCell ref="F70:I70"/>
    <mergeCell ref="F111:I111"/>
    <mergeCell ref="D112:E112"/>
    <mergeCell ref="F112:I112"/>
    <mergeCell ref="D36:I36"/>
    <mergeCell ref="D37:I37"/>
    <mergeCell ref="D41:G41"/>
    <mergeCell ref="D42:I42"/>
    <mergeCell ref="H76:I76"/>
    <mergeCell ref="D73:I73"/>
    <mergeCell ref="D74:I74"/>
    <mergeCell ref="D75:I75"/>
    <mergeCell ref="D72:I72"/>
    <mergeCell ref="D58:I58"/>
    <mergeCell ref="H59:I59"/>
    <mergeCell ref="D89:I89"/>
    <mergeCell ref="D91:I91"/>
    <mergeCell ref="H81:H84"/>
    <mergeCell ref="D192:E192"/>
    <mergeCell ref="D166:I166"/>
    <mergeCell ref="D187:I187"/>
    <mergeCell ref="D171:I171"/>
    <mergeCell ref="C183:I183"/>
    <mergeCell ref="D158:E158"/>
    <mergeCell ref="F158:I158"/>
    <mergeCell ref="H178:H181"/>
    <mergeCell ref="I178:I181"/>
    <mergeCell ref="D170:I170"/>
    <mergeCell ref="C189:C193"/>
    <mergeCell ref="D189:E189"/>
    <mergeCell ref="F189:I189"/>
    <mergeCell ref="D190:E190"/>
    <mergeCell ref="F192:I192"/>
    <mergeCell ref="D193:E193"/>
    <mergeCell ref="F193:I193"/>
    <mergeCell ref="D24:G24"/>
    <mergeCell ref="H24:I24"/>
    <mergeCell ref="C20:C23"/>
    <mergeCell ref="D20:G20"/>
    <mergeCell ref="I20:I23"/>
    <mergeCell ref="D21:G21"/>
    <mergeCell ref="C49:C53"/>
    <mergeCell ref="D49:E49"/>
    <mergeCell ref="F49:I49"/>
    <mergeCell ref="D50:E50"/>
    <mergeCell ref="F50:I50"/>
    <mergeCell ref="D51:E51"/>
    <mergeCell ref="F51:I51"/>
    <mergeCell ref="D52:E52"/>
    <mergeCell ref="F52:I52"/>
    <mergeCell ref="D53:E53"/>
    <mergeCell ref="F53:I53"/>
    <mergeCell ref="C31:C35"/>
    <mergeCell ref="D31:E31"/>
    <mergeCell ref="F31:I31"/>
    <mergeCell ref="D32:E32"/>
    <mergeCell ref="F32:I32"/>
    <mergeCell ref="D33:E33"/>
    <mergeCell ref="F33:I33"/>
    <mergeCell ref="C127:C131"/>
    <mergeCell ref="D127:E127"/>
    <mergeCell ref="F127:I127"/>
    <mergeCell ref="D128:E128"/>
    <mergeCell ref="F128:I128"/>
    <mergeCell ref="D129:E129"/>
    <mergeCell ref="F129:I129"/>
    <mergeCell ref="D130:E130"/>
    <mergeCell ref="F130:I130"/>
    <mergeCell ref="D131:E131"/>
    <mergeCell ref="F131:I131"/>
    <mergeCell ref="F224:I224"/>
    <mergeCell ref="D225:E225"/>
    <mergeCell ref="F225:I225"/>
    <mergeCell ref="D226:E226"/>
    <mergeCell ref="F226:I226"/>
    <mergeCell ref="C260:C264"/>
    <mergeCell ref="D260:E260"/>
    <mergeCell ref="F260:I260"/>
    <mergeCell ref="D261:E261"/>
    <mergeCell ref="F261:I261"/>
    <mergeCell ref="D262:E262"/>
    <mergeCell ref="F262:I262"/>
    <mergeCell ref="D263:E263"/>
    <mergeCell ref="F263:I263"/>
    <mergeCell ref="D264:E264"/>
    <mergeCell ref="F264:I264"/>
    <mergeCell ref="D258:I258"/>
    <mergeCell ref="D240:I240"/>
    <mergeCell ref="D236:I236"/>
    <mergeCell ref="C238:I238"/>
    <mergeCell ref="D239:I239"/>
    <mergeCell ref="D241:I241"/>
    <mergeCell ref="D247:I247"/>
    <mergeCell ref="D248:I248"/>
    <mergeCell ref="C294:C298"/>
    <mergeCell ref="D294:E294"/>
    <mergeCell ref="F294:I294"/>
    <mergeCell ref="D295:E295"/>
    <mergeCell ref="F295:I295"/>
    <mergeCell ref="D296:E296"/>
    <mergeCell ref="F296:I296"/>
    <mergeCell ref="D297:E297"/>
    <mergeCell ref="F297:I297"/>
    <mergeCell ref="D298:E298"/>
    <mergeCell ref="F298:I298"/>
    <mergeCell ref="D299:I299"/>
    <mergeCell ref="D300:I300"/>
    <mergeCell ref="H338:I338"/>
    <mergeCell ref="C328:C332"/>
    <mergeCell ref="D328:E328"/>
    <mergeCell ref="F328:I328"/>
    <mergeCell ref="D329:E329"/>
    <mergeCell ref="F315:I315"/>
    <mergeCell ref="D397:I397"/>
    <mergeCell ref="C373:I373"/>
    <mergeCell ref="D393:I393"/>
    <mergeCell ref="D394:I394"/>
    <mergeCell ref="D395:I395"/>
    <mergeCell ref="D381:E381"/>
    <mergeCell ref="F381:I381"/>
    <mergeCell ref="D336:I336"/>
    <mergeCell ref="D338:G338"/>
    <mergeCell ref="D356:I356"/>
    <mergeCell ref="D391:I391"/>
    <mergeCell ref="D375:I375"/>
    <mergeCell ref="C371:I371"/>
    <mergeCell ref="F359:G359"/>
    <mergeCell ref="C360:C369"/>
    <mergeCell ref="H360:H369"/>
    <mergeCell ref="D392:I392"/>
    <mergeCell ref="D417:I417"/>
    <mergeCell ref="D411:I411"/>
    <mergeCell ref="D435:G435"/>
    <mergeCell ref="H435:I435"/>
    <mergeCell ref="D430:I430"/>
    <mergeCell ref="D431:I431"/>
    <mergeCell ref="D432:I432"/>
    <mergeCell ref="D433:I433"/>
    <mergeCell ref="C419:I419"/>
    <mergeCell ref="D420:I420"/>
    <mergeCell ref="D422:I422"/>
    <mergeCell ref="D410:E410"/>
    <mergeCell ref="D409:E409"/>
    <mergeCell ref="F409:I409"/>
    <mergeCell ref="F423:I423"/>
    <mergeCell ref="D424:E424"/>
    <mergeCell ref="F424:I424"/>
    <mergeCell ref="D425:E425"/>
    <mergeCell ref="F425:I425"/>
    <mergeCell ref="D426:E426"/>
    <mergeCell ref="F426:I426"/>
    <mergeCell ref="D427:E427"/>
    <mergeCell ref="F427:I427"/>
    <mergeCell ref="C476:C480"/>
    <mergeCell ref="D476:E476"/>
    <mergeCell ref="C581:I581"/>
    <mergeCell ref="D582:I582"/>
    <mergeCell ref="D584:I584"/>
    <mergeCell ref="D602:I602"/>
    <mergeCell ref="D592:I592"/>
    <mergeCell ref="D579:I579"/>
    <mergeCell ref="D574:I574"/>
    <mergeCell ref="D575:I575"/>
    <mergeCell ref="D576:I576"/>
    <mergeCell ref="D577:I577"/>
    <mergeCell ref="D546:I546"/>
    <mergeCell ref="D481:I481"/>
    <mergeCell ref="D551:G551"/>
    <mergeCell ref="H551:I551"/>
    <mergeCell ref="C534:I534"/>
    <mergeCell ref="D536:I536"/>
    <mergeCell ref="D552:I552"/>
    <mergeCell ref="C554:I554"/>
    <mergeCell ref="D547:I547"/>
    <mergeCell ref="D548:I548"/>
    <mergeCell ref="D549:I549"/>
    <mergeCell ref="D550:I550"/>
    <mergeCell ref="D565:I565"/>
    <mergeCell ref="D567:I567"/>
    <mergeCell ref="F490:G490"/>
    <mergeCell ref="D531:G531"/>
    <mergeCell ref="D530:I530"/>
    <mergeCell ref="D535:I535"/>
    <mergeCell ref="D532:I532"/>
    <mergeCell ref="D529:I529"/>
    <mergeCell ref="C545:G545"/>
    <mergeCell ref="H545:I545"/>
    <mergeCell ref="C543:I543"/>
    <mergeCell ref="C544:G544"/>
    <mergeCell ref="H544:I544"/>
    <mergeCell ref="C538:C542"/>
    <mergeCell ref="D538:E538"/>
    <mergeCell ref="F538:I538"/>
    <mergeCell ref="D539:E539"/>
    <mergeCell ref="F539:I539"/>
    <mergeCell ref="D540:E540"/>
    <mergeCell ref="F540:I540"/>
    <mergeCell ref="D541:E541"/>
    <mergeCell ref="F541:I541"/>
    <mergeCell ref="D542:E542"/>
    <mergeCell ref="F542:I542"/>
    <mergeCell ref="D482:I482"/>
    <mergeCell ref="D483:I483"/>
    <mergeCell ref="D484:I484"/>
    <mergeCell ref="C455:I455"/>
    <mergeCell ref="D456:I456"/>
    <mergeCell ref="F476:I476"/>
    <mergeCell ref="D412:I412"/>
    <mergeCell ref="C428:I428"/>
    <mergeCell ref="H429:I429"/>
    <mergeCell ref="C429:G429"/>
    <mergeCell ref="D475:I475"/>
    <mergeCell ref="D467:I467"/>
    <mergeCell ref="D468:I468"/>
    <mergeCell ref="D469:G469"/>
    <mergeCell ref="H469:I469"/>
    <mergeCell ref="D434:I434"/>
    <mergeCell ref="D439:I439"/>
    <mergeCell ref="D441:I441"/>
    <mergeCell ref="D416:G416"/>
    <mergeCell ref="H416:I416"/>
    <mergeCell ref="D436:I436"/>
    <mergeCell ref="D480:E480"/>
    <mergeCell ref="F480:I480"/>
    <mergeCell ref="D444:E444"/>
  </mergeCells>
  <conditionalFormatting sqref="D15:G15">
    <cfRule type="expression" dxfId="83" priority="105" stopIfTrue="1">
      <formula>"1;1,1;1,2;1,3;1,4;1,5;1,6;1,7"</formula>
    </cfRule>
  </conditionalFormatting>
  <conditionalFormatting sqref="D16:G18">
    <cfRule type="expression" dxfId="82" priority="104" stopIfTrue="1">
      <formula>"1;1,1;1,2;1,3;1,4;1,5;1,6;1,7"</formula>
    </cfRule>
  </conditionalFormatting>
  <conditionalFormatting sqref="D37:G37">
    <cfRule type="expression" dxfId="81" priority="97" stopIfTrue="1">
      <formula>"1;1,1;1,2;1,3;1,4;1,5;1,6;1,7"</formula>
    </cfRule>
  </conditionalFormatting>
  <conditionalFormatting sqref="D38:G40">
    <cfRule type="expression" dxfId="80" priority="96" stopIfTrue="1">
      <formula>"1;1,1;1,2;1,3;1,4;1,5;1,6;1,7"</formula>
    </cfRule>
  </conditionalFormatting>
  <conditionalFormatting sqref="D116:G116">
    <cfRule type="expression" dxfId="79" priority="89" stopIfTrue="1">
      <formula>"1;1,1;1,2;1,3;1,4;1,5;1,6;1,7"</formula>
    </cfRule>
  </conditionalFormatting>
  <conditionalFormatting sqref="D117:G119">
    <cfRule type="expression" dxfId="78" priority="88" stopIfTrue="1">
      <formula>"1;1,1;1,2;1,3;1,4;1,5;1,6;1,7"</formula>
    </cfRule>
  </conditionalFormatting>
  <conditionalFormatting sqref="D394:G394">
    <cfRule type="expression" dxfId="77" priority="75" stopIfTrue="1">
      <formula>"1;1,1;1,2;1,3;1,4;1,5;1,6;1,7"</formula>
    </cfRule>
  </conditionalFormatting>
  <conditionalFormatting sqref="D466:G468">
    <cfRule type="expression" dxfId="76" priority="62" stopIfTrue="1">
      <formula>"1;1,1;1,2;1,3;1,4;1,5;1,6;1,7"</formula>
    </cfRule>
  </conditionalFormatting>
  <conditionalFormatting sqref="D266:G266">
    <cfRule type="expression" dxfId="75" priority="81" stopIfTrue="1">
      <formula>"1;1,1;1,2;1,3;1,4;1,5;1,6;1,7"</formula>
    </cfRule>
  </conditionalFormatting>
  <conditionalFormatting sqref="D267:G269">
    <cfRule type="expression" dxfId="74" priority="80" stopIfTrue="1">
      <formula>"1;1,1;1,2;1,3;1,4;1,5;1,6;1,7"</formula>
    </cfRule>
  </conditionalFormatting>
  <conditionalFormatting sqref="D300:G300">
    <cfRule type="expression" dxfId="73" priority="79" stopIfTrue="1">
      <formula>"1;1,1;1,2;1,3;1,4;1,5;1,6;1,7"</formula>
    </cfRule>
  </conditionalFormatting>
  <conditionalFormatting sqref="D301:G301">
    <cfRule type="expression" dxfId="72" priority="78" stopIfTrue="1">
      <formula>"1;1,1;1,2;1,3;1,4;1,5;1,6;1,7"</formula>
    </cfRule>
  </conditionalFormatting>
  <conditionalFormatting sqref="D317:G317">
    <cfRule type="expression" dxfId="71" priority="77" stopIfTrue="1">
      <formula>"1;1,1;1,2;1,3;1,4;1,5;1,6;1,7"</formula>
    </cfRule>
  </conditionalFormatting>
  <conditionalFormatting sqref="D483:G485">
    <cfRule type="expression" dxfId="70" priority="60" stopIfTrue="1">
      <formula>"1;1,1;1,2;1,3;1,4;1,5;1,6;1,7"</formula>
    </cfRule>
  </conditionalFormatting>
  <conditionalFormatting sqref="D431:G431">
    <cfRule type="expression" dxfId="69" priority="71" stopIfTrue="1">
      <formula>"1;1,1;1,2;1,3;1,4;1,5;1,6;1,7"</formula>
    </cfRule>
  </conditionalFormatting>
  <conditionalFormatting sqref="D395:G397">
    <cfRule type="expression" dxfId="68" priority="74" stopIfTrue="1">
      <formula>"1;1,1;1,2;1,3;1,4;1,5;1,6;1,7"</formula>
    </cfRule>
  </conditionalFormatting>
  <conditionalFormatting sqref="D432:G434">
    <cfRule type="expression" dxfId="67" priority="70" stopIfTrue="1">
      <formula>"1;1,1;1,2;1,3;1,4;1,5;1,6;1,7"</formula>
    </cfRule>
  </conditionalFormatting>
  <conditionalFormatting sqref="D448:G448">
    <cfRule type="expression" dxfId="66" priority="67" stopIfTrue="1">
      <formula>"1;1,1;1,2;1,3;1,4;1,5;1,6;1,7"</formula>
    </cfRule>
  </conditionalFormatting>
  <conditionalFormatting sqref="D449:G451">
    <cfRule type="expression" dxfId="65" priority="66" stopIfTrue="1">
      <formula>"1;1,1;1,2;1,3;1,4;1,5;1,6;1,7"</formula>
    </cfRule>
  </conditionalFormatting>
  <conditionalFormatting sqref="D465:G465">
    <cfRule type="expression" dxfId="64" priority="63" stopIfTrue="1">
      <formula>"1;1,1;1,2;1,3;1,4;1,5;1,6;1,7"</formula>
    </cfRule>
  </conditionalFormatting>
  <conditionalFormatting sqref="D482:G482">
    <cfRule type="expression" dxfId="63" priority="61" stopIfTrue="1">
      <formula>"1;1,1;1,2;1,3;1,4;1,5;1,6;1,7"</formula>
    </cfRule>
  </conditionalFormatting>
  <conditionalFormatting sqref="D510:G510">
    <cfRule type="expression" dxfId="62" priority="59" stopIfTrue="1">
      <formula>"1;1,1;1,2;1,3;1,4;1,5;1,6;1,7"</formula>
    </cfRule>
  </conditionalFormatting>
  <conditionalFormatting sqref="D511:G513">
    <cfRule type="expression" dxfId="61" priority="58" stopIfTrue="1">
      <formula>"1;1,1;1,2;1,3;1,4;1,5;1,6;1,7"</formula>
    </cfRule>
  </conditionalFormatting>
  <conditionalFormatting sqref="D527:G527">
    <cfRule type="expression" dxfId="60" priority="57" stopIfTrue="1">
      <formula>"1;1,1;1,2;1,3;1,4;1,5;1,6;1,7"</formula>
    </cfRule>
  </conditionalFormatting>
  <conditionalFormatting sqref="D528:G530">
    <cfRule type="expression" dxfId="59" priority="56" stopIfTrue="1">
      <formula>"1;1,1;1,2;1,3;1,4;1,5;1,6;1,7"</formula>
    </cfRule>
  </conditionalFormatting>
  <conditionalFormatting sqref="D547:G547">
    <cfRule type="expression" dxfId="58" priority="55" stopIfTrue="1">
      <formula>"1;1,1;1,2;1,3;1,4;1,5;1,6;1,7"</formula>
    </cfRule>
  </conditionalFormatting>
  <conditionalFormatting sqref="D548:G550">
    <cfRule type="expression" dxfId="57" priority="54" stopIfTrue="1">
      <formula>"1;1,1;1,2;1,3;1,4;1,5;1,6;1,7"</formula>
    </cfRule>
  </conditionalFormatting>
  <conditionalFormatting sqref="D574:G574">
    <cfRule type="expression" dxfId="56" priority="53" stopIfTrue="1">
      <formula>"1;1,1;1,2;1,3;1,4;1,5;1,6;1,7"</formula>
    </cfRule>
  </conditionalFormatting>
  <conditionalFormatting sqref="D575:G577">
    <cfRule type="expression" dxfId="55" priority="52" stopIfTrue="1">
      <formula>"1;1,1;1,2;1,3;1,4;1,5;1,6;1,7"</formula>
    </cfRule>
  </conditionalFormatting>
  <conditionalFormatting sqref="D609:G609">
    <cfRule type="expression" dxfId="54" priority="51" stopIfTrue="1">
      <formula>"1;1,1;1,2;1,3;1,4;1,5;1,6;1,7"</formula>
    </cfRule>
  </conditionalFormatting>
  <conditionalFormatting sqref="D610:G612">
    <cfRule type="expression" dxfId="53" priority="50" stopIfTrue="1">
      <formula>"1;1,1;1,2;1,3;1,4;1,5;1,6;1,7"</formula>
    </cfRule>
  </conditionalFormatting>
  <conditionalFormatting sqref="D592:G594">
    <cfRule type="expression" dxfId="52" priority="37" stopIfTrue="1">
      <formula>"1;1,1;1,2;1,3;1,4;1,5;1,6;1,7"</formula>
    </cfRule>
  </conditionalFormatting>
  <conditionalFormatting sqref="D591:G591">
    <cfRule type="expression" dxfId="51" priority="38" stopIfTrue="1">
      <formula>"1;1,1;1,2;1,3;1,4;1,5;1,6;1,7"</formula>
    </cfRule>
  </conditionalFormatting>
  <conditionalFormatting sqref="D231:G234">
    <cfRule type="expression" dxfId="50" priority="29" stopIfTrue="1">
      <formula>"1;1,1;1,2;1,3;1,4;1,5;1,6;1,7"</formula>
    </cfRule>
  </conditionalFormatting>
  <conditionalFormatting sqref="D169:G172">
    <cfRule type="expression" dxfId="49" priority="30" stopIfTrue="1">
      <formula>"1;1,1;1,2;1,3;1,4;1,5;1,6;1,7"</formula>
    </cfRule>
  </conditionalFormatting>
  <conditionalFormatting sqref="D212:G215">
    <cfRule type="expression" dxfId="48" priority="28" stopIfTrue="1">
      <formula>"1;1,1;1,2;1,3;1,4;1,5;1,6;1,7"</formula>
    </cfRule>
  </conditionalFormatting>
  <conditionalFormatting sqref="D195:G198">
    <cfRule type="expression" dxfId="47" priority="27" stopIfTrue="1">
      <formula>"1;1,1;1,2;1,3;1,4;1,5;1,6;1,7"</formula>
    </cfRule>
  </conditionalFormatting>
  <conditionalFormatting sqref="D72:G72">
    <cfRule type="expression" dxfId="46" priority="26" stopIfTrue="1">
      <formula>"1;1,1;1,2;1,3;1,4;1,5;1,6;1,7"</formula>
    </cfRule>
  </conditionalFormatting>
  <conditionalFormatting sqref="D73:G75">
    <cfRule type="expression" dxfId="45" priority="25" stopIfTrue="1">
      <formula>"1;1,1;1,2;1,3;1,4;1,5;1,6;1,7"</formula>
    </cfRule>
  </conditionalFormatting>
  <conditionalFormatting sqref="D98:G98">
    <cfRule type="expression" dxfId="44" priority="24" stopIfTrue="1">
      <formula>"1;1,1;1,2;1,3;1,4;1,5;1,6;1,7"</formula>
    </cfRule>
  </conditionalFormatting>
  <conditionalFormatting sqref="D99:G101">
    <cfRule type="expression" dxfId="43" priority="23" stopIfTrue="1">
      <formula>"1;1,1;1,2;1,3;1,4;1,5;1,6;1,7"</formula>
    </cfRule>
  </conditionalFormatting>
  <conditionalFormatting sqref="D55:G58">
    <cfRule type="expression" dxfId="42" priority="22" stopIfTrue="1">
      <formula>"1;1,1;1,2;1,3;1,4;1,5;1,6;1,7"</formula>
    </cfRule>
  </conditionalFormatting>
  <conditionalFormatting sqref="D248:G251">
    <cfRule type="expression" dxfId="41" priority="21" stopIfTrue="1">
      <formula>"1;1,1;1,2;1,3;1,4;1,5;1,6;1,7"</formula>
    </cfRule>
  </conditionalFormatting>
  <conditionalFormatting sqref="D302:G303">
    <cfRule type="expression" dxfId="40" priority="20" stopIfTrue="1">
      <formula>"1;1,1;1,2;1,3;1,4;1,5;1,6;1,7"</formula>
    </cfRule>
  </conditionalFormatting>
  <conditionalFormatting sqref="D318:G320">
    <cfRule type="expression" dxfId="39" priority="19" stopIfTrue="1">
      <formula>"1;1,1;1,2;1,3;1,4;1,5;1,6;1,7"</formula>
    </cfRule>
  </conditionalFormatting>
  <conditionalFormatting sqref="D335:G337">
    <cfRule type="expression" dxfId="38" priority="17" stopIfTrue="1">
      <formula>"1;1,1;1,2;1,3;1,4;1,5;1,6;1,7"</formula>
    </cfRule>
  </conditionalFormatting>
  <conditionalFormatting sqref="D334:G334">
    <cfRule type="expression" dxfId="37" priority="18" stopIfTrue="1">
      <formula>"1;1,1;1,2;1,3;1,4;1,5;1,6;1,7"</formula>
    </cfRule>
  </conditionalFormatting>
  <conditionalFormatting sqref="D352:G354">
    <cfRule type="expression" dxfId="36" priority="15" stopIfTrue="1">
      <formula>"1;1,1;1,2;1,3;1,4;1,5;1,6;1,7"</formula>
    </cfRule>
  </conditionalFormatting>
  <conditionalFormatting sqref="D351:G351">
    <cfRule type="expression" dxfId="35" priority="16" stopIfTrue="1">
      <formula>"1;1,1;1,2;1,3;1,4;1,5;1,6;1,7"</formula>
    </cfRule>
  </conditionalFormatting>
  <conditionalFormatting sqref="D143:G146">
    <cfRule type="expression" dxfId="34" priority="10" stopIfTrue="1">
      <formula>"1;1,1;1,2;1,3;1,4;1,5;1,6;1,7"</formula>
    </cfRule>
  </conditionalFormatting>
  <conditionalFormatting sqref="D626:G626">
    <cfRule type="expression" dxfId="33" priority="9" stopIfTrue="1">
      <formula>"1;1,1;1,2;1,3;1,4;1,5;1,6;1,7"</formula>
    </cfRule>
  </conditionalFormatting>
  <conditionalFormatting sqref="D627:G629">
    <cfRule type="expression" dxfId="32" priority="8" stopIfTrue="1">
      <formula>"1;1,1;1,2;1,3;1,4;1,5;1,6;1,7"</formula>
    </cfRule>
  </conditionalFormatting>
  <conditionalFormatting sqref="D283:G283">
    <cfRule type="expression" dxfId="31" priority="4" stopIfTrue="1">
      <formula>"1;1,1;1,2;1,3;1,4;1,5;1,6;1,7"</formula>
    </cfRule>
  </conditionalFormatting>
  <conditionalFormatting sqref="D284:G286">
    <cfRule type="expression" dxfId="30" priority="3" stopIfTrue="1">
      <formula>"1;1,1;1,2;1,3;1,4;1,5;1,6;1,7"</formula>
    </cfRule>
  </conditionalFormatting>
  <conditionalFormatting sqref="D412:G412">
    <cfRule type="expression" dxfId="29" priority="2" stopIfTrue="1">
      <formula>"1;1,1;1,2;1,3;1,4;1,5;1,6;1,7"</formula>
    </cfRule>
  </conditionalFormatting>
  <conditionalFormatting sqref="D413:G415">
    <cfRule type="expression" dxfId="28" priority="1" stopIfTrue="1">
      <formula>"1;1,1;1,2;1,3;1,4;1,5;1,6;1,7"</formula>
    </cfRule>
  </conditionalFormatting>
  <dataValidations count="11">
    <dataValidation type="list" allowBlank="1" showErrorMessage="1" errorTitle="REVISAR" error="Recuerde que la calificación va de 1 a 5 de acuerdo con la situación correspondiente._x000d__x000d_Se califica cero si la variable no aplica." sqref="I596 I552 I614 I515 I579 I532 I631" xr:uid="{00000000-0002-0000-0600-000000000000}">
      <formula1>$K$1:$N$1</formula1>
    </dataValidation>
    <dataValidation type="list" allowBlank="1" showInputMessage="1" showErrorMessage="1" sqref="H386:I392" xr:uid="{00000000-0002-0000-0600-000001000000}">
      <formula1>$P$1:$P$1</formula1>
    </dataValidation>
    <dataValidation type="list" allowBlank="1" showErrorMessage="1" errorTitle="REVISAR" error="Recuerde que la calificación va de 1 a 5 de acuerdo con la situación correspondiente._x000d__x000d_Se califica cero si la variable no aplica." sqref="I20:I23" xr:uid="{00000000-0002-0000-0600-000002000000}">
      <formula1>$J$10:$J$13</formula1>
    </dataValidation>
    <dataValidation type="list" allowBlank="1" showInputMessage="1" showErrorMessage="1" sqref="H545:I545" xr:uid="{00000000-0002-0000-0600-000003000000}">
      <formula1>$Q$1:$Q$2</formula1>
    </dataValidation>
    <dataValidation type="list" allowBlank="1" showInputMessage="1" showErrorMessage="1" sqref="F9:F12 F31:F34 F49:F52 F66:F69 F92:F95 F110:F113 F127:F130 F154:F157 F189:F192 F206:F209 F620:F623 F242:F245 F260:F263 F277:F280 F294:F297 F311:F314 F328:F331 F345:F348 F377:F380 F406:F409 F423:F426 F442:F445 F459:F462 F476:F479 F504:F507 F521:F524 F538:F541 F568:F571 F585:F588 F603:F606 F223:F226" xr:uid="{00000000-0002-0000-0600-000004000000}">
      <formula1>$L$2:$L$3</formula1>
    </dataValidation>
    <dataValidation type="list" allowBlank="1" showErrorMessage="1" errorTitle="REVISAR" error="Recuerde que la calificación va de 1 a 4 de acuerdo con la situación correspondiente._x000a_" sqref="H76:I76 H41:I41 H19:I19" xr:uid="{00000000-0002-0000-0600-000005000000}">
      <formula1>$J$10:$J$13</formula1>
    </dataValidation>
    <dataValidation type="list" allowBlank="1" showErrorMessage="1" errorTitle="REVISAR" error="Recuerde que la calificación va de 1 a 4 de acuerdo con la situación correspondiente." sqref="H102:I102 H355:I355 H147:I147 H173:I173 H199:I199 H216:I216 H235:I235 H252:I252 H287:I287 H304:I304 H321:I321 H338:I338 H398:I398 H435:I435 H452:I452 H469:I469 H486:I486 H514:I514 H531:I531 H551:I551" xr:uid="{00000000-0002-0000-0600-000006000000}">
      <formula1>$J$10:$J$13</formula1>
    </dataValidation>
    <dataValidation type="list" allowBlank="1" showErrorMessage="1" errorTitle="REVISAR" error="Recuerde que la calificación va de 1 a 4 de acuerdo con la situación correspondiente._x000a_" sqref="H59:I59" xr:uid="{00000000-0002-0000-0600-000007000000}">
      <formula1>$J$9:$J$13</formula1>
    </dataValidation>
    <dataValidation type="list" allowBlank="1" showErrorMessage="1" errorTitle="REVISAR" error="Recuerde que la calificación va de 1 a 4 de acuerdo con la situación correspondiente. Se califica cero si la variable no aplica." sqref="H270:I270 H416:I416 H595:I595 H578:I578 H613:I613 H630:I630" xr:uid="{00000000-0002-0000-0600-000008000000}">
      <formula1>$J$9:$J$13</formula1>
    </dataValidation>
    <dataValidation type="list" allowBlank="1" showInputMessage="1" showErrorMessage="1" sqref="H429:I429 H544:I544 H383:I383 H229:I229" xr:uid="{00000000-0002-0000-0600-000009000000}">
      <formula1>"Si, No"</formula1>
    </dataValidation>
    <dataValidation type="list" allowBlank="1" showErrorMessage="1" errorTitle="REVISAR" error="Recuerde que la calificación va de 1 a 4 de acuerdo con la situación correspondiente." sqref="H120:I120" xr:uid="{FDCB03E9-249F-644D-BAD9-9A19907F68D5}">
      <formula1>$J$9:$J$13</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A000000}">
          <x14:formula1>
            <xm:f>Validación!$A$2:$A$50</xm:f>
          </x14:formula1>
          <xm:sqref>D135:D141</xm:sqref>
        </x14:dataValidation>
        <x14:dataValidation type="list" allowBlank="1" showInputMessage="1" showErrorMessage="1" xr:uid="{A8C267D3-2752-CF4D-A6F5-7EA00AE4A260}">
          <x14:formula1>
            <xm:f>Validación!$D$2:$D$23</xm:f>
          </x14:formula1>
          <xm:sqref>E135:I141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0">
    <tabColor theme="5"/>
  </sheetPr>
  <dimension ref="A1:D50"/>
  <sheetViews>
    <sheetView topLeftCell="A17" workbookViewId="0">
      <selection activeCell="D38" sqref="D38"/>
    </sheetView>
  </sheetViews>
  <sheetFormatPr baseColWidth="10" defaultColWidth="11.44140625" defaultRowHeight="14.4"/>
  <cols>
    <col min="1" max="1" width="39.6640625" customWidth="1"/>
    <col min="4" max="4" width="50.88671875" customWidth="1"/>
  </cols>
  <sheetData>
    <row r="1" spans="1:4">
      <c r="A1" s="31" t="s">
        <v>360</v>
      </c>
      <c r="D1" s="31" t="s">
        <v>629</v>
      </c>
    </row>
    <row r="2" spans="1:4">
      <c r="A2" s="30" t="s">
        <v>361</v>
      </c>
      <c r="D2" t="s">
        <v>631</v>
      </c>
    </row>
    <row r="3" spans="1:4">
      <c r="A3" s="30" t="s">
        <v>362</v>
      </c>
      <c r="D3" t="s">
        <v>632</v>
      </c>
    </row>
    <row r="4" spans="1:4">
      <c r="A4" s="30" t="s">
        <v>363</v>
      </c>
      <c r="D4" t="s">
        <v>633</v>
      </c>
    </row>
    <row r="5" spans="1:4">
      <c r="A5" s="30" t="s">
        <v>364</v>
      </c>
      <c r="D5" t="s">
        <v>634</v>
      </c>
    </row>
    <row r="6" spans="1:4">
      <c r="A6" s="30" t="s">
        <v>365</v>
      </c>
      <c r="D6" t="s">
        <v>635</v>
      </c>
    </row>
    <row r="7" spans="1:4">
      <c r="A7" s="30" t="s">
        <v>366</v>
      </c>
      <c r="D7" t="s">
        <v>636</v>
      </c>
    </row>
    <row r="8" spans="1:4">
      <c r="A8" s="30" t="s">
        <v>367</v>
      </c>
      <c r="D8" t="s">
        <v>637</v>
      </c>
    </row>
    <row r="9" spans="1:4">
      <c r="A9" s="30" t="s">
        <v>368</v>
      </c>
      <c r="D9" t="s">
        <v>638</v>
      </c>
    </row>
    <row r="10" spans="1:4">
      <c r="A10" s="30" t="s">
        <v>369</v>
      </c>
      <c r="D10" t="s">
        <v>639</v>
      </c>
    </row>
    <row r="11" spans="1:4">
      <c r="A11" s="30" t="s">
        <v>370</v>
      </c>
      <c r="D11" t="s">
        <v>640</v>
      </c>
    </row>
    <row r="12" spans="1:4">
      <c r="A12" s="30" t="s">
        <v>371</v>
      </c>
      <c r="D12" t="s">
        <v>641</v>
      </c>
    </row>
    <row r="13" spans="1:4">
      <c r="A13" s="30" t="s">
        <v>372</v>
      </c>
      <c r="D13" t="s">
        <v>642</v>
      </c>
    </row>
    <row r="14" spans="1:4">
      <c r="A14" s="30" t="s">
        <v>373</v>
      </c>
      <c r="D14" t="s">
        <v>643</v>
      </c>
    </row>
    <row r="15" spans="1:4">
      <c r="A15" s="30" t="s">
        <v>374</v>
      </c>
      <c r="D15" t="s">
        <v>648</v>
      </c>
    </row>
    <row r="16" spans="1:4">
      <c r="A16" s="30" t="s">
        <v>375</v>
      </c>
      <c r="D16" t="s">
        <v>644</v>
      </c>
    </row>
    <row r="17" spans="1:4">
      <c r="A17" s="30" t="s">
        <v>376</v>
      </c>
      <c r="D17" t="s">
        <v>645</v>
      </c>
    </row>
    <row r="18" spans="1:4">
      <c r="A18" s="30" t="s">
        <v>377</v>
      </c>
      <c r="D18" t="s">
        <v>646</v>
      </c>
    </row>
    <row r="19" spans="1:4">
      <c r="A19" s="30" t="s">
        <v>378</v>
      </c>
      <c r="D19" t="s">
        <v>647</v>
      </c>
    </row>
    <row r="20" spans="1:4">
      <c r="A20" s="30" t="s">
        <v>379</v>
      </c>
      <c r="D20" t="s">
        <v>649</v>
      </c>
    </row>
    <row r="21" spans="1:4">
      <c r="A21" s="30" t="s">
        <v>380</v>
      </c>
      <c r="D21" t="s">
        <v>650</v>
      </c>
    </row>
    <row r="22" spans="1:4">
      <c r="A22" s="30" t="s">
        <v>381</v>
      </c>
      <c r="D22" t="s">
        <v>363</v>
      </c>
    </row>
    <row r="23" spans="1:4">
      <c r="A23" s="30" t="s">
        <v>382</v>
      </c>
      <c r="D23" t="s">
        <v>1022</v>
      </c>
    </row>
    <row r="24" spans="1:4">
      <c r="A24" s="30" t="s">
        <v>383</v>
      </c>
    </row>
    <row r="25" spans="1:4">
      <c r="A25" s="30" t="s">
        <v>384</v>
      </c>
    </row>
    <row r="26" spans="1:4">
      <c r="A26" s="30" t="s">
        <v>385</v>
      </c>
    </row>
    <row r="27" spans="1:4">
      <c r="A27" s="30" t="s">
        <v>386</v>
      </c>
    </row>
    <row r="28" spans="1:4">
      <c r="A28" s="30" t="s">
        <v>387</v>
      </c>
    </row>
    <row r="29" spans="1:4">
      <c r="A29" s="30" t="s">
        <v>388</v>
      </c>
    </row>
    <row r="30" spans="1:4">
      <c r="A30" s="30" t="s">
        <v>1023</v>
      </c>
    </row>
    <row r="31" spans="1:4">
      <c r="A31" s="30" t="s">
        <v>389</v>
      </c>
    </row>
    <row r="32" spans="1:4">
      <c r="A32" s="30" t="s">
        <v>390</v>
      </c>
    </row>
    <row r="33" spans="1:1">
      <c r="A33" s="30" t="s">
        <v>391</v>
      </c>
    </row>
    <row r="34" spans="1:1">
      <c r="A34" s="30" t="s">
        <v>392</v>
      </c>
    </row>
    <row r="35" spans="1:1">
      <c r="A35" s="30" t="s">
        <v>393</v>
      </c>
    </row>
    <row r="36" spans="1:1">
      <c r="A36" s="30" t="s">
        <v>394</v>
      </c>
    </row>
    <row r="37" spans="1:1">
      <c r="A37" s="30" t="s">
        <v>395</v>
      </c>
    </row>
    <row r="38" spans="1:1">
      <c r="A38" s="30" t="s">
        <v>396</v>
      </c>
    </row>
    <row r="39" spans="1:1">
      <c r="A39" s="30" t="s">
        <v>397</v>
      </c>
    </row>
    <row r="40" spans="1:1">
      <c r="A40" s="30" t="s">
        <v>398</v>
      </c>
    </row>
    <row r="41" spans="1:1">
      <c r="A41" s="30" t="s">
        <v>399</v>
      </c>
    </row>
    <row r="42" spans="1:1">
      <c r="A42" s="30" t="s">
        <v>400</v>
      </c>
    </row>
    <row r="43" spans="1:1">
      <c r="A43" s="30" t="s">
        <v>401</v>
      </c>
    </row>
    <row r="44" spans="1:1">
      <c r="A44" s="30" t="s">
        <v>402</v>
      </c>
    </row>
    <row r="45" spans="1:1">
      <c r="A45" s="30" t="s">
        <v>403</v>
      </c>
    </row>
    <row r="46" spans="1:1">
      <c r="A46" s="30" t="s">
        <v>404</v>
      </c>
    </row>
    <row r="47" spans="1:1">
      <c r="A47" s="30" t="s">
        <v>405</v>
      </c>
    </row>
    <row r="48" spans="1:1">
      <c r="A48" s="30" t="s">
        <v>406</v>
      </c>
    </row>
    <row r="49" spans="1:1">
      <c r="A49" s="30" t="s">
        <v>407</v>
      </c>
    </row>
    <row r="50" spans="1:1">
      <c r="A50" s="30" t="s">
        <v>408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1">
    <tabColor theme="5"/>
  </sheetPr>
  <dimension ref="A1:S82"/>
  <sheetViews>
    <sheetView zoomScale="90" zoomScaleNormal="90" workbookViewId="0">
      <pane ySplit="1" topLeftCell="A19" activePane="bottomLeft" state="frozen"/>
      <selection pane="bottomLeft" activeCell="G32" sqref="G32"/>
    </sheetView>
  </sheetViews>
  <sheetFormatPr baseColWidth="10" defaultColWidth="11.44140625" defaultRowHeight="14.4"/>
  <cols>
    <col min="1" max="2" width="2.44140625" style="12" customWidth="1"/>
    <col min="3" max="3" width="24.88671875" style="12" customWidth="1"/>
    <col min="4" max="4" width="47.88671875" style="12" customWidth="1"/>
    <col min="5" max="5" width="24.33203125" style="12" customWidth="1"/>
    <col min="6" max="6" width="9.88671875" style="12" customWidth="1"/>
    <col min="7" max="7" width="14.44140625" style="12" customWidth="1"/>
    <col min="8" max="9" width="9.88671875" style="12" customWidth="1"/>
    <col min="10" max="10" width="14.44140625" style="12" customWidth="1"/>
    <col min="11" max="11" width="11" style="12" customWidth="1"/>
    <col min="12" max="12" width="12.109375" style="12" customWidth="1"/>
    <col min="13" max="13" width="28.88671875" style="16" customWidth="1"/>
    <col min="14" max="14" width="12.44140625" style="12" customWidth="1"/>
    <col min="15" max="15" width="5.33203125" style="12" customWidth="1"/>
    <col min="16" max="16" width="30.109375" style="12" customWidth="1"/>
    <col min="17" max="16384" width="11.44140625" style="12"/>
  </cols>
  <sheetData>
    <row r="1" spans="1:16" ht="77.25" customHeight="1">
      <c r="C1" s="1172"/>
      <c r="D1" s="1172"/>
      <c r="E1" s="1172"/>
      <c r="F1" s="1172"/>
      <c r="G1" s="1172"/>
      <c r="H1" s="1172"/>
      <c r="I1" s="1172"/>
      <c r="J1" s="1172"/>
      <c r="K1" s="1172"/>
      <c r="O1" s="12" t="s">
        <v>409</v>
      </c>
      <c r="P1" s="12">
        <v>1</v>
      </c>
    </row>
    <row r="2" spans="1:16" ht="12" customHeight="1">
      <c r="P2" s="12">
        <v>2</v>
      </c>
    </row>
    <row r="3" spans="1:16" ht="27.9" customHeight="1">
      <c r="A3" s="52"/>
      <c r="C3" s="1162" t="s">
        <v>410</v>
      </c>
      <c r="D3" s="1162"/>
      <c r="E3" s="1162"/>
      <c r="F3" s="1162"/>
      <c r="G3" s="1162"/>
      <c r="H3" s="1162"/>
      <c r="I3" s="1162"/>
      <c r="J3" s="1162"/>
      <c r="K3" s="1162"/>
    </row>
    <row r="4" spans="1:16" ht="7.5" customHeight="1">
      <c r="A4" s="52"/>
      <c r="C4" s="85"/>
      <c r="D4" s="85"/>
      <c r="E4" s="85"/>
      <c r="F4" s="85"/>
      <c r="G4" s="85"/>
      <c r="H4" s="85"/>
      <c r="I4" s="85"/>
      <c r="J4" s="85"/>
      <c r="K4" s="85"/>
    </row>
    <row r="5" spans="1:16" ht="34.5" customHeight="1">
      <c r="A5" s="52"/>
      <c r="C5" s="1174" t="s">
        <v>411</v>
      </c>
      <c r="D5" s="1175"/>
      <c r="E5" s="1175"/>
      <c r="F5" s="1175"/>
      <c r="G5" s="1175"/>
      <c r="H5" s="1176"/>
      <c r="I5" s="1166" t="s">
        <v>412</v>
      </c>
      <c r="J5" s="1166"/>
      <c r="K5" s="1166"/>
    </row>
    <row r="6" spans="1:16" ht="23.25" customHeight="1">
      <c r="A6" s="52"/>
      <c r="C6" s="1166" t="s">
        <v>413</v>
      </c>
      <c r="D6" s="1166" t="s">
        <v>414</v>
      </c>
      <c r="E6" s="1166"/>
      <c r="F6" s="1166"/>
      <c r="G6" s="1166"/>
      <c r="H6" s="1166"/>
      <c r="I6" s="86" t="s">
        <v>415</v>
      </c>
      <c r="J6" s="87" t="s">
        <v>246</v>
      </c>
      <c r="K6" s="88" t="s">
        <v>247</v>
      </c>
    </row>
    <row r="7" spans="1:16" ht="14.25" customHeight="1">
      <c r="A7" s="52"/>
      <c r="C7" s="1173"/>
      <c r="D7" s="1173"/>
      <c r="E7" s="1173"/>
      <c r="F7" s="1173"/>
      <c r="G7" s="1173"/>
      <c r="H7" s="1173"/>
      <c r="I7" s="89">
        <v>3</v>
      </c>
      <c r="J7" s="90">
        <v>2</v>
      </c>
      <c r="K7" s="91">
        <v>1</v>
      </c>
    </row>
    <row r="8" spans="1:16" ht="35.25" customHeight="1">
      <c r="A8" s="52"/>
      <c r="C8" s="1157" t="s">
        <v>416</v>
      </c>
      <c r="D8" s="1161" t="s">
        <v>417</v>
      </c>
      <c r="E8" s="1161"/>
      <c r="F8" s="1161"/>
      <c r="G8" s="1161"/>
      <c r="H8" s="1161"/>
      <c r="I8" s="100" t="s">
        <v>409</v>
      </c>
      <c r="J8" s="101"/>
      <c r="K8" s="102"/>
    </row>
    <row r="9" spans="1:16" ht="21.75" customHeight="1">
      <c r="A9" s="52"/>
      <c r="C9" s="1157"/>
      <c r="D9" s="1161" t="s">
        <v>418</v>
      </c>
      <c r="E9" s="1161"/>
      <c r="F9" s="1161"/>
      <c r="G9" s="1161"/>
      <c r="H9" s="1161"/>
      <c r="I9" s="100" t="s">
        <v>409</v>
      </c>
      <c r="J9" s="101"/>
      <c r="K9" s="102"/>
    </row>
    <row r="10" spans="1:16" ht="31.5" customHeight="1">
      <c r="A10" s="52"/>
      <c r="C10" s="1157"/>
      <c r="D10" s="1161" t="s">
        <v>419</v>
      </c>
      <c r="E10" s="1161"/>
      <c r="F10" s="1161"/>
      <c r="G10" s="1161"/>
      <c r="H10" s="1161"/>
      <c r="I10" s="100" t="s">
        <v>409</v>
      </c>
      <c r="J10" s="101"/>
      <c r="K10" s="102"/>
    </row>
    <row r="11" spans="1:16" ht="21.75" customHeight="1">
      <c r="A11" s="52"/>
      <c r="C11" s="1154" t="s">
        <v>420</v>
      </c>
      <c r="D11" s="1158" t="s">
        <v>421</v>
      </c>
      <c r="E11" s="1159"/>
      <c r="F11" s="1159"/>
      <c r="G11" s="1159"/>
      <c r="H11" s="1160"/>
      <c r="I11" s="100" t="s">
        <v>409</v>
      </c>
      <c r="J11" s="101"/>
      <c r="K11" s="102"/>
    </row>
    <row r="12" spans="1:16" ht="21.75" customHeight="1">
      <c r="A12" s="52"/>
      <c r="C12" s="1155"/>
      <c r="D12" s="1158" t="s">
        <v>422</v>
      </c>
      <c r="E12" s="1159"/>
      <c r="F12" s="1159"/>
      <c r="G12" s="1159"/>
      <c r="H12" s="1160"/>
      <c r="I12" s="100" t="s">
        <v>409</v>
      </c>
      <c r="J12" s="101"/>
      <c r="K12" s="102"/>
    </row>
    <row r="13" spans="1:16" ht="21.75" customHeight="1">
      <c r="A13" s="52"/>
      <c r="C13" s="1156"/>
      <c r="D13" s="1158" t="s">
        <v>423</v>
      </c>
      <c r="E13" s="1159"/>
      <c r="F13" s="1159"/>
      <c r="G13" s="1159"/>
      <c r="H13" s="1160"/>
      <c r="I13" s="100" t="s">
        <v>409</v>
      </c>
      <c r="J13" s="101"/>
      <c r="K13" s="102"/>
    </row>
    <row r="14" spans="1:16" ht="36" customHeight="1">
      <c r="A14" s="52"/>
      <c r="C14" s="1154" t="s">
        <v>424</v>
      </c>
      <c r="D14" s="1158" t="s">
        <v>425</v>
      </c>
      <c r="E14" s="1159"/>
      <c r="F14" s="1159"/>
      <c r="G14" s="1159"/>
      <c r="H14" s="1160"/>
      <c r="I14" s="100"/>
      <c r="J14" s="101" t="s">
        <v>409</v>
      </c>
      <c r="K14" s="102"/>
    </row>
    <row r="15" spans="1:16" ht="20.25" customHeight="1">
      <c r="A15" s="52"/>
      <c r="C15" s="1155"/>
      <c r="D15" s="1158" t="s">
        <v>426</v>
      </c>
      <c r="E15" s="1159"/>
      <c r="F15" s="1159"/>
      <c r="G15" s="1159"/>
      <c r="H15" s="1160"/>
      <c r="I15" s="100"/>
      <c r="J15" s="101" t="s">
        <v>409</v>
      </c>
      <c r="K15" s="102"/>
    </row>
    <row r="16" spans="1:16" ht="20.25" customHeight="1">
      <c r="A16" s="52"/>
      <c r="C16" s="1156"/>
      <c r="D16" s="1158" t="s">
        <v>427</v>
      </c>
      <c r="E16" s="1159"/>
      <c r="F16" s="1159"/>
      <c r="G16" s="1159"/>
      <c r="H16" s="1160"/>
      <c r="I16" s="100"/>
      <c r="J16" s="101" t="s">
        <v>409</v>
      </c>
      <c r="K16" s="102"/>
    </row>
    <row r="17" spans="1:19" ht="8.25" customHeight="1">
      <c r="A17" s="52"/>
      <c r="C17" s="92"/>
      <c r="D17" s="92"/>
      <c r="E17" s="92"/>
      <c r="F17" s="92"/>
      <c r="G17" s="92"/>
      <c r="H17" s="92"/>
      <c r="I17" s="92"/>
      <c r="J17" s="92"/>
      <c r="K17" s="92"/>
    </row>
    <row r="18" spans="1:19" ht="22.5" customHeight="1">
      <c r="A18" s="52"/>
      <c r="C18" s="92"/>
      <c r="D18" s="92"/>
      <c r="E18" s="92"/>
      <c r="F18" s="92"/>
      <c r="G18" s="92"/>
      <c r="H18" s="92"/>
      <c r="I18" s="92"/>
      <c r="J18" s="92"/>
      <c r="K18" s="92"/>
    </row>
    <row r="19" spans="1:19" ht="27.9" customHeight="1">
      <c r="A19" s="52"/>
      <c r="C19" s="1162" t="s">
        <v>428</v>
      </c>
      <c r="D19" s="1162"/>
      <c r="E19" s="1162"/>
      <c r="F19" s="1162"/>
      <c r="G19" s="1162"/>
      <c r="H19" s="1162"/>
      <c r="I19" s="1162"/>
      <c r="J19" s="1162"/>
      <c r="K19" s="1162"/>
    </row>
    <row r="20" spans="1:19" ht="8.25" customHeight="1">
      <c r="A20" s="52"/>
      <c r="C20" s="68"/>
      <c r="D20" s="68"/>
      <c r="E20" s="68"/>
      <c r="F20" s="68"/>
      <c r="G20" s="68"/>
      <c r="H20" s="68"/>
      <c r="I20" s="68"/>
      <c r="J20" s="68"/>
      <c r="K20" s="68"/>
    </row>
    <row r="21" spans="1:19" ht="23.25" customHeight="1">
      <c r="A21" s="52"/>
      <c r="C21" s="1171" t="s">
        <v>429</v>
      </c>
      <c r="D21" s="1171"/>
      <c r="E21" s="1171"/>
      <c r="F21" s="1168" t="s">
        <v>430</v>
      </c>
      <c r="G21" s="1168"/>
      <c r="H21" s="1168"/>
      <c r="I21" s="1168"/>
      <c r="J21" s="1168"/>
      <c r="K21" s="1168"/>
    </row>
    <row r="22" spans="1:19" ht="60" customHeight="1">
      <c r="A22" s="52"/>
      <c r="C22" s="1166" t="s">
        <v>431</v>
      </c>
      <c r="D22" s="1166"/>
      <c r="E22" s="1167" t="s">
        <v>432</v>
      </c>
      <c r="F22" s="1165" t="s">
        <v>433</v>
      </c>
      <c r="G22" s="1165"/>
      <c r="H22" s="1165"/>
      <c r="I22" s="1169" t="s">
        <v>434</v>
      </c>
      <c r="J22" s="1170"/>
      <c r="K22" s="1170"/>
      <c r="S22" s="1163" t="s">
        <v>19</v>
      </c>
    </row>
    <row r="23" spans="1:19" ht="25.5" customHeight="1">
      <c r="A23" s="52"/>
      <c r="C23" s="1166"/>
      <c r="D23" s="1166"/>
      <c r="E23" s="1167"/>
      <c r="F23" s="93" t="s">
        <v>244</v>
      </c>
      <c r="G23" s="93" t="s">
        <v>246</v>
      </c>
      <c r="H23" s="93" t="s">
        <v>247</v>
      </c>
      <c r="I23" s="93" t="s">
        <v>244</v>
      </c>
      <c r="J23" s="93" t="s">
        <v>246</v>
      </c>
      <c r="K23" s="93" t="s">
        <v>247</v>
      </c>
      <c r="S23" s="1164"/>
    </row>
    <row r="24" spans="1:19" ht="14.25" customHeight="1">
      <c r="A24" s="52"/>
      <c r="C24" s="1166"/>
      <c r="D24" s="1166"/>
      <c r="E24" s="1167"/>
      <c r="F24" s="93">
        <v>3</v>
      </c>
      <c r="G24" s="93">
        <v>2</v>
      </c>
      <c r="H24" s="93">
        <v>1</v>
      </c>
      <c r="I24" s="93">
        <v>3</v>
      </c>
      <c r="J24" s="93">
        <v>2</v>
      </c>
      <c r="K24" s="93">
        <v>1</v>
      </c>
      <c r="S24" s="310"/>
    </row>
    <row r="25" spans="1:19" ht="15" customHeight="1">
      <c r="A25" s="52"/>
      <c r="C25" s="1148" t="s">
        <v>1180</v>
      </c>
      <c r="D25" s="1149"/>
      <c r="E25" s="94">
        <v>0.6</v>
      </c>
      <c r="F25" s="95"/>
      <c r="G25" s="95" t="s">
        <v>409</v>
      </c>
      <c r="H25" s="96"/>
      <c r="I25" s="96"/>
      <c r="J25" s="96" t="s">
        <v>409</v>
      </c>
      <c r="K25" s="95"/>
      <c r="S25" s="13"/>
    </row>
    <row r="26" spans="1:19" ht="15" customHeight="1">
      <c r="A26" s="52"/>
      <c r="C26" s="1144" t="s">
        <v>1182</v>
      </c>
      <c r="D26" s="1145"/>
      <c r="E26" s="97">
        <v>0.45</v>
      </c>
      <c r="F26" s="96"/>
      <c r="G26" s="96"/>
      <c r="H26" s="96" t="s">
        <v>409</v>
      </c>
      <c r="I26" s="96"/>
      <c r="J26" s="96"/>
      <c r="K26" s="96" t="s">
        <v>409</v>
      </c>
      <c r="S26" s="13"/>
    </row>
    <row r="27" spans="1:19" ht="15" customHeight="1">
      <c r="A27" s="52"/>
      <c r="C27" s="1146" t="s">
        <v>1181</v>
      </c>
      <c r="D27" s="1147"/>
      <c r="E27" s="97">
        <v>0.35</v>
      </c>
      <c r="F27" s="96"/>
      <c r="G27" s="96" t="s">
        <v>409</v>
      </c>
      <c r="H27" s="96"/>
      <c r="I27" s="96"/>
      <c r="J27" s="96"/>
      <c r="K27" s="96" t="s">
        <v>409</v>
      </c>
      <c r="S27" s="13"/>
    </row>
    <row r="28" spans="1:19" ht="15" customHeight="1">
      <c r="A28" s="52"/>
      <c r="C28" s="1146" t="s">
        <v>1183</v>
      </c>
      <c r="D28" s="1147"/>
      <c r="E28" s="97">
        <v>1</v>
      </c>
      <c r="F28" s="96" t="s">
        <v>409</v>
      </c>
      <c r="G28" s="96"/>
      <c r="H28" s="96"/>
      <c r="I28" s="96"/>
      <c r="J28" s="96" t="s">
        <v>409</v>
      </c>
      <c r="K28" s="96"/>
      <c r="S28" s="13"/>
    </row>
    <row r="29" spans="1:19" ht="15" customHeight="1">
      <c r="A29" s="52"/>
      <c r="C29" s="1146" t="s">
        <v>1184</v>
      </c>
      <c r="D29" s="1147"/>
      <c r="E29" s="97">
        <v>0.6</v>
      </c>
      <c r="F29" s="96"/>
      <c r="G29" s="96" t="s">
        <v>409</v>
      </c>
      <c r="H29" s="96"/>
      <c r="I29" s="96"/>
      <c r="J29" s="96" t="s">
        <v>409</v>
      </c>
      <c r="K29" s="96"/>
      <c r="S29" s="13"/>
    </row>
    <row r="30" spans="1:19" ht="15" customHeight="1">
      <c r="A30" s="52"/>
      <c r="C30" s="1146" t="s">
        <v>1191</v>
      </c>
      <c r="D30" s="1147"/>
      <c r="E30" s="97">
        <v>0.7</v>
      </c>
      <c r="F30" s="96"/>
      <c r="G30" s="96" t="s">
        <v>409</v>
      </c>
      <c r="H30" s="96"/>
      <c r="I30" s="96"/>
      <c r="J30" s="96" t="s">
        <v>409</v>
      </c>
      <c r="K30" s="96"/>
      <c r="S30" s="13"/>
    </row>
    <row r="31" spans="1:19" ht="15" customHeight="1">
      <c r="A31" s="52"/>
      <c r="C31" s="1146" t="s">
        <v>1185</v>
      </c>
      <c r="D31" s="1147"/>
      <c r="E31" s="97">
        <v>0</v>
      </c>
      <c r="F31" s="96"/>
      <c r="G31" s="96"/>
      <c r="H31" s="96" t="s">
        <v>409</v>
      </c>
      <c r="I31" s="96"/>
      <c r="J31" s="96"/>
      <c r="K31" s="96" t="s">
        <v>409</v>
      </c>
      <c r="S31" s="13"/>
    </row>
    <row r="32" spans="1:19" ht="15" customHeight="1">
      <c r="A32" s="52"/>
      <c r="C32" s="1146" t="s">
        <v>1186</v>
      </c>
      <c r="D32" s="1147"/>
      <c r="E32" s="97">
        <v>0.35</v>
      </c>
      <c r="F32" s="96"/>
      <c r="G32" s="96" t="s">
        <v>409</v>
      </c>
      <c r="H32" s="96"/>
      <c r="I32" s="96"/>
      <c r="J32" s="96"/>
      <c r="K32" s="96" t="s">
        <v>409</v>
      </c>
      <c r="S32" s="13"/>
    </row>
    <row r="33" spans="1:19" ht="15" customHeight="1">
      <c r="A33" s="52"/>
      <c r="C33" s="1152"/>
      <c r="D33" s="1153"/>
      <c r="E33" s="98"/>
      <c r="F33" s="96"/>
      <c r="G33" s="96"/>
      <c r="H33" s="96"/>
      <c r="I33" s="96"/>
      <c r="J33" s="96"/>
      <c r="K33" s="96"/>
      <c r="S33" s="13"/>
    </row>
    <row r="34" spans="1:19" ht="15.9" customHeight="1">
      <c r="A34" s="52"/>
      <c r="C34" s="1150" t="s">
        <v>435</v>
      </c>
      <c r="D34" s="1151"/>
      <c r="E34" s="99">
        <f>IF(E25="","",AVERAGE(E25:E33))</f>
        <v>0.50624999999999998</v>
      </c>
      <c r="F34" s="92"/>
      <c r="G34" s="92"/>
      <c r="H34" s="92"/>
      <c r="I34" s="92"/>
      <c r="J34" s="92"/>
      <c r="K34" s="92"/>
      <c r="S34" s="14"/>
    </row>
    <row r="35" spans="1:19">
      <c r="C35" s="92"/>
      <c r="D35" s="92"/>
      <c r="E35" s="92"/>
      <c r="F35" s="92"/>
      <c r="G35" s="92"/>
      <c r="H35" s="92"/>
      <c r="I35" s="92"/>
      <c r="J35" s="92"/>
      <c r="K35" s="92"/>
    </row>
    <row r="63" spans="3:3">
      <c r="C63" s="15" t="s">
        <v>436</v>
      </c>
    </row>
    <row r="64" spans="3:3">
      <c r="C64" s="15" t="s">
        <v>437</v>
      </c>
    </row>
    <row r="65" spans="3:3">
      <c r="C65" s="15" t="s">
        <v>438</v>
      </c>
    </row>
    <row r="66" spans="3:3">
      <c r="C66" s="15" t="s">
        <v>439</v>
      </c>
    </row>
    <row r="67" spans="3:3" ht="28.8">
      <c r="C67" s="15" t="s">
        <v>440</v>
      </c>
    </row>
    <row r="68" spans="3:3">
      <c r="C68" s="15" t="s">
        <v>441</v>
      </c>
    </row>
    <row r="69" spans="3:3">
      <c r="C69" s="15" t="s">
        <v>442</v>
      </c>
    </row>
    <row r="70" spans="3:3">
      <c r="C70" s="15" t="s">
        <v>443</v>
      </c>
    </row>
    <row r="71" spans="3:3">
      <c r="C71" s="15" t="s">
        <v>444</v>
      </c>
    </row>
    <row r="72" spans="3:3" ht="28.8">
      <c r="C72" s="15" t="s">
        <v>445</v>
      </c>
    </row>
    <row r="73" spans="3:3">
      <c r="C73" s="15" t="s">
        <v>446</v>
      </c>
    </row>
    <row r="74" spans="3:3" ht="28.8">
      <c r="C74" s="15" t="s">
        <v>447</v>
      </c>
    </row>
    <row r="75" spans="3:3">
      <c r="C75" s="15" t="s">
        <v>448</v>
      </c>
    </row>
    <row r="76" spans="3:3">
      <c r="C76" s="15" t="s">
        <v>449</v>
      </c>
    </row>
    <row r="77" spans="3:3">
      <c r="C77" s="15" t="s">
        <v>450</v>
      </c>
    </row>
    <row r="78" spans="3:3" ht="28.8">
      <c r="C78" s="15" t="s">
        <v>451</v>
      </c>
    </row>
    <row r="79" spans="3:3">
      <c r="C79" s="15" t="s">
        <v>452</v>
      </c>
    </row>
    <row r="80" spans="3:3">
      <c r="C80" s="15" t="s">
        <v>453</v>
      </c>
    </row>
    <row r="81" spans="3:3">
      <c r="C81" s="15" t="s">
        <v>454</v>
      </c>
    </row>
    <row r="82" spans="3:3">
      <c r="C82" s="15"/>
    </row>
  </sheetData>
  <mergeCells count="36">
    <mergeCell ref="C1:K1"/>
    <mergeCell ref="C3:K3"/>
    <mergeCell ref="D11:H11"/>
    <mergeCell ref="D12:H12"/>
    <mergeCell ref="C6:C7"/>
    <mergeCell ref="D6:H7"/>
    <mergeCell ref="I5:K5"/>
    <mergeCell ref="C5:H5"/>
    <mergeCell ref="C19:K19"/>
    <mergeCell ref="S22:S23"/>
    <mergeCell ref="F22:H22"/>
    <mergeCell ref="C22:D24"/>
    <mergeCell ref="E22:E24"/>
    <mergeCell ref="F21:K21"/>
    <mergeCell ref="I22:K22"/>
    <mergeCell ref="C21:E21"/>
    <mergeCell ref="C14:C16"/>
    <mergeCell ref="C8:C10"/>
    <mergeCell ref="D14:H14"/>
    <mergeCell ref="D15:H15"/>
    <mergeCell ref="D16:H16"/>
    <mergeCell ref="D9:H9"/>
    <mergeCell ref="D10:H10"/>
    <mergeCell ref="C11:C13"/>
    <mergeCell ref="D13:H13"/>
    <mergeCell ref="D8:H8"/>
    <mergeCell ref="C26:D26"/>
    <mergeCell ref="C27:D27"/>
    <mergeCell ref="C28:D28"/>
    <mergeCell ref="C25:D25"/>
    <mergeCell ref="C34:D34"/>
    <mergeCell ref="C31:D31"/>
    <mergeCell ref="C32:D32"/>
    <mergeCell ref="C33:D33"/>
    <mergeCell ref="C29:D29"/>
    <mergeCell ref="C30:D30"/>
  </mergeCells>
  <dataValidations count="1">
    <dataValidation type="list" allowBlank="1" showInputMessage="1" showErrorMessage="1" sqref="F25:K33" xr:uid="{D7C28FEF-FEC6-1E42-B22D-5C3C7AC0BFD2}">
      <formula1>"X"</formula1>
    </dataValidation>
  </dataValidations>
  <pageMargins left="0.7" right="0.7" top="0.75" bottom="0.75" header="0.3" footer="0.3"/>
  <pageSetup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8">
    <tabColor theme="4" tint="0.39997558519241921"/>
  </sheetPr>
  <dimension ref="B1:AJ60"/>
  <sheetViews>
    <sheetView zoomScale="80" zoomScaleNormal="80" workbookViewId="0">
      <pane ySplit="5" topLeftCell="A49" activePane="bottomLeft" state="frozen"/>
      <selection pane="bottomLeft" activeCell="E42" sqref="E42"/>
    </sheetView>
  </sheetViews>
  <sheetFormatPr baseColWidth="10" defaultColWidth="10.88671875" defaultRowHeight="23.4"/>
  <cols>
    <col min="1" max="1" width="2.44140625" style="3" customWidth="1"/>
    <col min="2" max="2" width="9.44140625" style="33" customWidth="1"/>
    <col min="3" max="3" width="36.109375" style="3" customWidth="1"/>
    <col min="4" max="4" width="16.109375" style="3" customWidth="1"/>
    <col min="5" max="5" width="82.109375" style="3" customWidth="1"/>
    <col min="6" max="6" width="80.33203125" style="3" customWidth="1"/>
    <col min="7" max="36" width="10.88671875" style="55"/>
    <col min="37" max="16384" width="10.88671875" style="3"/>
  </cols>
  <sheetData>
    <row r="1" spans="2:36" s="51" customFormat="1" ht="77.25" customHeight="1">
      <c r="B1" s="1180"/>
      <c r="C1" s="1181"/>
      <c r="D1" s="1181"/>
      <c r="E1" s="1181"/>
      <c r="F1" s="1181"/>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2:36" s="29" customFormat="1" ht="8.25" customHeight="1">
      <c r="B2" s="32"/>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row>
    <row r="3" spans="2:36" s="29" customFormat="1" ht="25.2">
      <c r="B3" s="1186" t="s">
        <v>455</v>
      </c>
      <c r="C3" s="1186"/>
      <c r="D3" s="176">
        <f>Aplicativo!E653</f>
        <v>0.56782407407407409</v>
      </c>
      <c r="G3" s="54"/>
      <c r="H3" s="54"/>
      <c r="I3" s="54"/>
      <c r="J3" s="54"/>
      <c r="K3" s="54"/>
      <c r="L3" s="54"/>
      <c r="M3" s="54"/>
      <c r="N3" s="54"/>
      <c r="O3" s="54"/>
      <c r="P3" s="54"/>
      <c r="Q3" s="54"/>
      <c r="R3" s="54"/>
      <c r="S3" s="54"/>
      <c r="T3" s="54"/>
      <c r="U3" s="54"/>
      <c r="V3" s="54"/>
      <c r="W3" s="54"/>
      <c r="X3" s="54"/>
      <c r="Y3" s="54"/>
      <c r="Z3" s="54"/>
      <c r="AA3" s="54"/>
      <c r="AB3" s="54"/>
      <c r="AC3" s="54"/>
      <c r="AD3" s="54"/>
      <c r="AE3" s="54"/>
      <c r="AF3" s="54"/>
      <c r="AG3" s="54"/>
      <c r="AH3" s="54"/>
      <c r="AI3" s="54"/>
      <c r="AJ3" s="54"/>
    </row>
    <row r="4" spans="2:36" s="29" customFormat="1" ht="3.75" customHeight="1">
      <c r="B4" s="32"/>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row>
    <row r="5" spans="2:36" s="29" customFormat="1" ht="71.25" customHeight="1">
      <c r="B5" s="113" t="s">
        <v>276</v>
      </c>
      <c r="C5" s="103"/>
      <c r="D5" s="104" t="s">
        <v>278</v>
      </c>
      <c r="E5" s="111" t="s">
        <v>456</v>
      </c>
      <c r="F5" s="112" t="s">
        <v>457</v>
      </c>
      <c r="G5" s="54"/>
      <c r="H5" s="54"/>
      <c r="I5" s="54"/>
      <c r="J5" s="54"/>
      <c r="K5" s="54"/>
      <c r="L5" s="54"/>
      <c r="M5" s="54"/>
      <c r="N5" s="54"/>
      <c r="O5" s="54"/>
      <c r="P5" s="54"/>
      <c r="Q5" s="54"/>
      <c r="R5" s="54"/>
      <c r="S5" s="54"/>
      <c r="T5" s="54"/>
      <c r="U5" s="54"/>
      <c r="V5" s="54"/>
      <c r="W5" s="54"/>
      <c r="X5" s="54"/>
      <c r="Y5" s="54"/>
      <c r="Z5" s="54"/>
      <c r="AA5" s="54"/>
      <c r="AB5" s="54"/>
      <c r="AC5" s="54"/>
      <c r="AD5" s="54"/>
      <c r="AE5" s="54"/>
      <c r="AF5" s="54"/>
      <c r="AG5" s="54"/>
      <c r="AH5" s="54"/>
      <c r="AI5" s="54"/>
      <c r="AJ5" s="54"/>
    </row>
    <row r="6" spans="2:36" ht="53.25" customHeight="1">
      <c r="B6" s="1183" t="s">
        <v>62</v>
      </c>
      <c r="C6" s="573" t="str">
        <f>+Aplicativo!C5</f>
        <v>A1. Salud del área protegida</v>
      </c>
      <c r="D6" s="105">
        <f>Aplicativo!E81</f>
        <v>2</v>
      </c>
      <c r="E6" s="167" t="str">
        <f>+IF(Aplicativo!D8="","",Aplicativo!D8)</f>
        <v>A) El área protegida cuenta con 7 objetos de conservación, los cuales estan siendo reeplanteados en la actualización del PMA que se encuentra vencido.:Bosque seco Tropical (Bs-T): Desde la realización del PMA no se ha realizado un monitoreo que determine el estado actual del bosque seco en AP.
Cuerpos de Agua : Se cuenta con un documento donde se plasma la identificación de los cuerpos de agua presente en la zona y un estudio de la calidad de agua y estado fisico-quimico en que se encuetran.
Comunidad de Aves : se cuenta con un listado actualizado de la comunidad de aves en el AP,  a traves de observaciones realizados por organizaciones externas se han reportado un número importante de especies (240) en la zona que incluyen especies endemicas y casi endemicas, cifra importante a nivel departamental. 
Fauna Objeto de Cacería: Por medio del Centro de Reacción Inmediata CRIA-de la CRA no reporta para la zona cifras de decomiso o de actividad de caceria ilegal, sin embargo en mesa de trabajo realizada con la comunidad de la zona informan que se presentan algunos casos de caseria muy esporadicos especialmente de aves para comercilización y otros casos para autoconsumo.
Tradición Artesanal con la Iraca : Si bien en el AP las mujeres se caracterizan por el arte del tejido de manera cultural,la Palma de Iraca no se da en la zona acuerdo a un estudio realizado por la CRA, esta materia prima para la elboración de productos llega a Usiacurí proveniente de los montes de Maria- Bolivar, por lo tanto este objeto de conservación sera reemplantado en la actualización del PMA Luriza.
Conocimiento y uso sostenible de las Plantas Medicinales: No se ha realizado un estudio que permita verificar el estado de este objeto de conservación.
Carreto (Aspidosperma polyneuron): Para la declaratoria del AP se encontro una pobalción de esta especie en estado de amaneza, sin embargo no se cuenta con información precisa del estado actual de la especie , por lo tanto este objeto de conservación será reeplanteado en la actualización del PMA.
B)El Distrito Regional de Manejo Integrado DRMI Luriza, no cuenta con una anàlisis de integradad Ecològica que permita realizar una evaluaciòn temporal del estado de la cobertura vegetal desde inicio de su declaratoria en el año 2011 hace 10 años; Sin embargo algunas gestiones realizadas desde la CRA como entiddad administradora ha gestionado la compra de 452 hectareas de propietarios de predios privados de 837 declaradas, lo que ha permitido que se observe una recuperaciòn de la cobertura vegetal debido al abandono de actividades como ganaderìa o agricultura muy comunes a realziar en estos predios.</v>
      </c>
      <c r="F6" s="167" t="str">
        <f>+IF(Aplicativo!D25="","",Aplicativo!D25)</f>
        <v xml:space="preserve">1. Actualización del Plan de Manejo del DRMI luriza,con el fin de reeplantear los objetos y objetivos de conservación 2. Realizar un análisis de integración ecologica una vez se actualice el PM del AP.3. Elaborar convenios con la academia que permita la investigación y monitoreo de los objetos de conservación del AP </v>
      </c>
    </row>
    <row r="7" spans="2:36" ht="62.25" customHeight="1">
      <c r="B7" s="1184"/>
      <c r="C7" s="573" t="str">
        <f>+Aplicativo!C27</f>
        <v>A2. Adaptación frente al clima cambiante</v>
      </c>
      <c r="D7" s="105">
        <f>Aplicativo!E82</f>
        <v>1</v>
      </c>
      <c r="E7" s="167" t="str">
        <f>+IF(Aplicativo!D30="","",Aplicativo!D30)</f>
        <v>Para el caso particular del DRMI luriza  hasta la fecha no existen datos biológicos acerca del estado en que se encuentran la fauna y flora silvestre como consecuencia del cambio climático y las extremas sequías que están azotado al Atlántico.
Sin embargo, la situación del fenómeno de El Niño ha afectado notoriamente los ciclos de vegetación, como floración y pérdida foliar, lo que modifica el comportamiento de desplazamiento de la fauna, sus sitios de descanso, alimentación y apareamiento y con ello la migración de ciertas especies en busca de agua y alimentación.El AP cuenta con la aplicación de metodologia ARCA en el cual se plantearon las medidas de adaptación para cada uno de los riesgos y fenomenos identificados, el PM actual no incluye dentro de su diagnostico con información realcionada  del cambio climático</v>
      </c>
      <c r="F7" s="167" t="str">
        <f>+IF(Aplicativo!D42="","",Aplicativo!D42)</f>
        <v>Los resultados obtenido en el taller ARCA realizado el 11 de mayo de 2022, se plantearon las medidas de manejo, estan serán incluidas en la actualización del PM, asi como su implementación y plande seguimiento. Gestionar con las entidades territoriales la realización de un estudio de vulnerabilidad y análisis de riesgo para el AP.</v>
      </c>
    </row>
    <row r="8" spans="2:36" ht="62.25" customHeight="1">
      <c r="B8" s="1184"/>
      <c r="C8" s="573" t="str">
        <f>+Aplicativo!C44</f>
        <v>A3. Valores culturales asociados a los objetivos de conservación</v>
      </c>
      <c r="D8" s="105">
        <f>Aplicativo!E83</f>
        <v>3</v>
      </c>
      <c r="E8" s="167" t="str">
        <f>+IF(Aplicativo!D48="","",Aplicativo!D48)</f>
        <v>El PM del àrea protegida contempla dos valores culturlaes en sus objetivos de conservacòn :  1. Tradición Artesanal  2. Conocimientos Ancestrales de Plantas y Aguas Medicinales; el DMI Luriza esta situado en el municipio ded Usiacurì conocido por tejer artesanias en palma de Iraca , las mujeres que habitan en esta zona tejen articulos que son vendidos en la cabecera municipal pero que la materia prima no es adquirida en los montes de Marìa, los conocimientos ancestrales de plantas y aguas medicianales han sido apropiados por la comunidad de manera empirica pero se necesita fortalecer màs el manejo y la producciòn de los mismos, sin embargo no se cuenta con monitoreo que permita obtener información de análisis, estos objetos serán reeplanteados en la actualización del PM del área, La CRA ha planteado algunas activdiades que se han desarrollado con la comunidad tendiente al fortalecimiento cultural y tradicional del tejido de la Palma de Iraca.</v>
      </c>
      <c r="F8" s="167" t="str">
        <f>+IF(Aplicativo!D60="","",Aplicativo!D60)</f>
        <v>con la actualizción de la PM estos objetivos de conservación serán reeplanteados sin embargo, se enfocaran hacia el conociminento ancestral de plantas medicinales .</v>
      </c>
    </row>
    <row r="9" spans="2:36" ht="62.25" customHeight="1">
      <c r="B9" s="1184"/>
      <c r="C9" s="573" t="str">
        <f>+Aplicativo!C62</f>
        <v>A4. Beneficios asociados a las contribuciones de la naturaleza</v>
      </c>
      <c r="D9" s="105">
        <f>Aplicativo!E84</f>
        <v>1</v>
      </c>
      <c r="E9" s="167" t="str">
        <f>+IF(Aplicativo!D65="","",Aplicativo!D65)</f>
        <v xml:space="preserve">El AP no cuenta con una caracterización de las principales contribuciones de la naturaleza en el compomenente diagnostico del PM, ni tampoco con un análisis de beneficios de servcios por parte de las comunidades, sin embargo, se ha caracterizado el recurso hidrico como un factor muy importe asociado a los bienes y servicios ecosistemicos que ofrece el AP, el cual beneficia a la comundida la zona ya que cuenta con arroyos permanentes de poca escorrentia pero garantiza el recurso  durante todo el año, asi mismo a traves de los mecanismos de gestiòn se han caracterizados algunas actvidades consideradas como una contribuciòn del AP, para la zona del DMI luriza se ha visto caracterizado el tema del ecoturismo, por lo que se ya se encuentran identificados senderos ecologicos, se ha fortalecido a la comunidad en temas como guianzas y recorridos por la naturaleza. </v>
      </c>
      <c r="F9" s="167" t="str">
        <f>+IF(Aplicativo!D77="","",Aplicativo!D77)</f>
        <v>1. Realizar una caracterización de las contribuciones del AP , las cuales deberán ser incluidas en la actualización del PM</v>
      </c>
    </row>
    <row r="10" spans="2:36" ht="28.5" customHeight="1">
      <c r="B10" s="1185"/>
      <c r="C10" s="174" t="s">
        <v>458</v>
      </c>
      <c r="D10" s="175">
        <f>Aplicativo!I81</f>
        <v>0.4375</v>
      </c>
      <c r="E10" s="55"/>
      <c r="F10" s="55"/>
    </row>
    <row r="11" spans="2:36" ht="62.25" customHeight="1">
      <c r="B11" s="1187" t="str">
        <f>+Aplicativo!C86</f>
        <v>B. CONTEXTO</v>
      </c>
      <c r="C11" s="574" t="str">
        <f>+Aplicativo!C88</f>
        <v>B1. Oportunidades en el territorio para la gestión</v>
      </c>
      <c r="D11" s="106">
        <f>Aplicativo!E178</f>
        <v>3</v>
      </c>
      <c r="E11" s="168" t="str">
        <f>+IF(Aplicativo!D91="","",Aplicativo!D91)</f>
        <v>• Es un área de alto valor de servicios ecosistémicos: presenta fuentes hídricas, presenta un importante puNto de conectividiad con otras zonas importantes en el departamento.
• Oportunidades de  implementación de las cadenas de valor en términos del ecoturismo y mercados verdes.
• Oportunidades de conservación, a partir de mecanismos financieros como compensaciones por pérdida de biodiversidad, ya que la CRA cuenta con un portafolio de compensaciòn donde varias actividades ya han sido direccionadas a esa zona las cuales han sido utilizadas para programas de restauraciòn y saneamiento predial, el área protegida representa un valor importante en términos de biodiversidad especialmente en aves y bellezas escenicas que de manera sostenible se pueden aprovechar.</v>
      </c>
      <c r="F11" s="168" t="str">
        <f>+IF(Aplicativo!D103="","",Aplicativo!D103)</f>
        <v>A pesar de que la actividad ecoturistica se desarrolla en el área por parte de locales y operadores externos, no cuenta con lineamientos técnicos que regulen dicha actividad por lo tanto una de las medidas de manejo principales es elaborar un ordenamiento ecosturistico del AP, que incluye  acuerdo a la zonficiación ambiental del área, capacitación de los guias locales,entre otros. Identificaciòn y puesta en marcha de actividades que permitan aprovechar los beneficios que ofrece el àrea protegida a nivel local y departamental ya que su central ubicaciòn motiva a impulsar procesos que generan una reactivaciòn economica de la mano de la conservacion</v>
      </c>
    </row>
    <row r="12" spans="2:36" ht="62.25" customHeight="1">
      <c r="B12" s="1188"/>
      <c r="C12" s="574" t="str">
        <f>+Aplicativo!C105</f>
        <v>B2. Claridad en la propiedad de la tierra</v>
      </c>
      <c r="D12" s="106">
        <f>Aplicativo!E179</f>
        <v>4</v>
      </c>
      <c r="E12" s="168" t="str">
        <f>+IF(Aplicativo!D109="","",Aplicativo!D109)</f>
        <v>El AP está conformada por 18 predios de los cuales a CRA ha adquirido un 38,8% equivalente a  452,45 Hectáreas del àrea protegida del DMI Luriza, el número restante corresponde a 7 predios, privados.</v>
      </c>
      <c r="F12" s="168" t="str">
        <f>+IF(Aplicativo!D121="","",Aplicativo!D121)</f>
        <v>No requiere de medida de manejo</v>
      </c>
    </row>
    <row r="13" spans="2:36" ht="62.25" customHeight="1">
      <c r="B13" s="1188"/>
      <c r="C13" s="574" t="str">
        <f>+Aplicativo!C123</f>
        <v>B3. Conflictos socio-ambientales</v>
      </c>
      <c r="D13" s="106">
        <f>Aplicativo!E180</f>
        <v>2</v>
      </c>
      <c r="E13" s="168" t="str">
        <f>+IF(Aplicativo!D126="","",Aplicativo!D126)</f>
        <v xml:space="preserve">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el cual genera uno de los mayores conflictos socioambiantales ya que el municipio al ser certificado como Destino turistico sostenible aumento el numero de visitantes a la zona a traves de operadores turisticos externos que no han tenido en cuenta a la comunidad dentro de las actividades de senderismo, generando con ello un descontrol en el ingreso del área protegida y contaminción de residuos sólidos. Adicionalmente se identificaron:  actividades ganaderas y agropecuarias, contaminación de residuos sólidos y aguas servidas, deslizamientos, inundaciones, tráfico de especies, especies invasoras y sequias entre otros, </v>
      </c>
      <c r="F13" s="168" t="str">
        <f>+IF(Aplicativo!D148="","",Aplicativo!D148)</f>
        <v xml:space="preserve">Se cuenta con medidas de manejo planteadas a traves de un ejercicio de percepcion sin embargo se de debe realizar un ejercicio de actualización de los conflictos ambientales asociados así como vinculación de actores claves que permitan la elaaboración de las estrategias, estas deberán estar incluidas en la actualización del PM. </v>
      </c>
    </row>
    <row r="14" spans="2:36" ht="62.25" customHeight="1">
      <c r="B14" s="1188"/>
      <c r="C14" s="574" t="str">
        <f>+Aplicativo!C150</f>
        <v>B4. Presiones y amenazas</v>
      </c>
      <c r="D14" s="106">
        <f>Aplicativo!E181</f>
        <v>2</v>
      </c>
      <c r="E14" s="168" t="str">
        <f>+IF(Aplicativo!D153="","",Aplicativo!D153)</f>
        <v>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actividades ganaderas y agropecuarias, contaminación de residuos sólidos y aguas servidas, deslizamientos, inundaciones, tráfico de especies, especies invasoras y sequias entre otros,</v>
      </c>
      <c r="F14" s="168" t="str">
        <f>+IF(Aplicativo!D174="","",Aplicativo!D174)</f>
        <v>Actualizar el análisis de presiones y amenazas plasmado en el PM vigente, e incluir los resultaos del taller realizado en el nuevo PM</v>
      </c>
    </row>
    <row r="15" spans="2:36" ht="26.25" customHeight="1">
      <c r="B15" s="1189"/>
      <c r="C15" s="174" t="s">
        <v>458</v>
      </c>
      <c r="D15" s="175">
        <f>Aplicativo!I178</f>
        <v>0.6875</v>
      </c>
      <c r="E15" s="55"/>
      <c r="F15" s="55"/>
    </row>
    <row r="16" spans="2:36" ht="62.25" customHeight="1">
      <c r="B16" s="1190" t="str">
        <f>+Aplicativo!C183</f>
        <v>C. PLANEACIÓN Y SEGUIMIENTO</v>
      </c>
      <c r="C16" s="575" t="str">
        <f>+Aplicativo!C185</f>
        <v>C1. Coherencia en el diseño del área protegida</v>
      </c>
      <c r="D16" s="106">
        <f>Aplicativo!E360</f>
        <v>4</v>
      </c>
      <c r="E16" s="169" t="str">
        <f>+IF(Aplicativo!D188="","",Aplicativo!D188)</f>
        <v>El diseño del área protegida es coherente con la zonificación, sin embargo con el ejercicio de actualización del PM se plantera la modificación de la misma respondiendo a unos procesos de restauración natural que ha tenido la zona reflejados sobretodo en el saneamiento predial que ha permitido una recuperaación significativa de la cobertura vegetal.</v>
      </c>
      <c r="F16" s="169" t="str">
        <f>+IF(Aplicativo!D200="","",Aplicativo!D200)</f>
        <v>Actualización del PM  y si es necesario el cambio de la zonificación ambiental del AP</v>
      </c>
    </row>
    <row r="17" spans="2:6" ht="62.25" customHeight="1">
      <c r="B17" s="1191"/>
      <c r="C17" s="575" t="str">
        <f>+Aplicativo!C202</f>
        <v>C2. Límites del área protegida</v>
      </c>
      <c r="D17" s="106">
        <f>Aplicativo!E361</f>
        <v>4</v>
      </c>
      <c r="E17" s="169" t="str">
        <f>+IF(Aplicativo!D205="","",Aplicativo!D205)</f>
        <v>El AP cuenta con limites claros, y alinderamiento de los predios adquiridos por la CRA.</v>
      </c>
      <c r="F17" s="169" t="str">
        <f>+IF(Aplicativo!D217="","",Aplicativo!D217)</f>
        <v>Gestionar un acuerdo con los propietarios privados con el objetivo de alinderar sus predios que hacen parte del AP.</v>
      </c>
    </row>
    <row r="18" spans="2:6" ht="62.25" customHeight="1">
      <c r="B18" s="1191"/>
      <c r="C18" s="575" t="str">
        <f>+Aplicativo!C219</f>
        <v>C3. Coherencia e implementación del plan de manejo</v>
      </c>
      <c r="D18" s="106">
        <f>Aplicativo!E362</f>
        <v>2</v>
      </c>
      <c r="E18" s="169" t="str">
        <f>+IF(Aplicativo!D222="","",Aplicativo!D222)</f>
        <v>EL PM elborado se constituyo como la herramienta técnica que consolido la declaratoria del AP en el año 2011, siendo asi la situación en estos momentos este PM se encuentra desctualizado y la implementación de las actividades estrategicas planteadas han sido desarrolladas de manera parcial con la comunidad y con los actores locales, generando una necesidad de tener en cuenta a otros actores de inicidencia territorial como la gobernación, academias entre otros, que permitan fortalecer la implementación y seguimiento de las actividades inmersas en el Plan de Acción, de igual manera se hace necesario la revisión del estado financiero de la misma, acuerdo a lo analizado se puede definir que el PM ha tenido una implementación de un 55%.</v>
      </c>
      <c r="F18" s="169" t="str">
        <f>+IF(Aplicativo!D236="","",Aplicativo!D236)</f>
        <v>Actualización del PM</v>
      </c>
    </row>
    <row r="19" spans="2:6" ht="62.25" customHeight="1">
      <c r="B19" s="1191"/>
      <c r="C19" s="575" t="str">
        <f>+Aplicativo!C238</f>
        <v>C4. Articulación con áreas del SINAP y/u otras áreas de importancia para la conservación</v>
      </c>
      <c r="D19" s="106">
        <f>Aplicativo!E363</f>
        <v>4</v>
      </c>
      <c r="E19" s="169" t="str">
        <f>+IF(Aplicativo!D241="","",Aplicativo!D241)</f>
        <v>El área Potegida no cuenta con estrategias complementarias de conservación ni otras áreas del SINAP a su alrededor, se identifican dos RNSC: los Mameyales y los charcones,ubicadas en el municipio de Piojó localizadas a unos 25 minutos del DRMI Luriza, las cuales serian las mas cercanas acuerdo a la cartografia de áreas protegidas del Atlántico sin embargo no existe una artciulación entre las mismas.Otras áreas administradas por la corporación corresponden a DRMI Palmar del Titi, PNR Los Rosales, RFP El Palomar, DRMI Banco Totumo Bijibna, en dónde el objetivo principal de conservación es el Bosque seco tropical priorizandose de esta manera procesos de compensacion dirigidos a la restauración del bosque.</v>
      </c>
      <c r="F19" s="169" t="str">
        <f>+IF(Aplicativo!D253="","",Aplicativo!D253)</f>
        <v>Desarrollar estrategias que ayuden a complementar acciones de conservación entre las áreas protegidas aunque no exista conectividad entre las mismas; de esta manera se hace necesario realizar acercamientos que generen propuestas de conservación y conectividad con las reservas naturales de la sociedad civil que son las mas cercanas al AP.</v>
      </c>
    </row>
    <row r="20" spans="2:6" ht="62.25" customHeight="1">
      <c r="B20" s="1191"/>
      <c r="C20" s="575" t="str">
        <f>+Aplicativo!C255</f>
        <v>C5. Articulación transfronteriza para la gestión</v>
      </c>
      <c r="D20" s="106">
        <f>Aplicativo!E364</f>
        <v>0</v>
      </c>
      <c r="E20" s="169" t="str">
        <f>+IF(Aplicativo!D259="","",Aplicativo!D259)</f>
        <v/>
      </c>
      <c r="F20" s="169" t="str">
        <f>+IF(Aplicativo!D271="","",Aplicativo!D271)</f>
        <v/>
      </c>
    </row>
    <row r="21" spans="2:6" ht="62.25" customHeight="1">
      <c r="B21" s="1191"/>
      <c r="C21" s="575" t="str">
        <f>+Aplicativo!C273</f>
        <v>C6. Cumplimiento de la zonificación</v>
      </c>
      <c r="D21" s="106">
        <f>Aplicativo!E365</f>
        <v>2</v>
      </c>
      <c r="E21" s="169" t="str">
        <f>+IF(Aplicativo!D276="","",Aplicativo!D276)</f>
        <v>El área protegida cuenta con la siguiente Zonificación ambiental: Zona de preservación, zona de restauración, zona de conservación y zona de uso público en esta zona esta permitido el turismo y a pesar de no estar regulado no existe una incidencia directa de esta actividad que afecte la zonificación; se ha dado cumplimiento a la regulación de uso establecida y aprobada, sin embargo no se cuenta con un esquema de control y vigilancia, la información incluida aqui hace parte del seguimiento del área por parte de la autoridad ambiental y la comunidad.</v>
      </c>
      <c r="F21" s="169" t="str">
        <f>+IF(Aplicativo!D288="","",Aplicativo!D288)</f>
        <v>Elaborar un esquema de control y vigilancia a cuerdo a la zonificación definida el cual deebe ser socializado con la comunidad y los actores locales, e incluirlo en el nuevo PM.</v>
      </c>
    </row>
    <row r="22" spans="2:6" ht="62.25" customHeight="1">
      <c r="B22" s="1191"/>
      <c r="C22" s="575" t="str">
        <f>+Aplicativo!C290</f>
        <v>C7. Articulación de la gestión del área con los planes de ordenamiento territorial</v>
      </c>
      <c r="D22" s="106">
        <f>Aplicativo!E366</f>
        <v>4</v>
      </c>
      <c r="E22" s="169" t="str">
        <f>+IF(Aplicativo!D293="","",Aplicativo!D293)</f>
        <v>El área protegida se encuenttra articulada con el Plan de ordenamiento territorial de los municipios de Usiacurí y Piojó siendo reconocida como una determinante ambiental. A traves de convenios instirintucionales elaborados entre la CRA y el municipio de Usiacurí fueron implementadas acciones tendientes a la conservación del DRMI luriza.</v>
      </c>
      <c r="F22" s="169" t="str">
        <f>+IF(Aplicativo!D305="","",Aplicativo!D305)</f>
        <v>Reactivar convenios que permitan desarrollar acciones enmarcadas en el nuevo PM del AP</v>
      </c>
    </row>
    <row r="23" spans="2:6" ht="62.25" customHeight="1">
      <c r="B23" s="1191"/>
      <c r="C23" s="575" t="str">
        <f>+Aplicativo!C307</f>
        <v>C8. Manejo y uso del conocimiento</v>
      </c>
      <c r="D23" s="106">
        <f>Aplicativo!E367</f>
        <v>1</v>
      </c>
      <c r="E23" s="169" t="str">
        <f>+IF(Aplicativo!D310="","",Aplicativo!D310)</f>
        <v>La información base del AP es la relacionada con el documento del PM elaborada en el año 2011, es por ello que la entidad ambiental esta realizando los esfuerzos para la actualización de la misma y poder contar asi con nuevas acciones y estrategias de manejo del AP.</v>
      </c>
      <c r="F23" s="169" t="str">
        <f>+IF(Aplicativo!D322="","",Aplicativo!D322)</f>
        <v>Actualizar linea base de información del área protegida y utilizarla como insumo en la actualización del PM, Gestionar convenios con organizaciones, Universidades, institutos de investigación que permitan fortalecer y llenar los vacios de información existentes.</v>
      </c>
    </row>
    <row r="24" spans="2:6" ht="62.25" customHeight="1">
      <c r="B24" s="1191"/>
      <c r="C24" s="575" t="str">
        <f>+Aplicativo!C324</f>
        <v>C9. Implementación de las líneas de gestión</v>
      </c>
      <c r="D24" s="106">
        <f>Aplicativo!E368</f>
        <v>2</v>
      </c>
      <c r="E24" s="169" t="str">
        <f>+IF(Aplicativo!D327="","",Aplicativo!D327)</f>
        <v>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v>
      </c>
      <c r="F24" s="169" t="str">
        <f>+IF(Aplicativo!D339="","",Aplicativo!D339)</f>
        <v>Actualiación del PM del AP, desarrollar un análisis de las lineas de gestión definidas en el Plan de Manejo que permita establecer actividades concretas en funcionalidad de los objetos de conservación definidos para el AP.</v>
      </c>
    </row>
    <row r="25" spans="2:6" ht="62.25" customHeight="1">
      <c r="B25" s="1191"/>
      <c r="C25" s="575" t="str">
        <f>+Aplicativo!C341</f>
        <v>C10. Evaluación, seguimiento y retroalimentación a la planeación del manejo</v>
      </c>
      <c r="D25" s="106">
        <f>Aplicativo!E369</f>
        <v>2</v>
      </c>
      <c r="E25" s="169" t="str">
        <f>+IF(Aplicativo!D344="","",Aplicativo!D344)</f>
        <v>Para el AP  es la primera vez que se realiza un análisis de efectividad y manejo, se generan reportes semestrales de cumplimiento de indicadores y metas establecidas en el PAC institucional 2020-2023.</v>
      </c>
      <c r="F25" s="169" t="str">
        <f>+IF(Aplicativo!D356="","",Aplicativo!D356)</f>
        <v>Actualización del PM , plantear indicadores de seguimiento que permitan evaluar el estado de avance de los estrategias plantedas en el PM, realizar la retroalimentaación de este ejercicio en el PM.</v>
      </c>
    </row>
    <row r="26" spans="2:6" ht="27" customHeight="1">
      <c r="B26" s="1192"/>
      <c r="C26" s="174" t="s">
        <v>458</v>
      </c>
      <c r="D26" s="175">
        <f>Aplicativo!I360</f>
        <v>0.69444444444444453</v>
      </c>
      <c r="E26" s="579"/>
      <c r="F26" s="579"/>
    </row>
    <row r="27" spans="2:6" ht="62.25" customHeight="1">
      <c r="B27" s="1193" t="str">
        <f>+Aplicativo!C371</f>
        <v>D. GOBERNANZA</v>
      </c>
      <c r="C27" s="576" t="str">
        <f>+Aplicativo!C373</f>
        <v>D1. Legitimidad de las instancias para la participación y coordinación</v>
      </c>
      <c r="D27" s="106">
        <f>+Aplicativo!E491</f>
        <v>1</v>
      </c>
      <c r="E27" s="170" t="str">
        <f>+IF(Aplicativo!D376="","",Aplicativo!D376)</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F27" s="170" t="str">
        <f>+IF(Aplicativo!D399="","",Aplicativo!D399)</f>
        <v>Crear instancias de gobernanza y participación que permita la coordinación y la toma de decisión del AP</v>
      </c>
    </row>
    <row r="28" spans="2:6" ht="62.25" customHeight="1">
      <c r="B28" s="1194"/>
      <c r="C28" s="576" t="str">
        <f>+Aplicativo!C401</f>
        <v>D2. Articulación entre la autoridad ambiental y la tradicional para la gestión del área protegida</v>
      </c>
      <c r="D28" s="106">
        <f>+Aplicativo!E492</f>
        <v>0</v>
      </c>
      <c r="E28" s="170" t="str">
        <f>+IF(Aplicativo!D405="","",Aplicativo!D405)</f>
        <v/>
      </c>
      <c r="F28" s="170" t="str">
        <f>+IF(Aplicativo!D417="","",Aplicativo!D417)</f>
        <v/>
      </c>
    </row>
    <row r="29" spans="2:6" ht="62.25" customHeight="1">
      <c r="B29" s="1194"/>
      <c r="C29" s="576" t="str">
        <f>+Aplicativo!C419</f>
        <v>D3. Cualificación de actores estratégicos</v>
      </c>
      <c r="D29" s="106">
        <f>+Aplicativo!E493</f>
        <v>3</v>
      </c>
      <c r="E29" s="170" t="str">
        <f>+IF(Aplicativo!D422="","",Aplicativo!D422)</f>
        <v>En el PM cuenta con estrategias de educación ambiental dirigidas a la comunidad del área, determinadas a la necesidad de conservación de la misma, de igual manera como eje transversal la autoridad ambiental maneja procesos de fortalecimiento en capacidades continuos dirigidos a la comunidad del área protegida, ente territorial , organizaciones e instituciones educativas de manera continua en el municipio de Usiacurí, algunas capacitaciones realizadas en el área son : Conservación de Bosque seco, Guianza y recorridos por la naturaleza en convenio con el SENA, Huertas caseras, Medidas de adaptación al cambio climatico, manejo y disposición final de residuos sólidos.</v>
      </c>
      <c r="F29" s="170" t="str">
        <f>+IF(Aplicativo!D436="","",Aplicativo!D436)</f>
        <v>En el PM cuenta con estrategias de educación ambiental dirigidas a la comunidad del área, determinadas a la necesidad de conservación de la misma, de igual manera como eje transversal la autoridad ambiental maneja procesos de fortalecimiento en capacidades.</v>
      </c>
    </row>
    <row r="30" spans="2:6" ht="62.25" customHeight="1">
      <c r="B30" s="1194"/>
      <c r="C30" s="576" t="str">
        <f>+Aplicativo!C438</f>
        <v>D4. Manejo de conflictos</v>
      </c>
      <c r="D30" s="106">
        <f>+Aplicativo!E494</f>
        <v>2</v>
      </c>
      <c r="E30" s="170" t="str">
        <f>+IF(Aplicativo!D441="","",Aplicativo!D441)</f>
        <v>El área protegida no cuenta con un protocolo de manejo de conflictos, actualmente la manera de manejar un conflicto presentados entres los actores estrategicos es a traves de contacto directo con la parte involucrada tratando de esta manera regular o mitigar la problematica presentada.</v>
      </c>
      <c r="F30" s="170" t="str">
        <f>+IF(Aplicativo!D453="","",Aplicativo!D453)</f>
        <v>Desarrollar la instancia de gobernanza que incluya un protocolo para la resolución de conflictos entre actores, este se debe reflejar en la actualización del PM.</v>
      </c>
    </row>
    <row r="31" spans="2:6" ht="62.25" customHeight="1">
      <c r="B31" s="1194"/>
      <c r="C31" s="576" t="str">
        <f>+Aplicativo!C455</f>
        <v>D5. Incidencia del riesgo público en la gestión</v>
      </c>
      <c r="D31" s="106">
        <f>+Aplicativo!E495</f>
        <v>4</v>
      </c>
      <c r="E31" s="170" t="str">
        <f>+IF(Aplicativo!D458="","",Aplicativo!D458)</f>
        <v>El área protegida no cuenta con reportes que indiquen una situación de riesgo público en la gestión.</v>
      </c>
      <c r="F31" s="170" t="str">
        <f>+IF(Aplicativo!D470="","",Aplicativo!D470)</f>
        <v/>
      </c>
    </row>
    <row r="32" spans="2:6" ht="62.25" customHeight="1">
      <c r="B32" s="1194"/>
      <c r="C32" s="576" t="str">
        <f>+Aplicativo!C472</f>
        <v>D6. Inclusión de elementos intergeneracionales/género para la gestión del AP</v>
      </c>
      <c r="D32" s="106">
        <f>+Aplicativo!E496</f>
        <v>3</v>
      </c>
      <c r="E32" s="170" t="str">
        <f>+IF(Aplicativo!D475="","",Aplicativo!D475)</f>
        <v>El AP incorpora en algunas de sus actividades la participación de hombres, mujeres, niños y jovenes como en campañas de siembra, artesanias y temas culturales, sin embargo no existe un programa definido para cada uno de ellos que se evidencia en la Planeación y manejo del AP.</v>
      </c>
      <c r="F32" s="170" t="str">
        <f>+IF(Aplicativo!D487="","",Aplicativo!D487)</f>
        <v>En la actualización del PM incluir estrategias de manejo que reflejen el reconocimiento diferenciado de hombres y mujeres, niños y jovenes teniendo en cuenta su contexto sociocultural.</v>
      </c>
    </row>
    <row r="33" spans="2:6" ht="27" customHeight="1">
      <c r="B33" s="1195"/>
      <c r="C33" s="174" t="s">
        <v>458</v>
      </c>
      <c r="D33" s="175">
        <f>Aplicativo!I491</f>
        <v>0.65</v>
      </c>
      <c r="E33" s="580"/>
      <c r="F33" s="580"/>
    </row>
    <row r="34" spans="2:6" ht="62.25" customHeight="1">
      <c r="B34" s="1182" t="str">
        <f>+Aplicativo!C498</f>
        <v>E. RECURSOS</v>
      </c>
      <c r="C34" s="577" t="str">
        <f>+Aplicativo!C500</f>
        <v>E1. Sostenibilidad financiera</v>
      </c>
      <c r="D34" s="106">
        <f>Aplicativo!E556</f>
        <v>2</v>
      </c>
      <c r="E34" s="171" t="str">
        <f>+IF(Aplicativo!D503="","",Aplicativo!D503)</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F34" s="172" t="str">
        <f>+IF(Aplicativo!D515="","",Aplicativo!D515)</f>
        <v>Desarrollar un analisis de brecha financiera el cual debera ser tenido en cuenta en las acciones propuestas en el Nuevo PM</v>
      </c>
    </row>
    <row r="35" spans="2:6" ht="62.25" customHeight="1">
      <c r="B35" s="1182"/>
      <c r="C35" s="577" t="str">
        <f>+Aplicativo!C517</f>
        <v>E2. Talento humano</v>
      </c>
      <c r="D35" s="106">
        <f>Aplicativo!E557</f>
        <v>1</v>
      </c>
      <c r="E35" s="171" t="str">
        <f>+IF(Aplicativo!D520="","",Aplicativo!D520)</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F35" s="172" t="str">
        <f>+IF(Aplicativo!D532="","",Aplicativo!D532)</f>
        <v>se requiere contar con mas personal de  apoyo para la implementación de las lineas de gestión y manejar desde la institucionalidad un articulación efectiva para la ejecución de acciones que dan cumplimiento al PM.</v>
      </c>
    </row>
    <row r="36" spans="2:6" ht="62.25" customHeight="1">
      <c r="B36" s="1182"/>
      <c r="C36" s="577" t="str">
        <f>+Aplicativo!C534</f>
        <v>E3. Equipo e infraestructura</v>
      </c>
      <c r="D36" s="106">
        <f>Aplicativo!E558</f>
        <v>3</v>
      </c>
      <c r="E36" s="171" t="str">
        <f>+IF(Aplicativo!D537="","",Aplicativo!D537)</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F36" s="172" t="str">
        <f>+IF(Aplicativo!D552="","",Aplicativo!D552)</f>
        <v>Gestionar la adquisición de equipos necesarios para la gestión del área, Continuar con los convenios interadministrativos con el ente territorial para el manejo y control de la infraestructura y equipos.</v>
      </c>
    </row>
    <row r="37" spans="2:6" ht="27" customHeight="1">
      <c r="B37" s="311"/>
      <c r="C37" s="174" t="s">
        <v>458</v>
      </c>
      <c r="D37" s="175">
        <f>Aplicativo!I556</f>
        <v>0.5</v>
      </c>
      <c r="E37" s="580"/>
      <c r="F37" s="580"/>
    </row>
    <row r="38" spans="2:6" ht="62.25" customHeight="1">
      <c r="B38" s="1177" t="str">
        <f>+Aplicativo!C560</f>
        <v>F. SISTEMAS PRODUCTIVOS SOSTENIBLES</v>
      </c>
      <c r="C38" s="578" t="str">
        <f>+Aplicativo!C564</f>
        <v>F1. Implementación de cadenas de valor</v>
      </c>
      <c r="D38" s="106">
        <f>Aplicativo!E635</f>
        <v>2</v>
      </c>
      <c r="E38" s="170" t="str">
        <f>+IF(Aplicativo!D567="","",Aplicativo!D567)</f>
        <v>El AP cuenta con un potencial de la actividad ecoturistica realizada por locales y operadores externos, este sistema productivo no cuenta con una cadena de valor, ni como mercado verde, en el área se identifica un predio privado en el cual  funciona un centro de interpretación que ha sido avalado y certificado como un Negocio Verde de la CRA, este negocio genera trabajo a la comunidad local, con el avance de los procesos la producción de miel y artesanias se esta consolidando dentro del sistema productivo del AP.</v>
      </c>
      <c r="F38" s="173" t="str">
        <f>+IF(Aplicativo!D579="","",Aplicativo!D579)</f>
        <v>Realizar e implementar el ordenamiento Ecoturistico del AP. Identificar otros procesos productivos en la zona que puedan ser parte del registro de NV para el Atlántico.</v>
      </c>
    </row>
    <row r="39" spans="2:6" ht="62.25" customHeight="1">
      <c r="B39" s="1178"/>
      <c r="C39" s="578" t="str">
        <f>+Aplicativo!C581</f>
        <v>F2. Buenas prácticas</v>
      </c>
      <c r="D39" s="106">
        <f>Aplicativo!E636</f>
        <v>2</v>
      </c>
      <c r="E39" s="173" t="str">
        <f>+IF(Aplicativo!D584="","",Aplicativo!D584)</f>
        <v>Aunque se trata desde el nivel local la realziación de buenas prácticas a traves de la activdiad ecoturistica, la falta de ordenamiento del mismo no permite que este sistema productivo seaa sostenible, ni acorde a los obejtivos de conservaación del AP.</v>
      </c>
      <c r="F39" s="173" t="str">
        <f>+IF(Aplicativo!D596="","",Aplicativo!D596)</f>
        <v>construir la medida de ordenamiento del ecoturismo y elaborar una caracterización detallada para incluir los nuevos sistemas productivos existentes en el AP.</v>
      </c>
    </row>
    <row r="40" spans="2:6" ht="62.25" customHeight="1">
      <c r="B40" s="1178"/>
      <c r="C40" s="578" t="str">
        <f>+Aplicativo!C598</f>
        <v>F3. Turismo como estrategia de conservación</v>
      </c>
      <c r="D40" s="106">
        <f>Aplicativo!E637</f>
        <v>1</v>
      </c>
      <c r="E40" s="173" t="str">
        <f>+IF(Aplicativo!D602="","",Aplicativo!D602)</f>
        <v xml:space="preserve">El área protegida cuenta con vocación ecoturistica, se han venido desarrollando diferentes actividades a lo largo de los años tratando de enfocar esta activdiad en el PM pasado, sin embargo a falta del ordenamiento de la actividad no ha sido posible ya que no se cuenta con estudio de capacidad de carga, identficiación de actores calves como operadores, señalización de los senderos, fortalecimiento organizativo. </v>
      </c>
      <c r="F40" s="173" t="str">
        <f>+IF(Aplicativo!D614="","",Aplicativo!D614)</f>
        <v xml:space="preserve">Ordenamiento ecoturistico del AP que incluya : regulación de actividades según la zonificación, caracterización y regulación de operadores turisticos, facilidades de infraestructura en el lugar, señalización de senderos, capacitación a guias locales, fortalecimiento organizativo, estudio de capacidad de carga, esta medida de manejo fue planteada como resultado del taller de identifcación de impulsores de transformación y perdida de la biodiversidad, desarrollado con la participación de actores locales, gremio turistico y ente territorial el pasado 11 de mayo. </v>
      </c>
    </row>
    <row r="41" spans="2:6" ht="62.25" customHeight="1">
      <c r="B41" s="1178"/>
      <c r="C41" s="578" t="str">
        <f>+Aplicativo!C616</f>
        <v>F4. Articulación con el sector productivo en la gestión del AP</v>
      </c>
      <c r="D41" s="106">
        <f>Aplicativo!E638</f>
        <v>2</v>
      </c>
      <c r="E41" s="173" t="str">
        <f>+IF(Aplicativo!D619="","",Aplicativo!D619)</f>
        <v>Actualmente no existe una articulación con el sector productivo ecoturistico local, ni regional , ni con el sector turismo del municipio de Usiacurí, lo que desencadena una ecoturismo no regulado en el AP</v>
      </c>
      <c r="F41" s="173" t="str">
        <f>+IF(Aplicativo!D631="","",Aplicativo!D631)</f>
        <v>Ordenamiento ecoturistico del AP que incluya :capacitación a guias locales, fortalecimiento organizativo y articulación con el sector turistico de Usiacurí.</v>
      </c>
    </row>
    <row r="42" spans="2:6" ht="27" customHeight="1">
      <c r="B42" s="1179"/>
      <c r="C42" s="174" t="s">
        <v>458</v>
      </c>
      <c r="D42" s="175">
        <f>Aplicativo!I635</f>
        <v>0.4375</v>
      </c>
      <c r="E42" s="55"/>
      <c r="F42" s="55"/>
    </row>
    <row r="43" spans="2:6">
      <c r="B43" s="107"/>
      <c r="C43" s="108"/>
      <c r="D43" s="108"/>
      <c r="E43" s="108"/>
      <c r="F43" s="108"/>
    </row>
    <row r="44" spans="2:6">
      <c r="B44" s="107"/>
      <c r="C44" s="108"/>
      <c r="D44" s="108"/>
      <c r="E44" s="108"/>
      <c r="F44" s="108"/>
    </row>
    <row r="45" spans="2:6">
      <c r="B45" s="107"/>
      <c r="C45" s="108"/>
      <c r="D45" s="108"/>
      <c r="E45" s="108"/>
      <c r="F45" s="108"/>
    </row>
    <row r="46" spans="2:6">
      <c r="B46" s="107"/>
      <c r="C46" s="108"/>
      <c r="D46" s="108"/>
      <c r="E46" s="108"/>
      <c r="F46" s="108"/>
    </row>
    <row r="47" spans="2:6">
      <c r="B47" s="107"/>
      <c r="C47" s="108"/>
      <c r="D47" s="108"/>
      <c r="E47" s="108"/>
      <c r="F47" s="108"/>
    </row>
    <row r="48" spans="2:6">
      <c r="B48" s="109"/>
      <c r="C48" s="110"/>
      <c r="D48" s="110"/>
      <c r="E48" s="110"/>
      <c r="F48" s="110"/>
    </row>
    <row r="49" spans="2:6">
      <c r="B49" s="109"/>
      <c r="C49" s="110"/>
      <c r="D49" s="110"/>
      <c r="E49" s="110"/>
      <c r="F49" s="110"/>
    </row>
    <row r="50" spans="2:6">
      <c r="B50" s="109"/>
      <c r="C50" s="110"/>
      <c r="D50" s="110"/>
      <c r="E50" s="110"/>
      <c r="F50" s="110"/>
    </row>
    <row r="51" spans="2:6">
      <c r="B51" s="109"/>
      <c r="C51" s="110"/>
      <c r="D51" s="110"/>
      <c r="E51" s="110"/>
      <c r="F51" s="110"/>
    </row>
    <row r="52" spans="2:6">
      <c r="B52" s="109"/>
      <c r="C52" s="110"/>
      <c r="D52" s="110"/>
      <c r="E52" s="110"/>
      <c r="F52" s="110"/>
    </row>
    <row r="53" spans="2:6">
      <c r="B53" s="109"/>
      <c r="C53" s="110"/>
      <c r="D53" s="110"/>
      <c r="E53" s="110"/>
      <c r="F53" s="110"/>
    </row>
    <row r="54" spans="2:6">
      <c r="B54" s="109"/>
      <c r="C54" s="110"/>
      <c r="D54" s="110"/>
      <c r="E54" s="110"/>
      <c r="F54" s="110"/>
    </row>
    <row r="55" spans="2:6">
      <c r="B55" s="109"/>
      <c r="C55" s="110"/>
      <c r="D55" s="110"/>
      <c r="E55" s="110"/>
      <c r="F55" s="110"/>
    </row>
    <row r="56" spans="2:6">
      <c r="B56" s="109"/>
      <c r="C56" s="110"/>
      <c r="D56" s="110"/>
      <c r="E56" s="110"/>
      <c r="F56" s="110"/>
    </row>
    <row r="57" spans="2:6">
      <c r="B57" s="109"/>
      <c r="C57" s="110"/>
      <c r="D57" s="110"/>
      <c r="E57" s="110"/>
      <c r="F57" s="110"/>
    </row>
    <row r="58" spans="2:6">
      <c r="B58" s="109"/>
      <c r="C58" s="110"/>
      <c r="D58" s="110"/>
      <c r="E58" s="110"/>
      <c r="F58" s="110"/>
    </row>
    <row r="59" spans="2:6">
      <c r="B59" s="109"/>
      <c r="C59" s="110"/>
      <c r="D59" s="110"/>
      <c r="E59" s="110"/>
      <c r="F59" s="110"/>
    </row>
    <row r="60" spans="2:6">
      <c r="B60" s="109"/>
      <c r="C60" s="110"/>
      <c r="D60" s="110"/>
      <c r="E60" s="110"/>
      <c r="F60" s="110"/>
    </row>
  </sheetData>
  <sheetProtection algorithmName="SHA-512" hashValue="Uc32vi34VMofpj2UkUlXB/qhmytADd+657d253LrgmsiohfUwOYPISZ6DfjeKhBcnRlC87s0b3K+YjmDXVwcgw==" saltValue="1dvsepQGGxRnyts77ikHiw==" spinCount="100000" sheet="1" objects="1" scenarios="1"/>
  <mergeCells count="8">
    <mergeCell ref="B38:B42"/>
    <mergeCell ref="B1:F1"/>
    <mergeCell ref="B34:B36"/>
    <mergeCell ref="B6:B10"/>
    <mergeCell ref="B3:C3"/>
    <mergeCell ref="B11:B15"/>
    <mergeCell ref="B16:B26"/>
    <mergeCell ref="B27:B33"/>
  </mergeCells>
  <conditionalFormatting sqref="D6:D9 D11:D14 D16:D25 D34:D36 D38:D41 D27:D32">
    <cfRule type="cellIs" dxfId="27" priority="37" operator="equal">
      <formula>4</formula>
    </cfRule>
    <cfRule type="cellIs" dxfId="26" priority="38" operator="equal">
      <formula>3</formula>
    </cfRule>
    <cfRule type="cellIs" dxfId="25" priority="39" operator="equal">
      <formula>2</formula>
    </cfRule>
    <cfRule type="cellIs" dxfId="24" priority="40" operator="equal">
      <formula>1</formula>
    </cfRule>
  </conditionalFormatting>
  <conditionalFormatting sqref="D10">
    <cfRule type="cellIs" dxfId="23" priority="25" operator="equal">
      <formula>4</formula>
    </cfRule>
    <cfRule type="cellIs" dxfId="22" priority="26" operator="equal">
      <formula>3</formula>
    </cfRule>
    <cfRule type="cellIs" dxfId="21" priority="27" operator="equal">
      <formula>2</formula>
    </cfRule>
    <cfRule type="cellIs" dxfId="20" priority="28" operator="equal">
      <formula>1</formula>
    </cfRule>
  </conditionalFormatting>
  <conditionalFormatting sqref="D15">
    <cfRule type="cellIs" dxfId="19" priority="21" operator="equal">
      <formula>4</formula>
    </cfRule>
    <cfRule type="cellIs" dxfId="18" priority="22" operator="equal">
      <formula>3</formula>
    </cfRule>
    <cfRule type="cellIs" dxfId="17" priority="23" operator="equal">
      <formula>2</formula>
    </cfRule>
    <cfRule type="cellIs" dxfId="16" priority="24" operator="equal">
      <formula>1</formula>
    </cfRule>
  </conditionalFormatting>
  <conditionalFormatting sqref="D26">
    <cfRule type="cellIs" dxfId="15" priority="17" operator="equal">
      <formula>4</formula>
    </cfRule>
    <cfRule type="cellIs" dxfId="14" priority="18" operator="equal">
      <formula>3</formula>
    </cfRule>
    <cfRule type="cellIs" dxfId="13" priority="19" operator="equal">
      <formula>2</formula>
    </cfRule>
    <cfRule type="cellIs" dxfId="12" priority="20" operator="equal">
      <formula>1</formula>
    </cfRule>
  </conditionalFormatting>
  <conditionalFormatting sqref="D33">
    <cfRule type="cellIs" dxfId="11" priority="13" operator="equal">
      <formula>4</formula>
    </cfRule>
    <cfRule type="cellIs" dxfId="10" priority="14" operator="equal">
      <formula>3</formula>
    </cfRule>
    <cfRule type="cellIs" dxfId="9" priority="15" operator="equal">
      <formula>2</formula>
    </cfRule>
    <cfRule type="cellIs" dxfId="8" priority="16" operator="equal">
      <formula>1</formula>
    </cfRule>
  </conditionalFormatting>
  <conditionalFormatting sqref="D37">
    <cfRule type="cellIs" dxfId="7" priority="9" operator="equal">
      <formula>4</formula>
    </cfRule>
    <cfRule type="cellIs" dxfId="6" priority="10" operator="equal">
      <formula>3</formula>
    </cfRule>
    <cfRule type="cellIs" dxfId="5" priority="11" operator="equal">
      <formula>2</formula>
    </cfRule>
    <cfRule type="cellIs" dxfId="4" priority="12" operator="equal">
      <formula>1</formula>
    </cfRule>
  </conditionalFormatting>
  <conditionalFormatting sqref="D42">
    <cfRule type="cellIs" dxfId="3" priority="5" operator="equal">
      <formula>4</formula>
    </cfRule>
    <cfRule type="cellIs" dxfId="2" priority="6" operator="equal">
      <formula>3</formula>
    </cfRule>
    <cfRule type="cellIs" dxfId="1" priority="7" operator="equal">
      <formula>2</formula>
    </cfRule>
    <cfRule type="cellIs" dxfId="0" priority="8" operator="equal">
      <formula>1</formula>
    </cfRule>
  </conditionalFormatting>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2">
    <tabColor theme="4" tint="0.39997558519241921"/>
  </sheetPr>
  <dimension ref="B1:J86"/>
  <sheetViews>
    <sheetView topLeftCell="B1" zoomScaleNormal="100" zoomScalePageLayoutView="80" workbookViewId="0">
      <pane ySplit="1" topLeftCell="A44" activePane="bottomLeft" state="frozen"/>
      <selection pane="bottomLeft" activeCell="I23" sqref="I23"/>
    </sheetView>
  </sheetViews>
  <sheetFormatPr baseColWidth="10" defaultColWidth="11.44140625" defaultRowHeight="14.4"/>
  <cols>
    <col min="1" max="1" width="6.88671875" style="4" customWidth="1"/>
    <col min="2" max="2" width="4.88671875" style="4" customWidth="1"/>
    <col min="3" max="3" width="54.6640625" style="4" customWidth="1"/>
    <col min="4" max="4" width="23.6640625" style="4" customWidth="1"/>
    <col min="5" max="5" width="38.44140625" style="4" customWidth="1"/>
    <col min="6" max="6" width="7" style="4" customWidth="1"/>
    <col min="7" max="7" width="47.44140625" style="4" customWidth="1"/>
    <col min="8" max="9" width="52.6640625" style="4" customWidth="1"/>
    <col min="10" max="10" width="44" style="4" customWidth="1"/>
    <col min="11" max="16384" width="11.44140625" style="4"/>
  </cols>
  <sheetData>
    <row r="1" spans="3:10" ht="97.5" customHeight="1">
      <c r="C1" s="1196"/>
      <c r="D1" s="1196"/>
      <c r="E1" s="1196"/>
      <c r="F1" s="1196"/>
      <c r="G1" s="1196"/>
      <c r="H1" s="1196"/>
      <c r="I1" s="1196"/>
    </row>
    <row r="2" spans="3:10" ht="15" customHeight="1">
      <c r="C2" s="1203"/>
      <c r="D2" s="1203"/>
      <c r="E2" s="1203"/>
      <c r="F2" s="1203"/>
      <c r="G2" s="1203"/>
      <c r="H2" s="1203"/>
      <c r="I2" s="1203"/>
    </row>
    <row r="3" spans="3:10" ht="27.75" customHeight="1">
      <c r="C3" s="347"/>
      <c r="D3" s="347"/>
      <c r="E3" s="347"/>
      <c r="F3" s="347"/>
      <c r="G3" s="347"/>
      <c r="H3" s="60"/>
      <c r="I3" s="60"/>
      <c r="J3" s="349"/>
    </row>
    <row r="4" spans="3:10" ht="27.75" customHeight="1">
      <c r="C4" s="347" t="s">
        <v>459</v>
      </c>
      <c r="D4" s="347" t="s">
        <v>460</v>
      </c>
      <c r="E4" s="347"/>
      <c r="F4" s="347"/>
      <c r="G4" s="40" t="s">
        <v>461</v>
      </c>
      <c r="H4" s="40" t="s">
        <v>462</v>
      </c>
      <c r="I4" s="40" t="s">
        <v>463</v>
      </c>
      <c r="J4" s="349"/>
    </row>
    <row r="5" spans="3:10" ht="27.75" customHeight="1">
      <c r="C5" s="50">
        <f>+IF(Aplicativo!E653="","",Aplicativo!E653)</f>
        <v>0.56782407407407409</v>
      </c>
      <c r="D5" s="50">
        <f>+IF(C5="","",(100%-C5))</f>
        <v>0.43217592592592591</v>
      </c>
      <c r="E5" s="347"/>
      <c r="F5" s="347"/>
      <c r="G5" s="38" t="str">
        <f>Aplicativo!C643</f>
        <v>A. LOGROS</v>
      </c>
      <c r="H5" s="350">
        <f>Aplicativo!I81</f>
        <v>0.4375</v>
      </c>
      <c r="I5" s="350">
        <f t="shared" ref="I5:I10" si="0">100%-H5</f>
        <v>0.5625</v>
      </c>
      <c r="J5" s="349"/>
    </row>
    <row r="6" spans="3:10" ht="27.75" customHeight="1">
      <c r="C6" s="347"/>
      <c r="D6" s="347"/>
      <c r="E6" s="347"/>
      <c r="F6" s="347"/>
      <c r="G6" s="38" t="str">
        <f>Aplicativo!C644</f>
        <v>B. CONTEXTO</v>
      </c>
      <c r="H6" s="350">
        <f>Aplicativo!I178</f>
        <v>0.6875</v>
      </c>
      <c r="I6" s="350">
        <f t="shared" si="0"/>
        <v>0.3125</v>
      </c>
      <c r="J6" s="349"/>
    </row>
    <row r="7" spans="3:10" ht="27.75" customHeight="1">
      <c r="C7" s="347"/>
      <c r="D7" s="347"/>
      <c r="E7" s="347"/>
      <c r="F7" s="347"/>
      <c r="G7" s="38" t="str">
        <f>Aplicativo!C645</f>
        <v>C. PLANEACIÓN Y SEGUIMIENTO</v>
      </c>
      <c r="H7" s="350">
        <f>Aplicativo!I360</f>
        <v>0.69444444444444453</v>
      </c>
      <c r="I7" s="350">
        <f t="shared" si="0"/>
        <v>0.30555555555555547</v>
      </c>
      <c r="J7" s="349"/>
    </row>
    <row r="8" spans="3:10" ht="27.75" customHeight="1">
      <c r="C8" s="347"/>
      <c r="D8" s="347"/>
      <c r="E8" s="347"/>
      <c r="F8" s="347"/>
      <c r="G8" s="38" t="str">
        <f>Aplicativo!C646</f>
        <v>D. GOBERNANZA</v>
      </c>
      <c r="H8" s="350">
        <f>Aplicativo!I491</f>
        <v>0.65</v>
      </c>
      <c r="I8" s="350">
        <f t="shared" si="0"/>
        <v>0.35</v>
      </c>
      <c r="J8" s="349"/>
    </row>
    <row r="9" spans="3:10" ht="27.75" customHeight="1">
      <c r="C9" s="347"/>
      <c r="D9" s="347"/>
      <c r="E9" s="347"/>
      <c r="F9" s="347"/>
      <c r="G9" s="38" t="str">
        <f>Aplicativo!C647</f>
        <v>E. RECURSOS</v>
      </c>
      <c r="H9" s="350">
        <f>Aplicativo!I556</f>
        <v>0.5</v>
      </c>
      <c r="I9" s="350">
        <f t="shared" si="0"/>
        <v>0.5</v>
      </c>
      <c r="J9" s="349"/>
    </row>
    <row r="10" spans="3:10" ht="27.75" customHeight="1">
      <c r="C10" s="347"/>
      <c r="D10" s="347"/>
      <c r="E10" s="347"/>
      <c r="F10" s="347"/>
      <c r="G10" s="38" t="str">
        <f>Aplicativo!C648</f>
        <v>F. SISTEMAS PRODUCTIVOS SOSTENIBLES</v>
      </c>
      <c r="H10" s="350">
        <f>Aplicativo!I635</f>
        <v>0.4375</v>
      </c>
      <c r="I10" s="350">
        <f t="shared" si="0"/>
        <v>0.5625</v>
      </c>
      <c r="J10" s="349"/>
    </row>
    <row r="11" spans="3:10" ht="27.75" customHeight="1">
      <c r="C11" s="347"/>
      <c r="D11" s="347"/>
      <c r="E11" s="347"/>
      <c r="F11" s="347"/>
      <c r="G11" s="347"/>
      <c r="H11" s="60"/>
      <c r="I11" s="60"/>
      <c r="J11" s="349"/>
    </row>
    <row r="12" spans="3:10" ht="27.75" customHeight="1">
      <c r="C12" s="347"/>
      <c r="D12" s="347"/>
      <c r="E12" s="347"/>
      <c r="F12" s="347"/>
      <c r="G12" s="347"/>
      <c r="H12" s="60"/>
      <c r="I12" s="60"/>
      <c r="J12" s="349"/>
    </row>
    <row r="13" spans="3:10" ht="27.75" customHeight="1">
      <c r="C13" s="347"/>
      <c r="D13" s="347"/>
      <c r="E13" s="347"/>
      <c r="F13" s="347"/>
      <c r="G13" s="347"/>
      <c r="H13" s="60"/>
      <c r="I13" s="60"/>
      <c r="J13" s="349"/>
    </row>
    <row r="14" spans="3:10" ht="27.75" customHeight="1">
      <c r="C14" s="347"/>
      <c r="D14" s="347"/>
      <c r="E14" s="347"/>
      <c r="F14" s="347"/>
      <c r="G14" s="347"/>
      <c r="H14" s="60"/>
      <c r="I14" s="60"/>
      <c r="J14" s="349"/>
    </row>
    <row r="15" spans="3:10" ht="27.75" customHeight="1">
      <c r="C15" s="347"/>
      <c r="D15" s="347"/>
      <c r="E15" s="347"/>
      <c r="F15" s="347"/>
      <c r="G15" s="347"/>
      <c r="H15" s="60"/>
      <c r="I15" s="60"/>
      <c r="J15" s="349"/>
    </row>
    <row r="16" spans="3:10" ht="27.75" customHeight="1">
      <c r="C16" s="347"/>
      <c r="D16" s="347"/>
      <c r="E16" s="347"/>
      <c r="F16" s="347"/>
      <c r="G16" s="347"/>
      <c r="H16" s="60"/>
      <c r="I16" s="60"/>
      <c r="J16" s="349"/>
    </row>
    <row r="17" spans="2:9" ht="42.75" customHeight="1">
      <c r="C17" s="312"/>
      <c r="D17" s="312"/>
      <c r="E17" s="312"/>
      <c r="F17" s="312"/>
      <c r="G17" s="312"/>
      <c r="H17" s="312"/>
      <c r="I17" s="312"/>
    </row>
    <row r="18" spans="2:9" ht="36" customHeight="1">
      <c r="B18" s="491"/>
      <c r="C18" s="1197" t="s">
        <v>464</v>
      </c>
      <c r="D18" s="1197"/>
      <c r="E18" s="1197"/>
      <c r="F18" s="1197"/>
      <c r="G18" s="1197"/>
      <c r="H18" s="1197"/>
      <c r="I18" s="1197"/>
    </row>
    <row r="20" spans="2:9" ht="36" customHeight="1">
      <c r="C20" s="40" t="s">
        <v>55</v>
      </c>
      <c r="D20" s="40" t="s">
        <v>465</v>
      </c>
      <c r="E20" s="40" t="s">
        <v>466</v>
      </c>
      <c r="G20" s="114" t="s">
        <v>55</v>
      </c>
      <c r="H20" s="114" t="s">
        <v>250</v>
      </c>
      <c r="I20" s="114" t="s">
        <v>265</v>
      </c>
    </row>
    <row r="21" spans="2:9" ht="114" customHeight="1">
      <c r="C21" s="38" t="str">
        <f>Aplicativo!D81</f>
        <v>A1. Salud del área protegida</v>
      </c>
      <c r="D21" s="42">
        <f>Aplicativo!E81</f>
        <v>2</v>
      </c>
      <c r="E21" s="39">
        <v>4</v>
      </c>
      <c r="G21" s="130" t="str">
        <f>C21</f>
        <v>A1. Salud del área protegida</v>
      </c>
      <c r="H21" s="115" t="str">
        <f>+'Resumen '!E6</f>
        <v>A) El área protegida cuenta con 7 objetos de conservación, los cuales estan siendo reeplanteados en la actualización del PMA que se encuentra vencido.:Bosque seco Tropical (Bs-T): Desde la realización del PMA no se ha realizado un monitoreo que determine el estado actual del bosque seco en AP.
Cuerpos de Agua : Se cuenta con un documento donde se plasma la identificación de los cuerpos de agua presente en la zona y un estudio de la calidad de agua y estado fisico-quimico en que se encuetran.
Comunidad de Aves : se cuenta con un listado actualizado de la comunidad de aves en el AP,  a traves de observaciones realizados por organizaciones externas se han reportado un número importante de especies (240) en la zona que incluyen especies endemicas y casi endemicas, cifra importante a nivel departamental. 
Fauna Objeto de Cacería: Por medio del Centro de Reacción Inmediata CRIA-de la CRA no reporta para la zona cifras de decomiso o de actividad de caceria ilegal, sin embargo en mesa de trabajo realizada con la comunidad de la zona informan que se presentan algunos casos de caseria muy esporadicos especialmente de aves para comercilización y otros casos para autoconsumo.
Tradición Artesanal con la Iraca : Si bien en el AP las mujeres se caracterizan por el arte del tejido de manera cultural,la Palma de Iraca no se da en la zona acuerdo a un estudio realizado por la CRA, esta materia prima para la elboración de productos llega a Usiacurí proveniente de los montes de Maria- Bolivar, por lo tanto este objeto de conservación sera reemplantado en la actualización del PMA Luriza.
Conocimiento y uso sostenible de las Plantas Medicinales: No se ha realizado un estudio que permita verificar el estado de este objeto de conservación.
Carreto (Aspidosperma polyneuron): Para la declaratoria del AP se encontro una pobalción de esta especie en estado de amaneza, sin embargo no se cuenta con información precisa del estado actual de la especie , por lo tanto este objeto de conservación será reeplanteado en la actualización del PMA.
B)El Distrito Regional de Manejo Integrado DRMI Luriza, no cuenta con una anàlisis de integradad Ecològica que permita realizar una evaluaciòn temporal del estado de la cobertura vegetal desde inicio de su declaratoria en el año 2011 hace 10 años; Sin embargo algunas gestiones realizadas desde la CRA como entiddad administradora ha gestionado la compra de 452 hectareas de propietarios de predios privados de 837 declaradas, lo que ha permitido que se observe una recuperaciòn de la cobertura vegetal debido al abandono de actividades como ganaderìa o agricultura muy comunes a realziar en estos predios.</v>
      </c>
      <c r="I21" s="115" t="str">
        <f>+'Resumen '!F6</f>
        <v xml:space="preserve">1. Actualización del Plan de Manejo del DRMI luriza,con el fin de reeplantear los objetos y objetivos de conservación 2. Realizar un análisis de integración ecologica una vez se actualice el PM del AP.3. Elaborar convenios con la academia que permita la investigación y monitoreo de los objetos de conservación del AP </v>
      </c>
    </row>
    <row r="22" spans="2:9" ht="114" customHeight="1">
      <c r="C22" s="38" t="str">
        <f>Aplicativo!D82</f>
        <v>A2. Adaptación frente al clima cambiante</v>
      </c>
      <c r="D22" s="39">
        <f>Aplicativo!E82</f>
        <v>1</v>
      </c>
      <c r="E22" s="39">
        <v>4</v>
      </c>
      <c r="G22" s="130" t="str">
        <f>C22</f>
        <v>A2. Adaptación frente al clima cambiante</v>
      </c>
      <c r="H22" s="115" t="str">
        <f>+'Resumen '!E7</f>
        <v>Para el caso particular del DRMI luriza  hasta la fecha no existen datos biológicos acerca del estado en que se encuentran la fauna y flora silvestre como consecuencia del cambio climático y las extremas sequías que están azotado al Atlántico.
Sin embargo, la situación del fenómeno de El Niño ha afectado notoriamente los ciclos de vegetación, como floración y pérdida foliar, lo que modifica el comportamiento de desplazamiento de la fauna, sus sitios de descanso, alimentación y apareamiento y con ello la migración de ciertas especies en busca de agua y alimentación.El AP cuenta con la aplicación de metodologia ARCA en el cual se plantearon las medidas de adaptación para cada uno de los riesgos y fenomenos identificados, el PM actual no incluye dentro de su diagnostico con información realcionada  del cambio climático</v>
      </c>
      <c r="I22" s="115" t="str">
        <f>+'Resumen '!F7</f>
        <v>Los resultados obtenido en el taller ARCA realizado el 11 de mayo de 2022, se plantearon las medidas de manejo, estan serán incluidas en la actualización del PM, asi como su implementación y plande seguimiento. Gestionar con las entidades territoriales la realización de un estudio de vulnerabilidad y análisis de riesgo para el AP.</v>
      </c>
    </row>
    <row r="23" spans="2:9" ht="114" customHeight="1">
      <c r="C23" s="38" t="str">
        <f>Aplicativo!D83</f>
        <v>A3. Valores culturales asociados a los objetivos de conservación</v>
      </c>
      <c r="D23" s="39">
        <f>Aplicativo!E83</f>
        <v>3</v>
      </c>
      <c r="E23" s="39">
        <v>4</v>
      </c>
      <c r="G23" s="130" t="str">
        <f>C23</f>
        <v>A3. Valores culturales asociados a los objetivos de conservación</v>
      </c>
      <c r="H23" s="115" t="str">
        <f>+'Resumen '!E8</f>
        <v>El PM del àrea protegida contempla dos valores culturlaes en sus objetivos de conservacòn :  1. Tradición Artesanal  2. Conocimientos Ancestrales de Plantas y Aguas Medicinales; el DMI Luriza esta situado en el municipio ded Usiacurì conocido por tejer artesanias en palma de Iraca , las mujeres que habitan en esta zona tejen articulos que son vendidos en la cabecera municipal pero que la materia prima no es adquirida en los montes de Marìa, los conocimientos ancestrales de plantas y aguas medicianales han sido apropiados por la comunidad de manera empirica pero se necesita fortalecer màs el manejo y la producciòn de los mismos, sin embargo no se cuenta con monitoreo que permita obtener información de análisis, estos objetos serán reeplanteados en la actualización del PM del área, La CRA ha planteado algunas activdiades que se han desarrollado con la comunidad tendiente al fortalecimiento cultural y tradicional del tejido de la Palma de Iraca.</v>
      </c>
      <c r="I23" s="115" t="str">
        <f>+'Resumen '!F8</f>
        <v>con la actualizción de la PM estos objetivos de conservación serán reeplanteados sin embargo, se enfocaran hacia el conociminento ancestral de plantas medicinales .</v>
      </c>
    </row>
    <row r="24" spans="2:9" ht="114" customHeight="1">
      <c r="C24" s="38" t="str">
        <f>Aplicativo!D84</f>
        <v>A4. Beneficios asociados a las contribuciones de la naturaleza</v>
      </c>
      <c r="D24" s="39">
        <f>Aplicativo!E84</f>
        <v>1</v>
      </c>
      <c r="E24" s="39">
        <v>4</v>
      </c>
      <c r="G24" s="130" t="str">
        <f>C24</f>
        <v>A4. Beneficios asociados a las contribuciones de la naturaleza</v>
      </c>
      <c r="H24" s="115" t="str">
        <f>+'Resumen '!E9</f>
        <v xml:space="preserve">El AP no cuenta con una caracterización de las principales contribuciones de la naturaleza en el compomenente diagnostico del PM, ni tampoco con un análisis de beneficios de servcios por parte de las comunidades, sin embargo, se ha caracterizado el recurso hidrico como un factor muy importe asociado a los bienes y servicios ecosistemicos que ofrece el AP, el cual beneficia a la comundida la zona ya que cuenta con arroyos permanentes de poca escorrentia pero garantiza el recurso  durante todo el año, asi mismo a traves de los mecanismos de gestiòn se han caracterizados algunas actvidades consideradas como una contribuciòn del AP, para la zona del DMI luriza se ha visto caracterizado el tema del ecoturismo, por lo que se ya se encuentran identificados senderos ecologicos, se ha fortalecido a la comunidad en temas como guianzas y recorridos por la naturaleza. </v>
      </c>
      <c r="I24" s="115" t="str">
        <f>+'Resumen '!F9</f>
        <v>1. Realizar una caracterización de las contribuciones del AP , las cuales deberán ser incluidas en la actualización del PM</v>
      </c>
    </row>
    <row r="25" spans="2:9" ht="75" customHeight="1"/>
    <row r="26" spans="2:9" ht="36" customHeight="1">
      <c r="B26" s="490"/>
      <c r="C26" s="1199" t="s">
        <v>467</v>
      </c>
      <c r="D26" s="1199"/>
      <c r="E26" s="1199"/>
      <c r="F26" s="1199"/>
      <c r="G26" s="1199"/>
      <c r="H26" s="1199"/>
      <c r="I26" s="1199"/>
    </row>
    <row r="28" spans="2:9" ht="22.2">
      <c r="C28" s="40" t="s">
        <v>55</v>
      </c>
      <c r="D28" s="40" t="s">
        <v>468</v>
      </c>
      <c r="E28" s="40" t="s">
        <v>466</v>
      </c>
      <c r="G28" s="116" t="s">
        <v>55</v>
      </c>
      <c r="H28" s="116" t="s">
        <v>250</v>
      </c>
      <c r="I28" s="116" t="s">
        <v>265</v>
      </c>
    </row>
    <row r="29" spans="2:9" ht="114" customHeight="1">
      <c r="C29" s="38" t="str">
        <f>+G29</f>
        <v>B1. Oportunidades en el territorio para la gestión</v>
      </c>
      <c r="D29" s="39">
        <f>+Aplicativo!E178</f>
        <v>3</v>
      </c>
      <c r="E29" s="39">
        <v>4</v>
      </c>
      <c r="G29" s="82" t="str">
        <f>+'Resumen '!C11</f>
        <v>B1. Oportunidades en el territorio para la gestión</v>
      </c>
      <c r="H29" s="117" t="str">
        <f>+'Resumen '!E11</f>
        <v>• Es un área de alto valor de servicios ecosistémicos: presenta fuentes hídricas, presenta un importante puNto de conectividiad con otras zonas importantes en el departamento.
• Oportunidades de  implementación de las cadenas de valor en términos del ecoturismo y mercados verdes.
• Oportunidades de conservación, a partir de mecanismos financieros como compensaciones por pérdida de biodiversidad, ya que la CRA cuenta con un portafolio de compensaciòn donde varias actividades ya han sido direccionadas a esa zona las cuales han sido utilizadas para programas de restauraciòn y saneamiento predial, el área protegida representa un valor importante en términos de biodiversidad especialmente en aves y bellezas escenicas que de manera sostenible se pueden aprovechar.</v>
      </c>
      <c r="I29" s="117" t="str">
        <f>+'Resumen '!F11</f>
        <v>A pesar de que la actividad ecoturistica se desarrolla en el área por parte de locales y operadores externos, no cuenta con lineamientos técnicos que regulen dicha actividad por lo tanto una de las medidas de manejo principales es elaborar un ordenamiento ecosturistico del AP, que incluye  acuerdo a la zonficiación ambiental del área, capacitación de los guias locales,entre otros. Identificaciòn y puesta en marcha de actividades que permitan aprovechar los beneficios que ofrece el àrea protegida a nivel local y departamental ya que su central ubicaciòn motiva a impulsar procesos que generan una reactivaciòn economica de la mano de la conservacion</v>
      </c>
    </row>
    <row r="30" spans="2:9" ht="114" customHeight="1">
      <c r="C30" s="38" t="str">
        <f>+G30</f>
        <v>B2. Claridad en la propiedad de la tierra</v>
      </c>
      <c r="D30" s="39">
        <f>+Aplicativo!E179</f>
        <v>4</v>
      </c>
      <c r="E30" s="39">
        <v>4</v>
      </c>
      <c r="G30" s="82" t="str">
        <f>+'Resumen '!C12</f>
        <v>B2. Claridad en la propiedad de la tierra</v>
      </c>
      <c r="H30" s="117" t="str">
        <f>+'Resumen '!E12</f>
        <v>El AP está conformada por 18 predios de los cuales a CRA ha adquirido un 38,8% equivalente a  452,45 Hectáreas del àrea protegida del DMI Luriza, el número restante corresponde a 7 predios, privados.</v>
      </c>
      <c r="I30" s="117" t="str">
        <f>+'Resumen '!F12</f>
        <v>No requiere de medida de manejo</v>
      </c>
    </row>
    <row r="31" spans="2:9" ht="114" customHeight="1">
      <c r="C31" s="38" t="str">
        <f>+G31</f>
        <v>B3. Conflictos socio-ambientales</v>
      </c>
      <c r="D31" s="39">
        <f>+Aplicativo!E180</f>
        <v>2</v>
      </c>
      <c r="E31" s="39">
        <v>4</v>
      </c>
      <c r="G31" s="82" t="str">
        <f>+'Resumen '!C13</f>
        <v>B3. Conflictos socio-ambientales</v>
      </c>
      <c r="H31" s="117" t="str">
        <f>+'Resumen '!E13</f>
        <v xml:space="preserve">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el cual genera uno de los mayores conflictos socioambiantales ya que el municipio al ser certificado como Destino turistico sostenible aumento el numero de visitantes a la zona a traves de operadores turisticos externos que no han tenido en cuenta a la comunidad dentro de las actividades de senderismo, generando con ello un descontrol en el ingreso del área protegida y contaminción de residuos sólidos. Adicionalmente se identificaron:  actividades ganaderas y agropecuarias, contaminación de residuos sólidos y aguas servidas, deslizamientos, inundaciones, tráfico de especies, especies invasoras y sequias entre otros, </v>
      </c>
      <c r="I31" s="117" t="str">
        <f>+'Resumen '!F13</f>
        <v xml:space="preserve">Se cuenta con medidas de manejo planteadas a traves de un ejercicio de percepcion sin embargo se de debe realizar un ejercicio de actualización de los conflictos ambientales asociados así como vinculación de actores claves que permitan la elaaboración de las estrategias, estas deberán estar incluidas en la actualización del PM. </v>
      </c>
    </row>
    <row r="32" spans="2:9" ht="114" customHeight="1">
      <c r="C32" s="38" t="str">
        <f>+G32</f>
        <v>B4. Presiones y amenazas</v>
      </c>
      <c r="D32" s="39">
        <f>+Aplicativo!E181</f>
        <v>2</v>
      </c>
      <c r="E32" s="39">
        <v>4</v>
      </c>
      <c r="G32" s="82" t="str">
        <f>+'Resumen '!C14</f>
        <v>B4. Presiones y amenazas</v>
      </c>
      <c r="H32" s="117" t="str">
        <f>+'Resumen '!E14</f>
        <v>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actividades ganaderas y agropecuarias, contaminación de residuos sólidos y aguas servidas, deslizamientos, inundaciones, tráfico de especies, especies invasoras y sequias entre otros,</v>
      </c>
      <c r="I32" s="117" t="str">
        <f>+'Resumen '!F14</f>
        <v>Actualizar el análisis de presiones y amenazas plasmado en el PM vigente, e incluir los resultaos del taller realizado en el nuevo PM</v>
      </c>
    </row>
    <row r="33" spans="2:9">
      <c r="C33" s="348"/>
      <c r="D33" s="348"/>
      <c r="E33" s="348"/>
    </row>
    <row r="37" spans="2:9" ht="41.25" customHeight="1"/>
    <row r="38" spans="2:9" ht="30" customHeight="1">
      <c r="B38" s="492"/>
      <c r="C38" s="1200" t="s">
        <v>469</v>
      </c>
      <c r="D38" s="1200"/>
      <c r="E38" s="1200"/>
      <c r="F38" s="1200"/>
      <c r="G38" s="1200"/>
      <c r="H38" s="1200"/>
      <c r="I38" s="1200"/>
    </row>
    <row r="40" spans="2:9" ht="36" customHeight="1">
      <c r="C40" s="40" t="s">
        <v>55</v>
      </c>
      <c r="D40" s="40" t="s">
        <v>465</v>
      </c>
      <c r="E40" s="40" t="s">
        <v>466</v>
      </c>
      <c r="G40" s="118" t="s">
        <v>55</v>
      </c>
      <c r="H40" s="118" t="s">
        <v>250</v>
      </c>
      <c r="I40" s="118" t="s">
        <v>265</v>
      </c>
    </row>
    <row r="41" spans="2:9" ht="114" customHeight="1">
      <c r="C41" s="38" t="str">
        <f>+G41</f>
        <v>C1. Coherencia en el diseño del área protegida</v>
      </c>
      <c r="D41" s="39">
        <f>+Aplicativo!E360</f>
        <v>4</v>
      </c>
      <c r="E41" s="39">
        <v>4</v>
      </c>
      <c r="G41" s="129" t="str">
        <f>+'Resumen '!C16</f>
        <v>C1. Coherencia en el diseño del área protegida</v>
      </c>
      <c r="H41" s="119" t="str">
        <f>+'Resumen '!E16</f>
        <v>El diseño del área protegida es coherente con la zonificación, sin embargo con el ejercicio de actualización del PM se plantera la modificación de la misma respondiendo a unos procesos de restauración natural que ha tenido la zona reflejados sobretodo en el saneamiento predial que ha permitido una recuperaación significativa de la cobertura vegetal.</v>
      </c>
      <c r="I41" s="119" t="str">
        <f>+'Resumen '!F16</f>
        <v>Actualización del PM  y si es necesario el cambio de la zonificación ambiental del AP</v>
      </c>
    </row>
    <row r="42" spans="2:9" ht="114" customHeight="1">
      <c r="C42" s="38" t="str">
        <f t="shared" ref="C42:C50" si="1">+G42</f>
        <v>C2. Límites del área protegida</v>
      </c>
      <c r="D42" s="39">
        <f>+Aplicativo!E361</f>
        <v>4</v>
      </c>
      <c r="E42" s="39">
        <v>4</v>
      </c>
      <c r="G42" s="129" t="str">
        <f>+'Resumen '!C17</f>
        <v>C2. Límites del área protegida</v>
      </c>
      <c r="H42" s="119" t="str">
        <f>+'Resumen '!E17</f>
        <v>El AP cuenta con limites claros, y alinderamiento de los predios adquiridos por la CRA.</v>
      </c>
      <c r="I42" s="119" t="str">
        <f>+'Resumen '!F17</f>
        <v>Gestionar un acuerdo con los propietarios privados con el objetivo de alinderar sus predios que hacen parte del AP.</v>
      </c>
    </row>
    <row r="43" spans="2:9" ht="114" customHeight="1">
      <c r="C43" s="38" t="str">
        <f t="shared" si="1"/>
        <v>C3. Coherencia e implementación del plan de manejo</v>
      </c>
      <c r="D43" s="39">
        <f>+Aplicativo!E362</f>
        <v>2</v>
      </c>
      <c r="E43" s="39">
        <v>4</v>
      </c>
      <c r="G43" s="129" t="str">
        <f>+'Resumen '!C18</f>
        <v>C3. Coherencia e implementación del plan de manejo</v>
      </c>
      <c r="H43" s="119" t="str">
        <f>+'Resumen '!E18</f>
        <v>EL PM elborado se constituyo como la herramienta técnica que consolido la declaratoria del AP en el año 2011, siendo asi la situación en estos momentos este PM se encuentra desctualizado y la implementación de las actividades estrategicas planteadas han sido desarrolladas de manera parcial con la comunidad y con los actores locales, generando una necesidad de tener en cuenta a otros actores de inicidencia territorial como la gobernación, academias entre otros, que permitan fortalecer la implementación y seguimiento de las actividades inmersas en el Plan de Acción, de igual manera se hace necesario la revisión del estado financiero de la misma, acuerdo a lo analizado se puede definir que el PM ha tenido una implementación de un 55%.</v>
      </c>
      <c r="I43" s="119" t="str">
        <f>+'Resumen '!F18</f>
        <v>Actualización del PM</v>
      </c>
    </row>
    <row r="44" spans="2:9" ht="114" customHeight="1">
      <c r="C44" s="38" t="str">
        <f t="shared" si="1"/>
        <v>C4. Articulación con áreas del SINAP y/u otras áreas de importancia para la conservación</v>
      </c>
      <c r="D44" s="39">
        <f>+Aplicativo!E363</f>
        <v>4</v>
      </c>
      <c r="E44" s="39">
        <v>4</v>
      </c>
      <c r="G44" s="129" t="str">
        <f>+'Resumen '!C19</f>
        <v>C4. Articulación con áreas del SINAP y/u otras áreas de importancia para la conservación</v>
      </c>
      <c r="H44" s="119" t="str">
        <f>+'Resumen '!E19</f>
        <v>El área Potegida no cuenta con estrategias complementarias de conservación ni otras áreas del SINAP a su alrededor, se identifican dos RNSC: los Mameyales y los charcones,ubicadas en el municipio de Piojó localizadas a unos 25 minutos del DRMI Luriza, las cuales serian las mas cercanas acuerdo a la cartografia de áreas protegidas del Atlántico sin embargo no existe una artciulación entre las mismas.Otras áreas administradas por la corporación corresponden a DRMI Palmar del Titi, PNR Los Rosales, RFP El Palomar, DRMI Banco Totumo Bijibna, en dónde el objetivo principal de conservación es el Bosque seco tropical priorizandose de esta manera procesos de compensacion dirigidos a la restauración del bosque.</v>
      </c>
      <c r="I44" s="119" t="str">
        <f>+'Resumen '!F19</f>
        <v>Desarrollar estrategias que ayuden a complementar acciones de conservación entre las áreas protegidas aunque no exista conectividad entre las mismas; de esta manera se hace necesario realizar acercamientos que generen propuestas de conservación y conectividad con las reservas naturales de la sociedad civil que son las mas cercanas al AP.</v>
      </c>
    </row>
    <row r="45" spans="2:9" ht="114" customHeight="1">
      <c r="C45" s="38" t="str">
        <f t="shared" si="1"/>
        <v>C5. Articulación transfronteriza para la gestión</v>
      </c>
      <c r="D45" s="39">
        <f>+Aplicativo!E364</f>
        <v>0</v>
      </c>
      <c r="E45" s="39">
        <v>4</v>
      </c>
      <c r="G45" s="129" t="str">
        <f>+'Resumen '!C20</f>
        <v>C5. Articulación transfronteriza para la gestión</v>
      </c>
      <c r="H45" s="119" t="str">
        <f>+'Resumen '!E20</f>
        <v/>
      </c>
      <c r="I45" s="119" t="str">
        <f>+'Resumen '!F20</f>
        <v/>
      </c>
    </row>
    <row r="46" spans="2:9" ht="114" customHeight="1">
      <c r="C46" s="38" t="str">
        <f>G46</f>
        <v>C6. Cumplimiento de la zonificación</v>
      </c>
      <c r="D46" s="39">
        <f>+Aplicativo!E365</f>
        <v>2</v>
      </c>
      <c r="E46" s="39">
        <v>4</v>
      </c>
      <c r="G46" s="129" t="str">
        <f>+'Resumen '!C21</f>
        <v>C6. Cumplimiento de la zonificación</v>
      </c>
      <c r="H46" s="119" t="str">
        <f>+'Resumen '!E21</f>
        <v>El área protegida cuenta con la siguiente Zonificación ambiental: Zona de preservación, zona de restauración, zona de conservación y zona de uso público en esta zona esta permitido el turismo y a pesar de no estar regulado no existe una incidencia directa de esta actividad que afecte la zonificación; se ha dado cumplimiento a la regulación de uso establecida y aprobada, sin embargo no se cuenta con un esquema de control y vigilancia, la información incluida aqui hace parte del seguimiento del área por parte de la autoridad ambiental y la comunidad.</v>
      </c>
      <c r="I46" s="119" t="str">
        <f>+'Resumen '!F21</f>
        <v>Elaborar un esquema de control y vigilancia a cuerdo a la zonificación definida el cual deebe ser socializado con la comunidad y los actores locales, e incluirlo en el nuevo PM.</v>
      </c>
    </row>
    <row r="47" spans="2:9" ht="114" customHeight="1">
      <c r="C47" s="38" t="str">
        <f t="shared" si="1"/>
        <v>C7. Articulación de la gestión del área con los planes de ordenamiento territorial</v>
      </c>
      <c r="D47" s="39">
        <f>+Aplicativo!E366</f>
        <v>4</v>
      </c>
      <c r="E47" s="39">
        <v>4</v>
      </c>
      <c r="G47" s="129" t="str">
        <f>+'Resumen '!C22</f>
        <v>C7. Articulación de la gestión del área con los planes de ordenamiento territorial</v>
      </c>
      <c r="H47" s="119" t="str">
        <f>+'Resumen '!E22</f>
        <v>El área protegida se encuenttra articulada con el Plan de ordenamiento territorial de los municipios de Usiacurí y Piojó siendo reconocida como una determinante ambiental. A traves de convenios instirintucionales elaborados entre la CRA y el municipio de Usiacurí fueron implementadas acciones tendientes a la conservación del DRMI luriza.</v>
      </c>
      <c r="I47" s="119" t="str">
        <f>+'Resumen '!F22</f>
        <v>Reactivar convenios que permitan desarrollar acciones enmarcadas en el nuevo PM del AP</v>
      </c>
    </row>
    <row r="48" spans="2:9" ht="114" customHeight="1">
      <c r="C48" s="38" t="str">
        <f t="shared" si="1"/>
        <v>C8. Manejo y uso del conocimiento</v>
      </c>
      <c r="D48" s="39">
        <f>+Aplicativo!E367</f>
        <v>1</v>
      </c>
      <c r="E48" s="39">
        <v>4</v>
      </c>
      <c r="G48" s="129" t="str">
        <f>+'Resumen '!C23</f>
        <v>C8. Manejo y uso del conocimiento</v>
      </c>
      <c r="H48" s="119" t="str">
        <f>+'Resumen '!E23</f>
        <v>La información base del AP es la relacionada con el documento del PM elaborada en el año 2011, es por ello que la entidad ambiental esta realizando los esfuerzos para la actualización de la misma y poder contar asi con nuevas acciones y estrategias de manejo del AP.</v>
      </c>
      <c r="I48" s="119" t="str">
        <f>+'Resumen '!F23</f>
        <v>Actualizar linea base de información del área protegida y utilizarla como insumo en la actualización del PM, Gestionar convenios con organizaciones, Universidades, institutos de investigación que permitan fortalecer y llenar los vacios de información existentes.</v>
      </c>
    </row>
    <row r="49" spans="2:9" ht="114" customHeight="1">
      <c r="C49" s="38" t="str">
        <f t="shared" si="1"/>
        <v>C9. Implementación de las líneas de gestión</v>
      </c>
      <c r="D49" s="39">
        <f>+Aplicativo!E368</f>
        <v>2</v>
      </c>
      <c r="E49" s="39">
        <v>4</v>
      </c>
      <c r="G49" s="129" t="str">
        <f>+'Resumen '!C24</f>
        <v>C9. Implementación de las líneas de gestión</v>
      </c>
      <c r="H49" s="119" t="str">
        <f>+'Resumen '!E24</f>
        <v>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v>
      </c>
      <c r="I49" s="119" t="str">
        <f>+'Resumen '!F24</f>
        <v>Actualiación del PM del AP, desarrollar un análisis de las lineas de gestión definidas en el Plan de Manejo que permita establecer actividades concretas en funcionalidad de los objetos de conservación definidos para el AP.</v>
      </c>
    </row>
    <row r="50" spans="2:9" ht="114" customHeight="1">
      <c r="C50" s="38" t="str">
        <f t="shared" si="1"/>
        <v>C10. Evaluación, seguimiento y retroalimentación a la planeación del manejo</v>
      </c>
      <c r="D50" s="39">
        <f>+Aplicativo!E369</f>
        <v>2</v>
      </c>
      <c r="E50" s="39">
        <v>4</v>
      </c>
      <c r="G50" s="129" t="str">
        <f>+'Resumen '!C25</f>
        <v>C10. Evaluación, seguimiento y retroalimentación a la planeación del manejo</v>
      </c>
      <c r="H50" s="119" t="str">
        <f>+'Resumen '!E25</f>
        <v>Para el AP  es la primera vez que se realiza un análisis de efectividad y manejo, se generan reportes semestrales de cumplimiento de indicadores y metas establecidas en el PAC institucional 2020-2023.</v>
      </c>
      <c r="I50" s="119" t="str">
        <f>+'Resumen '!F25</f>
        <v>Actualización del PM , plantear indicadores de seguimiento que permitan evaluar el estado de avance de los estrategias plantedas en el PM, realizar la retroalimentaación de este ejercicio en el PM.</v>
      </c>
    </row>
    <row r="51" spans="2:9" ht="42.75" customHeight="1"/>
    <row r="52" spans="2:9" ht="30" customHeight="1">
      <c r="B52" s="493"/>
      <c r="C52" s="1201" t="s">
        <v>470</v>
      </c>
      <c r="D52" s="1201"/>
      <c r="E52" s="1201"/>
      <c r="F52" s="1201"/>
      <c r="G52" s="1201"/>
      <c r="H52" s="1201"/>
      <c r="I52" s="1201"/>
    </row>
    <row r="54" spans="2:9" ht="36" customHeight="1">
      <c r="C54" s="40" t="s">
        <v>55</v>
      </c>
      <c r="D54" s="40" t="s">
        <v>465</v>
      </c>
      <c r="E54" s="40" t="s">
        <v>466</v>
      </c>
      <c r="G54" s="120" t="s">
        <v>55</v>
      </c>
      <c r="H54" s="120" t="s">
        <v>250</v>
      </c>
      <c r="I54" s="120" t="s">
        <v>265</v>
      </c>
    </row>
    <row r="55" spans="2:9" ht="114" customHeight="1">
      <c r="C55" s="38" t="str">
        <f>Aplicativo!D491</f>
        <v>D1. Legitimidad de las instancias para la participación y coordinación</v>
      </c>
      <c r="D55" s="39">
        <f>+Aplicativo!E491</f>
        <v>1</v>
      </c>
      <c r="E55" s="39">
        <v>4</v>
      </c>
      <c r="G55" s="128" t="str">
        <f>+'Resumen '!C27</f>
        <v>D1. Legitimidad de las instancias para la participación y coordinación</v>
      </c>
      <c r="H55" s="121" t="str">
        <f>+'Resumen '!E27</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I55" s="121" t="str">
        <f>+'Resumen '!F27</f>
        <v>Crear instancias de gobernanza y participación que permita la coordinación y la toma de decisión del AP</v>
      </c>
    </row>
    <row r="56" spans="2:9" ht="114" customHeight="1">
      <c r="C56" s="38" t="str">
        <f>Aplicativo!D492</f>
        <v>D2. Articulación entre la autoridad ambiental y la tradicional para la gestión del área protegida</v>
      </c>
      <c r="D56" s="39">
        <f>+Aplicativo!E492</f>
        <v>0</v>
      </c>
      <c r="E56" s="39">
        <v>4</v>
      </c>
      <c r="G56" s="128" t="str">
        <f>+'Resumen '!C28</f>
        <v>D2. Articulación entre la autoridad ambiental y la tradicional para la gestión del área protegida</v>
      </c>
      <c r="H56" s="121" t="str">
        <f>+'Resumen '!E28</f>
        <v/>
      </c>
      <c r="I56" s="121" t="str">
        <f>+'Resumen '!F28</f>
        <v/>
      </c>
    </row>
    <row r="57" spans="2:9" ht="114" customHeight="1">
      <c r="C57" s="38" t="str">
        <f>Aplicativo!D493</f>
        <v>D3. Cualificación de actores estratégicos</v>
      </c>
      <c r="D57" s="39">
        <f>+Aplicativo!E493</f>
        <v>3</v>
      </c>
      <c r="E57" s="39">
        <v>4</v>
      </c>
      <c r="G57" s="128" t="str">
        <f>+'Resumen '!C29</f>
        <v>D3. Cualificación de actores estratégicos</v>
      </c>
      <c r="H57" s="121" t="str">
        <f>+'Resumen '!E29</f>
        <v>En el PM cuenta con estrategias de educación ambiental dirigidas a la comunidad del área, determinadas a la necesidad de conservación de la misma, de igual manera como eje transversal la autoridad ambiental maneja procesos de fortalecimiento en capacidades continuos dirigidos a la comunidad del área protegida, ente territorial , organizaciones e instituciones educativas de manera continua en el municipio de Usiacurí, algunas capacitaciones realizadas en el área son : Conservación de Bosque seco, Guianza y recorridos por la naturaleza en convenio con el SENA, Huertas caseras, Medidas de adaptación al cambio climatico, manejo y disposición final de residuos sólidos.</v>
      </c>
      <c r="I57" s="121" t="str">
        <f>+'Resumen '!F29</f>
        <v>En el PM cuenta con estrategias de educación ambiental dirigidas a la comunidad del área, determinadas a la necesidad de conservación de la misma, de igual manera como eje transversal la autoridad ambiental maneja procesos de fortalecimiento en capacidades.</v>
      </c>
    </row>
    <row r="58" spans="2:9" ht="114" customHeight="1">
      <c r="C58" s="38" t="str">
        <f>Aplicativo!D494</f>
        <v>D4. Manejo de conflictos</v>
      </c>
      <c r="D58" s="39">
        <f>+Aplicativo!E494</f>
        <v>2</v>
      </c>
      <c r="E58" s="39">
        <v>4</v>
      </c>
      <c r="G58" s="128" t="str">
        <f>+'Resumen '!C30</f>
        <v>D4. Manejo de conflictos</v>
      </c>
      <c r="H58" s="121" t="str">
        <f>+'Resumen '!E30</f>
        <v>El área protegida no cuenta con un protocolo de manejo de conflictos, actualmente la manera de manejar un conflicto presentados entres los actores estrategicos es a traves de contacto directo con la parte involucrada tratando de esta manera regular o mitigar la problematica presentada.</v>
      </c>
      <c r="I58" s="121" t="str">
        <f>+'Resumen '!F30</f>
        <v>Desarrollar la instancia de gobernanza que incluya un protocolo para la resolución de conflictos entre actores, este se debe reflejar en la actualización del PM.</v>
      </c>
    </row>
    <row r="59" spans="2:9" ht="114" customHeight="1">
      <c r="C59" s="38" t="str">
        <f>Aplicativo!D495</f>
        <v>D5. Incidencia del riesgo público en la gestión</v>
      </c>
      <c r="D59" s="39">
        <f>+Aplicativo!E495</f>
        <v>4</v>
      </c>
      <c r="E59" s="39">
        <v>4</v>
      </c>
      <c r="G59" s="128" t="str">
        <f>+'Resumen '!C31</f>
        <v>D5. Incidencia del riesgo público en la gestión</v>
      </c>
      <c r="H59" s="121" t="str">
        <f>+'Resumen '!E31</f>
        <v>El área protegida no cuenta con reportes que indiquen una situación de riesgo público en la gestión.</v>
      </c>
      <c r="I59" s="121" t="str">
        <f>+'Resumen '!F31</f>
        <v/>
      </c>
    </row>
    <row r="60" spans="2:9" ht="114" customHeight="1">
      <c r="C60" s="38" t="str">
        <f>Aplicativo!D496</f>
        <v>D6. Inclusión de elementos intergeneracionales/género para la gestión del AP</v>
      </c>
      <c r="D60" s="39">
        <f>+Aplicativo!E496</f>
        <v>3</v>
      </c>
      <c r="E60" s="39">
        <v>4</v>
      </c>
      <c r="G60" s="128" t="str">
        <f>+'Resumen '!C32</f>
        <v>D6. Inclusión de elementos intergeneracionales/género para la gestión del AP</v>
      </c>
      <c r="H60" s="121" t="str">
        <f>+'Resumen '!E32</f>
        <v>El AP incorpora en algunas de sus actividades la participación de hombres, mujeres, niños y jovenes como en campañas de siembra, artesanias y temas culturales, sin embargo no existe un programa definido para cada uno de ellos que se evidencia en la Planeación y manejo del AP.</v>
      </c>
      <c r="I60" s="121" t="str">
        <f>+'Resumen '!F32</f>
        <v>En la actualización del PM incluir estrategias de manejo que reflejen el reconocimiento diferenciado de hombres y mujeres, niños y jovenes teniendo en cuenta su contexto sociocultural.</v>
      </c>
    </row>
    <row r="62" spans="2:9" ht="30.75" customHeight="1"/>
    <row r="63" spans="2:9" ht="30.9" customHeight="1">
      <c r="C63" s="1202" t="s">
        <v>471</v>
      </c>
      <c r="D63" s="1202"/>
      <c r="E63" s="1202"/>
      <c r="F63" s="1202"/>
      <c r="G63" s="1202"/>
      <c r="H63" s="1202"/>
      <c r="I63" s="1202"/>
    </row>
    <row r="65" spans="3:9" ht="36" customHeight="1">
      <c r="C65" s="40" t="s">
        <v>55</v>
      </c>
      <c r="D65" s="40" t="s">
        <v>465</v>
      </c>
      <c r="E65" s="40" t="s">
        <v>466</v>
      </c>
      <c r="G65" s="122" t="s">
        <v>55</v>
      </c>
      <c r="H65" s="122" t="s">
        <v>250</v>
      </c>
      <c r="I65" s="122" t="s">
        <v>265</v>
      </c>
    </row>
    <row r="66" spans="3:9" ht="114" customHeight="1">
      <c r="C66" s="38" t="str">
        <f>Aplicativo!D556</f>
        <v>E1. Sostenibilidad financiera</v>
      </c>
      <c r="D66" s="39">
        <f>+Aplicativo!E556</f>
        <v>2</v>
      </c>
      <c r="E66" s="39">
        <v>4</v>
      </c>
      <c r="G66" s="127" t="str">
        <f>C66</f>
        <v>E1. Sostenibilidad financiera</v>
      </c>
      <c r="H66" s="123"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I66" s="123" t="str">
        <f>+'Resumen '!F34</f>
        <v>Desarrollar un analisis de brecha financiera el cual debera ser tenido en cuenta en las acciones propuestas en el Nuevo PM</v>
      </c>
    </row>
    <row r="67" spans="3:9" ht="114" customHeight="1">
      <c r="C67" s="38" t="str">
        <f>Aplicativo!D557</f>
        <v>E2. Talento humano</v>
      </c>
      <c r="D67" s="39">
        <f>+Aplicativo!E557</f>
        <v>1</v>
      </c>
      <c r="E67" s="39">
        <v>4</v>
      </c>
      <c r="G67" s="127" t="str">
        <f>C67</f>
        <v>E2. Talento humano</v>
      </c>
      <c r="H67" s="123" t="str">
        <f>+'Resumen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I67" s="123" t="str">
        <f>+'Resumen '!F35</f>
        <v>se requiere contar con mas personal de  apoyo para la implementación de las lineas de gestión y manejar desde la institucionalidad un articulación efectiva para la ejecución de acciones que dan cumplimiento al PM.</v>
      </c>
    </row>
    <row r="68" spans="3:9" ht="114" customHeight="1">
      <c r="C68" s="38" t="str">
        <f>Aplicativo!D558</f>
        <v>E3. Equipo e infraestructura</v>
      </c>
      <c r="D68" s="39">
        <f>+Aplicativo!E558</f>
        <v>3</v>
      </c>
      <c r="E68" s="39">
        <v>4</v>
      </c>
      <c r="G68" s="127" t="str">
        <f>C68</f>
        <v>E3. Equipo e infraestructura</v>
      </c>
      <c r="H68" s="123" t="str">
        <f>+'Resumen '!E36</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I68" s="123" t="str">
        <f>+'Resumen '!F36</f>
        <v>Gestionar la adquisición de equipos necesarios para la gestión del área, Continuar con los convenios interadministrativos con el ente territorial para el manejo y control de la infraestructura y equipos.</v>
      </c>
    </row>
    <row r="69" spans="3:9" ht="57" customHeight="1">
      <c r="C69" s="348"/>
      <c r="D69" s="348"/>
      <c r="E69" s="348"/>
    </row>
    <row r="71" spans="3:9" ht="33.75" customHeight="1"/>
    <row r="72" spans="3:9" ht="36" customHeight="1">
      <c r="C72" s="1198" t="s">
        <v>472</v>
      </c>
      <c r="D72" s="1198"/>
      <c r="E72" s="1198"/>
      <c r="F72" s="1198"/>
      <c r="G72" s="1198"/>
      <c r="H72" s="1198"/>
      <c r="I72" s="1198"/>
    </row>
    <row r="74" spans="3:9" ht="36" customHeight="1">
      <c r="C74" s="40" t="s">
        <v>55</v>
      </c>
      <c r="D74" s="40" t="s">
        <v>465</v>
      </c>
      <c r="E74" s="40" t="s">
        <v>466</v>
      </c>
      <c r="G74" s="124" t="s">
        <v>55</v>
      </c>
      <c r="H74" s="124" t="s">
        <v>250</v>
      </c>
      <c r="I74" s="124" t="s">
        <v>265</v>
      </c>
    </row>
    <row r="75" spans="3:9" ht="114" customHeight="1">
      <c r="C75" s="38" t="str">
        <f>+'Resumen '!C38</f>
        <v>F1. Implementación de cadenas de valor</v>
      </c>
      <c r="D75" s="39">
        <f>+Aplicativo!E635</f>
        <v>2</v>
      </c>
      <c r="E75" s="39">
        <v>4</v>
      </c>
      <c r="G75" s="126" t="str">
        <f>+'Resumen '!C38</f>
        <v>F1. Implementación de cadenas de valor</v>
      </c>
      <c r="H75" s="125" t="str">
        <f>+'Resumen '!E38</f>
        <v>El AP cuenta con un potencial de la actividad ecoturistica realizada por locales y operadores externos, este sistema productivo no cuenta con una cadena de valor, ni como mercado verde, en el área se identifica un predio privado en el cual  funciona un centro de interpretación que ha sido avalado y certificado como un Negocio Verde de la CRA, este negocio genera trabajo a la comunidad local, con el avance de los procesos la producción de miel y artesanias se esta consolidando dentro del sistema productivo del AP.</v>
      </c>
      <c r="I75" s="125" t="str">
        <f>+'Resumen '!F38</f>
        <v>Realizar e implementar el ordenamiento Ecoturistico del AP. Identificar otros procesos productivos en la zona que puedan ser parte del registro de NV para el Atlántico.</v>
      </c>
    </row>
    <row r="76" spans="3:9" ht="114" customHeight="1">
      <c r="C76" s="38" t="str">
        <f>+'Resumen '!C39</f>
        <v>F2. Buenas prácticas</v>
      </c>
      <c r="D76" s="39">
        <f>+Aplicativo!E636</f>
        <v>2</v>
      </c>
      <c r="E76" s="39">
        <v>4</v>
      </c>
      <c r="G76" s="126" t="str">
        <f>+'Resumen '!C39</f>
        <v>F2. Buenas prácticas</v>
      </c>
      <c r="H76" s="125" t="str">
        <f>+'Resumen '!E39</f>
        <v>Aunque se trata desde el nivel local la realziación de buenas prácticas a traves de la activdiad ecoturistica, la falta de ordenamiento del mismo no permite que este sistema productivo seaa sostenible, ni acorde a los obejtivos de conservaación del AP.</v>
      </c>
      <c r="I76" s="125" t="str">
        <f>+'Resumen '!F39</f>
        <v>construir la medida de ordenamiento del ecoturismo y elaborar una caracterización detallada para incluir los nuevos sistemas productivos existentes en el AP.</v>
      </c>
    </row>
    <row r="77" spans="3:9" ht="114" customHeight="1">
      <c r="C77" s="38" t="str">
        <f>+'Resumen '!C40</f>
        <v>F3. Turismo como estrategia de conservación</v>
      </c>
      <c r="D77" s="39">
        <f>+Aplicativo!E637</f>
        <v>1</v>
      </c>
      <c r="E77" s="39">
        <v>4</v>
      </c>
      <c r="G77" s="126" t="str">
        <f>+'Resumen '!C40</f>
        <v>F3. Turismo como estrategia de conservación</v>
      </c>
      <c r="H77" s="125" t="str">
        <f>+'Resumen '!E40</f>
        <v xml:space="preserve">El área protegida cuenta con vocación ecoturistica, se han venido desarrollando diferentes actividades a lo largo de los años tratando de enfocar esta activdiad en el PM pasado, sin embargo a falta del ordenamiento de la actividad no ha sido posible ya que no se cuenta con estudio de capacidad de carga, identficiación de actores calves como operadores, señalización de los senderos, fortalecimiento organizativo. </v>
      </c>
      <c r="I77" s="125" t="str">
        <f>+'Resumen '!F40</f>
        <v xml:space="preserve">Ordenamiento ecoturistico del AP que incluya : regulación de actividades según la zonificación, caracterización y regulación de operadores turisticos, facilidades de infraestructura en el lugar, señalización de senderos, capacitación a guias locales, fortalecimiento organizativo, estudio de capacidad de carga, esta medida de manejo fue planteada como resultado del taller de identifcación de impulsores de transformación y perdida de la biodiversidad, desarrollado con la participación de actores locales, gremio turistico y ente territorial el pasado 11 de mayo. </v>
      </c>
    </row>
    <row r="78" spans="3:9" ht="114" customHeight="1">
      <c r="C78" s="38" t="str">
        <f>+'Resumen '!C41</f>
        <v>F4. Articulación con el sector productivo en la gestión del AP</v>
      </c>
      <c r="D78" s="39">
        <f>+Aplicativo!E638</f>
        <v>2</v>
      </c>
      <c r="E78" s="39">
        <v>4</v>
      </c>
      <c r="G78" s="126" t="str">
        <f>+'Resumen '!C41</f>
        <v>F4. Articulación con el sector productivo en la gestión del AP</v>
      </c>
      <c r="H78" s="125" t="str">
        <f>+'Resumen '!E41</f>
        <v>Actualmente no existe una articulación con el sector productivo ecoturistico local, ni regional , ni con el sector turismo del municipio de Usiacurí, lo que desencadena una ecoturismo no regulado en el AP</v>
      </c>
      <c r="I78" s="125" t="str">
        <f>+'Resumen '!F41</f>
        <v>Ordenamiento ecoturistico del AP que incluya :capacitación a guias locales, fortalecimiento organizativo y articulación con el sector turistico de Usiacurí.</v>
      </c>
    </row>
    <row r="86" ht="51" customHeight="1"/>
  </sheetData>
  <sheetProtection algorithmName="SHA-512" hashValue="VgsnPkCfm0RYVbbWqYtd6gyg8R3cwul5P/mpwefbaK+zrgQk1aLwRfMWVmUlpZhH9GxY1bipXWjxff5HPQoYRg==" saltValue="UvcuIy8/uxMlAd5QTIVWSg==" spinCount="100000" sheet="1" objects="1" scenarios="1"/>
  <mergeCells count="8">
    <mergeCell ref="C1:I1"/>
    <mergeCell ref="C18:I18"/>
    <mergeCell ref="C72:I72"/>
    <mergeCell ref="C26:I26"/>
    <mergeCell ref="C38:I38"/>
    <mergeCell ref="C52:I52"/>
    <mergeCell ref="C63:I63"/>
    <mergeCell ref="C2:I2"/>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63642-B101-504C-9D49-372E5D02F37A}">
  <sheetPr codeName="Hoja14">
    <tabColor theme="4" tint="0.39997558519241921"/>
  </sheetPr>
  <dimension ref="A1:M164"/>
  <sheetViews>
    <sheetView topLeftCell="C1" zoomScale="75" zoomScaleNormal="75" workbookViewId="0">
      <pane xSplit="4" ySplit="4" topLeftCell="G157" activePane="bottomRight" state="frozen"/>
      <selection activeCell="C1" sqref="C1"/>
      <selection pane="topRight" activeCell="G1" sqref="G1"/>
      <selection pane="bottomLeft" activeCell="C5" sqref="C5"/>
      <selection pane="bottomRight" activeCell="G133" sqref="G133"/>
    </sheetView>
  </sheetViews>
  <sheetFormatPr baseColWidth="10" defaultColWidth="11.44140625" defaultRowHeight="21"/>
  <cols>
    <col min="1" max="1" width="3.44140625" style="34" customWidth="1"/>
    <col min="2" max="2" width="3.109375" style="34" customWidth="1"/>
    <col min="3" max="3" width="12.88671875" style="37" customWidth="1"/>
    <col min="4" max="4" width="23.109375" style="34" customWidth="1"/>
    <col min="5" max="5" width="10.88671875" style="56" customWidth="1"/>
    <col min="6" max="6" width="40" style="34" customWidth="1"/>
    <col min="7" max="7" width="51" style="34" customWidth="1"/>
    <col min="8" max="8" width="28.88671875" style="58" customWidth="1"/>
    <col min="9" max="9" width="18" style="48" customWidth="1"/>
    <col min="10" max="10" width="17.109375" style="49" customWidth="1"/>
    <col min="11" max="11" width="40" style="45" customWidth="1"/>
    <col min="12" max="12" width="17.109375" style="49" customWidth="1"/>
    <col min="13" max="13" width="50.6640625" style="34" customWidth="1"/>
    <col min="14" max="248" width="11.44140625" style="34"/>
    <col min="249" max="249" width="12" style="34" bestFit="1" customWidth="1"/>
    <col min="250" max="250" width="16.6640625" style="34" customWidth="1"/>
    <col min="251" max="251" width="24.33203125" style="34" customWidth="1"/>
    <col min="252" max="252" width="11.44140625" style="34"/>
    <col min="253" max="253" width="49" style="34" customWidth="1"/>
    <col min="254" max="254" width="24.88671875" style="34" customWidth="1"/>
    <col min="255" max="255" width="11.44140625" style="34"/>
    <col min="256" max="257" width="37.109375" style="34" customWidth="1"/>
    <col min="258" max="258" width="30.44140625" style="34" bestFit="1" customWidth="1"/>
    <col min="259" max="260" width="30.44140625" style="34" customWidth="1"/>
    <col min="261" max="262" width="23.44140625" style="34" customWidth="1"/>
    <col min="263" max="263" width="34.33203125" style="34" customWidth="1"/>
    <col min="264" max="264" width="15.6640625" style="34" bestFit="1" customWidth="1"/>
    <col min="265" max="265" width="15.6640625" style="34" customWidth="1"/>
    <col min="266" max="266" width="29.44140625" style="34" customWidth="1"/>
    <col min="267" max="267" width="16.6640625" style="34" customWidth="1"/>
    <col min="268" max="504" width="11.44140625" style="34"/>
    <col min="505" max="505" width="12" style="34" bestFit="1" customWidth="1"/>
    <col min="506" max="506" width="16.6640625" style="34" customWidth="1"/>
    <col min="507" max="507" width="24.33203125" style="34" customWidth="1"/>
    <col min="508" max="508" width="11.44140625" style="34"/>
    <col min="509" max="509" width="49" style="34" customWidth="1"/>
    <col min="510" max="510" width="24.88671875" style="34" customWidth="1"/>
    <col min="511" max="511" width="11.44140625" style="34"/>
    <col min="512" max="513" width="37.109375" style="34" customWidth="1"/>
    <col min="514" max="514" width="30.44140625" style="34" bestFit="1" customWidth="1"/>
    <col min="515" max="516" width="30.44140625" style="34" customWidth="1"/>
    <col min="517" max="518" width="23.44140625" style="34" customWidth="1"/>
    <col min="519" max="519" width="34.33203125" style="34" customWidth="1"/>
    <col min="520" max="520" width="15.6640625" style="34" bestFit="1" customWidth="1"/>
    <col min="521" max="521" width="15.6640625" style="34" customWidth="1"/>
    <col min="522" max="522" width="29.44140625" style="34" customWidth="1"/>
    <col min="523" max="523" width="16.6640625" style="34" customWidth="1"/>
    <col min="524" max="760" width="11.44140625" style="34"/>
    <col min="761" max="761" width="12" style="34" bestFit="1" customWidth="1"/>
    <col min="762" max="762" width="16.6640625" style="34" customWidth="1"/>
    <col min="763" max="763" width="24.33203125" style="34" customWidth="1"/>
    <col min="764" max="764" width="11.44140625" style="34"/>
    <col min="765" max="765" width="49" style="34" customWidth="1"/>
    <col min="766" max="766" width="24.88671875" style="34" customWidth="1"/>
    <col min="767" max="767" width="11.44140625" style="34"/>
    <col min="768" max="769" width="37.109375" style="34" customWidth="1"/>
    <col min="770" max="770" width="30.44140625" style="34" bestFit="1" customWidth="1"/>
    <col min="771" max="772" width="30.44140625" style="34" customWidth="1"/>
    <col min="773" max="774" width="23.44140625" style="34" customWidth="1"/>
    <col min="775" max="775" width="34.33203125" style="34" customWidth="1"/>
    <col min="776" max="776" width="15.6640625" style="34" bestFit="1" customWidth="1"/>
    <col min="777" max="777" width="15.6640625" style="34" customWidth="1"/>
    <col min="778" max="778" width="29.44140625" style="34" customWidth="1"/>
    <col min="779" max="779" width="16.6640625" style="34" customWidth="1"/>
    <col min="780" max="1016" width="11.44140625" style="34"/>
    <col min="1017" max="1017" width="12" style="34" bestFit="1" customWidth="1"/>
    <col min="1018" max="1018" width="16.6640625" style="34" customWidth="1"/>
    <col min="1019" max="1019" width="24.33203125" style="34" customWidth="1"/>
    <col min="1020" max="1020" width="11.44140625" style="34"/>
    <col min="1021" max="1021" width="49" style="34" customWidth="1"/>
    <col min="1022" max="1022" width="24.88671875" style="34" customWidth="1"/>
    <col min="1023" max="1023" width="11.44140625" style="34"/>
    <col min="1024" max="1025" width="37.109375" style="34" customWidth="1"/>
    <col min="1026" max="1026" width="30.44140625" style="34" bestFit="1" customWidth="1"/>
    <col min="1027" max="1028" width="30.44140625" style="34" customWidth="1"/>
    <col min="1029" max="1030" width="23.44140625" style="34" customWidth="1"/>
    <col min="1031" max="1031" width="34.33203125" style="34" customWidth="1"/>
    <col min="1032" max="1032" width="15.6640625" style="34" bestFit="1" customWidth="1"/>
    <col min="1033" max="1033" width="15.6640625" style="34" customWidth="1"/>
    <col min="1034" max="1034" width="29.44140625" style="34" customWidth="1"/>
    <col min="1035" max="1035" width="16.6640625" style="34" customWidth="1"/>
    <col min="1036" max="1272" width="11.44140625" style="34"/>
    <col min="1273" max="1273" width="12" style="34" bestFit="1" customWidth="1"/>
    <col min="1274" max="1274" width="16.6640625" style="34" customWidth="1"/>
    <col min="1275" max="1275" width="24.33203125" style="34" customWidth="1"/>
    <col min="1276" max="1276" width="11.44140625" style="34"/>
    <col min="1277" max="1277" width="49" style="34" customWidth="1"/>
    <col min="1278" max="1278" width="24.88671875" style="34" customWidth="1"/>
    <col min="1279" max="1279" width="11.44140625" style="34"/>
    <col min="1280" max="1281" width="37.109375" style="34" customWidth="1"/>
    <col min="1282" max="1282" width="30.44140625" style="34" bestFit="1" customWidth="1"/>
    <col min="1283" max="1284" width="30.44140625" style="34" customWidth="1"/>
    <col min="1285" max="1286" width="23.44140625" style="34" customWidth="1"/>
    <col min="1287" max="1287" width="34.33203125" style="34" customWidth="1"/>
    <col min="1288" max="1288" width="15.6640625" style="34" bestFit="1" customWidth="1"/>
    <col min="1289" max="1289" width="15.6640625" style="34" customWidth="1"/>
    <col min="1290" max="1290" width="29.44140625" style="34" customWidth="1"/>
    <col min="1291" max="1291" width="16.6640625" style="34" customWidth="1"/>
    <col min="1292" max="1528" width="11.44140625" style="34"/>
    <col min="1529" max="1529" width="12" style="34" bestFit="1" customWidth="1"/>
    <col min="1530" max="1530" width="16.6640625" style="34" customWidth="1"/>
    <col min="1531" max="1531" width="24.33203125" style="34" customWidth="1"/>
    <col min="1532" max="1532" width="11.44140625" style="34"/>
    <col min="1533" max="1533" width="49" style="34" customWidth="1"/>
    <col min="1534" max="1534" width="24.88671875" style="34" customWidth="1"/>
    <col min="1535" max="1535" width="11.44140625" style="34"/>
    <col min="1536" max="1537" width="37.109375" style="34" customWidth="1"/>
    <col min="1538" max="1538" width="30.44140625" style="34" bestFit="1" customWidth="1"/>
    <col min="1539" max="1540" width="30.44140625" style="34" customWidth="1"/>
    <col min="1541" max="1542" width="23.44140625" style="34" customWidth="1"/>
    <col min="1543" max="1543" width="34.33203125" style="34" customWidth="1"/>
    <col min="1544" max="1544" width="15.6640625" style="34" bestFit="1" customWidth="1"/>
    <col min="1545" max="1545" width="15.6640625" style="34" customWidth="1"/>
    <col min="1546" max="1546" width="29.44140625" style="34" customWidth="1"/>
    <col min="1547" max="1547" width="16.6640625" style="34" customWidth="1"/>
    <col min="1548" max="1784" width="11.44140625" style="34"/>
    <col min="1785" max="1785" width="12" style="34" bestFit="1" customWidth="1"/>
    <col min="1786" max="1786" width="16.6640625" style="34" customWidth="1"/>
    <col min="1787" max="1787" width="24.33203125" style="34" customWidth="1"/>
    <col min="1788" max="1788" width="11.44140625" style="34"/>
    <col min="1789" max="1789" width="49" style="34" customWidth="1"/>
    <col min="1790" max="1790" width="24.88671875" style="34" customWidth="1"/>
    <col min="1791" max="1791" width="11.44140625" style="34"/>
    <col min="1792" max="1793" width="37.109375" style="34" customWidth="1"/>
    <col min="1794" max="1794" width="30.44140625" style="34" bestFit="1" customWidth="1"/>
    <col min="1795" max="1796" width="30.44140625" style="34" customWidth="1"/>
    <col min="1797" max="1798" width="23.44140625" style="34" customWidth="1"/>
    <col min="1799" max="1799" width="34.33203125" style="34" customWidth="1"/>
    <col min="1800" max="1800" width="15.6640625" style="34" bestFit="1" customWidth="1"/>
    <col min="1801" max="1801" width="15.6640625" style="34" customWidth="1"/>
    <col min="1802" max="1802" width="29.44140625" style="34" customWidth="1"/>
    <col min="1803" max="1803" width="16.6640625" style="34" customWidth="1"/>
    <col min="1804" max="2040" width="11.44140625" style="34"/>
    <col min="2041" max="2041" width="12" style="34" bestFit="1" customWidth="1"/>
    <col min="2042" max="2042" width="16.6640625" style="34" customWidth="1"/>
    <col min="2043" max="2043" width="24.33203125" style="34" customWidth="1"/>
    <col min="2044" max="2044" width="11.44140625" style="34"/>
    <col min="2045" max="2045" width="49" style="34" customWidth="1"/>
    <col min="2046" max="2046" width="24.88671875" style="34" customWidth="1"/>
    <col min="2047" max="2047" width="11.44140625" style="34"/>
    <col min="2048" max="2049" width="37.109375" style="34" customWidth="1"/>
    <col min="2050" max="2050" width="30.44140625" style="34" bestFit="1" customWidth="1"/>
    <col min="2051" max="2052" width="30.44140625" style="34" customWidth="1"/>
    <col min="2053" max="2054" width="23.44140625" style="34" customWidth="1"/>
    <col min="2055" max="2055" width="34.33203125" style="34" customWidth="1"/>
    <col min="2056" max="2056" width="15.6640625" style="34" bestFit="1" customWidth="1"/>
    <col min="2057" max="2057" width="15.6640625" style="34" customWidth="1"/>
    <col min="2058" max="2058" width="29.44140625" style="34" customWidth="1"/>
    <col min="2059" max="2059" width="16.6640625" style="34" customWidth="1"/>
    <col min="2060" max="2296" width="11.44140625" style="34"/>
    <col min="2297" max="2297" width="12" style="34" bestFit="1" customWidth="1"/>
    <col min="2298" max="2298" width="16.6640625" style="34" customWidth="1"/>
    <col min="2299" max="2299" width="24.33203125" style="34" customWidth="1"/>
    <col min="2300" max="2300" width="11.44140625" style="34"/>
    <col min="2301" max="2301" width="49" style="34" customWidth="1"/>
    <col min="2302" max="2302" width="24.88671875" style="34" customWidth="1"/>
    <col min="2303" max="2303" width="11.44140625" style="34"/>
    <col min="2304" max="2305" width="37.109375" style="34" customWidth="1"/>
    <col min="2306" max="2306" width="30.44140625" style="34" bestFit="1" customWidth="1"/>
    <col min="2307" max="2308" width="30.44140625" style="34" customWidth="1"/>
    <col min="2309" max="2310" width="23.44140625" style="34" customWidth="1"/>
    <col min="2311" max="2311" width="34.33203125" style="34" customWidth="1"/>
    <col min="2312" max="2312" width="15.6640625" style="34" bestFit="1" customWidth="1"/>
    <col min="2313" max="2313" width="15.6640625" style="34" customWidth="1"/>
    <col min="2314" max="2314" width="29.44140625" style="34" customWidth="1"/>
    <col min="2315" max="2315" width="16.6640625" style="34" customWidth="1"/>
    <col min="2316" max="2552" width="11.44140625" style="34"/>
    <col min="2553" max="2553" width="12" style="34" bestFit="1" customWidth="1"/>
    <col min="2554" max="2554" width="16.6640625" style="34" customWidth="1"/>
    <col min="2555" max="2555" width="24.33203125" style="34" customWidth="1"/>
    <col min="2556" max="2556" width="11.44140625" style="34"/>
    <col min="2557" max="2557" width="49" style="34" customWidth="1"/>
    <col min="2558" max="2558" width="24.88671875" style="34" customWidth="1"/>
    <col min="2559" max="2559" width="11.44140625" style="34"/>
    <col min="2560" max="2561" width="37.109375" style="34" customWidth="1"/>
    <col min="2562" max="2562" width="30.44140625" style="34" bestFit="1" customWidth="1"/>
    <col min="2563" max="2564" width="30.44140625" style="34" customWidth="1"/>
    <col min="2565" max="2566" width="23.44140625" style="34" customWidth="1"/>
    <col min="2567" max="2567" width="34.33203125" style="34" customWidth="1"/>
    <col min="2568" max="2568" width="15.6640625" style="34" bestFit="1" customWidth="1"/>
    <col min="2569" max="2569" width="15.6640625" style="34" customWidth="1"/>
    <col min="2570" max="2570" width="29.44140625" style="34" customWidth="1"/>
    <col min="2571" max="2571" width="16.6640625" style="34" customWidth="1"/>
    <col min="2572" max="2808" width="11.44140625" style="34"/>
    <col min="2809" max="2809" width="12" style="34" bestFit="1" customWidth="1"/>
    <col min="2810" max="2810" width="16.6640625" style="34" customWidth="1"/>
    <col min="2811" max="2811" width="24.33203125" style="34" customWidth="1"/>
    <col min="2812" max="2812" width="11.44140625" style="34"/>
    <col min="2813" max="2813" width="49" style="34" customWidth="1"/>
    <col min="2814" max="2814" width="24.88671875" style="34" customWidth="1"/>
    <col min="2815" max="2815" width="11.44140625" style="34"/>
    <col min="2816" max="2817" width="37.109375" style="34" customWidth="1"/>
    <col min="2818" max="2818" width="30.44140625" style="34" bestFit="1" customWidth="1"/>
    <col min="2819" max="2820" width="30.44140625" style="34" customWidth="1"/>
    <col min="2821" max="2822" width="23.44140625" style="34" customWidth="1"/>
    <col min="2823" max="2823" width="34.33203125" style="34" customWidth="1"/>
    <col min="2824" max="2824" width="15.6640625" style="34" bestFit="1" customWidth="1"/>
    <col min="2825" max="2825" width="15.6640625" style="34" customWidth="1"/>
    <col min="2826" max="2826" width="29.44140625" style="34" customWidth="1"/>
    <col min="2827" max="2827" width="16.6640625" style="34" customWidth="1"/>
    <col min="2828" max="3064" width="11.44140625" style="34"/>
    <col min="3065" max="3065" width="12" style="34" bestFit="1" customWidth="1"/>
    <col min="3066" max="3066" width="16.6640625" style="34" customWidth="1"/>
    <col min="3067" max="3067" width="24.33203125" style="34" customWidth="1"/>
    <col min="3068" max="3068" width="11.44140625" style="34"/>
    <col min="3069" max="3069" width="49" style="34" customWidth="1"/>
    <col min="3070" max="3070" width="24.88671875" style="34" customWidth="1"/>
    <col min="3071" max="3071" width="11.44140625" style="34"/>
    <col min="3072" max="3073" width="37.109375" style="34" customWidth="1"/>
    <col min="3074" max="3074" width="30.44140625" style="34" bestFit="1" customWidth="1"/>
    <col min="3075" max="3076" width="30.44140625" style="34" customWidth="1"/>
    <col min="3077" max="3078" width="23.44140625" style="34" customWidth="1"/>
    <col min="3079" max="3079" width="34.33203125" style="34" customWidth="1"/>
    <col min="3080" max="3080" width="15.6640625" style="34" bestFit="1" customWidth="1"/>
    <col min="3081" max="3081" width="15.6640625" style="34" customWidth="1"/>
    <col min="3082" max="3082" width="29.44140625" style="34" customWidth="1"/>
    <col min="3083" max="3083" width="16.6640625" style="34" customWidth="1"/>
    <col min="3084" max="3320" width="11.44140625" style="34"/>
    <col min="3321" max="3321" width="12" style="34" bestFit="1" customWidth="1"/>
    <col min="3322" max="3322" width="16.6640625" style="34" customWidth="1"/>
    <col min="3323" max="3323" width="24.33203125" style="34" customWidth="1"/>
    <col min="3324" max="3324" width="11.44140625" style="34"/>
    <col min="3325" max="3325" width="49" style="34" customWidth="1"/>
    <col min="3326" max="3326" width="24.88671875" style="34" customWidth="1"/>
    <col min="3327" max="3327" width="11.44140625" style="34"/>
    <col min="3328" max="3329" width="37.109375" style="34" customWidth="1"/>
    <col min="3330" max="3330" width="30.44140625" style="34" bestFit="1" customWidth="1"/>
    <col min="3331" max="3332" width="30.44140625" style="34" customWidth="1"/>
    <col min="3333" max="3334" width="23.44140625" style="34" customWidth="1"/>
    <col min="3335" max="3335" width="34.33203125" style="34" customWidth="1"/>
    <col min="3336" max="3336" width="15.6640625" style="34" bestFit="1" customWidth="1"/>
    <col min="3337" max="3337" width="15.6640625" style="34" customWidth="1"/>
    <col min="3338" max="3338" width="29.44140625" style="34" customWidth="1"/>
    <col min="3339" max="3339" width="16.6640625" style="34" customWidth="1"/>
    <col min="3340" max="3576" width="11.44140625" style="34"/>
    <col min="3577" max="3577" width="12" style="34" bestFit="1" customWidth="1"/>
    <col min="3578" max="3578" width="16.6640625" style="34" customWidth="1"/>
    <col min="3579" max="3579" width="24.33203125" style="34" customWidth="1"/>
    <col min="3580" max="3580" width="11.44140625" style="34"/>
    <col min="3581" max="3581" width="49" style="34" customWidth="1"/>
    <col min="3582" max="3582" width="24.88671875" style="34" customWidth="1"/>
    <col min="3583" max="3583" width="11.44140625" style="34"/>
    <col min="3584" max="3585" width="37.109375" style="34" customWidth="1"/>
    <col min="3586" max="3586" width="30.44140625" style="34" bestFit="1" customWidth="1"/>
    <col min="3587" max="3588" width="30.44140625" style="34" customWidth="1"/>
    <col min="3589" max="3590" width="23.44140625" style="34" customWidth="1"/>
    <col min="3591" max="3591" width="34.33203125" style="34" customWidth="1"/>
    <col min="3592" max="3592" width="15.6640625" style="34" bestFit="1" customWidth="1"/>
    <col min="3593" max="3593" width="15.6640625" style="34" customWidth="1"/>
    <col min="3594" max="3594" width="29.44140625" style="34" customWidth="1"/>
    <col min="3595" max="3595" width="16.6640625" style="34" customWidth="1"/>
    <col min="3596" max="3832" width="11.44140625" style="34"/>
    <col min="3833" max="3833" width="12" style="34" bestFit="1" customWidth="1"/>
    <col min="3834" max="3834" width="16.6640625" style="34" customWidth="1"/>
    <col min="3835" max="3835" width="24.33203125" style="34" customWidth="1"/>
    <col min="3836" max="3836" width="11.44140625" style="34"/>
    <col min="3837" max="3837" width="49" style="34" customWidth="1"/>
    <col min="3838" max="3838" width="24.88671875" style="34" customWidth="1"/>
    <col min="3839" max="3839" width="11.44140625" style="34"/>
    <col min="3840" max="3841" width="37.109375" style="34" customWidth="1"/>
    <col min="3842" max="3842" width="30.44140625" style="34" bestFit="1" customWidth="1"/>
    <col min="3843" max="3844" width="30.44140625" style="34" customWidth="1"/>
    <col min="3845" max="3846" width="23.44140625" style="34" customWidth="1"/>
    <col min="3847" max="3847" width="34.33203125" style="34" customWidth="1"/>
    <col min="3848" max="3848" width="15.6640625" style="34" bestFit="1" customWidth="1"/>
    <col min="3849" max="3849" width="15.6640625" style="34" customWidth="1"/>
    <col min="3850" max="3850" width="29.44140625" style="34" customWidth="1"/>
    <col min="3851" max="3851" width="16.6640625" style="34" customWidth="1"/>
    <col min="3852" max="4088" width="11.44140625" style="34"/>
    <col min="4089" max="4089" width="12" style="34" bestFit="1" customWidth="1"/>
    <col min="4090" max="4090" width="16.6640625" style="34" customWidth="1"/>
    <col min="4091" max="4091" width="24.33203125" style="34" customWidth="1"/>
    <col min="4092" max="4092" width="11.44140625" style="34"/>
    <col min="4093" max="4093" width="49" style="34" customWidth="1"/>
    <col min="4094" max="4094" width="24.88671875" style="34" customWidth="1"/>
    <col min="4095" max="4095" width="11.44140625" style="34"/>
    <col min="4096" max="4097" width="37.109375" style="34" customWidth="1"/>
    <col min="4098" max="4098" width="30.44140625" style="34" bestFit="1" customWidth="1"/>
    <col min="4099" max="4100" width="30.44140625" style="34" customWidth="1"/>
    <col min="4101" max="4102" width="23.44140625" style="34" customWidth="1"/>
    <col min="4103" max="4103" width="34.33203125" style="34" customWidth="1"/>
    <col min="4104" max="4104" width="15.6640625" style="34" bestFit="1" customWidth="1"/>
    <col min="4105" max="4105" width="15.6640625" style="34" customWidth="1"/>
    <col min="4106" max="4106" width="29.44140625" style="34" customWidth="1"/>
    <col min="4107" max="4107" width="16.6640625" style="34" customWidth="1"/>
    <col min="4108" max="4344" width="11.44140625" style="34"/>
    <col min="4345" max="4345" width="12" style="34" bestFit="1" customWidth="1"/>
    <col min="4346" max="4346" width="16.6640625" style="34" customWidth="1"/>
    <col min="4347" max="4347" width="24.33203125" style="34" customWidth="1"/>
    <col min="4348" max="4348" width="11.44140625" style="34"/>
    <col min="4349" max="4349" width="49" style="34" customWidth="1"/>
    <col min="4350" max="4350" width="24.88671875" style="34" customWidth="1"/>
    <col min="4351" max="4351" width="11.44140625" style="34"/>
    <col min="4352" max="4353" width="37.109375" style="34" customWidth="1"/>
    <col min="4354" max="4354" width="30.44140625" style="34" bestFit="1" customWidth="1"/>
    <col min="4355" max="4356" width="30.44140625" style="34" customWidth="1"/>
    <col min="4357" max="4358" width="23.44140625" style="34" customWidth="1"/>
    <col min="4359" max="4359" width="34.33203125" style="34" customWidth="1"/>
    <col min="4360" max="4360" width="15.6640625" style="34" bestFit="1" customWidth="1"/>
    <col min="4361" max="4361" width="15.6640625" style="34" customWidth="1"/>
    <col min="4362" max="4362" width="29.44140625" style="34" customWidth="1"/>
    <col min="4363" max="4363" width="16.6640625" style="34" customWidth="1"/>
    <col min="4364" max="4600" width="11.44140625" style="34"/>
    <col min="4601" max="4601" width="12" style="34" bestFit="1" customWidth="1"/>
    <col min="4602" max="4602" width="16.6640625" style="34" customWidth="1"/>
    <col min="4603" max="4603" width="24.33203125" style="34" customWidth="1"/>
    <col min="4604" max="4604" width="11.44140625" style="34"/>
    <col min="4605" max="4605" width="49" style="34" customWidth="1"/>
    <col min="4606" max="4606" width="24.88671875" style="34" customWidth="1"/>
    <col min="4607" max="4607" width="11.44140625" style="34"/>
    <col min="4608" max="4609" width="37.109375" style="34" customWidth="1"/>
    <col min="4610" max="4610" width="30.44140625" style="34" bestFit="1" customWidth="1"/>
    <col min="4611" max="4612" width="30.44140625" style="34" customWidth="1"/>
    <col min="4613" max="4614" width="23.44140625" style="34" customWidth="1"/>
    <col min="4615" max="4615" width="34.33203125" style="34" customWidth="1"/>
    <col min="4616" max="4616" width="15.6640625" style="34" bestFit="1" customWidth="1"/>
    <col min="4617" max="4617" width="15.6640625" style="34" customWidth="1"/>
    <col min="4618" max="4618" width="29.44140625" style="34" customWidth="1"/>
    <col min="4619" max="4619" width="16.6640625" style="34" customWidth="1"/>
    <col min="4620" max="4856" width="11.44140625" style="34"/>
    <col min="4857" max="4857" width="12" style="34" bestFit="1" customWidth="1"/>
    <col min="4858" max="4858" width="16.6640625" style="34" customWidth="1"/>
    <col min="4859" max="4859" width="24.33203125" style="34" customWidth="1"/>
    <col min="4860" max="4860" width="11.44140625" style="34"/>
    <col min="4861" max="4861" width="49" style="34" customWidth="1"/>
    <col min="4862" max="4862" width="24.88671875" style="34" customWidth="1"/>
    <col min="4863" max="4863" width="11.44140625" style="34"/>
    <col min="4864" max="4865" width="37.109375" style="34" customWidth="1"/>
    <col min="4866" max="4866" width="30.44140625" style="34" bestFit="1" customWidth="1"/>
    <col min="4867" max="4868" width="30.44140625" style="34" customWidth="1"/>
    <col min="4869" max="4870" width="23.44140625" style="34" customWidth="1"/>
    <col min="4871" max="4871" width="34.33203125" style="34" customWidth="1"/>
    <col min="4872" max="4872" width="15.6640625" style="34" bestFit="1" customWidth="1"/>
    <col min="4873" max="4873" width="15.6640625" style="34" customWidth="1"/>
    <col min="4874" max="4874" width="29.44140625" style="34" customWidth="1"/>
    <col min="4875" max="4875" width="16.6640625" style="34" customWidth="1"/>
    <col min="4876" max="5112" width="11.44140625" style="34"/>
    <col min="5113" max="5113" width="12" style="34" bestFit="1" customWidth="1"/>
    <col min="5114" max="5114" width="16.6640625" style="34" customWidth="1"/>
    <col min="5115" max="5115" width="24.33203125" style="34" customWidth="1"/>
    <col min="5116" max="5116" width="11.44140625" style="34"/>
    <col min="5117" max="5117" width="49" style="34" customWidth="1"/>
    <col min="5118" max="5118" width="24.88671875" style="34" customWidth="1"/>
    <col min="5119" max="5119" width="11.44140625" style="34"/>
    <col min="5120" max="5121" width="37.109375" style="34" customWidth="1"/>
    <col min="5122" max="5122" width="30.44140625" style="34" bestFit="1" customWidth="1"/>
    <col min="5123" max="5124" width="30.44140625" style="34" customWidth="1"/>
    <col min="5125" max="5126" width="23.44140625" style="34" customWidth="1"/>
    <col min="5127" max="5127" width="34.33203125" style="34" customWidth="1"/>
    <col min="5128" max="5128" width="15.6640625" style="34" bestFit="1" customWidth="1"/>
    <col min="5129" max="5129" width="15.6640625" style="34" customWidth="1"/>
    <col min="5130" max="5130" width="29.44140625" style="34" customWidth="1"/>
    <col min="5131" max="5131" width="16.6640625" style="34" customWidth="1"/>
    <col min="5132" max="5368" width="11.44140625" style="34"/>
    <col min="5369" max="5369" width="12" style="34" bestFit="1" customWidth="1"/>
    <col min="5370" max="5370" width="16.6640625" style="34" customWidth="1"/>
    <col min="5371" max="5371" width="24.33203125" style="34" customWidth="1"/>
    <col min="5372" max="5372" width="11.44140625" style="34"/>
    <col min="5373" max="5373" width="49" style="34" customWidth="1"/>
    <col min="5374" max="5374" width="24.88671875" style="34" customWidth="1"/>
    <col min="5375" max="5375" width="11.44140625" style="34"/>
    <col min="5376" max="5377" width="37.109375" style="34" customWidth="1"/>
    <col min="5378" max="5378" width="30.44140625" style="34" bestFit="1" customWidth="1"/>
    <col min="5379" max="5380" width="30.44140625" style="34" customWidth="1"/>
    <col min="5381" max="5382" width="23.44140625" style="34" customWidth="1"/>
    <col min="5383" max="5383" width="34.33203125" style="34" customWidth="1"/>
    <col min="5384" max="5384" width="15.6640625" style="34" bestFit="1" customWidth="1"/>
    <col min="5385" max="5385" width="15.6640625" style="34" customWidth="1"/>
    <col min="5386" max="5386" width="29.44140625" style="34" customWidth="1"/>
    <col min="5387" max="5387" width="16.6640625" style="34" customWidth="1"/>
    <col min="5388" max="5624" width="11.44140625" style="34"/>
    <col min="5625" max="5625" width="12" style="34" bestFit="1" customWidth="1"/>
    <col min="5626" max="5626" width="16.6640625" style="34" customWidth="1"/>
    <col min="5627" max="5627" width="24.33203125" style="34" customWidth="1"/>
    <col min="5628" max="5628" width="11.44140625" style="34"/>
    <col min="5629" max="5629" width="49" style="34" customWidth="1"/>
    <col min="5630" max="5630" width="24.88671875" style="34" customWidth="1"/>
    <col min="5631" max="5631" width="11.44140625" style="34"/>
    <col min="5632" max="5633" width="37.109375" style="34" customWidth="1"/>
    <col min="5634" max="5634" width="30.44140625" style="34" bestFit="1" customWidth="1"/>
    <col min="5635" max="5636" width="30.44140625" style="34" customWidth="1"/>
    <col min="5637" max="5638" width="23.44140625" style="34" customWidth="1"/>
    <col min="5639" max="5639" width="34.33203125" style="34" customWidth="1"/>
    <col min="5640" max="5640" width="15.6640625" style="34" bestFit="1" customWidth="1"/>
    <col min="5641" max="5641" width="15.6640625" style="34" customWidth="1"/>
    <col min="5642" max="5642" width="29.44140625" style="34" customWidth="1"/>
    <col min="5643" max="5643" width="16.6640625" style="34" customWidth="1"/>
    <col min="5644" max="5880" width="11.44140625" style="34"/>
    <col min="5881" max="5881" width="12" style="34" bestFit="1" customWidth="1"/>
    <col min="5882" max="5882" width="16.6640625" style="34" customWidth="1"/>
    <col min="5883" max="5883" width="24.33203125" style="34" customWidth="1"/>
    <col min="5884" max="5884" width="11.44140625" style="34"/>
    <col min="5885" max="5885" width="49" style="34" customWidth="1"/>
    <col min="5886" max="5886" width="24.88671875" style="34" customWidth="1"/>
    <col min="5887" max="5887" width="11.44140625" style="34"/>
    <col min="5888" max="5889" width="37.109375" style="34" customWidth="1"/>
    <col min="5890" max="5890" width="30.44140625" style="34" bestFit="1" customWidth="1"/>
    <col min="5891" max="5892" width="30.44140625" style="34" customWidth="1"/>
    <col min="5893" max="5894" width="23.44140625" style="34" customWidth="1"/>
    <col min="5895" max="5895" width="34.33203125" style="34" customWidth="1"/>
    <col min="5896" max="5896" width="15.6640625" style="34" bestFit="1" customWidth="1"/>
    <col min="5897" max="5897" width="15.6640625" style="34" customWidth="1"/>
    <col min="5898" max="5898" width="29.44140625" style="34" customWidth="1"/>
    <col min="5899" max="5899" width="16.6640625" style="34" customWidth="1"/>
    <col min="5900" max="6136" width="11.44140625" style="34"/>
    <col min="6137" max="6137" width="12" style="34" bestFit="1" customWidth="1"/>
    <col min="6138" max="6138" width="16.6640625" style="34" customWidth="1"/>
    <col min="6139" max="6139" width="24.33203125" style="34" customWidth="1"/>
    <col min="6140" max="6140" width="11.44140625" style="34"/>
    <col min="6141" max="6141" width="49" style="34" customWidth="1"/>
    <col min="6142" max="6142" width="24.88671875" style="34" customWidth="1"/>
    <col min="6143" max="6143" width="11.44140625" style="34"/>
    <col min="6144" max="6145" width="37.109375" style="34" customWidth="1"/>
    <col min="6146" max="6146" width="30.44140625" style="34" bestFit="1" customWidth="1"/>
    <col min="6147" max="6148" width="30.44140625" style="34" customWidth="1"/>
    <col min="6149" max="6150" width="23.44140625" style="34" customWidth="1"/>
    <col min="6151" max="6151" width="34.33203125" style="34" customWidth="1"/>
    <col min="6152" max="6152" width="15.6640625" style="34" bestFit="1" customWidth="1"/>
    <col min="6153" max="6153" width="15.6640625" style="34" customWidth="1"/>
    <col min="6154" max="6154" width="29.44140625" style="34" customWidth="1"/>
    <col min="6155" max="6155" width="16.6640625" style="34" customWidth="1"/>
    <col min="6156" max="6392" width="11.44140625" style="34"/>
    <col min="6393" max="6393" width="12" style="34" bestFit="1" customWidth="1"/>
    <col min="6394" max="6394" width="16.6640625" style="34" customWidth="1"/>
    <col min="6395" max="6395" width="24.33203125" style="34" customWidth="1"/>
    <col min="6396" max="6396" width="11.44140625" style="34"/>
    <col min="6397" max="6397" width="49" style="34" customWidth="1"/>
    <col min="6398" max="6398" width="24.88671875" style="34" customWidth="1"/>
    <col min="6399" max="6399" width="11.44140625" style="34"/>
    <col min="6400" max="6401" width="37.109375" style="34" customWidth="1"/>
    <col min="6402" max="6402" width="30.44140625" style="34" bestFit="1" customWidth="1"/>
    <col min="6403" max="6404" width="30.44140625" style="34" customWidth="1"/>
    <col min="6405" max="6406" width="23.44140625" style="34" customWidth="1"/>
    <col min="6407" max="6407" width="34.33203125" style="34" customWidth="1"/>
    <col min="6408" max="6408" width="15.6640625" style="34" bestFit="1" customWidth="1"/>
    <col min="6409" max="6409" width="15.6640625" style="34" customWidth="1"/>
    <col min="6410" max="6410" width="29.44140625" style="34" customWidth="1"/>
    <col min="6411" max="6411" width="16.6640625" style="34" customWidth="1"/>
    <col min="6412" max="6648" width="11.44140625" style="34"/>
    <col min="6649" max="6649" width="12" style="34" bestFit="1" customWidth="1"/>
    <col min="6650" max="6650" width="16.6640625" style="34" customWidth="1"/>
    <col min="6651" max="6651" width="24.33203125" style="34" customWidth="1"/>
    <col min="6652" max="6652" width="11.44140625" style="34"/>
    <col min="6653" max="6653" width="49" style="34" customWidth="1"/>
    <col min="6654" max="6654" width="24.88671875" style="34" customWidth="1"/>
    <col min="6655" max="6655" width="11.44140625" style="34"/>
    <col min="6656" max="6657" width="37.109375" style="34" customWidth="1"/>
    <col min="6658" max="6658" width="30.44140625" style="34" bestFit="1" customWidth="1"/>
    <col min="6659" max="6660" width="30.44140625" style="34" customWidth="1"/>
    <col min="6661" max="6662" width="23.44140625" style="34" customWidth="1"/>
    <col min="6663" max="6663" width="34.33203125" style="34" customWidth="1"/>
    <col min="6664" max="6664" width="15.6640625" style="34" bestFit="1" customWidth="1"/>
    <col min="6665" max="6665" width="15.6640625" style="34" customWidth="1"/>
    <col min="6666" max="6666" width="29.44140625" style="34" customWidth="1"/>
    <col min="6667" max="6667" width="16.6640625" style="34" customWidth="1"/>
    <col min="6668" max="6904" width="11.44140625" style="34"/>
    <col min="6905" max="6905" width="12" style="34" bestFit="1" customWidth="1"/>
    <col min="6906" max="6906" width="16.6640625" style="34" customWidth="1"/>
    <col min="6907" max="6907" width="24.33203125" style="34" customWidth="1"/>
    <col min="6908" max="6908" width="11.44140625" style="34"/>
    <col min="6909" max="6909" width="49" style="34" customWidth="1"/>
    <col min="6910" max="6910" width="24.88671875" style="34" customWidth="1"/>
    <col min="6911" max="6911" width="11.44140625" style="34"/>
    <col min="6912" max="6913" width="37.109375" style="34" customWidth="1"/>
    <col min="6914" max="6914" width="30.44140625" style="34" bestFit="1" customWidth="1"/>
    <col min="6915" max="6916" width="30.44140625" style="34" customWidth="1"/>
    <col min="6917" max="6918" width="23.44140625" style="34" customWidth="1"/>
    <col min="6919" max="6919" width="34.33203125" style="34" customWidth="1"/>
    <col min="6920" max="6920" width="15.6640625" style="34" bestFit="1" customWidth="1"/>
    <col min="6921" max="6921" width="15.6640625" style="34" customWidth="1"/>
    <col min="6922" max="6922" width="29.44140625" style="34" customWidth="1"/>
    <col min="6923" max="6923" width="16.6640625" style="34" customWidth="1"/>
    <col min="6924" max="7160" width="11.44140625" style="34"/>
    <col min="7161" max="7161" width="12" style="34" bestFit="1" customWidth="1"/>
    <col min="7162" max="7162" width="16.6640625" style="34" customWidth="1"/>
    <col min="7163" max="7163" width="24.33203125" style="34" customWidth="1"/>
    <col min="7164" max="7164" width="11.44140625" style="34"/>
    <col min="7165" max="7165" width="49" style="34" customWidth="1"/>
    <col min="7166" max="7166" width="24.88671875" style="34" customWidth="1"/>
    <col min="7167" max="7167" width="11.44140625" style="34"/>
    <col min="7168" max="7169" width="37.109375" style="34" customWidth="1"/>
    <col min="7170" max="7170" width="30.44140625" style="34" bestFit="1" customWidth="1"/>
    <col min="7171" max="7172" width="30.44140625" style="34" customWidth="1"/>
    <col min="7173" max="7174" width="23.44140625" style="34" customWidth="1"/>
    <col min="7175" max="7175" width="34.33203125" style="34" customWidth="1"/>
    <col min="7176" max="7176" width="15.6640625" style="34" bestFit="1" customWidth="1"/>
    <col min="7177" max="7177" width="15.6640625" style="34" customWidth="1"/>
    <col min="7178" max="7178" width="29.44140625" style="34" customWidth="1"/>
    <col min="7179" max="7179" width="16.6640625" style="34" customWidth="1"/>
    <col min="7180" max="7416" width="11.44140625" style="34"/>
    <col min="7417" max="7417" width="12" style="34" bestFit="1" customWidth="1"/>
    <col min="7418" max="7418" width="16.6640625" style="34" customWidth="1"/>
    <col min="7419" max="7419" width="24.33203125" style="34" customWidth="1"/>
    <col min="7420" max="7420" width="11.44140625" style="34"/>
    <col min="7421" max="7421" width="49" style="34" customWidth="1"/>
    <col min="7422" max="7422" width="24.88671875" style="34" customWidth="1"/>
    <col min="7423" max="7423" width="11.44140625" style="34"/>
    <col min="7424" max="7425" width="37.109375" style="34" customWidth="1"/>
    <col min="7426" max="7426" width="30.44140625" style="34" bestFit="1" customWidth="1"/>
    <col min="7427" max="7428" width="30.44140625" style="34" customWidth="1"/>
    <col min="7429" max="7430" width="23.44140625" style="34" customWidth="1"/>
    <col min="7431" max="7431" width="34.33203125" style="34" customWidth="1"/>
    <col min="7432" max="7432" width="15.6640625" style="34" bestFit="1" customWidth="1"/>
    <col min="7433" max="7433" width="15.6640625" style="34" customWidth="1"/>
    <col min="7434" max="7434" width="29.44140625" style="34" customWidth="1"/>
    <col min="7435" max="7435" width="16.6640625" style="34" customWidth="1"/>
    <col min="7436" max="7672" width="11.44140625" style="34"/>
    <col min="7673" max="7673" width="12" style="34" bestFit="1" customWidth="1"/>
    <col min="7674" max="7674" width="16.6640625" style="34" customWidth="1"/>
    <col min="7675" max="7675" width="24.33203125" style="34" customWidth="1"/>
    <col min="7676" max="7676" width="11.44140625" style="34"/>
    <col min="7677" max="7677" width="49" style="34" customWidth="1"/>
    <col min="7678" max="7678" width="24.88671875" style="34" customWidth="1"/>
    <col min="7679" max="7679" width="11.44140625" style="34"/>
    <col min="7680" max="7681" width="37.109375" style="34" customWidth="1"/>
    <col min="7682" max="7682" width="30.44140625" style="34" bestFit="1" customWidth="1"/>
    <col min="7683" max="7684" width="30.44140625" style="34" customWidth="1"/>
    <col min="7685" max="7686" width="23.44140625" style="34" customWidth="1"/>
    <col min="7687" max="7687" width="34.33203125" style="34" customWidth="1"/>
    <col min="7688" max="7688" width="15.6640625" style="34" bestFit="1" customWidth="1"/>
    <col min="7689" max="7689" width="15.6640625" style="34" customWidth="1"/>
    <col min="7690" max="7690" width="29.44140625" style="34" customWidth="1"/>
    <col min="7691" max="7691" width="16.6640625" style="34" customWidth="1"/>
    <col min="7692" max="7928" width="11.44140625" style="34"/>
    <col min="7929" max="7929" width="12" style="34" bestFit="1" customWidth="1"/>
    <col min="7930" max="7930" width="16.6640625" style="34" customWidth="1"/>
    <col min="7931" max="7931" width="24.33203125" style="34" customWidth="1"/>
    <col min="7932" max="7932" width="11.44140625" style="34"/>
    <col min="7933" max="7933" width="49" style="34" customWidth="1"/>
    <col min="7934" max="7934" width="24.88671875" style="34" customWidth="1"/>
    <col min="7935" max="7935" width="11.44140625" style="34"/>
    <col min="7936" max="7937" width="37.109375" style="34" customWidth="1"/>
    <col min="7938" max="7938" width="30.44140625" style="34" bestFit="1" customWidth="1"/>
    <col min="7939" max="7940" width="30.44140625" style="34" customWidth="1"/>
    <col min="7941" max="7942" width="23.44140625" style="34" customWidth="1"/>
    <col min="7943" max="7943" width="34.33203125" style="34" customWidth="1"/>
    <col min="7944" max="7944" width="15.6640625" style="34" bestFit="1" customWidth="1"/>
    <col min="7945" max="7945" width="15.6640625" style="34" customWidth="1"/>
    <col min="7946" max="7946" width="29.44140625" style="34" customWidth="1"/>
    <col min="7947" max="7947" width="16.6640625" style="34" customWidth="1"/>
    <col min="7948" max="8184" width="11.44140625" style="34"/>
    <col min="8185" max="8185" width="12" style="34" bestFit="1" customWidth="1"/>
    <col min="8186" max="8186" width="16.6640625" style="34" customWidth="1"/>
    <col min="8187" max="8187" width="24.33203125" style="34" customWidth="1"/>
    <col min="8188" max="8188" width="11.44140625" style="34"/>
    <col min="8189" max="8189" width="49" style="34" customWidth="1"/>
    <col min="8190" max="8190" width="24.88671875" style="34" customWidth="1"/>
    <col min="8191" max="8191" width="11.44140625" style="34"/>
    <col min="8192" max="8193" width="37.109375" style="34" customWidth="1"/>
    <col min="8194" max="8194" width="30.44140625" style="34" bestFit="1" customWidth="1"/>
    <col min="8195" max="8196" width="30.44140625" style="34" customWidth="1"/>
    <col min="8197" max="8198" width="23.44140625" style="34" customWidth="1"/>
    <col min="8199" max="8199" width="34.33203125" style="34" customWidth="1"/>
    <col min="8200" max="8200" width="15.6640625" style="34" bestFit="1" customWidth="1"/>
    <col min="8201" max="8201" width="15.6640625" style="34" customWidth="1"/>
    <col min="8202" max="8202" width="29.44140625" style="34" customWidth="1"/>
    <col min="8203" max="8203" width="16.6640625" style="34" customWidth="1"/>
    <col min="8204" max="8440" width="11.44140625" style="34"/>
    <col min="8441" max="8441" width="12" style="34" bestFit="1" customWidth="1"/>
    <col min="8442" max="8442" width="16.6640625" style="34" customWidth="1"/>
    <col min="8443" max="8443" width="24.33203125" style="34" customWidth="1"/>
    <col min="8444" max="8444" width="11.44140625" style="34"/>
    <col min="8445" max="8445" width="49" style="34" customWidth="1"/>
    <col min="8446" max="8446" width="24.88671875" style="34" customWidth="1"/>
    <col min="8447" max="8447" width="11.44140625" style="34"/>
    <col min="8448" max="8449" width="37.109375" style="34" customWidth="1"/>
    <col min="8450" max="8450" width="30.44140625" style="34" bestFit="1" customWidth="1"/>
    <col min="8451" max="8452" width="30.44140625" style="34" customWidth="1"/>
    <col min="8453" max="8454" width="23.44140625" style="34" customWidth="1"/>
    <col min="8455" max="8455" width="34.33203125" style="34" customWidth="1"/>
    <col min="8456" max="8456" width="15.6640625" style="34" bestFit="1" customWidth="1"/>
    <col min="8457" max="8457" width="15.6640625" style="34" customWidth="1"/>
    <col min="8458" max="8458" width="29.44140625" style="34" customWidth="1"/>
    <col min="8459" max="8459" width="16.6640625" style="34" customWidth="1"/>
    <col min="8460" max="8696" width="11.44140625" style="34"/>
    <col min="8697" max="8697" width="12" style="34" bestFit="1" customWidth="1"/>
    <col min="8698" max="8698" width="16.6640625" style="34" customWidth="1"/>
    <col min="8699" max="8699" width="24.33203125" style="34" customWidth="1"/>
    <col min="8700" max="8700" width="11.44140625" style="34"/>
    <col min="8701" max="8701" width="49" style="34" customWidth="1"/>
    <col min="8702" max="8702" width="24.88671875" style="34" customWidth="1"/>
    <col min="8703" max="8703" width="11.44140625" style="34"/>
    <col min="8704" max="8705" width="37.109375" style="34" customWidth="1"/>
    <col min="8706" max="8706" width="30.44140625" style="34" bestFit="1" customWidth="1"/>
    <col min="8707" max="8708" width="30.44140625" style="34" customWidth="1"/>
    <col min="8709" max="8710" width="23.44140625" style="34" customWidth="1"/>
    <col min="8711" max="8711" width="34.33203125" style="34" customWidth="1"/>
    <col min="8712" max="8712" width="15.6640625" style="34" bestFit="1" customWidth="1"/>
    <col min="8713" max="8713" width="15.6640625" style="34" customWidth="1"/>
    <col min="8714" max="8714" width="29.44140625" style="34" customWidth="1"/>
    <col min="8715" max="8715" width="16.6640625" style="34" customWidth="1"/>
    <col min="8716" max="8952" width="11.44140625" style="34"/>
    <col min="8953" max="8953" width="12" style="34" bestFit="1" customWidth="1"/>
    <col min="8954" max="8954" width="16.6640625" style="34" customWidth="1"/>
    <col min="8955" max="8955" width="24.33203125" style="34" customWidth="1"/>
    <col min="8956" max="8956" width="11.44140625" style="34"/>
    <col min="8957" max="8957" width="49" style="34" customWidth="1"/>
    <col min="8958" max="8958" width="24.88671875" style="34" customWidth="1"/>
    <col min="8959" max="8959" width="11.44140625" style="34"/>
    <col min="8960" max="8961" width="37.109375" style="34" customWidth="1"/>
    <col min="8962" max="8962" width="30.44140625" style="34" bestFit="1" customWidth="1"/>
    <col min="8963" max="8964" width="30.44140625" style="34" customWidth="1"/>
    <col min="8965" max="8966" width="23.44140625" style="34" customWidth="1"/>
    <col min="8967" max="8967" width="34.33203125" style="34" customWidth="1"/>
    <col min="8968" max="8968" width="15.6640625" style="34" bestFit="1" customWidth="1"/>
    <col min="8969" max="8969" width="15.6640625" style="34" customWidth="1"/>
    <col min="8970" max="8970" width="29.44140625" style="34" customWidth="1"/>
    <col min="8971" max="8971" width="16.6640625" style="34" customWidth="1"/>
    <col min="8972" max="9208" width="11.44140625" style="34"/>
    <col min="9209" max="9209" width="12" style="34" bestFit="1" customWidth="1"/>
    <col min="9210" max="9210" width="16.6640625" style="34" customWidth="1"/>
    <col min="9211" max="9211" width="24.33203125" style="34" customWidth="1"/>
    <col min="9212" max="9212" width="11.44140625" style="34"/>
    <col min="9213" max="9213" width="49" style="34" customWidth="1"/>
    <col min="9214" max="9214" width="24.88671875" style="34" customWidth="1"/>
    <col min="9215" max="9215" width="11.44140625" style="34"/>
    <col min="9216" max="9217" width="37.109375" style="34" customWidth="1"/>
    <col min="9218" max="9218" width="30.44140625" style="34" bestFit="1" customWidth="1"/>
    <col min="9219" max="9220" width="30.44140625" style="34" customWidth="1"/>
    <col min="9221" max="9222" width="23.44140625" style="34" customWidth="1"/>
    <col min="9223" max="9223" width="34.33203125" style="34" customWidth="1"/>
    <col min="9224" max="9224" width="15.6640625" style="34" bestFit="1" customWidth="1"/>
    <col min="9225" max="9225" width="15.6640625" style="34" customWidth="1"/>
    <col min="9226" max="9226" width="29.44140625" style="34" customWidth="1"/>
    <col min="9227" max="9227" width="16.6640625" style="34" customWidth="1"/>
    <col min="9228" max="9464" width="11.44140625" style="34"/>
    <col min="9465" max="9465" width="12" style="34" bestFit="1" customWidth="1"/>
    <col min="9466" max="9466" width="16.6640625" style="34" customWidth="1"/>
    <col min="9467" max="9467" width="24.33203125" style="34" customWidth="1"/>
    <col min="9468" max="9468" width="11.44140625" style="34"/>
    <col min="9469" max="9469" width="49" style="34" customWidth="1"/>
    <col min="9470" max="9470" width="24.88671875" style="34" customWidth="1"/>
    <col min="9471" max="9471" width="11.44140625" style="34"/>
    <col min="9472" max="9473" width="37.109375" style="34" customWidth="1"/>
    <col min="9474" max="9474" width="30.44140625" style="34" bestFit="1" customWidth="1"/>
    <col min="9475" max="9476" width="30.44140625" style="34" customWidth="1"/>
    <col min="9477" max="9478" width="23.44140625" style="34" customWidth="1"/>
    <col min="9479" max="9479" width="34.33203125" style="34" customWidth="1"/>
    <col min="9480" max="9480" width="15.6640625" style="34" bestFit="1" customWidth="1"/>
    <col min="9481" max="9481" width="15.6640625" style="34" customWidth="1"/>
    <col min="9482" max="9482" width="29.44140625" style="34" customWidth="1"/>
    <col min="9483" max="9483" width="16.6640625" style="34" customWidth="1"/>
    <col min="9484" max="9720" width="11.44140625" style="34"/>
    <col min="9721" max="9721" width="12" style="34" bestFit="1" customWidth="1"/>
    <col min="9722" max="9722" width="16.6640625" style="34" customWidth="1"/>
    <col min="9723" max="9723" width="24.33203125" style="34" customWidth="1"/>
    <col min="9724" max="9724" width="11.44140625" style="34"/>
    <col min="9725" max="9725" width="49" style="34" customWidth="1"/>
    <col min="9726" max="9726" width="24.88671875" style="34" customWidth="1"/>
    <col min="9727" max="9727" width="11.44140625" style="34"/>
    <col min="9728" max="9729" width="37.109375" style="34" customWidth="1"/>
    <col min="9730" max="9730" width="30.44140625" style="34" bestFit="1" customWidth="1"/>
    <col min="9731" max="9732" width="30.44140625" style="34" customWidth="1"/>
    <col min="9733" max="9734" width="23.44140625" style="34" customWidth="1"/>
    <col min="9735" max="9735" width="34.33203125" style="34" customWidth="1"/>
    <col min="9736" max="9736" width="15.6640625" style="34" bestFit="1" customWidth="1"/>
    <col min="9737" max="9737" width="15.6640625" style="34" customWidth="1"/>
    <col min="9738" max="9738" width="29.44140625" style="34" customWidth="1"/>
    <col min="9739" max="9739" width="16.6640625" style="34" customWidth="1"/>
    <col min="9740" max="9976" width="11.44140625" style="34"/>
    <col min="9977" max="9977" width="12" style="34" bestFit="1" customWidth="1"/>
    <col min="9978" max="9978" width="16.6640625" style="34" customWidth="1"/>
    <col min="9979" max="9979" width="24.33203125" style="34" customWidth="1"/>
    <col min="9980" max="9980" width="11.44140625" style="34"/>
    <col min="9981" max="9981" width="49" style="34" customWidth="1"/>
    <col min="9982" max="9982" width="24.88671875" style="34" customWidth="1"/>
    <col min="9983" max="9983" width="11.44140625" style="34"/>
    <col min="9984" max="9985" width="37.109375" style="34" customWidth="1"/>
    <col min="9986" max="9986" width="30.44140625" style="34" bestFit="1" customWidth="1"/>
    <col min="9987" max="9988" width="30.44140625" style="34" customWidth="1"/>
    <col min="9989" max="9990" width="23.44140625" style="34" customWidth="1"/>
    <col min="9991" max="9991" width="34.33203125" style="34" customWidth="1"/>
    <col min="9992" max="9992" width="15.6640625" style="34" bestFit="1" customWidth="1"/>
    <col min="9993" max="9993" width="15.6640625" style="34" customWidth="1"/>
    <col min="9994" max="9994" width="29.44140625" style="34" customWidth="1"/>
    <col min="9995" max="9995" width="16.6640625" style="34" customWidth="1"/>
    <col min="9996" max="10232" width="11.44140625" style="34"/>
    <col min="10233" max="10233" width="12" style="34" bestFit="1" customWidth="1"/>
    <col min="10234" max="10234" width="16.6640625" style="34" customWidth="1"/>
    <col min="10235" max="10235" width="24.33203125" style="34" customWidth="1"/>
    <col min="10236" max="10236" width="11.44140625" style="34"/>
    <col min="10237" max="10237" width="49" style="34" customWidth="1"/>
    <col min="10238" max="10238" width="24.88671875" style="34" customWidth="1"/>
    <col min="10239" max="10239" width="11.44140625" style="34"/>
    <col min="10240" max="10241" width="37.109375" style="34" customWidth="1"/>
    <col min="10242" max="10242" width="30.44140625" style="34" bestFit="1" customWidth="1"/>
    <col min="10243" max="10244" width="30.44140625" style="34" customWidth="1"/>
    <col min="10245" max="10246" width="23.44140625" style="34" customWidth="1"/>
    <col min="10247" max="10247" width="34.33203125" style="34" customWidth="1"/>
    <col min="10248" max="10248" width="15.6640625" style="34" bestFit="1" customWidth="1"/>
    <col min="10249" max="10249" width="15.6640625" style="34" customWidth="1"/>
    <col min="10250" max="10250" width="29.44140625" style="34" customWidth="1"/>
    <col min="10251" max="10251" width="16.6640625" style="34" customWidth="1"/>
    <col min="10252" max="10488" width="11.44140625" style="34"/>
    <col min="10489" max="10489" width="12" style="34" bestFit="1" customWidth="1"/>
    <col min="10490" max="10490" width="16.6640625" style="34" customWidth="1"/>
    <col min="10491" max="10491" width="24.33203125" style="34" customWidth="1"/>
    <col min="10492" max="10492" width="11.44140625" style="34"/>
    <col min="10493" max="10493" width="49" style="34" customWidth="1"/>
    <col min="10494" max="10494" width="24.88671875" style="34" customWidth="1"/>
    <col min="10495" max="10495" width="11.44140625" style="34"/>
    <col min="10496" max="10497" width="37.109375" style="34" customWidth="1"/>
    <col min="10498" max="10498" width="30.44140625" style="34" bestFit="1" customWidth="1"/>
    <col min="10499" max="10500" width="30.44140625" style="34" customWidth="1"/>
    <col min="10501" max="10502" width="23.44140625" style="34" customWidth="1"/>
    <col min="10503" max="10503" width="34.33203125" style="34" customWidth="1"/>
    <col min="10504" max="10504" width="15.6640625" style="34" bestFit="1" customWidth="1"/>
    <col min="10505" max="10505" width="15.6640625" style="34" customWidth="1"/>
    <col min="10506" max="10506" width="29.44140625" style="34" customWidth="1"/>
    <col min="10507" max="10507" width="16.6640625" style="34" customWidth="1"/>
    <col min="10508" max="10744" width="11.44140625" style="34"/>
    <col min="10745" max="10745" width="12" style="34" bestFit="1" customWidth="1"/>
    <col min="10746" max="10746" width="16.6640625" style="34" customWidth="1"/>
    <col min="10747" max="10747" width="24.33203125" style="34" customWidth="1"/>
    <col min="10748" max="10748" width="11.44140625" style="34"/>
    <col min="10749" max="10749" width="49" style="34" customWidth="1"/>
    <col min="10750" max="10750" width="24.88671875" style="34" customWidth="1"/>
    <col min="10751" max="10751" width="11.44140625" style="34"/>
    <col min="10752" max="10753" width="37.109375" style="34" customWidth="1"/>
    <col min="10754" max="10754" width="30.44140625" style="34" bestFit="1" customWidth="1"/>
    <col min="10755" max="10756" width="30.44140625" style="34" customWidth="1"/>
    <col min="10757" max="10758" width="23.44140625" style="34" customWidth="1"/>
    <col min="10759" max="10759" width="34.33203125" style="34" customWidth="1"/>
    <col min="10760" max="10760" width="15.6640625" style="34" bestFit="1" customWidth="1"/>
    <col min="10761" max="10761" width="15.6640625" style="34" customWidth="1"/>
    <col min="10762" max="10762" width="29.44140625" style="34" customWidth="1"/>
    <col min="10763" max="10763" width="16.6640625" style="34" customWidth="1"/>
    <col min="10764" max="11000" width="11.44140625" style="34"/>
    <col min="11001" max="11001" width="12" style="34" bestFit="1" customWidth="1"/>
    <col min="11002" max="11002" width="16.6640625" style="34" customWidth="1"/>
    <col min="11003" max="11003" width="24.33203125" style="34" customWidth="1"/>
    <col min="11004" max="11004" width="11.44140625" style="34"/>
    <col min="11005" max="11005" width="49" style="34" customWidth="1"/>
    <col min="11006" max="11006" width="24.88671875" style="34" customWidth="1"/>
    <col min="11007" max="11007" width="11.44140625" style="34"/>
    <col min="11008" max="11009" width="37.109375" style="34" customWidth="1"/>
    <col min="11010" max="11010" width="30.44140625" style="34" bestFit="1" customWidth="1"/>
    <col min="11011" max="11012" width="30.44140625" style="34" customWidth="1"/>
    <col min="11013" max="11014" width="23.44140625" style="34" customWidth="1"/>
    <col min="11015" max="11015" width="34.33203125" style="34" customWidth="1"/>
    <col min="11016" max="11016" width="15.6640625" style="34" bestFit="1" customWidth="1"/>
    <col min="11017" max="11017" width="15.6640625" style="34" customWidth="1"/>
    <col min="11018" max="11018" width="29.44140625" style="34" customWidth="1"/>
    <col min="11019" max="11019" width="16.6640625" style="34" customWidth="1"/>
    <col min="11020" max="11256" width="11.44140625" style="34"/>
    <col min="11257" max="11257" width="12" style="34" bestFit="1" customWidth="1"/>
    <col min="11258" max="11258" width="16.6640625" style="34" customWidth="1"/>
    <col min="11259" max="11259" width="24.33203125" style="34" customWidth="1"/>
    <col min="11260" max="11260" width="11.44140625" style="34"/>
    <col min="11261" max="11261" width="49" style="34" customWidth="1"/>
    <col min="11262" max="11262" width="24.88671875" style="34" customWidth="1"/>
    <col min="11263" max="11263" width="11.44140625" style="34"/>
    <col min="11264" max="11265" width="37.109375" style="34" customWidth="1"/>
    <col min="11266" max="11266" width="30.44140625" style="34" bestFit="1" customWidth="1"/>
    <col min="11267" max="11268" width="30.44140625" style="34" customWidth="1"/>
    <col min="11269" max="11270" width="23.44140625" style="34" customWidth="1"/>
    <col min="11271" max="11271" width="34.33203125" style="34" customWidth="1"/>
    <col min="11272" max="11272" width="15.6640625" style="34" bestFit="1" customWidth="1"/>
    <col min="11273" max="11273" width="15.6640625" style="34" customWidth="1"/>
    <col min="11274" max="11274" width="29.44140625" style="34" customWidth="1"/>
    <col min="11275" max="11275" width="16.6640625" style="34" customWidth="1"/>
    <col min="11276" max="11512" width="11.44140625" style="34"/>
    <col min="11513" max="11513" width="12" style="34" bestFit="1" customWidth="1"/>
    <col min="11514" max="11514" width="16.6640625" style="34" customWidth="1"/>
    <col min="11515" max="11515" width="24.33203125" style="34" customWidth="1"/>
    <col min="11516" max="11516" width="11.44140625" style="34"/>
    <col min="11517" max="11517" width="49" style="34" customWidth="1"/>
    <col min="11518" max="11518" width="24.88671875" style="34" customWidth="1"/>
    <col min="11519" max="11519" width="11.44140625" style="34"/>
    <col min="11520" max="11521" width="37.109375" style="34" customWidth="1"/>
    <col min="11522" max="11522" width="30.44140625" style="34" bestFit="1" customWidth="1"/>
    <col min="11523" max="11524" width="30.44140625" style="34" customWidth="1"/>
    <col min="11525" max="11526" width="23.44140625" style="34" customWidth="1"/>
    <col min="11527" max="11527" width="34.33203125" style="34" customWidth="1"/>
    <col min="11528" max="11528" width="15.6640625" style="34" bestFit="1" customWidth="1"/>
    <col min="11529" max="11529" width="15.6640625" style="34" customWidth="1"/>
    <col min="11530" max="11530" width="29.44140625" style="34" customWidth="1"/>
    <col min="11531" max="11531" width="16.6640625" style="34" customWidth="1"/>
    <col min="11532" max="11768" width="11.44140625" style="34"/>
    <col min="11769" max="11769" width="12" style="34" bestFit="1" customWidth="1"/>
    <col min="11770" max="11770" width="16.6640625" style="34" customWidth="1"/>
    <col min="11771" max="11771" width="24.33203125" style="34" customWidth="1"/>
    <col min="11772" max="11772" width="11.44140625" style="34"/>
    <col min="11773" max="11773" width="49" style="34" customWidth="1"/>
    <col min="11774" max="11774" width="24.88671875" style="34" customWidth="1"/>
    <col min="11775" max="11775" width="11.44140625" style="34"/>
    <col min="11776" max="11777" width="37.109375" style="34" customWidth="1"/>
    <col min="11778" max="11778" width="30.44140625" style="34" bestFit="1" customWidth="1"/>
    <col min="11779" max="11780" width="30.44140625" style="34" customWidth="1"/>
    <col min="11781" max="11782" width="23.44140625" style="34" customWidth="1"/>
    <col min="11783" max="11783" width="34.33203125" style="34" customWidth="1"/>
    <col min="11784" max="11784" width="15.6640625" style="34" bestFit="1" customWidth="1"/>
    <col min="11785" max="11785" width="15.6640625" style="34" customWidth="1"/>
    <col min="11786" max="11786" width="29.44140625" style="34" customWidth="1"/>
    <col min="11787" max="11787" width="16.6640625" style="34" customWidth="1"/>
    <col min="11788" max="12024" width="11.44140625" style="34"/>
    <col min="12025" max="12025" width="12" style="34" bestFit="1" customWidth="1"/>
    <col min="12026" max="12026" width="16.6640625" style="34" customWidth="1"/>
    <col min="12027" max="12027" width="24.33203125" style="34" customWidth="1"/>
    <col min="12028" max="12028" width="11.44140625" style="34"/>
    <col min="12029" max="12029" width="49" style="34" customWidth="1"/>
    <col min="12030" max="12030" width="24.88671875" style="34" customWidth="1"/>
    <col min="12031" max="12031" width="11.44140625" style="34"/>
    <col min="12032" max="12033" width="37.109375" style="34" customWidth="1"/>
    <col min="12034" max="12034" width="30.44140625" style="34" bestFit="1" customWidth="1"/>
    <col min="12035" max="12036" width="30.44140625" style="34" customWidth="1"/>
    <col min="12037" max="12038" width="23.44140625" style="34" customWidth="1"/>
    <col min="12039" max="12039" width="34.33203125" style="34" customWidth="1"/>
    <col min="12040" max="12040" width="15.6640625" style="34" bestFit="1" customWidth="1"/>
    <col min="12041" max="12041" width="15.6640625" style="34" customWidth="1"/>
    <col min="12042" max="12042" width="29.44140625" style="34" customWidth="1"/>
    <col min="12043" max="12043" width="16.6640625" style="34" customWidth="1"/>
    <col min="12044" max="12280" width="11.44140625" style="34"/>
    <col min="12281" max="12281" width="12" style="34" bestFit="1" customWidth="1"/>
    <col min="12282" max="12282" width="16.6640625" style="34" customWidth="1"/>
    <col min="12283" max="12283" width="24.33203125" style="34" customWidth="1"/>
    <col min="12284" max="12284" width="11.44140625" style="34"/>
    <col min="12285" max="12285" width="49" style="34" customWidth="1"/>
    <col min="12286" max="12286" width="24.88671875" style="34" customWidth="1"/>
    <col min="12287" max="12287" width="11.44140625" style="34"/>
    <col min="12288" max="12289" width="37.109375" style="34" customWidth="1"/>
    <col min="12290" max="12290" width="30.44140625" style="34" bestFit="1" customWidth="1"/>
    <col min="12291" max="12292" width="30.44140625" style="34" customWidth="1"/>
    <col min="12293" max="12294" width="23.44140625" style="34" customWidth="1"/>
    <col min="12295" max="12295" width="34.33203125" style="34" customWidth="1"/>
    <col min="12296" max="12296" width="15.6640625" style="34" bestFit="1" customWidth="1"/>
    <col min="12297" max="12297" width="15.6640625" style="34" customWidth="1"/>
    <col min="12298" max="12298" width="29.44140625" style="34" customWidth="1"/>
    <col min="12299" max="12299" width="16.6640625" style="34" customWidth="1"/>
    <col min="12300" max="12536" width="11.44140625" style="34"/>
    <col min="12537" max="12537" width="12" style="34" bestFit="1" customWidth="1"/>
    <col min="12538" max="12538" width="16.6640625" style="34" customWidth="1"/>
    <col min="12539" max="12539" width="24.33203125" style="34" customWidth="1"/>
    <col min="12540" max="12540" width="11.44140625" style="34"/>
    <col min="12541" max="12541" width="49" style="34" customWidth="1"/>
    <col min="12542" max="12542" width="24.88671875" style="34" customWidth="1"/>
    <col min="12543" max="12543" width="11.44140625" style="34"/>
    <col min="12544" max="12545" width="37.109375" style="34" customWidth="1"/>
    <col min="12546" max="12546" width="30.44140625" style="34" bestFit="1" customWidth="1"/>
    <col min="12547" max="12548" width="30.44140625" style="34" customWidth="1"/>
    <col min="12549" max="12550" width="23.44140625" style="34" customWidth="1"/>
    <col min="12551" max="12551" width="34.33203125" style="34" customWidth="1"/>
    <col min="12552" max="12552" width="15.6640625" style="34" bestFit="1" customWidth="1"/>
    <col min="12553" max="12553" width="15.6640625" style="34" customWidth="1"/>
    <col min="12554" max="12554" width="29.44140625" style="34" customWidth="1"/>
    <col min="12555" max="12555" width="16.6640625" style="34" customWidth="1"/>
    <col min="12556" max="12792" width="11.44140625" style="34"/>
    <col min="12793" max="12793" width="12" style="34" bestFit="1" customWidth="1"/>
    <col min="12794" max="12794" width="16.6640625" style="34" customWidth="1"/>
    <col min="12795" max="12795" width="24.33203125" style="34" customWidth="1"/>
    <col min="12796" max="12796" width="11.44140625" style="34"/>
    <col min="12797" max="12797" width="49" style="34" customWidth="1"/>
    <col min="12798" max="12798" width="24.88671875" style="34" customWidth="1"/>
    <col min="12799" max="12799" width="11.44140625" style="34"/>
    <col min="12800" max="12801" width="37.109375" style="34" customWidth="1"/>
    <col min="12802" max="12802" width="30.44140625" style="34" bestFit="1" customWidth="1"/>
    <col min="12803" max="12804" width="30.44140625" style="34" customWidth="1"/>
    <col min="12805" max="12806" width="23.44140625" style="34" customWidth="1"/>
    <col min="12807" max="12807" width="34.33203125" style="34" customWidth="1"/>
    <col min="12808" max="12808" width="15.6640625" style="34" bestFit="1" customWidth="1"/>
    <col min="12809" max="12809" width="15.6640625" style="34" customWidth="1"/>
    <col min="12810" max="12810" width="29.44140625" style="34" customWidth="1"/>
    <col min="12811" max="12811" width="16.6640625" style="34" customWidth="1"/>
    <col min="12812" max="13048" width="11.44140625" style="34"/>
    <col min="13049" max="13049" width="12" style="34" bestFit="1" customWidth="1"/>
    <col min="13050" max="13050" width="16.6640625" style="34" customWidth="1"/>
    <col min="13051" max="13051" width="24.33203125" style="34" customWidth="1"/>
    <col min="13052" max="13052" width="11.44140625" style="34"/>
    <col min="13053" max="13053" width="49" style="34" customWidth="1"/>
    <col min="13054" max="13054" width="24.88671875" style="34" customWidth="1"/>
    <col min="13055" max="13055" width="11.44140625" style="34"/>
    <col min="13056" max="13057" width="37.109375" style="34" customWidth="1"/>
    <col min="13058" max="13058" width="30.44140625" style="34" bestFit="1" customWidth="1"/>
    <col min="13059" max="13060" width="30.44140625" style="34" customWidth="1"/>
    <col min="13061" max="13062" width="23.44140625" style="34" customWidth="1"/>
    <col min="13063" max="13063" width="34.33203125" style="34" customWidth="1"/>
    <col min="13064" max="13064" width="15.6640625" style="34" bestFit="1" customWidth="1"/>
    <col min="13065" max="13065" width="15.6640625" style="34" customWidth="1"/>
    <col min="13066" max="13066" width="29.44140625" style="34" customWidth="1"/>
    <col min="13067" max="13067" width="16.6640625" style="34" customWidth="1"/>
    <col min="13068" max="13304" width="11.44140625" style="34"/>
    <col min="13305" max="13305" width="12" style="34" bestFit="1" customWidth="1"/>
    <col min="13306" max="13306" width="16.6640625" style="34" customWidth="1"/>
    <col min="13307" max="13307" width="24.33203125" style="34" customWidth="1"/>
    <col min="13308" max="13308" width="11.44140625" style="34"/>
    <col min="13309" max="13309" width="49" style="34" customWidth="1"/>
    <col min="13310" max="13310" width="24.88671875" style="34" customWidth="1"/>
    <col min="13311" max="13311" width="11.44140625" style="34"/>
    <col min="13312" max="13313" width="37.109375" style="34" customWidth="1"/>
    <col min="13314" max="13314" width="30.44140625" style="34" bestFit="1" customWidth="1"/>
    <col min="13315" max="13316" width="30.44140625" style="34" customWidth="1"/>
    <col min="13317" max="13318" width="23.44140625" style="34" customWidth="1"/>
    <col min="13319" max="13319" width="34.33203125" style="34" customWidth="1"/>
    <col min="13320" max="13320" width="15.6640625" style="34" bestFit="1" customWidth="1"/>
    <col min="13321" max="13321" width="15.6640625" style="34" customWidth="1"/>
    <col min="13322" max="13322" width="29.44140625" style="34" customWidth="1"/>
    <col min="13323" max="13323" width="16.6640625" style="34" customWidth="1"/>
    <col min="13324" max="13560" width="11.44140625" style="34"/>
    <col min="13561" max="13561" width="12" style="34" bestFit="1" customWidth="1"/>
    <col min="13562" max="13562" width="16.6640625" style="34" customWidth="1"/>
    <col min="13563" max="13563" width="24.33203125" style="34" customWidth="1"/>
    <col min="13564" max="13564" width="11.44140625" style="34"/>
    <col min="13565" max="13565" width="49" style="34" customWidth="1"/>
    <col min="13566" max="13566" width="24.88671875" style="34" customWidth="1"/>
    <col min="13567" max="13567" width="11.44140625" style="34"/>
    <col min="13568" max="13569" width="37.109375" style="34" customWidth="1"/>
    <col min="13570" max="13570" width="30.44140625" style="34" bestFit="1" customWidth="1"/>
    <col min="13571" max="13572" width="30.44140625" style="34" customWidth="1"/>
    <col min="13573" max="13574" width="23.44140625" style="34" customWidth="1"/>
    <col min="13575" max="13575" width="34.33203125" style="34" customWidth="1"/>
    <col min="13576" max="13576" width="15.6640625" style="34" bestFit="1" customWidth="1"/>
    <col min="13577" max="13577" width="15.6640625" style="34" customWidth="1"/>
    <col min="13578" max="13578" width="29.44140625" style="34" customWidth="1"/>
    <col min="13579" max="13579" width="16.6640625" style="34" customWidth="1"/>
    <col min="13580" max="13816" width="11.44140625" style="34"/>
    <col min="13817" max="13817" width="12" style="34" bestFit="1" customWidth="1"/>
    <col min="13818" max="13818" width="16.6640625" style="34" customWidth="1"/>
    <col min="13819" max="13819" width="24.33203125" style="34" customWidth="1"/>
    <col min="13820" max="13820" width="11.44140625" style="34"/>
    <col min="13821" max="13821" width="49" style="34" customWidth="1"/>
    <col min="13822" max="13822" width="24.88671875" style="34" customWidth="1"/>
    <col min="13823" max="13823" width="11.44140625" style="34"/>
    <col min="13824" max="13825" width="37.109375" style="34" customWidth="1"/>
    <col min="13826" max="13826" width="30.44140625" style="34" bestFit="1" customWidth="1"/>
    <col min="13827" max="13828" width="30.44140625" style="34" customWidth="1"/>
    <col min="13829" max="13830" width="23.44140625" style="34" customWidth="1"/>
    <col min="13831" max="13831" width="34.33203125" style="34" customWidth="1"/>
    <col min="13832" max="13832" width="15.6640625" style="34" bestFit="1" customWidth="1"/>
    <col min="13833" max="13833" width="15.6640625" style="34" customWidth="1"/>
    <col min="13834" max="13834" width="29.44140625" style="34" customWidth="1"/>
    <col min="13835" max="13835" width="16.6640625" style="34" customWidth="1"/>
    <col min="13836" max="14072" width="11.44140625" style="34"/>
    <col min="14073" max="14073" width="12" style="34" bestFit="1" customWidth="1"/>
    <col min="14074" max="14074" width="16.6640625" style="34" customWidth="1"/>
    <col min="14075" max="14075" width="24.33203125" style="34" customWidth="1"/>
    <col min="14076" max="14076" width="11.44140625" style="34"/>
    <col min="14077" max="14077" width="49" style="34" customWidth="1"/>
    <col min="14078" max="14078" width="24.88671875" style="34" customWidth="1"/>
    <col min="14079" max="14079" width="11.44140625" style="34"/>
    <col min="14080" max="14081" width="37.109375" style="34" customWidth="1"/>
    <col min="14082" max="14082" width="30.44140625" style="34" bestFit="1" customWidth="1"/>
    <col min="14083" max="14084" width="30.44140625" style="34" customWidth="1"/>
    <col min="14085" max="14086" width="23.44140625" style="34" customWidth="1"/>
    <col min="14087" max="14087" width="34.33203125" style="34" customWidth="1"/>
    <col min="14088" max="14088" width="15.6640625" style="34" bestFit="1" customWidth="1"/>
    <col min="14089" max="14089" width="15.6640625" style="34" customWidth="1"/>
    <col min="14090" max="14090" width="29.44140625" style="34" customWidth="1"/>
    <col min="14091" max="14091" width="16.6640625" style="34" customWidth="1"/>
    <col min="14092" max="14328" width="11.44140625" style="34"/>
    <col min="14329" max="14329" width="12" style="34" bestFit="1" customWidth="1"/>
    <col min="14330" max="14330" width="16.6640625" style="34" customWidth="1"/>
    <col min="14331" max="14331" width="24.33203125" style="34" customWidth="1"/>
    <col min="14332" max="14332" width="11.44140625" style="34"/>
    <col min="14333" max="14333" width="49" style="34" customWidth="1"/>
    <col min="14334" max="14334" width="24.88671875" style="34" customWidth="1"/>
    <col min="14335" max="14335" width="11.44140625" style="34"/>
    <col min="14336" max="14337" width="37.109375" style="34" customWidth="1"/>
    <col min="14338" max="14338" width="30.44140625" style="34" bestFit="1" customWidth="1"/>
    <col min="14339" max="14340" width="30.44140625" style="34" customWidth="1"/>
    <col min="14341" max="14342" width="23.44140625" style="34" customWidth="1"/>
    <col min="14343" max="14343" width="34.33203125" style="34" customWidth="1"/>
    <col min="14344" max="14344" width="15.6640625" style="34" bestFit="1" customWidth="1"/>
    <col min="14345" max="14345" width="15.6640625" style="34" customWidth="1"/>
    <col min="14346" max="14346" width="29.44140625" style="34" customWidth="1"/>
    <col min="14347" max="14347" width="16.6640625" style="34" customWidth="1"/>
    <col min="14348" max="14584" width="11.44140625" style="34"/>
    <col min="14585" max="14585" width="12" style="34" bestFit="1" customWidth="1"/>
    <col min="14586" max="14586" width="16.6640625" style="34" customWidth="1"/>
    <col min="14587" max="14587" width="24.33203125" style="34" customWidth="1"/>
    <col min="14588" max="14588" width="11.44140625" style="34"/>
    <col min="14589" max="14589" width="49" style="34" customWidth="1"/>
    <col min="14590" max="14590" width="24.88671875" style="34" customWidth="1"/>
    <col min="14591" max="14591" width="11.44140625" style="34"/>
    <col min="14592" max="14593" width="37.109375" style="34" customWidth="1"/>
    <col min="14594" max="14594" width="30.44140625" style="34" bestFit="1" customWidth="1"/>
    <col min="14595" max="14596" width="30.44140625" style="34" customWidth="1"/>
    <col min="14597" max="14598" width="23.44140625" style="34" customWidth="1"/>
    <col min="14599" max="14599" width="34.33203125" style="34" customWidth="1"/>
    <col min="14600" max="14600" width="15.6640625" style="34" bestFit="1" customWidth="1"/>
    <col min="14601" max="14601" width="15.6640625" style="34" customWidth="1"/>
    <col min="14602" max="14602" width="29.44140625" style="34" customWidth="1"/>
    <col min="14603" max="14603" width="16.6640625" style="34" customWidth="1"/>
    <col min="14604" max="14840" width="11.44140625" style="34"/>
    <col min="14841" max="14841" width="12" style="34" bestFit="1" customWidth="1"/>
    <col min="14842" max="14842" width="16.6640625" style="34" customWidth="1"/>
    <col min="14843" max="14843" width="24.33203125" style="34" customWidth="1"/>
    <col min="14844" max="14844" width="11.44140625" style="34"/>
    <col min="14845" max="14845" width="49" style="34" customWidth="1"/>
    <col min="14846" max="14846" width="24.88671875" style="34" customWidth="1"/>
    <col min="14847" max="14847" width="11.44140625" style="34"/>
    <col min="14848" max="14849" width="37.109375" style="34" customWidth="1"/>
    <col min="14850" max="14850" width="30.44140625" style="34" bestFit="1" customWidth="1"/>
    <col min="14851" max="14852" width="30.44140625" style="34" customWidth="1"/>
    <col min="14853" max="14854" width="23.44140625" style="34" customWidth="1"/>
    <col min="14855" max="14855" width="34.33203125" style="34" customWidth="1"/>
    <col min="14856" max="14856" width="15.6640625" style="34" bestFit="1" customWidth="1"/>
    <col min="14857" max="14857" width="15.6640625" style="34" customWidth="1"/>
    <col min="14858" max="14858" width="29.44140625" style="34" customWidth="1"/>
    <col min="14859" max="14859" width="16.6640625" style="34" customWidth="1"/>
    <col min="14860" max="15096" width="11.44140625" style="34"/>
    <col min="15097" max="15097" width="12" style="34" bestFit="1" customWidth="1"/>
    <col min="15098" max="15098" width="16.6640625" style="34" customWidth="1"/>
    <col min="15099" max="15099" width="24.33203125" style="34" customWidth="1"/>
    <col min="15100" max="15100" width="11.44140625" style="34"/>
    <col min="15101" max="15101" width="49" style="34" customWidth="1"/>
    <col min="15102" max="15102" width="24.88671875" style="34" customWidth="1"/>
    <col min="15103" max="15103" width="11.44140625" style="34"/>
    <col min="15104" max="15105" width="37.109375" style="34" customWidth="1"/>
    <col min="15106" max="15106" width="30.44140625" style="34" bestFit="1" customWidth="1"/>
    <col min="15107" max="15108" width="30.44140625" style="34" customWidth="1"/>
    <col min="15109" max="15110" width="23.44140625" style="34" customWidth="1"/>
    <col min="15111" max="15111" width="34.33203125" style="34" customWidth="1"/>
    <col min="15112" max="15112" width="15.6640625" style="34" bestFit="1" customWidth="1"/>
    <col min="15113" max="15113" width="15.6640625" style="34" customWidth="1"/>
    <col min="15114" max="15114" width="29.44140625" style="34" customWidth="1"/>
    <col min="15115" max="15115" width="16.6640625" style="34" customWidth="1"/>
    <col min="15116" max="15352" width="11.44140625" style="34"/>
    <col min="15353" max="15353" width="12" style="34" bestFit="1" customWidth="1"/>
    <col min="15354" max="15354" width="16.6640625" style="34" customWidth="1"/>
    <col min="15355" max="15355" width="24.33203125" style="34" customWidth="1"/>
    <col min="15356" max="15356" width="11.44140625" style="34"/>
    <col min="15357" max="15357" width="49" style="34" customWidth="1"/>
    <col min="15358" max="15358" width="24.88671875" style="34" customWidth="1"/>
    <col min="15359" max="15359" width="11.44140625" style="34"/>
    <col min="15360" max="15361" width="37.109375" style="34" customWidth="1"/>
    <col min="15362" max="15362" width="30.44140625" style="34" bestFit="1" customWidth="1"/>
    <col min="15363" max="15364" width="30.44140625" style="34" customWidth="1"/>
    <col min="15365" max="15366" width="23.44140625" style="34" customWidth="1"/>
    <col min="15367" max="15367" width="34.33203125" style="34" customWidth="1"/>
    <col min="15368" max="15368" width="15.6640625" style="34" bestFit="1" customWidth="1"/>
    <col min="15369" max="15369" width="15.6640625" style="34" customWidth="1"/>
    <col min="15370" max="15370" width="29.44140625" style="34" customWidth="1"/>
    <col min="15371" max="15371" width="16.6640625" style="34" customWidth="1"/>
    <col min="15372" max="15608" width="11.44140625" style="34"/>
    <col min="15609" max="15609" width="12" style="34" bestFit="1" customWidth="1"/>
    <col min="15610" max="15610" width="16.6640625" style="34" customWidth="1"/>
    <col min="15611" max="15611" width="24.33203125" style="34" customWidth="1"/>
    <col min="15612" max="15612" width="11.44140625" style="34"/>
    <col min="15613" max="15613" width="49" style="34" customWidth="1"/>
    <col min="15614" max="15614" width="24.88671875" style="34" customWidth="1"/>
    <col min="15615" max="15615" width="11.44140625" style="34"/>
    <col min="15616" max="15617" width="37.109375" style="34" customWidth="1"/>
    <col min="15618" max="15618" width="30.44140625" style="34" bestFit="1" customWidth="1"/>
    <col min="15619" max="15620" width="30.44140625" style="34" customWidth="1"/>
    <col min="15621" max="15622" width="23.44140625" style="34" customWidth="1"/>
    <col min="15623" max="15623" width="34.33203125" style="34" customWidth="1"/>
    <col min="15624" max="15624" width="15.6640625" style="34" bestFit="1" customWidth="1"/>
    <col min="15625" max="15625" width="15.6640625" style="34" customWidth="1"/>
    <col min="15626" max="15626" width="29.44140625" style="34" customWidth="1"/>
    <col min="15627" max="15627" width="16.6640625" style="34" customWidth="1"/>
    <col min="15628" max="15864" width="11.44140625" style="34"/>
    <col min="15865" max="15865" width="12" style="34" bestFit="1" customWidth="1"/>
    <col min="15866" max="15866" width="16.6640625" style="34" customWidth="1"/>
    <col min="15867" max="15867" width="24.33203125" style="34" customWidth="1"/>
    <col min="15868" max="15868" width="11.44140625" style="34"/>
    <col min="15869" max="15869" width="49" style="34" customWidth="1"/>
    <col min="15870" max="15870" width="24.88671875" style="34" customWidth="1"/>
    <col min="15871" max="15871" width="11.44140625" style="34"/>
    <col min="15872" max="15873" width="37.109375" style="34" customWidth="1"/>
    <col min="15874" max="15874" width="30.44140625" style="34" bestFit="1" customWidth="1"/>
    <col min="15875" max="15876" width="30.44140625" style="34" customWidth="1"/>
    <col min="15877" max="15878" width="23.44140625" style="34" customWidth="1"/>
    <col min="15879" max="15879" width="34.33203125" style="34" customWidth="1"/>
    <col min="15880" max="15880" width="15.6640625" style="34" bestFit="1" customWidth="1"/>
    <col min="15881" max="15881" width="15.6640625" style="34" customWidth="1"/>
    <col min="15882" max="15882" width="29.44140625" style="34" customWidth="1"/>
    <col min="15883" max="15883" width="16.6640625" style="34" customWidth="1"/>
    <col min="15884" max="16120" width="11.44140625" style="34"/>
    <col min="16121" max="16121" width="12" style="34" bestFit="1" customWidth="1"/>
    <col min="16122" max="16122" width="16.6640625" style="34" customWidth="1"/>
    <col min="16123" max="16123" width="24.33203125" style="34" customWidth="1"/>
    <col min="16124" max="16124" width="11.44140625" style="34"/>
    <col min="16125" max="16125" width="49" style="34" customWidth="1"/>
    <col min="16126" max="16126" width="24.88671875" style="34" customWidth="1"/>
    <col min="16127" max="16127" width="11.44140625" style="34"/>
    <col min="16128" max="16129" width="37.109375" style="34" customWidth="1"/>
    <col min="16130" max="16130" width="30.44140625" style="34" bestFit="1" customWidth="1"/>
    <col min="16131" max="16132" width="30.44140625" style="34" customWidth="1"/>
    <col min="16133" max="16134" width="23.44140625" style="34" customWidth="1"/>
    <col min="16135" max="16135" width="34.33203125" style="34" customWidth="1"/>
    <col min="16136" max="16136" width="15.6640625" style="34" bestFit="1" customWidth="1"/>
    <col min="16137" max="16137" width="15.6640625" style="34" customWidth="1"/>
    <col min="16138" max="16138" width="29.44140625" style="34" customWidth="1"/>
    <col min="16139" max="16139" width="16.6640625" style="34" customWidth="1"/>
    <col min="16140" max="16384" width="11.44140625" style="34"/>
  </cols>
  <sheetData>
    <row r="1" spans="1:12" ht="90" customHeight="1">
      <c r="C1" s="1286"/>
      <c r="D1" s="1286"/>
      <c r="E1" s="1286"/>
      <c r="F1" s="1286"/>
      <c r="G1" s="1286"/>
      <c r="H1" s="1286"/>
      <c r="I1" s="1286"/>
      <c r="J1" s="1286"/>
      <c r="K1" s="1286"/>
      <c r="L1" s="1286"/>
    </row>
    <row r="2" spans="1:12" ht="12.75" customHeight="1">
      <c r="C2" s="36"/>
      <c r="D2" s="35"/>
      <c r="E2" s="36"/>
      <c r="F2" s="35"/>
      <c r="G2" s="35"/>
      <c r="H2" s="57"/>
      <c r="I2" s="46"/>
      <c r="J2" s="47"/>
      <c r="K2" s="44"/>
      <c r="L2" s="47"/>
    </row>
    <row r="3" spans="1:12" ht="21.75" customHeight="1">
      <c r="C3" s="1287" t="s">
        <v>473</v>
      </c>
      <c r="D3" s="1287"/>
      <c r="E3" s="1287"/>
      <c r="F3" s="1287"/>
      <c r="G3" s="1288" t="s">
        <v>474</v>
      </c>
      <c r="H3" s="1288"/>
      <c r="I3" s="1288"/>
      <c r="J3" s="1288"/>
      <c r="K3" s="1288"/>
      <c r="L3" s="1288"/>
    </row>
    <row r="4" spans="1:12" ht="118.5" customHeight="1">
      <c r="A4" s="41"/>
      <c r="C4" s="161" t="s">
        <v>475</v>
      </c>
      <c r="D4" s="131" t="s">
        <v>476</v>
      </c>
      <c r="E4" s="131" t="s">
        <v>477</v>
      </c>
      <c r="F4" s="131" t="s">
        <v>478</v>
      </c>
      <c r="G4" s="132" t="s">
        <v>479</v>
      </c>
      <c r="H4" s="132" t="s">
        <v>480</v>
      </c>
      <c r="I4" s="132" t="s">
        <v>481</v>
      </c>
      <c r="J4" s="132" t="s">
        <v>482</v>
      </c>
      <c r="K4" s="132" t="s">
        <v>483</v>
      </c>
      <c r="L4" s="132" t="s">
        <v>484</v>
      </c>
    </row>
    <row r="5" spans="1:12" ht="57.75" customHeight="1">
      <c r="A5" s="41"/>
      <c r="C5" s="1206" t="s">
        <v>485</v>
      </c>
      <c r="D5" s="386" t="s">
        <v>486</v>
      </c>
      <c r="E5" s="358">
        <v>0</v>
      </c>
      <c r="F5" s="356" t="s">
        <v>875</v>
      </c>
      <c r="G5" s="1207" t="s">
        <v>488</v>
      </c>
      <c r="H5" s="1289" t="s">
        <v>489</v>
      </c>
      <c r="I5" s="1289" t="s">
        <v>489</v>
      </c>
      <c r="J5" s="1208">
        <v>3</v>
      </c>
      <c r="K5" s="1289" t="s">
        <v>490</v>
      </c>
      <c r="L5" s="1208">
        <f>+J5</f>
        <v>3</v>
      </c>
    </row>
    <row r="6" spans="1:12" ht="95.25" customHeight="1">
      <c r="A6" s="41"/>
      <c r="C6" s="1206"/>
      <c r="D6" s="1207" t="s">
        <v>856</v>
      </c>
      <c r="E6" s="358">
        <v>1</v>
      </c>
      <c r="F6" s="356" t="s">
        <v>876</v>
      </c>
      <c r="G6" s="1207"/>
      <c r="H6" s="1289"/>
      <c r="I6" s="1289"/>
      <c r="J6" s="1208"/>
      <c r="K6" s="1289"/>
      <c r="L6" s="1208"/>
    </row>
    <row r="7" spans="1:12" ht="143.1" customHeight="1">
      <c r="A7" s="41"/>
      <c r="C7" s="1206"/>
      <c r="D7" s="1207"/>
      <c r="E7" s="358">
        <v>2</v>
      </c>
      <c r="F7" s="356" t="s">
        <v>857</v>
      </c>
      <c r="G7" s="1207"/>
      <c r="H7" s="1289"/>
      <c r="I7" s="1289"/>
      <c r="J7" s="1208"/>
      <c r="K7" s="1289"/>
      <c r="L7" s="1208"/>
    </row>
    <row r="8" spans="1:12" ht="108" customHeight="1">
      <c r="A8" s="41"/>
      <c r="C8" s="1206"/>
      <c r="D8" s="1207"/>
      <c r="E8" s="358">
        <v>3</v>
      </c>
      <c r="F8" s="356" t="s">
        <v>877</v>
      </c>
      <c r="G8" s="1207"/>
      <c r="H8" s="1289"/>
      <c r="I8" s="1289"/>
      <c r="J8" s="1208"/>
      <c r="K8" s="1289"/>
      <c r="L8" s="1208"/>
    </row>
    <row r="9" spans="1:12" ht="78" customHeight="1">
      <c r="A9" s="41"/>
      <c r="C9" s="1266" t="s">
        <v>492</v>
      </c>
      <c r="D9" s="387" t="s">
        <v>864</v>
      </c>
      <c r="E9" s="133">
        <v>0</v>
      </c>
      <c r="F9" s="352" t="s">
        <v>493</v>
      </c>
      <c r="G9" s="1245"/>
      <c r="H9" s="1246" t="str">
        <f>+Aplicativo!C273</f>
        <v>C6. Cumplimiento de la zonificación</v>
      </c>
      <c r="I9" s="134" t="s">
        <v>494</v>
      </c>
      <c r="J9" s="1247">
        <f>+IF(Aplicativo!H287="","",Aplicativo!H287)</f>
        <v>2</v>
      </c>
      <c r="K9" s="1233" t="str">
        <f>+IF(J9="","",VLOOKUP(J9,Aplicativo!C283:I286,2))</f>
        <v>Se está en proceso de definir una reglamentación específica que regule los usos del área. Se presentan conflictos con los usuarios en el área</v>
      </c>
      <c r="L9" s="1247">
        <f>+IF(AND(J9=1),0,IF(AND(J9=2),1,IF(AND(J9=3),3,IF(AND(J9=4),3,""))))</f>
        <v>1</v>
      </c>
    </row>
    <row r="10" spans="1:12" ht="108" customHeight="1">
      <c r="A10" s="41"/>
      <c r="C10" s="1266"/>
      <c r="D10" s="1233" t="s">
        <v>859</v>
      </c>
      <c r="E10" s="133">
        <v>1</v>
      </c>
      <c r="F10" s="352" t="s">
        <v>878</v>
      </c>
      <c r="G10" s="1245"/>
      <c r="H10" s="1246"/>
      <c r="I10" s="134" t="s">
        <v>495</v>
      </c>
      <c r="J10" s="1247"/>
      <c r="K10" s="1233"/>
      <c r="L10" s="1247"/>
    </row>
    <row r="11" spans="1:12" ht="90.75" customHeight="1">
      <c r="A11" s="41"/>
      <c r="C11" s="1266"/>
      <c r="D11" s="1233"/>
      <c r="E11" s="133">
        <v>2</v>
      </c>
      <c r="F11" s="352" t="s">
        <v>1034</v>
      </c>
      <c r="G11" s="1245"/>
      <c r="H11" s="1246"/>
      <c r="I11" s="134" t="s">
        <v>505</v>
      </c>
      <c r="J11" s="1247"/>
      <c r="K11" s="1233"/>
      <c r="L11" s="1247"/>
    </row>
    <row r="12" spans="1:12" ht="81.75" customHeight="1">
      <c r="A12" s="41"/>
      <c r="C12" s="1266"/>
      <c r="D12" s="1233"/>
      <c r="E12" s="133">
        <v>3</v>
      </c>
      <c r="F12" s="352" t="s">
        <v>497</v>
      </c>
      <c r="G12" s="1245"/>
      <c r="H12" s="1246"/>
      <c r="I12" s="134" t="s">
        <v>546</v>
      </c>
      <c r="J12" s="1247"/>
      <c r="K12" s="1233"/>
      <c r="L12" s="1247"/>
    </row>
    <row r="13" spans="1:12" ht="108" customHeight="1">
      <c r="A13" s="41"/>
      <c r="C13" s="1285" t="s">
        <v>499</v>
      </c>
      <c r="D13" s="389" t="s">
        <v>865</v>
      </c>
      <c r="E13" s="135">
        <v>0</v>
      </c>
      <c r="F13" s="353" t="s">
        <v>500</v>
      </c>
      <c r="G13" s="1273"/>
      <c r="H13" s="1274" t="str">
        <f>+Aplicativo!C517</f>
        <v>E2. Talento humano</v>
      </c>
      <c r="I13" s="136" t="s">
        <v>494</v>
      </c>
      <c r="J13" s="1269">
        <f>+IF(Aplicativo!H531="","",Aplicativo!H531)</f>
        <v>1</v>
      </c>
      <c r="K13" s="1270" t="str">
        <f>+IF(J13="","",VLOOKUP(J13,Aplicativo!C527:I530,2,FALSE))</f>
        <v>El personal es insuficiente para implementar todas las líneas de gestión y sus destrezas y competencias no son las requeridas</v>
      </c>
      <c r="L13" s="1269">
        <f>+IF(AND(J13=1),0,IF(AND(J13=2),1,IF(AND(J13=3),2,IF(AND(J13=4),3,""))))</f>
        <v>0</v>
      </c>
    </row>
    <row r="14" spans="1:12" ht="108" customHeight="1">
      <c r="A14" s="41"/>
      <c r="C14" s="1285"/>
      <c r="D14" s="1270" t="s">
        <v>860</v>
      </c>
      <c r="E14" s="135">
        <v>1</v>
      </c>
      <c r="F14" s="353" t="s">
        <v>1071</v>
      </c>
      <c r="G14" s="1273"/>
      <c r="H14" s="1274"/>
      <c r="I14" s="136" t="s">
        <v>495</v>
      </c>
      <c r="J14" s="1269"/>
      <c r="K14" s="1270"/>
      <c r="L14" s="1269"/>
    </row>
    <row r="15" spans="1:12" ht="108" customHeight="1">
      <c r="A15" s="41"/>
      <c r="C15" s="1285"/>
      <c r="D15" s="1270"/>
      <c r="E15" s="135">
        <v>2</v>
      </c>
      <c r="F15" s="353" t="s">
        <v>501</v>
      </c>
      <c r="G15" s="1273"/>
      <c r="H15" s="1274"/>
      <c r="I15" s="136" t="s">
        <v>496</v>
      </c>
      <c r="J15" s="1269"/>
      <c r="K15" s="1270"/>
      <c r="L15" s="1269"/>
    </row>
    <row r="16" spans="1:12" ht="108" customHeight="1">
      <c r="A16" s="41"/>
      <c r="C16" s="1285"/>
      <c r="D16" s="1270"/>
      <c r="E16" s="135">
        <v>3</v>
      </c>
      <c r="F16" s="353" t="s">
        <v>502</v>
      </c>
      <c r="G16" s="1273"/>
      <c r="H16" s="1274"/>
      <c r="I16" s="136" t="s">
        <v>498</v>
      </c>
      <c r="J16" s="1269"/>
      <c r="K16" s="1270"/>
      <c r="L16" s="1269"/>
    </row>
    <row r="17" spans="1:12" ht="79.5" customHeight="1">
      <c r="A17" s="41"/>
      <c r="C17" s="1266" t="s">
        <v>492</v>
      </c>
      <c r="D17" s="388" t="s">
        <v>866</v>
      </c>
      <c r="E17" s="133">
        <v>0</v>
      </c>
      <c r="F17" s="352" t="s">
        <v>503</v>
      </c>
      <c r="G17" s="1233" t="s">
        <v>504</v>
      </c>
      <c r="H17" s="1284" t="s">
        <v>489</v>
      </c>
      <c r="I17" s="134" t="s">
        <v>505</v>
      </c>
      <c r="J17" s="1247" t="str">
        <f>+IF(Aplicativo!E653&lt;=60%,"1",IF(AND(Aplicativo!E653&gt;60%,Aplicativo!E653&lt;=70%),"2",IF(Aplicativo!E653&gt;70%,"3")))</f>
        <v>1</v>
      </c>
      <c r="K17" s="1284" t="s">
        <v>490</v>
      </c>
      <c r="L17" s="1247" t="str">
        <f>+IF(J17="","",J17)</f>
        <v>1</v>
      </c>
    </row>
    <row r="18" spans="1:12" ht="65.25" customHeight="1">
      <c r="A18" s="41"/>
      <c r="C18" s="1266"/>
      <c r="D18" s="1233" t="s">
        <v>1072</v>
      </c>
      <c r="E18" s="133">
        <v>1</v>
      </c>
      <c r="F18" s="352" t="s">
        <v>861</v>
      </c>
      <c r="G18" s="1233"/>
      <c r="H18" s="1284"/>
      <c r="I18" s="134" t="s">
        <v>506</v>
      </c>
      <c r="J18" s="1247"/>
      <c r="K18" s="1284"/>
      <c r="L18" s="1247"/>
    </row>
    <row r="19" spans="1:12" ht="65.25" customHeight="1">
      <c r="A19" s="41"/>
      <c r="C19" s="1266"/>
      <c r="D19" s="1233"/>
      <c r="E19" s="133">
        <v>2</v>
      </c>
      <c r="F19" s="352" t="s">
        <v>507</v>
      </c>
      <c r="G19" s="1233"/>
      <c r="H19" s="1284"/>
      <c r="I19" s="134" t="s">
        <v>508</v>
      </c>
      <c r="J19" s="1247"/>
      <c r="K19" s="1284"/>
      <c r="L19" s="1247"/>
    </row>
    <row r="20" spans="1:12" ht="59.25" customHeight="1">
      <c r="A20" s="41"/>
      <c r="C20" s="1266"/>
      <c r="D20" s="1233"/>
      <c r="E20" s="133">
        <v>3</v>
      </c>
      <c r="F20" s="352" t="s">
        <v>509</v>
      </c>
      <c r="G20" s="1233"/>
      <c r="H20" s="1284"/>
      <c r="I20" s="134" t="s">
        <v>510</v>
      </c>
      <c r="J20" s="1247"/>
      <c r="K20" s="1284"/>
      <c r="L20" s="1247"/>
    </row>
    <row r="21" spans="1:12" ht="75.75" customHeight="1">
      <c r="A21" s="41"/>
      <c r="C21" s="1266" t="s">
        <v>492</v>
      </c>
      <c r="D21" s="388" t="s">
        <v>867</v>
      </c>
      <c r="E21" s="133">
        <v>0</v>
      </c>
      <c r="F21" s="352" t="s">
        <v>511</v>
      </c>
      <c r="G21" s="1282"/>
      <c r="H21" s="1246" t="str">
        <f>+Aplicativo!C185</f>
        <v>C1. Coherencia en el diseño del área protegida</v>
      </c>
      <c r="I21" s="134" t="s">
        <v>494</v>
      </c>
      <c r="J21" s="1247">
        <f>+IF(Aplicativo!H199="","",Aplicativo!H199)</f>
        <v>4</v>
      </c>
      <c r="K21" s="1233" t="str">
        <f>+IF(J21="","",VLOOKUP(J21,Aplicativo!C195:I198,2,FALSE))</f>
        <v>La categoría de manejo, el diseño del área y la zonificación son coherentes entre sí, favoreciendo el cumplimiento de los objetivos de conservación</v>
      </c>
      <c r="L21" s="1247">
        <f>+IF(AND(J21=1),0,IF(AND(J21=2),2,IF(AND(J21=3),2,IF(AND(J21=4),3,""))))</f>
        <v>3</v>
      </c>
    </row>
    <row r="22" spans="1:12" ht="132" customHeight="1">
      <c r="A22" s="41"/>
      <c r="C22" s="1266"/>
      <c r="D22" s="1233" t="s">
        <v>1073</v>
      </c>
      <c r="E22" s="133">
        <v>1</v>
      </c>
      <c r="F22" s="352" t="s">
        <v>862</v>
      </c>
      <c r="G22" s="1282"/>
      <c r="H22" s="1246"/>
      <c r="I22" s="134" t="s">
        <v>505</v>
      </c>
      <c r="J22" s="1247"/>
      <c r="K22" s="1233"/>
      <c r="L22" s="1247"/>
    </row>
    <row r="23" spans="1:12" ht="105.9" customHeight="1">
      <c r="A23" s="41"/>
      <c r="C23" s="1266"/>
      <c r="D23" s="1233"/>
      <c r="E23" s="133">
        <v>2</v>
      </c>
      <c r="F23" s="352" t="s">
        <v>863</v>
      </c>
      <c r="G23" s="1282"/>
      <c r="H23" s="1246"/>
      <c r="I23" s="134" t="s">
        <v>538</v>
      </c>
      <c r="J23" s="1247"/>
      <c r="K23" s="1233"/>
      <c r="L23" s="1247"/>
    </row>
    <row r="24" spans="1:12" ht="146.1" customHeight="1">
      <c r="A24" s="41"/>
      <c r="C24" s="1266"/>
      <c r="D24" s="1233"/>
      <c r="E24" s="133">
        <v>3</v>
      </c>
      <c r="F24" s="352" t="s">
        <v>1074</v>
      </c>
      <c r="G24" s="1282"/>
      <c r="H24" s="1246"/>
      <c r="I24" s="134" t="s">
        <v>498</v>
      </c>
      <c r="J24" s="1247"/>
      <c r="K24" s="1233"/>
      <c r="L24" s="1247"/>
    </row>
    <row r="25" spans="1:12" ht="60.75" customHeight="1">
      <c r="A25" s="41"/>
      <c r="C25" s="1281" t="s">
        <v>512</v>
      </c>
      <c r="D25" s="390" t="s">
        <v>868</v>
      </c>
      <c r="E25" s="357">
        <v>0</v>
      </c>
      <c r="F25" s="355" t="s">
        <v>513</v>
      </c>
      <c r="G25" s="1276"/>
      <c r="H25" s="1238" t="str">
        <f>+Aplicativo!C202</f>
        <v>C2. Límites del área protegida</v>
      </c>
      <c r="I25" s="137" t="s">
        <v>505</v>
      </c>
      <c r="J25" s="1204">
        <f>+IF(Aplicativo!E361="","",Aplicativo!E361)</f>
        <v>4</v>
      </c>
      <c r="K25" s="1205" t="str">
        <f>+IF(J25="","",VLOOKUP(J25,Aplicativo!C212:I215,2,FALSE))</f>
        <v>Los límites son claros y coherentes entre la resolución y la cartografía, y son reconocidos y respetados por todos los actores sociales e institucionales</v>
      </c>
      <c r="L25" s="1204">
        <f>+IF(AND(J25=1),1,IF(AND(J25=2),2,IF(AND(J25=3),2,IF(AND(J25=4),3,""))))</f>
        <v>3</v>
      </c>
    </row>
    <row r="26" spans="1:12" ht="69" customHeight="1">
      <c r="A26" s="41"/>
      <c r="C26" s="1281"/>
      <c r="D26" s="1205" t="s">
        <v>514</v>
      </c>
      <c r="E26" s="357">
        <v>1</v>
      </c>
      <c r="F26" s="355" t="s">
        <v>515</v>
      </c>
      <c r="G26" s="1276"/>
      <c r="H26" s="1238"/>
      <c r="I26" s="137" t="s">
        <v>934</v>
      </c>
      <c r="J26" s="1204"/>
      <c r="K26" s="1205"/>
      <c r="L26" s="1204"/>
    </row>
    <row r="27" spans="1:12" ht="72.75" customHeight="1">
      <c r="A27" s="41"/>
      <c r="C27" s="1281"/>
      <c r="D27" s="1205"/>
      <c r="E27" s="357">
        <v>2</v>
      </c>
      <c r="F27" s="355" t="s">
        <v>517</v>
      </c>
      <c r="G27" s="1276"/>
      <c r="H27" s="1238"/>
      <c r="I27" s="137" t="s">
        <v>538</v>
      </c>
      <c r="J27" s="1204"/>
      <c r="K27" s="1205"/>
      <c r="L27" s="1204"/>
    </row>
    <row r="28" spans="1:12" ht="83.25" customHeight="1">
      <c r="A28" s="41"/>
      <c r="C28" s="1281"/>
      <c r="D28" s="1205"/>
      <c r="E28" s="357">
        <v>3</v>
      </c>
      <c r="F28" s="355" t="s">
        <v>518</v>
      </c>
      <c r="G28" s="1276"/>
      <c r="H28" s="1238"/>
      <c r="I28" s="137">
        <v>4</v>
      </c>
      <c r="J28" s="1204"/>
      <c r="K28" s="1205"/>
      <c r="L28" s="1204"/>
    </row>
    <row r="29" spans="1:12" ht="58.5" customHeight="1">
      <c r="A29" s="41"/>
      <c r="C29" s="1250" t="s">
        <v>492</v>
      </c>
      <c r="D29" s="388" t="s">
        <v>869</v>
      </c>
      <c r="E29" s="133">
        <v>0</v>
      </c>
      <c r="F29" s="352" t="s">
        <v>519</v>
      </c>
      <c r="G29" s="1233" t="s">
        <v>1070</v>
      </c>
      <c r="H29" s="1246" t="str">
        <f>+Aplicativo!C219</f>
        <v>C3. Coherencia e implementación del plan de manejo</v>
      </c>
      <c r="I29" s="134" t="s">
        <v>494</v>
      </c>
      <c r="J29" s="1283">
        <f>+IF(Aplicativo!E362="","",Aplicativo!E362)</f>
        <v>2</v>
      </c>
      <c r="K29" s="1233" t="str">
        <f>+IF(J29="","",VLOOKUP(J29,Aplicativo!C231:I234,2,FALSE))</f>
        <v>Existen vacíos en la coherencia en todos los componentes del plan de manejo. Se implementa parcialmente</v>
      </c>
      <c r="L29" s="1247">
        <f>+IF(AND(Aplicativo!H235=1,Aplicativo!H229="No"),0,IF(AND(Aplicativo!H235=1,Aplicativo!H229="Si"),1,IF(AND(J29=2),2,IF(AND(J29=3),2,IF(AND(J29=4),3,"")))))</f>
        <v>2</v>
      </c>
    </row>
    <row r="30" spans="1:12" ht="63" customHeight="1">
      <c r="A30" s="41"/>
      <c r="C30" s="1251"/>
      <c r="D30" s="1233" t="s">
        <v>520</v>
      </c>
      <c r="E30" s="133">
        <v>1</v>
      </c>
      <c r="F30" s="352" t="s">
        <v>521</v>
      </c>
      <c r="G30" s="1233"/>
      <c r="H30" s="1246"/>
      <c r="I30" s="134" t="s">
        <v>495</v>
      </c>
      <c r="J30" s="1283"/>
      <c r="K30" s="1233"/>
      <c r="L30" s="1247"/>
    </row>
    <row r="31" spans="1:12" ht="72" customHeight="1">
      <c r="A31" s="41"/>
      <c r="C31" s="1251"/>
      <c r="D31" s="1233"/>
      <c r="E31" s="133">
        <v>2</v>
      </c>
      <c r="F31" s="352" t="s">
        <v>1038</v>
      </c>
      <c r="G31" s="1233"/>
      <c r="H31" s="1246"/>
      <c r="I31" s="134" t="s">
        <v>496</v>
      </c>
      <c r="J31" s="1283"/>
      <c r="K31" s="1233"/>
      <c r="L31" s="1247"/>
    </row>
    <row r="32" spans="1:12" ht="53.25" customHeight="1">
      <c r="A32" s="41"/>
      <c r="C32" s="1251"/>
      <c r="D32" s="1233"/>
      <c r="E32" s="133">
        <v>3</v>
      </c>
      <c r="F32" s="352" t="s">
        <v>522</v>
      </c>
      <c r="G32" s="1233"/>
      <c r="H32" s="1246"/>
      <c r="I32" s="134" t="s">
        <v>498</v>
      </c>
      <c r="J32" s="1283"/>
      <c r="K32" s="1233"/>
      <c r="L32" s="1247"/>
    </row>
    <row r="33" spans="1:12" ht="66" customHeight="1">
      <c r="A33" s="41"/>
      <c r="C33" s="1251"/>
      <c r="D33" s="1239" t="s">
        <v>523</v>
      </c>
      <c r="E33" s="1219" t="s">
        <v>524</v>
      </c>
      <c r="F33" s="1217" t="s">
        <v>870</v>
      </c>
      <c r="G33" s="1217"/>
      <c r="H33" s="138" t="str">
        <f>Aplicativo!C373</f>
        <v>D1. Legitimidad de las instancias para la participación y coordinación</v>
      </c>
      <c r="I33" s="143" t="s">
        <v>592</v>
      </c>
      <c r="J33" s="139">
        <f>+IF(Aplicativo!E491="","",Aplicativo!E491)</f>
        <v>1</v>
      </c>
      <c r="K33" s="140" t="str">
        <f>+IF(J33="","",VLOOKUP(J33,Aplicativo!C394:I397,2,FALSE))</f>
        <v>No existen instancias para la participación y coordinación con actores estratégicos en la gestión del AP</v>
      </c>
      <c r="L33" s="139">
        <f t="shared" ref="L33:L34" si="0">+IF(J33&gt;=3,1,0)</f>
        <v>0</v>
      </c>
    </row>
    <row r="34" spans="1:12" ht="107.25" customHeight="1">
      <c r="A34" s="41"/>
      <c r="C34" s="1251"/>
      <c r="D34" s="1240"/>
      <c r="E34" s="1220"/>
      <c r="F34" s="1222"/>
      <c r="G34" s="1222"/>
      <c r="H34" s="138" t="str">
        <f>Aplicativo!C438</f>
        <v>D4. Manejo de conflictos</v>
      </c>
      <c r="I34" s="143" t="s">
        <v>592</v>
      </c>
      <c r="J34" s="139">
        <f>+IF(Aplicativo!E494="","",Aplicativo!E494)</f>
        <v>2</v>
      </c>
      <c r="K34" s="140" t="str">
        <f>+IF(J34="","",VLOOKUP(J34,Aplicativo!C448:I451,2,FALSE))</f>
        <v>Se identifican y caracterizan los conflictos y se avanza en la construcción de mecanismos para su solución</v>
      </c>
      <c r="L34" s="139">
        <f t="shared" si="0"/>
        <v>0</v>
      </c>
    </row>
    <row r="35" spans="1:12" ht="72" customHeight="1">
      <c r="A35" s="41"/>
      <c r="C35" s="1251"/>
      <c r="D35" s="1240"/>
      <c r="E35" s="1221"/>
      <c r="F35" s="1218"/>
      <c r="G35" s="1218"/>
      <c r="H35" s="138" t="str">
        <f>Aplicativo!C472</f>
        <v>D6. Inclusión de elementos intergeneracionales/género para la gestión del AP</v>
      </c>
      <c r="I35" s="143" t="s">
        <v>592</v>
      </c>
      <c r="J35" s="139">
        <f>+IF(Aplicativo!E496="","",Aplicativo!E496)</f>
        <v>3</v>
      </c>
      <c r="K35" s="140" t="str">
        <f>+IF(J35="","",VLOOKUP(J35,Aplicativo!C482:I485,2,FALSE))</f>
        <v>Las estrategias que lo requieren incorporan elementos de género e intergeneracionales</v>
      </c>
      <c r="L35" s="139">
        <f>+IF(J35&gt;=3,1,0)</f>
        <v>1</v>
      </c>
    </row>
    <row r="36" spans="1:12" ht="108" customHeight="1">
      <c r="A36" s="41"/>
      <c r="C36" s="1251"/>
      <c r="D36" s="1240"/>
      <c r="E36" s="141" t="s">
        <v>524</v>
      </c>
      <c r="F36" s="140" t="s">
        <v>1039</v>
      </c>
      <c r="G36" s="140" t="s">
        <v>525</v>
      </c>
      <c r="H36" s="142"/>
      <c r="I36" s="143">
        <v>1</v>
      </c>
      <c r="J36" s="144">
        <f>+I36</f>
        <v>1</v>
      </c>
      <c r="K36" s="140"/>
      <c r="L36" s="139">
        <f>+J36</f>
        <v>1</v>
      </c>
    </row>
    <row r="37" spans="1:12" ht="90.75" customHeight="1">
      <c r="A37" s="41"/>
      <c r="C37" s="1251"/>
      <c r="D37" s="1240"/>
      <c r="E37" s="689" t="s">
        <v>524</v>
      </c>
      <c r="F37" s="691" t="s">
        <v>871</v>
      </c>
      <c r="G37" s="691"/>
      <c r="H37" s="719" t="str">
        <f>+Aplicativo!C341</f>
        <v>C10. Evaluación, seguimiento y retroalimentación a la planeación del manejo</v>
      </c>
      <c r="I37" s="143" t="s">
        <v>580</v>
      </c>
      <c r="J37" s="139">
        <f>+IF(Aplicativo!E369="","",Aplicativo!E369)</f>
        <v>2</v>
      </c>
      <c r="K37" s="140" t="str">
        <f>+IF(J37="","",VLOOKUP(J37,Aplicativo!C351:I354,2,FALSE))</f>
        <v>Se realiza de manera discontinua la evaluación, seguimiento y retroalimentación</v>
      </c>
      <c r="L37" s="139">
        <f>+IF(J37=4,1,0)</f>
        <v>0</v>
      </c>
    </row>
    <row r="38" spans="1:12" ht="90.75" customHeight="1">
      <c r="A38" s="41"/>
      <c r="C38" s="1252"/>
      <c r="D38" s="1241"/>
      <c r="E38" s="690"/>
      <c r="F38" s="692"/>
      <c r="G38" s="692"/>
      <c r="H38" s="145" t="str">
        <f>+Aplicativo!C307</f>
        <v>C8. Manejo y uso del conocimiento</v>
      </c>
      <c r="I38" s="143" t="s">
        <v>580</v>
      </c>
      <c r="J38" s="139">
        <f>+IF(Aplicativo!E367="","",Aplicativo!E367)</f>
        <v>1</v>
      </c>
      <c r="K38" s="140" t="str">
        <f>+IF(J38="","",VLOOKUP(J38,Aplicativo!C317:I320,2,FALSE))</f>
        <v>El conocimiento para la planeación del manejo  es insuficiente o se encuentra desactualizado</v>
      </c>
      <c r="L38" s="139">
        <f>+IF(J38=4,1,0)</f>
        <v>0</v>
      </c>
    </row>
    <row r="39" spans="1:12" ht="51" customHeight="1">
      <c r="A39" s="41"/>
      <c r="C39" s="1266" t="s">
        <v>526</v>
      </c>
      <c r="D39" s="388" t="s">
        <v>874</v>
      </c>
      <c r="E39" s="133">
        <v>0</v>
      </c>
      <c r="F39" s="352" t="s">
        <v>527</v>
      </c>
      <c r="G39" s="1245"/>
      <c r="H39" s="1246" t="str">
        <f>+Aplicativo!C324</f>
        <v>C9. Implementación de las líneas de gestión</v>
      </c>
      <c r="I39" s="134" t="s">
        <v>494</v>
      </c>
      <c r="J39" s="1247">
        <f>+IF(Aplicativo!E368="","",Aplicativo!E368)</f>
        <v>2</v>
      </c>
      <c r="K39" s="1233" t="str">
        <f>+IF(J39="","",VLOOKUP(J39,Aplicativo!C334:I337,2,FALSE))</f>
        <v>Las líneas de gestión han sido definidas conjuntamente con los actores estratégicos y tienen un avance inferior al 60%. Su implementación tiene interrupciones</v>
      </c>
      <c r="L39" s="1247">
        <f>+IF(AND(J39=1),0,IF(AND(J39=2),1,IF(AND(J39=3),2,IF(AND(J39=4),3,""))))</f>
        <v>1</v>
      </c>
    </row>
    <row r="40" spans="1:12" ht="60.75" customHeight="1">
      <c r="A40" s="41"/>
      <c r="C40" s="1266"/>
      <c r="D40" s="1233" t="s">
        <v>528</v>
      </c>
      <c r="E40" s="133">
        <v>1</v>
      </c>
      <c r="F40" s="352" t="s">
        <v>529</v>
      </c>
      <c r="G40" s="1245"/>
      <c r="H40" s="1246"/>
      <c r="I40" s="134" t="s">
        <v>495</v>
      </c>
      <c r="J40" s="1247"/>
      <c r="K40" s="1233"/>
      <c r="L40" s="1247"/>
    </row>
    <row r="41" spans="1:12" ht="53.25" customHeight="1">
      <c r="A41" s="41"/>
      <c r="C41" s="1266"/>
      <c r="D41" s="1233"/>
      <c r="E41" s="133">
        <v>2</v>
      </c>
      <c r="F41" s="352" t="s">
        <v>873</v>
      </c>
      <c r="G41" s="1245"/>
      <c r="H41" s="1246"/>
      <c r="I41" s="134" t="s">
        <v>496</v>
      </c>
      <c r="J41" s="1247"/>
      <c r="K41" s="1233"/>
      <c r="L41" s="1247"/>
    </row>
    <row r="42" spans="1:12" ht="51.75" customHeight="1">
      <c r="A42" s="41"/>
      <c r="C42" s="1266"/>
      <c r="D42" s="1233"/>
      <c r="E42" s="133">
        <v>3</v>
      </c>
      <c r="F42" s="352" t="s">
        <v>530</v>
      </c>
      <c r="G42" s="1245"/>
      <c r="H42" s="1246"/>
      <c r="I42" s="134" t="s">
        <v>498</v>
      </c>
      <c r="J42" s="1247"/>
      <c r="K42" s="1233"/>
      <c r="L42" s="1247"/>
    </row>
    <row r="43" spans="1:12" ht="91.5" customHeight="1">
      <c r="A43" s="41"/>
      <c r="C43" s="1280" t="s">
        <v>499</v>
      </c>
      <c r="D43" s="158" t="s">
        <v>882</v>
      </c>
      <c r="E43" s="135">
        <v>0</v>
      </c>
      <c r="F43" s="353" t="s">
        <v>531</v>
      </c>
      <c r="G43" s="1278"/>
      <c r="H43" s="1274" t="str">
        <f>+Aplicativo!C307</f>
        <v>C8. Manejo y uso del conocimiento</v>
      </c>
      <c r="I43" s="136" t="s">
        <v>494</v>
      </c>
      <c r="J43" s="1269">
        <f>+IF(Aplicativo!E367="","",Aplicativo!E367)</f>
        <v>1</v>
      </c>
      <c r="K43" s="1270" t="str">
        <f>+IF(J43="","",VLOOKUP(J43,Aplicativo!C317:I320,2,FALSE))</f>
        <v>El conocimiento para la planeación del manejo  es insuficiente o se encuentra desactualizado</v>
      </c>
      <c r="L43" s="1269">
        <f>+IF(AND(J43=1),0,IF(AND(J43=2),1,IF(AND(J43=3),2,IF(AND(J43=4),3,""))))</f>
        <v>0</v>
      </c>
    </row>
    <row r="44" spans="1:12" ht="108" customHeight="1">
      <c r="A44" s="41"/>
      <c r="C44" s="1280"/>
      <c r="D44" s="1273" t="s">
        <v>532</v>
      </c>
      <c r="E44" s="135">
        <v>1</v>
      </c>
      <c r="F44" s="353" t="s">
        <v>879</v>
      </c>
      <c r="G44" s="1278"/>
      <c r="H44" s="1274"/>
      <c r="I44" s="136" t="s">
        <v>495</v>
      </c>
      <c r="J44" s="1269"/>
      <c r="K44" s="1270"/>
      <c r="L44" s="1269"/>
    </row>
    <row r="45" spans="1:12" ht="108.9" customHeight="1">
      <c r="A45" s="41"/>
      <c r="C45" s="1280"/>
      <c r="D45" s="1273"/>
      <c r="E45" s="135">
        <v>2</v>
      </c>
      <c r="F45" s="353" t="s">
        <v>880</v>
      </c>
      <c r="G45" s="1278"/>
      <c r="H45" s="1274"/>
      <c r="I45" s="136" t="s">
        <v>496</v>
      </c>
      <c r="J45" s="1269"/>
      <c r="K45" s="1270"/>
      <c r="L45" s="1269"/>
    </row>
    <row r="46" spans="1:12" ht="131.1" customHeight="1">
      <c r="A46" s="41"/>
      <c r="C46" s="1280"/>
      <c r="D46" s="1273"/>
      <c r="E46" s="135">
        <v>3</v>
      </c>
      <c r="F46" s="353" t="s">
        <v>881</v>
      </c>
      <c r="G46" s="1278"/>
      <c r="H46" s="1274"/>
      <c r="I46" s="136" t="s">
        <v>498</v>
      </c>
      <c r="J46" s="1269"/>
      <c r="K46" s="1270"/>
      <c r="L46" s="1269"/>
    </row>
    <row r="47" spans="1:12" ht="108" customHeight="1">
      <c r="A47" s="41"/>
      <c r="C47" s="1248" t="s">
        <v>533</v>
      </c>
      <c r="D47" s="391" t="s">
        <v>884</v>
      </c>
      <c r="E47" s="146">
        <v>0</v>
      </c>
      <c r="F47" s="354" t="s">
        <v>885</v>
      </c>
      <c r="G47" s="1249"/>
      <c r="H47" s="1225" t="str">
        <f>+Aplicativo!C150</f>
        <v>B4. Presiones y amenazas</v>
      </c>
      <c r="I47" s="147" t="s">
        <v>505</v>
      </c>
      <c r="J47" s="1212">
        <f>+IF(Aplicativo!E181="","",Aplicativo!E181)</f>
        <v>2</v>
      </c>
      <c r="K47" s="1229" t="str">
        <f>+IF(J47="","",VLOOKUP(J47,Aplicativo!C169:I172,2,FALSE))</f>
        <v>Se cuenta con un análisis parcial de las presiones y amenazas a los objetos de conservación</v>
      </c>
      <c r="L47" s="1212" t="str">
        <f>+IF(AND(J47=1),"",IF(AND(J47=2),"",IF(AND(J47=3),2,IF(AND(J47=4),3,""))))</f>
        <v/>
      </c>
    </row>
    <row r="48" spans="1:12" ht="84" customHeight="1">
      <c r="A48" s="41"/>
      <c r="C48" s="1248"/>
      <c r="D48" s="1279" t="s">
        <v>883</v>
      </c>
      <c r="E48" s="148">
        <v>1</v>
      </c>
      <c r="F48" s="392" t="s">
        <v>886</v>
      </c>
      <c r="G48" s="1249"/>
      <c r="H48" s="1225"/>
      <c r="I48" s="149" t="s">
        <v>505</v>
      </c>
      <c r="J48" s="1212"/>
      <c r="K48" s="1229"/>
      <c r="L48" s="1212"/>
    </row>
    <row r="49" spans="1:12" ht="93" customHeight="1">
      <c r="A49" s="41"/>
      <c r="C49" s="1248"/>
      <c r="D49" s="1279"/>
      <c r="E49" s="148">
        <v>2</v>
      </c>
      <c r="F49" s="392" t="s">
        <v>887</v>
      </c>
      <c r="G49" s="1249"/>
      <c r="H49" s="1225"/>
      <c r="I49" s="149" t="s">
        <v>496</v>
      </c>
      <c r="J49" s="1212"/>
      <c r="K49" s="1229"/>
      <c r="L49" s="1212"/>
    </row>
    <row r="50" spans="1:12" ht="74.25" customHeight="1">
      <c r="A50" s="41"/>
      <c r="C50" s="1248"/>
      <c r="D50" s="1279"/>
      <c r="E50" s="148">
        <v>3</v>
      </c>
      <c r="F50" s="392" t="s">
        <v>888</v>
      </c>
      <c r="G50" s="1249"/>
      <c r="H50" s="1225"/>
      <c r="I50" s="147" t="s">
        <v>498</v>
      </c>
      <c r="J50" s="1212"/>
      <c r="K50" s="1229"/>
      <c r="L50" s="1212"/>
    </row>
    <row r="51" spans="1:12" ht="74.25" customHeight="1">
      <c r="A51" s="41"/>
      <c r="C51" s="687"/>
      <c r="D51" s="697"/>
      <c r="E51" s="698"/>
      <c r="F51" s="697"/>
      <c r="G51" s="699"/>
      <c r="H51" s="685" t="str">
        <f>+Aplicativo!C273</f>
        <v>C6. Cumplimiento de la zonificación</v>
      </c>
      <c r="I51" s="147" t="s">
        <v>934</v>
      </c>
      <c r="J51" s="1212">
        <f>+IF(Aplicativo!E365="","",Aplicativo!E365)</f>
        <v>2</v>
      </c>
      <c r="K51" s="1229" t="str">
        <f>+IF(J51="","",VLOOKUP(J51,Aplicativo!C283:I286,2,FALSE))</f>
        <v>Se está en proceso de definir una reglamentación específica que regule los usos del área. Se presentan conflictos con los usuarios en el área</v>
      </c>
      <c r="L51" s="1212">
        <f>+IF(AND(J51=1),0,IF(AND(J51=2),1,IF(AND(J51=3),2,IF(AND(J51=4),3,""))))</f>
        <v>1</v>
      </c>
    </row>
    <row r="52" spans="1:12" ht="74.25" customHeight="1">
      <c r="A52" s="41"/>
      <c r="C52" s="687"/>
      <c r="D52" s="700"/>
      <c r="E52" s="701"/>
      <c r="F52" s="700"/>
      <c r="G52" s="702"/>
      <c r="H52" s="703"/>
      <c r="I52" s="147" t="s">
        <v>933</v>
      </c>
      <c r="J52" s="1212"/>
      <c r="K52" s="1229"/>
      <c r="L52" s="1212"/>
    </row>
    <row r="53" spans="1:12" ht="74.25" customHeight="1">
      <c r="A53" s="41"/>
      <c r="C53" s="687"/>
      <c r="D53" s="700"/>
      <c r="E53" s="701"/>
      <c r="F53" s="700"/>
      <c r="G53" s="702"/>
      <c r="H53" s="703"/>
      <c r="I53" s="147" t="s">
        <v>943</v>
      </c>
      <c r="J53" s="1212"/>
      <c r="K53" s="1229"/>
      <c r="L53" s="1212"/>
    </row>
    <row r="54" spans="1:12" ht="74.25" customHeight="1">
      <c r="A54" s="41"/>
      <c r="C54" s="687"/>
      <c r="D54" s="704"/>
      <c r="E54" s="705"/>
      <c r="F54" s="704"/>
      <c r="G54" s="706"/>
      <c r="H54" s="707"/>
      <c r="I54" s="147" t="s">
        <v>944</v>
      </c>
      <c r="J54" s="1212"/>
      <c r="K54" s="1229"/>
      <c r="L54" s="1212"/>
    </row>
    <row r="55" spans="1:12" ht="57.75" customHeight="1">
      <c r="A55" s="41"/>
      <c r="C55" s="1210" t="s">
        <v>534</v>
      </c>
      <c r="D55" s="390" t="s">
        <v>890</v>
      </c>
      <c r="E55" s="357">
        <v>0</v>
      </c>
      <c r="F55" s="355" t="s">
        <v>535</v>
      </c>
      <c r="G55" s="1237"/>
      <c r="H55" s="1238" t="str">
        <f>+Aplicativo!C307</f>
        <v>C8. Manejo y uso del conocimiento</v>
      </c>
      <c r="I55" s="137" t="s">
        <v>505</v>
      </c>
      <c r="J55" s="1204">
        <f>+IF(Aplicativo!E367="","",Aplicativo!E367)</f>
        <v>1</v>
      </c>
      <c r="K55" s="1205" t="str">
        <f>+IF(J55="","",VLOOKUP(J55,Aplicativo!C317:I320,2,FALSE))</f>
        <v>El conocimiento para la planeación del manejo  es insuficiente o se encuentra desactualizado</v>
      </c>
      <c r="L55" s="1204">
        <f>+IF(AND(J55=1),1,IF(AND(J55=2),2,IF(AND(J55=3),2,IF(AND(J55=4),3,""))))</f>
        <v>1</v>
      </c>
    </row>
    <row r="56" spans="1:12" ht="93" customHeight="1">
      <c r="A56" s="41"/>
      <c r="C56" s="1210"/>
      <c r="D56" s="1205" t="s">
        <v>536</v>
      </c>
      <c r="E56" s="357">
        <v>1</v>
      </c>
      <c r="F56" s="355" t="s">
        <v>1075</v>
      </c>
      <c r="G56" s="1237"/>
      <c r="H56" s="1238"/>
      <c r="I56" s="137" t="s">
        <v>494</v>
      </c>
      <c r="J56" s="1204"/>
      <c r="K56" s="1205"/>
      <c r="L56" s="1204"/>
    </row>
    <row r="57" spans="1:12" ht="85.5" customHeight="1">
      <c r="A57" s="41"/>
      <c r="C57" s="1210"/>
      <c r="D57" s="1205"/>
      <c r="E57" s="357">
        <v>2</v>
      </c>
      <c r="F57" s="355" t="s">
        <v>537</v>
      </c>
      <c r="G57" s="1237"/>
      <c r="H57" s="1238"/>
      <c r="I57" s="137" t="s">
        <v>538</v>
      </c>
      <c r="J57" s="1204"/>
      <c r="K57" s="1205"/>
      <c r="L57" s="1204"/>
    </row>
    <row r="58" spans="1:12" ht="108" customHeight="1">
      <c r="A58" s="41"/>
      <c r="C58" s="1210"/>
      <c r="D58" s="1205"/>
      <c r="E58" s="357">
        <v>3</v>
      </c>
      <c r="F58" s="355" t="s">
        <v>889</v>
      </c>
      <c r="G58" s="1237"/>
      <c r="H58" s="1238"/>
      <c r="I58" s="137" t="s">
        <v>498</v>
      </c>
      <c r="J58" s="1204"/>
      <c r="K58" s="1205"/>
      <c r="L58" s="1204"/>
    </row>
    <row r="59" spans="1:12" ht="90.75" customHeight="1">
      <c r="A59" s="41"/>
      <c r="C59" s="1210" t="s">
        <v>534</v>
      </c>
      <c r="D59" s="359" t="s">
        <v>539</v>
      </c>
      <c r="E59" s="357">
        <v>0</v>
      </c>
      <c r="F59" s="355" t="s">
        <v>891</v>
      </c>
      <c r="G59" s="1271"/>
      <c r="H59" s="1238" t="str">
        <f>+Aplicativo!C324</f>
        <v>C9. Implementación de las líneas de gestión</v>
      </c>
      <c r="I59" s="137" t="s">
        <v>494</v>
      </c>
      <c r="J59" s="1204">
        <f>+IF(Aplicativo!E368="","",Aplicativo!E368)</f>
        <v>2</v>
      </c>
      <c r="K59" s="1205" t="str">
        <f>+IF(J59="","",VLOOKUP(J59,Aplicativo!C334:I337,2,FALSE))</f>
        <v>Las líneas de gestión han sido definidas conjuntamente con los actores estratégicos y tienen un avance inferior al 60%. Su implementación tiene interrupciones</v>
      </c>
      <c r="L59" s="1204">
        <f>+IF(AND(J59=1),0,IF(AND(J59=2),1,IF(AND(J59=3),2,IF(AND(J59=4),3,""))))</f>
        <v>1</v>
      </c>
    </row>
    <row r="60" spans="1:12" ht="89.25" customHeight="1">
      <c r="A60" s="41"/>
      <c r="C60" s="1210"/>
      <c r="D60" s="1276" t="s">
        <v>540</v>
      </c>
      <c r="E60" s="357">
        <v>1</v>
      </c>
      <c r="F60" s="355" t="s">
        <v>1076</v>
      </c>
      <c r="G60" s="1271"/>
      <c r="H60" s="1238"/>
      <c r="I60" s="137" t="s">
        <v>495</v>
      </c>
      <c r="J60" s="1204"/>
      <c r="K60" s="1205"/>
      <c r="L60" s="1204"/>
    </row>
    <row r="61" spans="1:12" ht="98.25" customHeight="1">
      <c r="A61" s="41"/>
      <c r="C61" s="1210"/>
      <c r="D61" s="1276"/>
      <c r="E61" s="357">
        <v>2</v>
      </c>
      <c r="F61" s="355" t="s">
        <v>1077</v>
      </c>
      <c r="G61" s="1271"/>
      <c r="H61" s="1238"/>
      <c r="I61" s="137" t="s">
        <v>496</v>
      </c>
      <c r="J61" s="1204"/>
      <c r="K61" s="1205"/>
      <c r="L61" s="1204"/>
    </row>
    <row r="62" spans="1:12" ht="108" customHeight="1">
      <c r="A62" s="41"/>
      <c r="C62" s="1210"/>
      <c r="D62" s="1276"/>
      <c r="E62" s="357">
        <v>3</v>
      </c>
      <c r="F62" s="355" t="s">
        <v>892</v>
      </c>
      <c r="G62" s="1271"/>
      <c r="H62" s="1238"/>
      <c r="I62" s="137" t="s">
        <v>498</v>
      </c>
      <c r="J62" s="1204"/>
      <c r="K62" s="1205"/>
      <c r="L62" s="1204"/>
    </row>
    <row r="63" spans="1:12" ht="54" customHeight="1">
      <c r="A63" s="41"/>
      <c r="C63" s="1272" t="s">
        <v>499</v>
      </c>
      <c r="D63" s="389" t="s">
        <v>893</v>
      </c>
      <c r="E63" s="135">
        <v>0</v>
      </c>
      <c r="F63" s="353" t="s">
        <v>541</v>
      </c>
      <c r="G63" s="1278"/>
      <c r="H63" s="1274" t="str">
        <f>+Aplicativo!C517</f>
        <v>E2. Talento humano</v>
      </c>
      <c r="I63" s="136">
        <v>1</v>
      </c>
      <c r="J63" s="1275">
        <f>+IF(Aplicativo!E557="","",Aplicativo!E557)</f>
        <v>1</v>
      </c>
      <c r="K63" s="1270" t="str">
        <f>+IF(J63="","",VLOOKUP(J63,Aplicativo!C527:I530,2,FALSE))</f>
        <v>El personal es insuficiente para implementar todas las líneas de gestión y sus destrezas y competencias no son las requeridas</v>
      </c>
      <c r="L63" s="1269">
        <f>+IF(AND(J63=1),0,IF(AND(J63=2),1,IF(AND(J63=3),3,IF(AND(J63=4),3,""))))</f>
        <v>0</v>
      </c>
    </row>
    <row r="64" spans="1:12" ht="63" customHeight="1">
      <c r="A64" s="41"/>
      <c r="C64" s="1272"/>
      <c r="D64" s="1270" t="s">
        <v>542</v>
      </c>
      <c r="E64" s="135">
        <v>1</v>
      </c>
      <c r="F64" s="353" t="s">
        <v>543</v>
      </c>
      <c r="G64" s="1278"/>
      <c r="H64" s="1274"/>
      <c r="I64" s="136">
        <v>2</v>
      </c>
      <c r="J64" s="1275"/>
      <c r="K64" s="1270"/>
      <c r="L64" s="1269"/>
    </row>
    <row r="65" spans="1:12" ht="78" customHeight="1">
      <c r="A65" s="41"/>
      <c r="C65" s="1272"/>
      <c r="D65" s="1270"/>
      <c r="E65" s="135">
        <v>2</v>
      </c>
      <c r="F65" s="353" t="s">
        <v>544</v>
      </c>
      <c r="G65" s="1278"/>
      <c r="H65" s="1274"/>
      <c r="I65" s="136" t="s">
        <v>505</v>
      </c>
      <c r="J65" s="1275"/>
      <c r="K65" s="1270"/>
      <c r="L65" s="1269"/>
    </row>
    <row r="66" spans="1:12" ht="65.25" customHeight="1">
      <c r="A66" s="41"/>
      <c r="C66" s="1272"/>
      <c r="D66" s="1270"/>
      <c r="E66" s="135">
        <v>3</v>
      </c>
      <c r="F66" s="353" t="s">
        <v>545</v>
      </c>
      <c r="G66" s="1278"/>
      <c r="H66" s="1274"/>
      <c r="I66" s="136" t="s">
        <v>546</v>
      </c>
      <c r="J66" s="1275"/>
      <c r="K66" s="1270"/>
      <c r="L66" s="1269"/>
    </row>
    <row r="67" spans="1:12" ht="61.5" customHeight="1">
      <c r="A67" s="41"/>
      <c r="C67" s="1272" t="s">
        <v>547</v>
      </c>
      <c r="D67" s="389" t="s">
        <v>897</v>
      </c>
      <c r="E67" s="135">
        <v>0</v>
      </c>
      <c r="F67" s="353" t="s">
        <v>895</v>
      </c>
      <c r="G67" s="1278"/>
      <c r="H67" s="1274" t="str">
        <f>+Aplicativo!C517</f>
        <v>E2. Talento humano</v>
      </c>
      <c r="I67" s="136" t="s">
        <v>505</v>
      </c>
      <c r="J67" s="1275">
        <f>+IF(Aplicativo!E557="","",Aplicativo!E557)</f>
        <v>1</v>
      </c>
      <c r="K67" s="1270" t="str">
        <f>+IF(J67="","",VLOOKUP(J67,Aplicativo!C527:I530,2,FALSE))</f>
        <v>El personal es insuficiente para implementar todas las líneas de gestión y sus destrezas y competencias no son las requeridas</v>
      </c>
      <c r="L67" s="1269">
        <f>+IF(AND(J67=1),1,IF(AND(J67=2),1,IF(AND(J67=3),2,IF(AND(J67=4),3,""))))</f>
        <v>1</v>
      </c>
    </row>
    <row r="68" spans="1:12" ht="80.25" customHeight="1">
      <c r="A68" s="41"/>
      <c r="C68" s="1272"/>
      <c r="D68" s="1270" t="s">
        <v>894</v>
      </c>
      <c r="E68" s="135">
        <v>1</v>
      </c>
      <c r="F68" s="353" t="s">
        <v>548</v>
      </c>
      <c r="G68" s="1278"/>
      <c r="H68" s="1274"/>
      <c r="I68" s="136" t="s">
        <v>516</v>
      </c>
      <c r="J68" s="1275"/>
      <c r="K68" s="1270"/>
      <c r="L68" s="1269"/>
    </row>
    <row r="69" spans="1:12" ht="74.25" customHeight="1">
      <c r="A69" s="41"/>
      <c r="C69" s="1272"/>
      <c r="D69" s="1270"/>
      <c r="E69" s="135">
        <v>2</v>
      </c>
      <c r="F69" s="353" t="s">
        <v>549</v>
      </c>
      <c r="G69" s="1278"/>
      <c r="H69" s="1274"/>
      <c r="I69" s="136" t="s">
        <v>496</v>
      </c>
      <c r="J69" s="1275"/>
      <c r="K69" s="1270"/>
      <c r="L69" s="1269"/>
    </row>
    <row r="70" spans="1:12" ht="59.25" customHeight="1">
      <c r="A70" s="41"/>
      <c r="C70" s="1272"/>
      <c r="D70" s="1270"/>
      <c r="E70" s="135">
        <v>3</v>
      </c>
      <c r="F70" s="353" t="s">
        <v>896</v>
      </c>
      <c r="G70" s="1278"/>
      <c r="H70" s="1274"/>
      <c r="I70" s="136" t="s">
        <v>498</v>
      </c>
      <c r="J70" s="1275"/>
      <c r="K70" s="1270"/>
      <c r="L70" s="1269"/>
    </row>
    <row r="71" spans="1:12" ht="57.75" customHeight="1">
      <c r="A71" s="41"/>
      <c r="C71" s="1272" t="s">
        <v>499</v>
      </c>
      <c r="D71" s="158" t="s">
        <v>898</v>
      </c>
      <c r="E71" s="135">
        <v>0</v>
      </c>
      <c r="F71" s="353" t="s">
        <v>550</v>
      </c>
      <c r="G71" s="1278"/>
      <c r="H71" s="1274" t="str">
        <f>+Aplicativo!C500</f>
        <v>E1. Sostenibilidad financiera</v>
      </c>
      <c r="I71" s="136" t="s">
        <v>494</v>
      </c>
      <c r="J71" s="1275">
        <f>+IF(Aplicativo!E556="","",Aplicativo!E556)</f>
        <v>2</v>
      </c>
      <c r="K71" s="1270" t="str">
        <f>+IF(J71="","",VLOOKUP(J71,Aplicativo!C510:I513,2,FALSE))</f>
        <v>Existe un presupuesto que cubre parte de los costos recurrentes</v>
      </c>
      <c r="L71" s="1269">
        <f>+IF(AND(J71=1),0,IF(AND(J71=2),1,IF(AND(J71=3),2,IF(AND(J71=4),3,""))))</f>
        <v>1</v>
      </c>
    </row>
    <row r="72" spans="1:12" ht="87.75" customHeight="1">
      <c r="A72" s="41"/>
      <c r="C72" s="1272"/>
      <c r="D72" s="1270" t="s">
        <v>551</v>
      </c>
      <c r="E72" s="135">
        <v>1</v>
      </c>
      <c r="F72" s="353" t="s">
        <v>552</v>
      </c>
      <c r="G72" s="1278"/>
      <c r="H72" s="1274"/>
      <c r="I72" s="136" t="s">
        <v>495</v>
      </c>
      <c r="J72" s="1275"/>
      <c r="K72" s="1270"/>
      <c r="L72" s="1269"/>
    </row>
    <row r="73" spans="1:12" ht="75.75" customHeight="1">
      <c r="A73" s="41"/>
      <c r="C73" s="1272"/>
      <c r="D73" s="1270"/>
      <c r="E73" s="135">
        <v>2</v>
      </c>
      <c r="F73" s="353" t="s">
        <v>1078</v>
      </c>
      <c r="G73" s="1278"/>
      <c r="H73" s="1274"/>
      <c r="I73" s="136" t="s">
        <v>496</v>
      </c>
      <c r="J73" s="1275"/>
      <c r="K73" s="1270"/>
      <c r="L73" s="1269"/>
    </row>
    <row r="74" spans="1:12" ht="72" customHeight="1">
      <c r="A74" s="41"/>
      <c r="C74" s="1272"/>
      <c r="D74" s="1270"/>
      <c r="E74" s="135">
        <v>3</v>
      </c>
      <c r="F74" s="353" t="s">
        <v>553</v>
      </c>
      <c r="G74" s="1278"/>
      <c r="H74" s="1274"/>
      <c r="I74" s="136" t="s">
        <v>498</v>
      </c>
      <c r="J74" s="1275"/>
      <c r="K74" s="1270"/>
      <c r="L74" s="1269"/>
    </row>
    <row r="75" spans="1:12" ht="79.5" customHeight="1">
      <c r="A75" s="41"/>
      <c r="C75" s="1272" t="s">
        <v>499</v>
      </c>
      <c r="D75" s="389" t="s">
        <v>899</v>
      </c>
      <c r="E75" s="135">
        <v>0</v>
      </c>
      <c r="F75" s="353" t="s">
        <v>554</v>
      </c>
      <c r="G75" s="1273"/>
      <c r="H75" s="1274" t="str">
        <f>+Aplicativo!C500</f>
        <v>E1. Sostenibilidad financiera</v>
      </c>
      <c r="I75" s="136" t="s">
        <v>494</v>
      </c>
      <c r="J75" s="1275">
        <f>+IF(Aplicativo!E556="","",Aplicativo!E556)</f>
        <v>2</v>
      </c>
      <c r="K75" s="1270" t="str">
        <f>+IF(J75="","",VLOOKUP(J75,Aplicativo!C510:I513,2,FALSE))</f>
        <v>Existe un presupuesto que cubre parte de los costos recurrentes</v>
      </c>
      <c r="L75" s="1269">
        <f>+IF(AND(J75=1),0,IF(AND(J75=2),2,IF(AND(J75=3),2,IF(AND(J75=4),3,""))))</f>
        <v>2</v>
      </c>
    </row>
    <row r="76" spans="1:12" ht="72.75" customHeight="1">
      <c r="A76" s="41"/>
      <c r="C76" s="1272"/>
      <c r="D76" s="1270" t="s">
        <v>555</v>
      </c>
      <c r="E76" s="135">
        <v>1</v>
      </c>
      <c r="F76" s="353" t="s">
        <v>556</v>
      </c>
      <c r="G76" s="1273"/>
      <c r="H76" s="1274"/>
      <c r="I76" s="136" t="s">
        <v>505</v>
      </c>
      <c r="J76" s="1275"/>
      <c r="K76" s="1270"/>
      <c r="L76" s="1269"/>
    </row>
    <row r="77" spans="1:12" ht="84" customHeight="1">
      <c r="A77" s="41"/>
      <c r="C77" s="1272"/>
      <c r="D77" s="1270"/>
      <c r="E77" s="135">
        <v>2</v>
      </c>
      <c r="F77" s="353" t="s">
        <v>557</v>
      </c>
      <c r="G77" s="1273"/>
      <c r="H77" s="1274"/>
      <c r="I77" s="136" t="s">
        <v>558</v>
      </c>
      <c r="J77" s="1275"/>
      <c r="K77" s="1270"/>
      <c r="L77" s="1269"/>
    </row>
    <row r="78" spans="1:12" ht="63" customHeight="1">
      <c r="A78" s="41"/>
      <c r="C78" s="1272"/>
      <c r="D78" s="1270"/>
      <c r="E78" s="135">
        <v>3</v>
      </c>
      <c r="F78" s="353" t="s">
        <v>559</v>
      </c>
      <c r="G78" s="1273"/>
      <c r="H78" s="1274"/>
      <c r="I78" s="136" t="s">
        <v>498</v>
      </c>
      <c r="J78" s="1275"/>
      <c r="K78" s="1270"/>
      <c r="L78" s="1269"/>
    </row>
    <row r="79" spans="1:12" ht="79.5" customHeight="1">
      <c r="A79" s="41"/>
      <c r="C79" s="1210" t="s">
        <v>534</v>
      </c>
      <c r="D79" s="390" t="s">
        <v>903</v>
      </c>
      <c r="E79" s="357">
        <v>0</v>
      </c>
      <c r="F79" s="355" t="s">
        <v>900</v>
      </c>
      <c r="G79" s="1276"/>
      <c r="H79" s="1277" t="str">
        <f>+Aplicativo!C500</f>
        <v>E1. Sostenibilidad financiera</v>
      </c>
      <c r="I79" s="137" t="s">
        <v>934</v>
      </c>
      <c r="J79" s="1204">
        <f>+IF(Aplicativo!E556="","",Aplicativo!E556)</f>
        <v>2</v>
      </c>
      <c r="K79" s="1205" t="str">
        <f>+IF(J79="","",VLOOKUP(J79,Aplicativo!C510:I513,2,FALSE))</f>
        <v>Existe un presupuesto que cubre parte de los costos recurrentes</v>
      </c>
      <c r="L79" s="1204">
        <f>+IF(AND(J79=1),0,IF(AND(J79=2),1,IF(AND(J79=3),2,IF(AND(J79=4),3,""))))</f>
        <v>1</v>
      </c>
    </row>
    <row r="80" spans="1:12" ht="51.75" customHeight="1">
      <c r="A80" s="41"/>
      <c r="C80" s="1210"/>
      <c r="D80" s="1205" t="s">
        <v>560</v>
      </c>
      <c r="E80" s="357">
        <v>1</v>
      </c>
      <c r="F80" s="355" t="s">
        <v>561</v>
      </c>
      <c r="G80" s="1276"/>
      <c r="H80" s="1277"/>
      <c r="I80" s="137" t="s">
        <v>933</v>
      </c>
      <c r="J80" s="1204"/>
      <c r="K80" s="1205"/>
      <c r="L80" s="1204"/>
    </row>
    <row r="81" spans="1:12" ht="45.75" customHeight="1">
      <c r="A81" s="41"/>
      <c r="C81" s="1210"/>
      <c r="D81" s="1205"/>
      <c r="E81" s="357">
        <v>2</v>
      </c>
      <c r="F81" s="355" t="s">
        <v>562</v>
      </c>
      <c r="G81" s="1276"/>
      <c r="H81" s="1277"/>
      <c r="I81" s="137" t="s">
        <v>496</v>
      </c>
      <c r="J81" s="1204"/>
      <c r="K81" s="1205"/>
      <c r="L81" s="1204"/>
    </row>
    <row r="82" spans="1:12" ht="75.75" customHeight="1">
      <c r="A82" s="41"/>
      <c r="C82" s="1210"/>
      <c r="D82" s="1205"/>
      <c r="E82" s="357">
        <v>3</v>
      </c>
      <c r="F82" s="355" t="s">
        <v>563</v>
      </c>
      <c r="G82" s="1276"/>
      <c r="H82" s="1277"/>
      <c r="I82" s="137" t="s">
        <v>498</v>
      </c>
      <c r="J82" s="1204"/>
      <c r="K82" s="1205"/>
      <c r="L82" s="1204"/>
    </row>
    <row r="83" spans="1:12" ht="63" customHeight="1">
      <c r="A83" s="41"/>
      <c r="C83" s="1272" t="s">
        <v>499</v>
      </c>
      <c r="D83" s="389" t="s">
        <v>902</v>
      </c>
      <c r="E83" s="135">
        <v>0</v>
      </c>
      <c r="F83" s="353" t="s">
        <v>564</v>
      </c>
      <c r="G83" s="1273"/>
      <c r="H83" s="1274" t="str">
        <f>+Aplicativo!C534</f>
        <v>E3. Equipo e infraestructura</v>
      </c>
      <c r="I83" s="136">
        <v>1</v>
      </c>
      <c r="J83" s="1275">
        <f>+IF(Aplicativo!E558="","",Aplicativo!E558)</f>
        <v>3</v>
      </c>
      <c r="K83" s="1270" t="str">
        <f>+IF(J83="","",VLOOKUP(J83,Aplicativo!C547:I550,2,FALSE))</f>
        <v>El  equipo e infraestructura son adecuados y su mantenimiento es esporádico.</v>
      </c>
      <c r="L83" s="1269">
        <f>+IF(AND(J83=1),0,IF(AND(J83=2),1,IF(AND(J83=3),3,IF(AND(J83=4),3,""))))</f>
        <v>3</v>
      </c>
    </row>
    <row r="84" spans="1:12" ht="78" customHeight="1">
      <c r="A84" s="41"/>
      <c r="C84" s="1272"/>
      <c r="D84" s="1270" t="s">
        <v>565</v>
      </c>
      <c r="E84" s="135">
        <v>1</v>
      </c>
      <c r="F84" s="353" t="s">
        <v>566</v>
      </c>
      <c r="G84" s="1273"/>
      <c r="H84" s="1274"/>
      <c r="I84" s="136">
        <v>2</v>
      </c>
      <c r="J84" s="1275"/>
      <c r="K84" s="1270"/>
      <c r="L84" s="1269"/>
    </row>
    <row r="85" spans="1:12" ht="64.5" customHeight="1">
      <c r="A85" s="41"/>
      <c r="C85" s="1272"/>
      <c r="D85" s="1270"/>
      <c r="E85" s="135">
        <v>2</v>
      </c>
      <c r="F85" s="353" t="s">
        <v>567</v>
      </c>
      <c r="G85" s="1273"/>
      <c r="H85" s="1274"/>
      <c r="I85" s="136" t="s">
        <v>505</v>
      </c>
      <c r="J85" s="1275"/>
      <c r="K85" s="1270"/>
      <c r="L85" s="1269"/>
    </row>
    <row r="86" spans="1:12" ht="64.5" customHeight="1">
      <c r="A86" s="41"/>
      <c r="C86" s="1272"/>
      <c r="D86" s="1270"/>
      <c r="E86" s="135">
        <v>3</v>
      </c>
      <c r="F86" s="353" t="s">
        <v>568</v>
      </c>
      <c r="G86" s="1273"/>
      <c r="H86" s="1274"/>
      <c r="I86" s="136" t="s">
        <v>546</v>
      </c>
      <c r="J86" s="1275"/>
      <c r="K86" s="1270"/>
      <c r="L86" s="1269"/>
    </row>
    <row r="87" spans="1:12" ht="68.25" customHeight="1">
      <c r="A87" s="41"/>
      <c r="C87" s="1210" t="s">
        <v>534</v>
      </c>
      <c r="D87" s="390" t="s">
        <v>1079</v>
      </c>
      <c r="E87" s="357">
        <v>0</v>
      </c>
      <c r="F87" s="355" t="s">
        <v>569</v>
      </c>
      <c r="G87" s="1271"/>
      <c r="H87" s="1238" t="str">
        <f>+Aplicativo!C534</f>
        <v>E3. Equipo e infraestructura</v>
      </c>
      <c r="I87" s="137" t="s">
        <v>934</v>
      </c>
      <c r="J87" s="1204">
        <f>+IF(Aplicativo!E558="","",Aplicativo!E558)</f>
        <v>3</v>
      </c>
      <c r="K87" s="1205" t="str">
        <f>+IF(J87="","",VLOOKUP(J87,Aplicativo!C547:I550,2,FALSE))</f>
        <v>El  equipo e infraestructura son adecuados y su mantenimiento es esporádico.</v>
      </c>
      <c r="L87" s="1204">
        <f>+IF(AND(J87=1),0,IF(AND(J87=2),1,IF(AND(J87=3),2,IF(AND(J87=4),3,""))))</f>
        <v>2</v>
      </c>
    </row>
    <row r="88" spans="1:12" ht="38.25" customHeight="1">
      <c r="A88" s="41"/>
      <c r="C88" s="1210"/>
      <c r="D88" s="1205" t="s">
        <v>570</v>
      </c>
      <c r="E88" s="357">
        <v>1</v>
      </c>
      <c r="F88" s="355" t="s">
        <v>571</v>
      </c>
      <c r="G88" s="1271"/>
      <c r="H88" s="1238"/>
      <c r="I88" s="137" t="s">
        <v>933</v>
      </c>
      <c r="J88" s="1204"/>
      <c r="K88" s="1205"/>
      <c r="L88" s="1204"/>
    </row>
    <row r="89" spans="1:12" ht="51.75" customHeight="1">
      <c r="A89" s="41"/>
      <c r="C89" s="1210"/>
      <c r="D89" s="1205"/>
      <c r="E89" s="357">
        <v>2</v>
      </c>
      <c r="F89" s="355" t="s">
        <v>572</v>
      </c>
      <c r="G89" s="1271"/>
      <c r="H89" s="1238"/>
      <c r="I89" s="137" t="s">
        <v>496</v>
      </c>
      <c r="J89" s="1204"/>
      <c r="K89" s="1205"/>
      <c r="L89" s="1204"/>
    </row>
    <row r="90" spans="1:12" ht="64.5" customHeight="1">
      <c r="A90" s="41"/>
      <c r="C90" s="1210"/>
      <c r="D90" s="1205"/>
      <c r="E90" s="357">
        <v>3</v>
      </c>
      <c r="F90" s="355" t="s">
        <v>573</v>
      </c>
      <c r="G90" s="1271"/>
      <c r="H90" s="1238"/>
      <c r="I90" s="137" t="s">
        <v>498</v>
      </c>
      <c r="J90" s="1204"/>
      <c r="K90" s="1205"/>
      <c r="L90" s="1204"/>
    </row>
    <row r="91" spans="1:12" ht="64.5" customHeight="1">
      <c r="A91" s="41"/>
      <c r="C91" s="1210" t="s">
        <v>534</v>
      </c>
      <c r="D91" s="390" t="s">
        <v>901</v>
      </c>
      <c r="E91" s="357">
        <v>0</v>
      </c>
      <c r="F91" s="355" t="s">
        <v>574</v>
      </c>
      <c r="G91" s="1205" t="s">
        <v>1069</v>
      </c>
      <c r="H91" s="1238" t="str">
        <f>+Aplicativo!C419</f>
        <v>D3. Cualificación de actores estratégicos</v>
      </c>
      <c r="I91" s="1260"/>
      <c r="J91" s="1204">
        <f>+IF(Aplicativo!E493="","",Aplicativo!E493)</f>
        <v>3</v>
      </c>
      <c r="K91" s="1260"/>
      <c r="L91" s="1261">
        <f>+IF(AND(Aplicativo!H429="No",Aplicativo!H435=1),0,IF(AND(Aplicativo!H429="Si",Aplicativo!H435=3),2,IF(AND(Aplicativo!H429="Si",Aplicativo!H435=4),3,0)))</f>
        <v>2</v>
      </c>
    </row>
    <row r="92" spans="1:12" ht="61.5" customHeight="1">
      <c r="A92" s="41"/>
      <c r="C92" s="1210"/>
      <c r="D92" s="1205" t="s">
        <v>575</v>
      </c>
      <c r="E92" s="357">
        <v>1</v>
      </c>
      <c r="F92" s="355" t="s">
        <v>576</v>
      </c>
      <c r="G92" s="1205"/>
      <c r="H92" s="1238"/>
      <c r="I92" s="1260"/>
      <c r="J92" s="1204"/>
      <c r="K92" s="1260"/>
      <c r="L92" s="1262"/>
    </row>
    <row r="93" spans="1:12" ht="85.5" customHeight="1">
      <c r="A93" s="41"/>
      <c r="C93" s="1210"/>
      <c r="D93" s="1205"/>
      <c r="E93" s="357">
        <v>2</v>
      </c>
      <c r="F93" s="355" t="s">
        <v>577</v>
      </c>
      <c r="G93" s="1205"/>
      <c r="H93" s="1238"/>
      <c r="I93" s="1260"/>
      <c r="J93" s="1204"/>
      <c r="K93" s="1260"/>
      <c r="L93" s="1262"/>
    </row>
    <row r="94" spans="1:12" ht="64.5" customHeight="1">
      <c r="A94" s="41"/>
      <c r="C94" s="1210"/>
      <c r="D94" s="1205"/>
      <c r="E94" s="357">
        <v>3</v>
      </c>
      <c r="F94" s="355" t="s">
        <v>578</v>
      </c>
      <c r="G94" s="1205"/>
      <c r="H94" s="1238"/>
      <c r="I94" s="1260"/>
      <c r="J94" s="1204"/>
      <c r="K94" s="1260"/>
      <c r="L94" s="1265"/>
    </row>
    <row r="95" spans="1:12" ht="108" customHeight="1">
      <c r="A95" s="41"/>
      <c r="C95" s="1266" t="s">
        <v>492</v>
      </c>
      <c r="D95" s="388" t="s">
        <v>1080</v>
      </c>
      <c r="E95" s="133">
        <v>0</v>
      </c>
      <c r="F95" s="352" t="s">
        <v>579</v>
      </c>
      <c r="G95" s="1245"/>
      <c r="H95" s="1246" t="str">
        <f>+'Resumen '!C22</f>
        <v>C7. Articulación de la gestión del área con los planes de ordenamiento territorial</v>
      </c>
      <c r="I95" s="134" t="s">
        <v>505</v>
      </c>
      <c r="J95" s="1247">
        <f>+IF(Aplicativo!E366="","",Aplicativo!E366)</f>
        <v>4</v>
      </c>
      <c r="K95" s="1233" t="str">
        <f>+IF(J95="","",VLOOKUP(J95,Aplicativo!C300:I303,2,FALSE))</f>
        <v>El plan de ordenamiento reconoce el área protegida como determinante ambiental y su programa de ejecución y la zonificación ambiental del municipio lo integran y reconocen, lo cual se evidencia en la implementación de acciones</v>
      </c>
      <c r="L95" s="1247">
        <f>+IF(AND(J95=1),1,IF(AND(J95=2),1,IF(AND(J95=3),2,IF(AND(J95=4),3,""))))</f>
        <v>3</v>
      </c>
    </row>
    <row r="96" spans="1:12" ht="108" customHeight="1">
      <c r="A96" s="41"/>
      <c r="C96" s="1266"/>
      <c r="D96" s="1233" t="s">
        <v>1081</v>
      </c>
      <c r="E96" s="133">
        <v>1</v>
      </c>
      <c r="F96" s="352" t="s">
        <v>1082</v>
      </c>
      <c r="G96" s="1245"/>
      <c r="H96" s="1246"/>
      <c r="I96" s="134" t="s">
        <v>516</v>
      </c>
      <c r="J96" s="1247"/>
      <c r="K96" s="1233"/>
      <c r="L96" s="1247"/>
    </row>
    <row r="97" spans="1:12" ht="95.25" customHeight="1">
      <c r="A97" s="41"/>
      <c r="C97" s="1266"/>
      <c r="D97" s="1233"/>
      <c r="E97" s="133">
        <v>2</v>
      </c>
      <c r="F97" s="352" t="s">
        <v>1083</v>
      </c>
      <c r="G97" s="1245"/>
      <c r="H97" s="1246"/>
      <c r="I97" s="134" t="s">
        <v>496</v>
      </c>
      <c r="J97" s="1247"/>
      <c r="K97" s="1233"/>
      <c r="L97" s="1247"/>
    </row>
    <row r="98" spans="1:12" ht="93" customHeight="1">
      <c r="A98" s="41"/>
      <c r="C98" s="1266"/>
      <c r="D98" s="1233"/>
      <c r="E98" s="133">
        <v>3</v>
      </c>
      <c r="F98" s="352" t="s">
        <v>1084</v>
      </c>
      <c r="G98" s="1245"/>
      <c r="H98" s="1246"/>
      <c r="I98" s="134" t="s">
        <v>498</v>
      </c>
      <c r="J98" s="1247"/>
      <c r="K98" s="1233"/>
      <c r="L98" s="1247"/>
    </row>
    <row r="99" spans="1:12" ht="155.25" customHeight="1">
      <c r="A99" s="41"/>
      <c r="C99" s="1266"/>
      <c r="D99" s="140" t="s">
        <v>1085</v>
      </c>
      <c r="E99" s="141" t="s">
        <v>524</v>
      </c>
      <c r="F99" s="140" t="s">
        <v>1086</v>
      </c>
      <c r="G99" s="351"/>
      <c r="H99" s="138" t="str">
        <f>+Aplicativo!C219</f>
        <v>C3. Coherencia e implementación del plan de manejo</v>
      </c>
      <c r="I99" s="143" t="s">
        <v>580</v>
      </c>
      <c r="J99" s="139">
        <f>+IF(Aplicativo!E362="","",Aplicativo!E362)</f>
        <v>2</v>
      </c>
      <c r="K99" s="140" t="str">
        <f>+IF(J99="","",VLOOKUP(J99,Aplicativo!C231:I234,2,FALSE))</f>
        <v>Existen vacíos en la coherencia en todos los componentes del plan de manejo. Se implementa parcialmente</v>
      </c>
      <c r="L99" s="139">
        <f>+IF(J99=4,1,0)</f>
        <v>0</v>
      </c>
    </row>
    <row r="100" spans="1:12" ht="101.1" customHeight="1">
      <c r="A100" s="41"/>
      <c r="C100" s="1266"/>
      <c r="D100" s="1217" t="s">
        <v>1087</v>
      </c>
      <c r="E100" s="1219" t="s">
        <v>524</v>
      </c>
      <c r="F100" s="1217" t="s">
        <v>1088</v>
      </c>
      <c r="G100" s="1267"/>
      <c r="H100" s="138" t="str">
        <f>+Aplicativo!C238</f>
        <v>C4. Articulación con áreas del SINAP y/u otras áreas de importancia para la conservación</v>
      </c>
      <c r="I100" s="143" t="s">
        <v>580</v>
      </c>
      <c r="J100" s="139">
        <f>+IF(Aplicativo!E363="","",Aplicativo!E363)</f>
        <v>4</v>
      </c>
      <c r="K100" s="140" t="str">
        <f>+IF(J100="","",VLOOKUP(J100,Aplicativo!C248:I251,2,FALSE))</f>
        <v>La gestión del área protegida con otras áreas del SINAP y/u otras áreas de importancia para la conservación contribuye a la disminución ó prevención de las presiones y genera conectividad funcional.</v>
      </c>
      <c r="L100" s="139">
        <f>+IF(J100=4,1,0)</f>
        <v>1</v>
      </c>
    </row>
    <row r="101" spans="1:12" ht="138.75" customHeight="1">
      <c r="A101" s="41"/>
      <c r="C101" s="1266"/>
      <c r="D101" s="1218"/>
      <c r="E101" s="1221"/>
      <c r="F101" s="1218"/>
      <c r="G101" s="1268"/>
      <c r="H101" s="138" t="str">
        <f>+Aplicativo!D364</f>
        <v>C5. Articulación transfronteriza para la gestión</v>
      </c>
      <c r="I101" s="143" t="s">
        <v>580</v>
      </c>
      <c r="J101" s="139">
        <f>+IF(Aplicativo!E364="","",Aplicativo!E364)</f>
        <v>0</v>
      </c>
      <c r="K101" s="140" t="e">
        <f>+IF(J101="","",VLOOKUP(J101,Aplicativo!C266:I269,2,FALSE))</f>
        <v>#N/A</v>
      </c>
      <c r="L101" s="139" t="str">
        <f>+IF(J101=4,1,"")</f>
        <v/>
      </c>
    </row>
    <row r="102" spans="1:12" ht="147" customHeight="1">
      <c r="A102" s="41"/>
      <c r="C102" s="1266"/>
      <c r="D102" s="140" t="s">
        <v>1089</v>
      </c>
      <c r="E102" s="141" t="s">
        <v>524</v>
      </c>
      <c r="F102" s="140" t="s">
        <v>1090</v>
      </c>
      <c r="G102" s="351"/>
      <c r="H102" s="145" t="str">
        <f>+Aplicativo!C185</f>
        <v>C1. Coherencia en el diseño del área protegida</v>
      </c>
      <c r="I102" s="143" t="s">
        <v>592</v>
      </c>
      <c r="J102" s="139">
        <f>+IF(Aplicativo!E360="","",Aplicativo!E360)</f>
        <v>4</v>
      </c>
      <c r="K102" s="150" t="str">
        <f>+IF(J102="","",VLOOKUP(J102,Aplicativo!C195:I198,2,FALSE))</f>
        <v>La categoría de manejo, el diseño del área y la zonificación son coherentes entre sí, favoreciendo el cumplimiento de los objetivos de conservación</v>
      </c>
      <c r="L102" s="139">
        <f>+IF(J102&gt;=3,1,0)</f>
        <v>1</v>
      </c>
    </row>
    <row r="103" spans="1:12" ht="84" customHeight="1">
      <c r="A103" s="41"/>
      <c r="C103" s="1210" t="s">
        <v>534</v>
      </c>
      <c r="D103" s="390" t="s">
        <v>904</v>
      </c>
      <c r="E103" s="357">
        <v>0</v>
      </c>
      <c r="F103" s="355" t="s">
        <v>581</v>
      </c>
      <c r="G103" s="1259"/>
      <c r="H103" s="1238" t="str">
        <f>+Aplicativo!C373</f>
        <v>D1. Legitimidad de las instancias para la participación y coordinación</v>
      </c>
      <c r="I103" s="494" t="s">
        <v>934</v>
      </c>
      <c r="J103" s="1261">
        <f>+IF(Aplicativo!H398="","",Aplicativo!H398)</f>
        <v>1</v>
      </c>
      <c r="K103" s="1205" t="str">
        <f>+IF(J103="","",VLOOKUP(J103,Aplicativo!C394:I397,2,FALSE))</f>
        <v>No existen instancias para la participación y coordinación con actores estratégicos en la gestión del AP</v>
      </c>
      <c r="L103" s="1204">
        <f>+IF(AND(J103=1),0,IF(AND(J103=2),1,IF(AND(J103=3),2,IF(AND(J103=4),3,""))))</f>
        <v>0</v>
      </c>
    </row>
    <row r="104" spans="1:12" ht="76.5" customHeight="1">
      <c r="A104" s="41"/>
      <c r="C104" s="1210"/>
      <c r="D104" s="1205" t="s">
        <v>582</v>
      </c>
      <c r="E104" s="357">
        <v>1</v>
      </c>
      <c r="F104" s="355" t="s">
        <v>583</v>
      </c>
      <c r="G104" s="1259"/>
      <c r="H104" s="1238"/>
      <c r="I104" s="494" t="s">
        <v>933</v>
      </c>
      <c r="J104" s="1262"/>
      <c r="K104" s="1205"/>
      <c r="L104" s="1204"/>
    </row>
    <row r="105" spans="1:12" ht="81.75" customHeight="1">
      <c r="A105" s="41"/>
      <c r="C105" s="1210"/>
      <c r="D105" s="1205"/>
      <c r="E105" s="357">
        <v>2</v>
      </c>
      <c r="F105" s="355" t="s">
        <v>584</v>
      </c>
      <c r="G105" s="1259"/>
      <c r="H105" s="1238"/>
      <c r="I105" s="494" t="s">
        <v>943</v>
      </c>
      <c r="J105" s="1262"/>
      <c r="K105" s="1205"/>
      <c r="L105" s="1204"/>
    </row>
    <row r="106" spans="1:12" ht="78" customHeight="1">
      <c r="A106" s="41"/>
      <c r="C106" s="1210"/>
      <c r="D106" s="1205"/>
      <c r="E106" s="357">
        <v>3</v>
      </c>
      <c r="F106" s="355" t="s">
        <v>585</v>
      </c>
      <c r="G106" s="1259"/>
      <c r="H106" s="1238"/>
      <c r="I106" s="494" t="s">
        <v>944</v>
      </c>
      <c r="J106" s="1263"/>
      <c r="K106" s="1205"/>
      <c r="L106" s="1204"/>
    </row>
    <row r="107" spans="1:12" ht="74.25" customHeight="1">
      <c r="A107" s="41"/>
      <c r="C107" s="1264" t="s">
        <v>534</v>
      </c>
      <c r="D107" s="390" t="s">
        <v>942</v>
      </c>
      <c r="E107" s="357">
        <v>0</v>
      </c>
      <c r="F107" s="355" t="s">
        <v>905</v>
      </c>
      <c r="G107" s="1205" t="s">
        <v>586</v>
      </c>
      <c r="H107" s="1238" t="str">
        <f>+Aplicativo!C401</f>
        <v>D2. Articulación entre la autoridad ambiental y la tradicional para la gestión del área protegida</v>
      </c>
      <c r="I107" s="494" t="s">
        <v>934</v>
      </c>
      <c r="J107" s="1261">
        <f>+IF(Aplicativo!H416="","",Aplicativo!H416)</f>
        <v>0</v>
      </c>
      <c r="K107" s="1205" t="e">
        <f>+IF(J107="","",VLOOKUP(J107,Aplicativo!C412:I415,2,FALSE))</f>
        <v>#N/A</v>
      </c>
      <c r="L107" s="1204" t="str">
        <f>+IF(AND(J107=1),0,IF(AND(J107=2),1,IF(AND(J107=3),2,IF(AND(J107=4),3,""))))</f>
        <v/>
      </c>
    </row>
    <row r="108" spans="1:12" ht="108" customHeight="1">
      <c r="A108" s="41"/>
      <c r="C108" s="1264"/>
      <c r="D108" s="1205" t="s">
        <v>1052</v>
      </c>
      <c r="E108" s="357">
        <v>1</v>
      </c>
      <c r="F108" s="355" t="s">
        <v>906</v>
      </c>
      <c r="G108" s="1205"/>
      <c r="H108" s="1238"/>
      <c r="I108" s="494" t="s">
        <v>933</v>
      </c>
      <c r="J108" s="1262"/>
      <c r="K108" s="1205"/>
      <c r="L108" s="1204"/>
    </row>
    <row r="109" spans="1:12" ht="108" customHeight="1">
      <c r="A109" s="41"/>
      <c r="C109" s="1264"/>
      <c r="D109" s="1205"/>
      <c r="E109" s="357">
        <v>2</v>
      </c>
      <c r="F109" s="355" t="s">
        <v>907</v>
      </c>
      <c r="G109" s="1205"/>
      <c r="H109" s="1238"/>
      <c r="I109" s="494" t="s">
        <v>943</v>
      </c>
      <c r="J109" s="1262"/>
      <c r="K109" s="1205"/>
      <c r="L109" s="1204"/>
    </row>
    <row r="110" spans="1:12" ht="108" customHeight="1">
      <c r="A110" s="41"/>
      <c r="C110" s="1264"/>
      <c r="D110" s="1205"/>
      <c r="E110" s="357">
        <v>3</v>
      </c>
      <c r="F110" s="355" t="s">
        <v>587</v>
      </c>
      <c r="G110" s="1205"/>
      <c r="H110" s="1238"/>
      <c r="I110" s="494" t="s">
        <v>944</v>
      </c>
      <c r="J110" s="1263"/>
      <c r="K110" s="1205"/>
      <c r="L110" s="1204"/>
    </row>
    <row r="111" spans="1:12" ht="48.6">
      <c r="A111" s="41"/>
      <c r="C111" s="1236" t="s">
        <v>534</v>
      </c>
      <c r="D111" s="390" t="s">
        <v>908</v>
      </c>
      <c r="E111" s="357">
        <v>0</v>
      </c>
      <c r="F111" s="355" t="s">
        <v>588</v>
      </c>
      <c r="G111" s="1237"/>
      <c r="H111" s="1238" t="str">
        <f>+Aplicativo!C373</f>
        <v>D1. Legitimidad de las instancias para la participación y coordinación</v>
      </c>
      <c r="I111" s="137">
        <v>1</v>
      </c>
      <c r="J111" s="1204">
        <f>+IF(Aplicativo!E491="","",Aplicativo!E491)</f>
        <v>1</v>
      </c>
      <c r="K111" s="1205" t="str">
        <f>+IF(J111="","",VLOOKUP(J111,Aplicativo!C394:I397,2,FALSE))</f>
        <v>No existen instancias para la participación y coordinación con actores estratégicos en la gestión del AP</v>
      </c>
      <c r="L111" s="1204">
        <f>+IF(AND(J111=1),0,IF(AND(J111=2),1,IF(AND(J111=3),2,IF(AND(J111=4),3,""))))</f>
        <v>0</v>
      </c>
    </row>
    <row r="112" spans="1:12" ht="95.25" customHeight="1">
      <c r="A112" s="41"/>
      <c r="C112" s="1236"/>
      <c r="D112" s="1205" t="s">
        <v>1091</v>
      </c>
      <c r="E112" s="357">
        <v>1</v>
      </c>
      <c r="F112" s="355" t="s">
        <v>589</v>
      </c>
      <c r="G112" s="1237"/>
      <c r="H112" s="1238"/>
      <c r="I112" s="137">
        <v>2</v>
      </c>
      <c r="J112" s="1204"/>
      <c r="K112" s="1205"/>
      <c r="L112" s="1204"/>
    </row>
    <row r="113" spans="1:13" ht="87" customHeight="1">
      <c r="A113" s="41"/>
      <c r="C113" s="1236"/>
      <c r="D113" s="1205"/>
      <c r="E113" s="357">
        <v>2</v>
      </c>
      <c r="F113" s="355" t="s">
        <v>1092</v>
      </c>
      <c r="G113" s="1237"/>
      <c r="H113" s="1238"/>
      <c r="I113" s="137">
        <v>3</v>
      </c>
      <c r="J113" s="1204"/>
      <c r="K113" s="1205"/>
      <c r="L113" s="1204"/>
    </row>
    <row r="114" spans="1:13" ht="68.25" customHeight="1">
      <c r="A114" s="41"/>
      <c r="C114" s="1236"/>
      <c r="D114" s="1205"/>
      <c r="E114" s="357">
        <v>3</v>
      </c>
      <c r="F114" s="355" t="s">
        <v>590</v>
      </c>
      <c r="G114" s="1237"/>
      <c r="H114" s="1238"/>
      <c r="I114" s="137" t="s">
        <v>498</v>
      </c>
      <c r="J114" s="1204"/>
      <c r="K114" s="1205"/>
      <c r="L114" s="1204"/>
    </row>
    <row r="115" spans="1:13" ht="81" customHeight="1">
      <c r="A115" s="41"/>
      <c r="C115" s="1236"/>
      <c r="D115" s="1217" t="s">
        <v>910</v>
      </c>
      <c r="E115" s="1239" t="s">
        <v>524</v>
      </c>
      <c r="F115" s="1217" t="s">
        <v>909</v>
      </c>
      <c r="G115" s="1239"/>
      <c r="H115" s="138" t="str">
        <f>+Aplicativo!C373</f>
        <v>D1. Legitimidad de las instancias para la participación y coordinación</v>
      </c>
      <c r="I115" s="143" t="s">
        <v>592</v>
      </c>
      <c r="J115" s="139">
        <f>+IF(Aplicativo!E491="","",Aplicativo!E491)</f>
        <v>1</v>
      </c>
      <c r="K115" s="140" t="str">
        <f>+IF(J115="","",VLOOKUP(J115,Aplicativo!C394:I397,2,FALSE))</f>
        <v>No existen instancias para la participación y coordinación con actores estratégicos en la gestión del AP</v>
      </c>
      <c r="L115" s="139">
        <f>+IF(J115&gt;=3,1,0)</f>
        <v>0</v>
      </c>
    </row>
    <row r="116" spans="1:13" ht="132.9" customHeight="1">
      <c r="A116" s="41"/>
      <c r="C116" s="1236"/>
      <c r="D116" s="1222"/>
      <c r="E116" s="1240"/>
      <c r="F116" s="1222"/>
      <c r="G116" s="1240"/>
      <c r="H116" s="138" t="str">
        <f>+Aplicativo!C438</f>
        <v>D4. Manejo de conflictos</v>
      </c>
      <c r="I116" s="143" t="s">
        <v>592</v>
      </c>
      <c r="J116" s="139">
        <f>+IF(Aplicativo!E494="","",Aplicativo!E494)</f>
        <v>2</v>
      </c>
      <c r="K116" s="140" t="str">
        <f>+IF(J116="","",VLOOKUP(J116,Aplicativo!C448:I451,2,FALSE))</f>
        <v>Se identifican y caracterizan los conflictos y se avanza en la construcción de mecanismos para su solución</v>
      </c>
      <c r="L116" s="139">
        <f>+IF(J116&gt;=3,1,0)</f>
        <v>0</v>
      </c>
    </row>
    <row r="117" spans="1:13" ht="132.9" customHeight="1">
      <c r="A117" s="41"/>
      <c r="C117" s="1236"/>
      <c r="D117" s="1218"/>
      <c r="E117" s="1241"/>
      <c r="F117" s="1218"/>
      <c r="G117" s="1240"/>
      <c r="H117" s="138" t="str">
        <f>+Aplicativo!C401</f>
        <v>D2. Articulación entre la autoridad ambiental y la tradicional para la gestión del área protegida</v>
      </c>
      <c r="I117" s="143" t="s">
        <v>592</v>
      </c>
      <c r="J117" s="139">
        <f>+IF(Aplicativo!H416="","",Aplicativo!H416)</f>
        <v>0</v>
      </c>
      <c r="K117" s="140" t="e">
        <f>+IF(J117="","",VLOOKUP(J117,Aplicativo!C412:I415,2,FALSE))</f>
        <v>#N/A</v>
      </c>
      <c r="L117" s="139">
        <f>+IF(J117&gt;=3,1,0)</f>
        <v>0</v>
      </c>
    </row>
    <row r="118" spans="1:13" ht="58.5" customHeight="1">
      <c r="A118" s="41"/>
      <c r="C118" s="1236"/>
      <c r="D118" s="1217" t="s">
        <v>911</v>
      </c>
      <c r="E118" s="1219" t="s">
        <v>524</v>
      </c>
      <c r="F118" s="1217" t="s">
        <v>591</v>
      </c>
      <c r="G118" s="1240"/>
      <c r="H118" s="138" t="str">
        <f>+Aplicativo!C419</f>
        <v>D3. Cualificación de actores estratégicos</v>
      </c>
      <c r="I118" s="143" t="s">
        <v>592</v>
      </c>
      <c r="J118" s="139">
        <f>+IF(Aplicativo!E493="","",Aplicativo!E493)</f>
        <v>3</v>
      </c>
      <c r="K118" s="140" t="str">
        <f>+IF(J118="","",VLOOKUP(J118,Aplicativo!C431:I434,2,FALSE))</f>
        <v>Se avanza en la cualificación de algunos actores estratégicos</v>
      </c>
      <c r="L118" s="151">
        <f>+IF(J118&gt;=3,1,0)</f>
        <v>1</v>
      </c>
    </row>
    <row r="119" spans="1:13" ht="91.5" customHeight="1">
      <c r="A119" s="41"/>
      <c r="C119" s="1236"/>
      <c r="D119" s="1222"/>
      <c r="E119" s="1220"/>
      <c r="F119" s="1222"/>
      <c r="G119" s="1240"/>
      <c r="H119" s="138" t="str">
        <f>+Aplicativo!C564</f>
        <v>F1. Implementación de cadenas de valor</v>
      </c>
      <c r="I119" s="143" t="s">
        <v>580</v>
      </c>
      <c r="J119" s="139">
        <f>+IF(Aplicativo!E635="","",Aplicativo!E635)</f>
        <v>2</v>
      </c>
      <c r="K119" s="140" t="str">
        <f>+IF(J119="","",VLOOKUP(J119,Aplicativo!C574:I577,2,FALSE))</f>
        <v>Se caracteriza y priorizan sistemas productivos para generar cadenas de valor  y/o biocomercio</v>
      </c>
      <c r="L119" s="151">
        <f>+IF(J119=0,"",IF(J119=4,1,0))</f>
        <v>0</v>
      </c>
    </row>
    <row r="120" spans="1:13" ht="54.75" customHeight="1">
      <c r="A120" s="41"/>
      <c r="C120" s="1236"/>
      <c r="D120" s="1222"/>
      <c r="E120" s="1220"/>
      <c r="F120" s="1222"/>
      <c r="G120" s="1240"/>
      <c r="H120" s="138" t="str">
        <f>+Aplicativo!C581</f>
        <v>F2. Buenas prácticas</v>
      </c>
      <c r="I120" s="143" t="s">
        <v>580</v>
      </c>
      <c r="J120" s="139">
        <f>+IF(Aplicativo!E636="","",Aplicativo!E636)</f>
        <v>2</v>
      </c>
      <c r="K120" s="140" t="str">
        <f>+IF(J120="","",VLOOKUP(J120,Aplicativo!C591:I594,2,FALSE))</f>
        <v>Los sistemas productivos del AP no incluyen buenas prácticas en sus procesos</v>
      </c>
      <c r="L120" s="151">
        <f>+IF(J120=0,"",IF(J120=4,1,0))</f>
        <v>0</v>
      </c>
    </row>
    <row r="121" spans="1:13" ht="77.25" customHeight="1">
      <c r="A121" s="41"/>
      <c r="C121" s="1236"/>
      <c r="D121" s="1218"/>
      <c r="E121" s="1221"/>
      <c r="F121" s="1218"/>
      <c r="G121" s="1240"/>
      <c r="H121" s="138" t="str">
        <f>+Aplicativo!C598</f>
        <v>F3. Turismo como estrategia de conservación</v>
      </c>
      <c r="I121" s="143" t="s">
        <v>580</v>
      </c>
      <c r="J121" s="139">
        <f>+IF(Aplicativo!E637="","",Aplicativo!E637)</f>
        <v>1</v>
      </c>
      <c r="K121" s="140" t="str">
        <f>+IF(J121="","",VLOOKUP(J121,Aplicativo!C609:I612,2,FALSE))</f>
        <v>La actividad ecoturística se identifica como estrategia para el AP pero no se ha caracterizado</v>
      </c>
      <c r="L121" s="151">
        <f>+IF(J121=0,"",IF(J121=4,1,0))</f>
        <v>0</v>
      </c>
    </row>
    <row r="122" spans="1:13" ht="87.9" customHeight="1">
      <c r="A122" s="41"/>
      <c r="C122" s="1236"/>
      <c r="D122" s="681" t="s">
        <v>912</v>
      </c>
      <c r="E122" s="683" t="s">
        <v>524</v>
      </c>
      <c r="F122" s="681" t="s">
        <v>1093</v>
      </c>
      <c r="G122" s="1240"/>
      <c r="H122" s="138" t="str">
        <f>+Aplicativo!C373</f>
        <v>D1. Legitimidad de las instancias para la participación y coordinación</v>
      </c>
      <c r="I122" s="143" t="s">
        <v>580</v>
      </c>
      <c r="J122" s="139">
        <f>+IF(Aplicativo!E491="","",Aplicativo!E491)</f>
        <v>1</v>
      </c>
      <c r="K122" s="140" t="str">
        <f>+IF(J122="","",VLOOKUP(J122,Aplicativo!C394:I397,2,FALSE))</f>
        <v>No existen instancias para la participación y coordinación con actores estratégicos en la gestión del AP</v>
      </c>
      <c r="L122" s="151">
        <f>+IF(J122=4,1,0)</f>
        <v>0</v>
      </c>
    </row>
    <row r="123" spans="1:13" ht="101.1" customHeight="1">
      <c r="A123" s="41"/>
      <c r="C123" s="686"/>
      <c r="D123" s="682"/>
      <c r="E123" s="684"/>
      <c r="F123" s="682"/>
      <c r="G123" s="1241"/>
      <c r="H123" s="138" t="str">
        <f>+Aplicativo!C401</f>
        <v>D2. Articulación entre la autoridad ambiental y la tradicional para la gestión del área protegida</v>
      </c>
      <c r="I123" s="143" t="s">
        <v>592</v>
      </c>
      <c r="J123" s="139">
        <f>+IF(Aplicativo!H416="","",Aplicativo!H416)</f>
        <v>0</v>
      </c>
      <c r="K123" s="140" t="e">
        <f>+IF(J123="","",VLOOKUP(J123,Aplicativo!C412:I415,2,FALSE))</f>
        <v>#N/A</v>
      </c>
      <c r="L123" s="151">
        <f>+IF(J123&gt;=3,1,0)</f>
        <v>0</v>
      </c>
    </row>
    <row r="124" spans="1:13" ht="75.75" customHeight="1">
      <c r="A124" s="41"/>
      <c r="C124" s="1248" t="s">
        <v>593</v>
      </c>
      <c r="D124" s="391" t="s">
        <v>916</v>
      </c>
      <c r="E124" s="146">
        <v>0</v>
      </c>
      <c r="F124" s="354" t="s">
        <v>1094</v>
      </c>
      <c r="G124" s="1249"/>
      <c r="H124" s="1225" t="str">
        <f>+Aplicativo!C62</f>
        <v>A4. Beneficios asociados a las contribuciones de la naturaleza</v>
      </c>
      <c r="I124" s="147" t="s">
        <v>505</v>
      </c>
      <c r="J124" s="1227">
        <f>+IF(Aplicativo!E84="","",Aplicativo!E84)</f>
        <v>1</v>
      </c>
      <c r="K124" s="1229" t="str">
        <f>+IF(J124="","",VLOOKUP(J124,Aplicativo!C72:I75,2,FALSE))</f>
        <v>Se identifican los beneficios derivados de las contribuciones de la naturaleza que brinda el área protegida, pero aún no se cuenta con una caracterización de los mismos.</v>
      </c>
      <c r="L124" s="1212">
        <f>+IF(AND(J124=1),1,IF(AND(J124=2),1,IF(AND(J124=3),2,IF(AND(J124=4),3,""))))</f>
        <v>1</v>
      </c>
      <c r="M124" s="1242"/>
    </row>
    <row r="125" spans="1:13" ht="94.5" customHeight="1">
      <c r="A125" s="41"/>
      <c r="C125" s="1248"/>
      <c r="D125" s="1229" t="s">
        <v>594</v>
      </c>
      <c r="E125" s="146">
        <v>1</v>
      </c>
      <c r="F125" s="354" t="s">
        <v>595</v>
      </c>
      <c r="G125" s="1249"/>
      <c r="H125" s="1225"/>
      <c r="I125" s="147" t="s">
        <v>516</v>
      </c>
      <c r="J125" s="1227"/>
      <c r="K125" s="1229"/>
      <c r="L125" s="1212"/>
      <c r="M125" s="1243"/>
    </row>
    <row r="126" spans="1:13" ht="83.25" customHeight="1">
      <c r="A126" s="41"/>
      <c r="C126" s="1248"/>
      <c r="D126" s="1229"/>
      <c r="E126" s="146">
        <v>2</v>
      </c>
      <c r="F126" s="354" t="s">
        <v>913</v>
      </c>
      <c r="G126" s="1249"/>
      <c r="H126" s="1225"/>
      <c r="I126" s="147" t="s">
        <v>496</v>
      </c>
      <c r="J126" s="1227"/>
      <c r="K126" s="1229"/>
      <c r="L126" s="1212"/>
      <c r="M126" s="1243"/>
    </row>
    <row r="127" spans="1:13" ht="74.25" customHeight="1">
      <c r="A127" s="41"/>
      <c r="C127" s="1248"/>
      <c r="D127" s="1229"/>
      <c r="E127" s="146">
        <v>3</v>
      </c>
      <c r="F127" s="354" t="s">
        <v>914</v>
      </c>
      <c r="G127" s="1249"/>
      <c r="H127" s="1225"/>
      <c r="I127" s="147" t="s">
        <v>498</v>
      </c>
      <c r="J127" s="1227"/>
      <c r="K127" s="1229"/>
      <c r="L127" s="1212"/>
      <c r="M127" s="1244"/>
    </row>
    <row r="128" spans="1:13" ht="51.75" customHeight="1">
      <c r="A128" s="41"/>
      <c r="C128" s="1250" t="s">
        <v>596</v>
      </c>
      <c r="D128" s="388" t="s">
        <v>915</v>
      </c>
      <c r="E128" s="133">
        <v>0</v>
      </c>
      <c r="F128" s="352" t="s">
        <v>597</v>
      </c>
      <c r="G128" s="1245"/>
      <c r="H128" s="1246" t="str">
        <f>+Aplicativo!C341</f>
        <v>C10. Evaluación, seguimiento y retroalimentación a la planeación del manejo</v>
      </c>
      <c r="I128" s="134" t="s">
        <v>494</v>
      </c>
      <c r="J128" s="1247">
        <f>+IF(Aplicativo!E369="","",Aplicativo!E369)</f>
        <v>2</v>
      </c>
      <c r="K128" s="1233" t="str">
        <f>+IF(J128="","",VLOOKUP(J128,Aplicativo!C351:I354,2,FALSE))</f>
        <v>Se realiza de manera discontinua la evaluación, seguimiento y retroalimentación</v>
      </c>
      <c r="L128" s="1247">
        <f>+IF(AND(J128=1),0,IF(AND(J128=2),1,IF(AND(J128=3),2,IF(AND(J128=4),3,""))))</f>
        <v>1</v>
      </c>
    </row>
    <row r="129" spans="1:12" ht="76.5" customHeight="1">
      <c r="A129" s="41"/>
      <c r="C129" s="1251"/>
      <c r="D129" s="1233" t="s">
        <v>598</v>
      </c>
      <c r="E129" s="133">
        <v>1</v>
      </c>
      <c r="F129" s="352" t="s">
        <v>599</v>
      </c>
      <c r="G129" s="1245"/>
      <c r="H129" s="1246"/>
      <c r="I129" s="134" t="s">
        <v>495</v>
      </c>
      <c r="J129" s="1247"/>
      <c r="K129" s="1233"/>
      <c r="L129" s="1247"/>
    </row>
    <row r="130" spans="1:12" ht="108" customHeight="1">
      <c r="A130" s="41"/>
      <c r="C130" s="1251"/>
      <c r="D130" s="1233"/>
      <c r="E130" s="133">
        <v>2</v>
      </c>
      <c r="F130" s="352" t="s">
        <v>600</v>
      </c>
      <c r="G130" s="1245"/>
      <c r="H130" s="1246"/>
      <c r="I130" s="134" t="s">
        <v>496</v>
      </c>
      <c r="J130" s="1247"/>
      <c r="K130" s="1233"/>
      <c r="L130" s="1247"/>
    </row>
    <row r="131" spans="1:12" ht="85.5" customHeight="1">
      <c r="A131" s="41"/>
      <c r="C131" s="1251"/>
      <c r="D131" s="1233"/>
      <c r="E131" s="133">
        <v>3</v>
      </c>
      <c r="F131" s="352" t="s">
        <v>601</v>
      </c>
      <c r="G131" s="1245"/>
      <c r="H131" s="1246"/>
      <c r="I131" s="134" t="s">
        <v>498</v>
      </c>
      <c r="J131" s="1247"/>
      <c r="K131" s="1233"/>
      <c r="L131" s="1247"/>
    </row>
    <row r="132" spans="1:12" ht="85.5" customHeight="1">
      <c r="A132" s="41"/>
      <c r="C132" s="1251"/>
      <c r="D132" s="708"/>
      <c r="E132" s="709"/>
      <c r="F132" s="708"/>
      <c r="G132" s="710"/>
      <c r="H132" s="1253" t="str">
        <f>+Aplicativo!C307</f>
        <v>C8. Manejo y uso del conocimiento</v>
      </c>
      <c r="I132" s="134" t="s">
        <v>505</v>
      </c>
      <c r="J132" s="1256">
        <f>+IF(Aplicativo!E367="","",Aplicativo!E367)</f>
        <v>1</v>
      </c>
      <c r="K132" s="1233" t="str">
        <f>+IF(J132="","",VLOOKUP(J132,Aplicativo!C316:I319,2,FALSE))</f>
        <v>El conocimiento para la planeación del manejo  es insuficiente o se encuentra desactualizado</v>
      </c>
      <c r="L132" s="1247">
        <f>+IF(AND(J132=1),1,IF(AND(J132=2),1,IF(AND(J132=3),2,IF(AND(J132=4),3,""))))</f>
        <v>1</v>
      </c>
    </row>
    <row r="133" spans="1:12" ht="85.5" customHeight="1">
      <c r="A133" s="41"/>
      <c r="C133" s="1251"/>
      <c r="D133" s="711"/>
      <c r="E133" s="712"/>
      <c r="F133" s="711"/>
      <c r="G133" s="713"/>
      <c r="H133" s="1254"/>
      <c r="I133" s="134" t="s">
        <v>516</v>
      </c>
      <c r="J133" s="1257"/>
      <c r="K133" s="1233"/>
      <c r="L133" s="1247"/>
    </row>
    <row r="134" spans="1:12" ht="85.5" customHeight="1">
      <c r="A134" s="41"/>
      <c r="C134" s="1251"/>
      <c r="D134" s="711"/>
      <c r="E134" s="712"/>
      <c r="F134" s="711"/>
      <c r="G134" s="713"/>
      <c r="H134" s="1254"/>
      <c r="I134" s="134" t="s">
        <v>943</v>
      </c>
      <c r="J134" s="1257"/>
      <c r="K134" s="1233"/>
      <c r="L134" s="1247"/>
    </row>
    <row r="135" spans="1:12" ht="85.5" customHeight="1">
      <c r="A135" s="41"/>
      <c r="C135" s="1252"/>
      <c r="D135" s="714"/>
      <c r="E135" s="715"/>
      <c r="F135" s="714"/>
      <c r="G135" s="716"/>
      <c r="H135" s="1255"/>
      <c r="I135" s="134" t="s">
        <v>498</v>
      </c>
      <c r="J135" s="1258"/>
      <c r="K135" s="1233"/>
      <c r="L135" s="1247"/>
    </row>
    <row r="136" spans="1:12" ht="72" customHeight="1">
      <c r="A136" s="41"/>
      <c r="C136" s="1206" t="s">
        <v>602</v>
      </c>
      <c r="D136" s="157" t="s">
        <v>603</v>
      </c>
      <c r="E136" s="358">
        <v>0</v>
      </c>
      <c r="F136" s="356" t="s">
        <v>604</v>
      </c>
      <c r="G136" s="1207" t="s">
        <v>947</v>
      </c>
      <c r="H136" s="1234" t="str">
        <f>+Aplicativo!C534</f>
        <v>E3. Equipo e infraestructura</v>
      </c>
      <c r="I136" s="404" t="s">
        <v>934</v>
      </c>
      <c r="J136" s="1208">
        <f>+IF((Aplicativo!H544=""),"",IF(Aplicativo!H544="No","",Aplicativo!H551))</f>
        <v>3</v>
      </c>
      <c r="K136" s="1207" t="str">
        <f>+IF(J136="","",VLOOKUP(J136,Aplicativo!C547:I550,2,FALSE))</f>
        <v>El  equipo e infraestructura son adecuados y su mantenimiento es esporádico.</v>
      </c>
      <c r="L136" s="1208">
        <f>+IF(AND(J136=1),0,IF(AND(J136=2),1,IF(AND(J136=3),2,IF(AND(J136=4),3,""))))</f>
        <v>2</v>
      </c>
    </row>
    <row r="137" spans="1:12" ht="78" customHeight="1">
      <c r="A137" s="41"/>
      <c r="C137" s="1206"/>
      <c r="D137" s="1235" t="s">
        <v>605</v>
      </c>
      <c r="E137" s="358">
        <v>1</v>
      </c>
      <c r="F137" s="356" t="s">
        <v>606</v>
      </c>
      <c r="G137" s="1207"/>
      <c r="H137" s="1234"/>
      <c r="I137" s="404" t="s">
        <v>933</v>
      </c>
      <c r="J137" s="1208"/>
      <c r="K137" s="1207"/>
      <c r="L137" s="1208"/>
    </row>
    <row r="138" spans="1:12" ht="67.5" customHeight="1">
      <c r="A138" s="41"/>
      <c r="C138" s="1206"/>
      <c r="D138" s="1235"/>
      <c r="E138" s="358">
        <v>2</v>
      </c>
      <c r="F138" s="356" t="s">
        <v>607</v>
      </c>
      <c r="G138" s="1207"/>
      <c r="H138" s="1234"/>
      <c r="I138" s="404" t="s">
        <v>943</v>
      </c>
      <c r="J138" s="1208"/>
      <c r="K138" s="1207"/>
      <c r="L138" s="1208"/>
    </row>
    <row r="139" spans="1:12" ht="72" customHeight="1">
      <c r="A139" s="41"/>
      <c r="C139" s="1206"/>
      <c r="D139" s="1235"/>
      <c r="E139" s="358">
        <v>3</v>
      </c>
      <c r="F139" s="356" t="s">
        <v>608</v>
      </c>
      <c r="G139" s="1207"/>
      <c r="H139" s="1234"/>
      <c r="I139" s="404" t="s">
        <v>498</v>
      </c>
      <c r="J139" s="1208"/>
      <c r="K139" s="1207"/>
      <c r="L139" s="1208"/>
    </row>
    <row r="140" spans="1:12" ht="70.5" customHeight="1">
      <c r="A140" s="41"/>
      <c r="C140" s="1210" t="s">
        <v>534</v>
      </c>
      <c r="D140" s="390" t="s">
        <v>609</v>
      </c>
      <c r="E140" s="357">
        <v>0</v>
      </c>
      <c r="F140" s="355" t="s">
        <v>610</v>
      </c>
      <c r="G140" s="1205" t="s">
        <v>1019</v>
      </c>
      <c r="H140" s="1204"/>
      <c r="I140" s="152"/>
      <c r="J140" s="1204"/>
      <c r="K140" s="1211"/>
      <c r="L140" s="1204"/>
    </row>
    <row r="141" spans="1:12" ht="89.25" customHeight="1">
      <c r="A141" s="41"/>
      <c r="C141" s="1210"/>
      <c r="D141" s="1205" t="s">
        <v>611</v>
      </c>
      <c r="E141" s="357">
        <v>1</v>
      </c>
      <c r="F141" s="355" t="s">
        <v>1095</v>
      </c>
      <c r="G141" s="1205"/>
      <c r="H141" s="1204"/>
      <c r="I141" s="152"/>
      <c r="J141" s="1204"/>
      <c r="K141" s="1211"/>
      <c r="L141" s="1204"/>
    </row>
    <row r="142" spans="1:12" ht="93" customHeight="1">
      <c r="A142" s="41"/>
      <c r="C142" s="1210"/>
      <c r="D142" s="1205"/>
      <c r="E142" s="357">
        <v>2</v>
      </c>
      <c r="F142" s="355" t="s">
        <v>612</v>
      </c>
      <c r="G142" s="1205"/>
      <c r="H142" s="1204"/>
      <c r="I142" s="152"/>
      <c r="J142" s="1204"/>
      <c r="K142" s="1211"/>
      <c r="L142" s="1204"/>
    </row>
    <row r="143" spans="1:12" ht="95.25" customHeight="1">
      <c r="A143" s="41"/>
      <c r="C143" s="1210"/>
      <c r="D143" s="1205"/>
      <c r="E143" s="357">
        <v>3</v>
      </c>
      <c r="F143" s="355" t="s">
        <v>613</v>
      </c>
      <c r="G143" s="1205"/>
      <c r="H143" s="1204"/>
      <c r="I143" s="152"/>
      <c r="J143" s="1204"/>
      <c r="K143" s="1211"/>
      <c r="L143" s="1204"/>
    </row>
    <row r="144" spans="1:12" ht="53.25" customHeight="1">
      <c r="A144" s="41"/>
      <c r="C144" s="1206" t="s">
        <v>614</v>
      </c>
      <c r="D144" s="386" t="s">
        <v>615</v>
      </c>
      <c r="E144" s="358">
        <v>0</v>
      </c>
      <c r="F144" s="356" t="s">
        <v>616</v>
      </c>
      <c r="G144" s="1207" t="s">
        <v>1019</v>
      </c>
      <c r="H144" s="1208"/>
      <c r="I144" s="153"/>
      <c r="J144" s="1208"/>
      <c r="K144" s="1209"/>
      <c r="L144" s="1208"/>
    </row>
    <row r="145" spans="1:13" ht="93" customHeight="1">
      <c r="A145" s="41"/>
      <c r="C145" s="1206"/>
      <c r="D145" s="1207" t="s">
        <v>617</v>
      </c>
      <c r="E145" s="358">
        <v>1</v>
      </c>
      <c r="F145" s="356" t="s">
        <v>618</v>
      </c>
      <c r="G145" s="1207"/>
      <c r="H145" s="1208"/>
      <c r="I145" s="153"/>
      <c r="J145" s="1208"/>
      <c r="K145" s="1209"/>
      <c r="L145" s="1208"/>
    </row>
    <row r="146" spans="1:13" ht="66.75" customHeight="1">
      <c r="A146" s="41"/>
      <c r="C146" s="1206"/>
      <c r="D146" s="1207"/>
      <c r="E146" s="358">
        <v>2</v>
      </c>
      <c r="F146" s="356" t="s">
        <v>917</v>
      </c>
      <c r="G146" s="1207"/>
      <c r="H146" s="1208"/>
      <c r="I146" s="153"/>
      <c r="J146" s="1208"/>
      <c r="K146" s="1209"/>
      <c r="L146" s="1208"/>
    </row>
    <row r="147" spans="1:13" ht="69" customHeight="1">
      <c r="A147" s="41"/>
      <c r="C147" s="1206"/>
      <c r="D147" s="1207"/>
      <c r="E147" s="358">
        <v>3</v>
      </c>
      <c r="F147" s="356" t="s">
        <v>918</v>
      </c>
      <c r="G147" s="1207"/>
      <c r="H147" s="1208"/>
      <c r="I147" s="153"/>
      <c r="J147" s="1208"/>
      <c r="K147" s="1209"/>
      <c r="L147" s="1208"/>
    </row>
    <row r="148" spans="1:13" ht="75.75" customHeight="1">
      <c r="A148" s="41"/>
      <c r="C148" s="1223" t="s">
        <v>593</v>
      </c>
      <c r="D148" s="159" t="s">
        <v>619</v>
      </c>
      <c r="E148" s="146">
        <v>0</v>
      </c>
      <c r="F148" s="402" t="s">
        <v>620</v>
      </c>
      <c r="G148" s="1213"/>
      <c r="H148" s="1225" t="str">
        <f>+Aplicativo!C5</f>
        <v>A1. Salud del área protegida</v>
      </c>
      <c r="I148" s="147" t="s">
        <v>494</v>
      </c>
      <c r="J148" s="1227">
        <f>+ROUND(M148,0)</f>
        <v>2</v>
      </c>
      <c r="K148" s="1229" t="str">
        <f>+IF(J148="","",VLOOKUP(J148,Aplicativo!C15:I18,2,FALSE))</f>
        <v>La integridad del área protegida se encuentra en estado No Deseable, se cumple solo para una parte de los objetos de conservación con el atributo función. La base natural que sustenta la provisión de servicios ecosistémicos está en condición de riesgo.</v>
      </c>
      <c r="L148" s="1212">
        <f>+IF(AND(J148=1),0,IF(AND(J148=2),1,IF(AND(J148=3),2,IF(AND(J148=4),3,""))))</f>
        <v>1</v>
      </c>
      <c r="M148" s="43">
        <f>+IF(Aplicativo!E81="","",Aplicativo!E81)</f>
        <v>2</v>
      </c>
    </row>
    <row r="149" spans="1:13" ht="91.5" customHeight="1">
      <c r="A149" s="41"/>
      <c r="C149" s="1223"/>
      <c r="D149" s="1213" t="s">
        <v>621</v>
      </c>
      <c r="E149" s="146">
        <v>1</v>
      </c>
      <c r="F149" s="402" t="s">
        <v>1096</v>
      </c>
      <c r="G149" s="1213"/>
      <c r="H149" s="1225"/>
      <c r="I149" s="147" t="s">
        <v>495</v>
      </c>
      <c r="J149" s="1227"/>
      <c r="K149" s="1229"/>
      <c r="L149" s="1212"/>
    </row>
    <row r="150" spans="1:13" ht="95.25" customHeight="1">
      <c r="A150" s="41"/>
      <c r="C150" s="1223"/>
      <c r="D150" s="1213"/>
      <c r="E150" s="146">
        <v>2</v>
      </c>
      <c r="F150" s="402" t="s">
        <v>1097</v>
      </c>
      <c r="G150" s="1213"/>
      <c r="H150" s="1225"/>
      <c r="I150" s="147" t="s">
        <v>496</v>
      </c>
      <c r="J150" s="1227"/>
      <c r="K150" s="1229"/>
      <c r="L150" s="1212"/>
    </row>
    <row r="151" spans="1:13" ht="70.5" customHeight="1">
      <c r="A151" s="41"/>
      <c r="C151" s="1224"/>
      <c r="D151" s="1214"/>
      <c r="E151" s="154">
        <v>3</v>
      </c>
      <c r="F151" s="406" t="s">
        <v>1098</v>
      </c>
      <c r="G151" s="1214"/>
      <c r="H151" s="1226"/>
      <c r="I151" s="155" t="s">
        <v>498</v>
      </c>
      <c r="J151" s="1228"/>
      <c r="K151" s="1230"/>
      <c r="L151" s="1212"/>
    </row>
    <row r="152" spans="1:13" ht="177.9" customHeight="1">
      <c r="A152" s="41"/>
      <c r="C152" s="162"/>
      <c r="D152" s="1217" t="s">
        <v>919</v>
      </c>
      <c r="E152" s="1215" t="s">
        <v>524</v>
      </c>
      <c r="F152" s="1217" t="s">
        <v>920</v>
      </c>
      <c r="G152" s="160"/>
      <c r="H152" s="138" t="str">
        <f>+Aplicativo!C27</f>
        <v>A2. Adaptación frente al clima cambiante</v>
      </c>
      <c r="I152" s="143" t="s">
        <v>580</v>
      </c>
      <c r="J152" s="139">
        <f>+IF(Aplicativo!E82="","",Aplicativo!E82)</f>
        <v>1</v>
      </c>
      <c r="K152" s="140" t="str">
        <f>+IF(J152="","",VLOOKUP(J152,Aplicativo!C37:I40,2,FALSE))</f>
        <v>La gestión del área no considera el cambio, la variabilidad climática y fenómenos asociados en el AP y su zona de influencia en el plan de manejo.</v>
      </c>
      <c r="L152" s="139">
        <f>+IF(J152=4,1,0)</f>
        <v>0</v>
      </c>
    </row>
    <row r="153" spans="1:13" ht="125.25" customHeight="1">
      <c r="A153" s="41"/>
      <c r="C153" s="162"/>
      <c r="D153" s="1218"/>
      <c r="E153" s="1216"/>
      <c r="F153" s="1218"/>
      <c r="G153" s="160"/>
      <c r="H153" s="138" t="str">
        <f>+Aplicativo!C307</f>
        <v>C8. Manejo y uso del conocimiento</v>
      </c>
      <c r="I153" s="143" t="s">
        <v>592</v>
      </c>
      <c r="J153" s="139">
        <f>+IF(Aplicativo!E367="","",Aplicativo!E367)</f>
        <v>1</v>
      </c>
      <c r="K153" s="140" t="e">
        <f>+IF(J153="","",VLOOKUP(J153,Aplicativo!C38:I41,2,FALSE))</f>
        <v>#N/A</v>
      </c>
      <c r="L153" s="139">
        <f>+IF(J153&gt;=3,1,0)</f>
        <v>0</v>
      </c>
    </row>
    <row r="154" spans="1:13" ht="108.9" customHeight="1">
      <c r="A154" s="41"/>
      <c r="C154" s="162"/>
      <c r="D154" s="1217" t="s">
        <v>919</v>
      </c>
      <c r="E154" s="1219" t="s">
        <v>524</v>
      </c>
      <c r="F154" s="1217" t="s">
        <v>921</v>
      </c>
      <c r="G154" s="160"/>
      <c r="H154" s="138" t="str">
        <f>Aplicativo!C150</f>
        <v>B4. Presiones y amenazas</v>
      </c>
      <c r="I154" s="143" t="s">
        <v>580</v>
      </c>
      <c r="J154" s="139">
        <f>+IF(Aplicativo!E181="","",Aplicativo!E181)</f>
        <v>2</v>
      </c>
      <c r="K154" s="140" t="str">
        <f>+IF(J154="","",VLOOKUP(J154,Aplicativo!C169:I172,2,FALSE))</f>
        <v>Se cuenta con un análisis parcial de las presiones y amenazas a los objetos de conservación</v>
      </c>
      <c r="L154" s="151">
        <f>+IF(J154=4,1,0)</f>
        <v>0</v>
      </c>
    </row>
    <row r="155" spans="1:13" ht="83.25" customHeight="1">
      <c r="A155" s="41"/>
      <c r="C155" s="162"/>
      <c r="D155" s="1222"/>
      <c r="E155" s="1220"/>
      <c r="F155" s="1222"/>
      <c r="G155" s="160"/>
      <c r="H155" s="138" t="str">
        <f>Aplicativo!C581</f>
        <v>F2. Buenas prácticas</v>
      </c>
      <c r="I155" s="143" t="s">
        <v>580</v>
      </c>
      <c r="J155" s="139">
        <f>+IF(Aplicativo!E636="","",Aplicativo!E636)</f>
        <v>2</v>
      </c>
      <c r="K155" s="140" t="str">
        <f>+IF(J155="","",VLOOKUP(J155,Aplicativo!C591:I594,2,FALSE))</f>
        <v>Los sistemas productivos del AP no incluyen buenas prácticas en sus procesos</v>
      </c>
      <c r="L155" s="151">
        <f>+IF(J155=0,"",IF(J155=4,1,0))</f>
        <v>0</v>
      </c>
    </row>
    <row r="156" spans="1:13" ht="108" customHeight="1">
      <c r="A156" s="41"/>
      <c r="C156" s="162"/>
      <c r="D156" s="1218"/>
      <c r="E156" s="1221"/>
      <c r="F156" s="1218"/>
      <c r="G156" s="160"/>
      <c r="H156" s="138" t="str">
        <f>Aplicativo!C598</f>
        <v>F3. Turismo como estrategia de conservación</v>
      </c>
      <c r="I156" s="143" t="s">
        <v>580</v>
      </c>
      <c r="J156" s="139">
        <f>+IF(Aplicativo!E637="","",Aplicativo!E637)</f>
        <v>1</v>
      </c>
      <c r="K156" s="140" t="str">
        <f>+IF(J156="","",VLOOKUP(J156,Aplicativo!C609:I612,2,FALSE))</f>
        <v>La actividad ecoturística se identifica como estrategia para el AP pero no se ha caracterizado</v>
      </c>
      <c r="L156" s="151">
        <f>+IF(J156=0,"",IF(J156=4,1,0))</f>
        <v>0</v>
      </c>
    </row>
    <row r="157" spans="1:13" ht="108" customHeight="1">
      <c r="A157" s="41"/>
      <c r="C157" s="162"/>
      <c r="D157" s="140" t="s">
        <v>919</v>
      </c>
      <c r="E157" s="156" t="s">
        <v>524</v>
      </c>
      <c r="F157" s="140" t="s">
        <v>922</v>
      </c>
      <c r="G157" s="160"/>
      <c r="H157" s="138" t="str">
        <f>Aplicativo!C324</f>
        <v>C9. Implementación de las líneas de gestión</v>
      </c>
      <c r="I157" s="143" t="s">
        <v>580</v>
      </c>
      <c r="J157" s="139">
        <f>+IF(Aplicativo!E368="","",Aplicativo!E368)</f>
        <v>2</v>
      </c>
      <c r="K157" s="140" t="str">
        <f>+IF(J157="","",VLOOKUP(J157,Aplicativo!C334:I337,2,FALSE))</f>
        <v>Las líneas de gestión han sido definidas conjuntamente con los actores estratégicos y tienen un avance inferior al 60%. Su implementación tiene interrupciones</v>
      </c>
      <c r="L157" s="151">
        <f>+IF(J157=4,1,0)</f>
        <v>0</v>
      </c>
    </row>
    <row r="158" spans="1:13" ht="35.25" customHeight="1">
      <c r="C158" s="1231" t="s">
        <v>622</v>
      </c>
      <c r="D158" s="1232"/>
      <c r="E158" s="1231"/>
      <c r="F158" s="1231"/>
      <c r="G158" s="1232"/>
      <c r="H158" s="1231"/>
      <c r="I158" s="1231"/>
      <c r="J158" s="1231"/>
      <c r="K158" s="1231"/>
      <c r="L158" s="717">
        <f>+IF('Resultados METT GEF 3, 4, 5'!C235="","",'Resultados METT GEF 3, 4, 5'!C235)</f>
        <v>41</v>
      </c>
    </row>
    <row r="164" spans="13:13">
      <c r="M164" s="61"/>
    </row>
  </sheetData>
  <sheetProtection algorithmName="SHA-512" hashValue="1uxB+KlFXvOU4DOfJDLqij6HwEzyEpIEA817+9M22HuvqHgXWIrGNWVGshwgXHMKUl12NLDT4lt5d1u8Q3NRTg==" saltValue="9++GfGeXqFQ14Giw+d/8YA==" spinCount="100000" sheet="1" objects="1" scenarios="1"/>
  <mergeCells count="245">
    <mergeCell ref="C9:C12"/>
    <mergeCell ref="G9:G12"/>
    <mergeCell ref="H9:H12"/>
    <mergeCell ref="J9:J12"/>
    <mergeCell ref="K9:K12"/>
    <mergeCell ref="L9:L12"/>
    <mergeCell ref="D10:D12"/>
    <mergeCell ref="L13:L16"/>
    <mergeCell ref="D14:D16"/>
    <mergeCell ref="C1:L1"/>
    <mergeCell ref="C3:F3"/>
    <mergeCell ref="G3:L3"/>
    <mergeCell ref="C5:C8"/>
    <mergeCell ref="G5:G8"/>
    <mergeCell ref="H5:H8"/>
    <mergeCell ref="I5:I8"/>
    <mergeCell ref="J5:J8"/>
    <mergeCell ref="K5:K8"/>
    <mergeCell ref="L5:L8"/>
    <mergeCell ref="D6:D8"/>
    <mergeCell ref="J17:J20"/>
    <mergeCell ref="K17:K20"/>
    <mergeCell ref="L17:L20"/>
    <mergeCell ref="D18:D20"/>
    <mergeCell ref="C13:C16"/>
    <mergeCell ref="G13:G16"/>
    <mergeCell ref="H13:H16"/>
    <mergeCell ref="J13:J16"/>
    <mergeCell ref="K13:K16"/>
    <mergeCell ref="C17:C20"/>
    <mergeCell ref="G17:G20"/>
    <mergeCell ref="H17:H20"/>
    <mergeCell ref="L21:L24"/>
    <mergeCell ref="D22:D24"/>
    <mergeCell ref="C25:C28"/>
    <mergeCell ref="G25:G28"/>
    <mergeCell ref="H25:H28"/>
    <mergeCell ref="J25:J28"/>
    <mergeCell ref="K25:K28"/>
    <mergeCell ref="L25:L28"/>
    <mergeCell ref="D26:D28"/>
    <mergeCell ref="C21:C24"/>
    <mergeCell ref="G21:G24"/>
    <mergeCell ref="H21:H24"/>
    <mergeCell ref="J21:J24"/>
    <mergeCell ref="K21:K24"/>
    <mergeCell ref="K43:K46"/>
    <mergeCell ref="L43:L46"/>
    <mergeCell ref="D44:D46"/>
    <mergeCell ref="C39:C42"/>
    <mergeCell ref="G39:G42"/>
    <mergeCell ref="H39:H42"/>
    <mergeCell ref="J39:J42"/>
    <mergeCell ref="K39:K42"/>
    <mergeCell ref="D33:D38"/>
    <mergeCell ref="C29:C38"/>
    <mergeCell ref="L29:L32"/>
    <mergeCell ref="D30:D32"/>
    <mergeCell ref="E33:E35"/>
    <mergeCell ref="F33:F35"/>
    <mergeCell ref="G33:G35"/>
    <mergeCell ref="G29:G32"/>
    <mergeCell ref="H29:H32"/>
    <mergeCell ref="J29:J32"/>
    <mergeCell ref="K29:K32"/>
    <mergeCell ref="L47:L50"/>
    <mergeCell ref="D48:D50"/>
    <mergeCell ref="C55:C58"/>
    <mergeCell ref="G55:G58"/>
    <mergeCell ref="H55:H58"/>
    <mergeCell ref="J55:J58"/>
    <mergeCell ref="K55:K58"/>
    <mergeCell ref="L55:L58"/>
    <mergeCell ref="D56:D58"/>
    <mergeCell ref="C47:C50"/>
    <mergeCell ref="G47:G50"/>
    <mergeCell ref="H47:H50"/>
    <mergeCell ref="J47:J50"/>
    <mergeCell ref="K47:K50"/>
    <mergeCell ref="J51:J54"/>
    <mergeCell ref="K51:K54"/>
    <mergeCell ref="L51:L54"/>
    <mergeCell ref="L39:L42"/>
    <mergeCell ref="D40:D42"/>
    <mergeCell ref="C43:C46"/>
    <mergeCell ref="G43:G46"/>
    <mergeCell ref="H43:H46"/>
    <mergeCell ref="J43:J46"/>
    <mergeCell ref="L59:L62"/>
    <mergeCell ref="D60:D62"/>
    <mergeCell ref="C63:C66"/>
    <mergeCell ref="G63:G66"/>
    <mergeCell ref="H63:H66"/>
    <mergeCell ref="J63:J66"/>
    <mergeCell ref="K63:K66"/>
    <mergeCell ref="L63:L66"/>
    <mergeCell ref="D64:D66"/>
    <mergeCell ref="C59:C62"/>
    <mergeCell ref="G59:G62"/>
    <mergeCell ref="H59:H62"/>
    <mergeCell ref="J59:J62"/>
    <mergeCell ref="K59:K62"/>
    <mergeCell ref="L67:L70"/>
    <mergeCell ref="D68:D70"/>
    <mergeCell ref="C71:C74"/>
    <mergeCell ref="G71:G74"/>
    <mergeCell ref="H71:H74"/>
    <mergeCell ref="J71:J74"/>
    <mergeCell ref="K71:K74"/>
    <mergeCell ref="L71:L74"/>
    <mergeCell ref="D72:D74"/>
    <mergeCell ref="C67:C70"/>
    <mergeCell ref="G67:G70"/>
    <mergeCell ref="H67:H70"/>
    <mergeCell ref="J67:J70"/>
    <mergeCell ref="K67:K70"/>
    <mergeCell ref="L75:L78"/>
    <mergeCell ref="D76:D78"/>
    <mergeCell ref="C79:C82"/>
    <mergeCell ref="G79:G82"/>
    <mergeCell ref="H79:H82"/>
    <mergeCell ref="J79:J82"/>
    <mergeCell ref="K79:K82"/>
    <mergeCell ref="L79:L82"/>
    <mergeCell ref="D80:D82"/>
    <mergeCell ref="C75:C78"/>
    <mergeCell ref="G75:G78"/>
    <mergeCell ref="H75:H78"/>
    <mergeCell ref="J75:J78"/>
    <mergeCell ref="K75:K78"/>
    <mergeCell ref="L83:L86"/>
    <mergeCell ref="D84:D86"/>
    <mergeCell ref="C87:C90"/>
    <mergeCell ref="G87:G90"/>
    <mergeCell ref="H87:H90"/>
    <mergeCell ref="J87:J90"/>
    <mergeCell ref="K87:K90"/>
    <mergeCell ref="L87:L90"/>
    <mergeCell ref="D88:D90"/>
    <mergeCell ref="C83:C86"/>
    <mergeCell ref="G83:G86"/>
    <mergeCell ref="H83:H86"/>
    <mergeCell ref="J83:J86"/>
    <mergeCell ref="K83:K86"/>
    <mergeCell ref="L95:L98"/>
    <mergeCell ref="C91:C94"/>
    <mergeCell ref="G91:G94"/>
    <mergeCell ref="H91:H94"/>
    <mergeCell ref="I91:I94"/>
    <mergeCell ref="J91:J94"/>
    <mergeCell ref="D96:D98"/>
    <mergeCell ref="D100:D101"/>
    <mergeCell ref="E100:E101"/>
    <mergeCell ref="F100:F101"/>
    <mergeCell ref="G100:G101"/>
    <mergeCell ref="C103:C106"/>
    <mergeCell ref="G103:G106"/>
    <mergeCell ref="K91:K94"/>
    <mergeCell ref="F115:F117"/>
    <mergeCell ref="H103:H106"/>
    <mergeCell ref="J103:J106"/>
    <mergeCell ref="K103:K106"/>
    <mergeCell ref="G115:G123"/>
    <mergeCell ref="L103:L106"/>
    <mergeCell ref="D104:D106"/>
    <mergeCell ref="C107:C110"/>
    <mergeCell ref="G107:G110"/>
    <mergeCell ref="H107:H110"/>
    <mergeCell ref="J107:J110"/>
    <mergeCell ref="K107:K110"/>
    <mergeCell ref="L107:L110"/>
    <mergeCell ref="D108:D110"/>
    <mergeCell ref="L91:L94"/>
    <mergeCell ref="D92:D94"/>
    <mergeCell ref="C95:C102"/>
    <mergeCell ref="G95:G98"/>
    <mergeCell ref="H95:H98"/>
    <mergeCell ref="J95:J98"/>
    <mergeCell ref="K95:K98"/>
    <mergeCell ref="M124:M127"/>
    <mergeCell ref="D125:D127"/>
    <mergeCell ref="G128:G131"/>
    <mergeCell ref="H128:H131"/>
    <mergeCell ref="J128:J131"/>
    <mergeCell ref="K128:K131"/>
    <mergeCell ref="L128:L131"/>
    <mergeCell ref="C124:C127"/>
    <mergeCell ref="G124:G127"/>
    <mergeCell ref="H124:H127"/>
    <mergeCell ref="J124:J127"/>
    <mergeCell ref="K124:K127"/>
    <mergeCell ref="C128:C135"/>
    <mergeCell ref="H132:H135"/>
    <mergeCell ref="J132:J135"/>
    <mergeCell ref="K132:K135"/>
    <mergeCell ref="L132:L135"/>
    <mergeCell ref="C158:K158"/>
    <mergeCell ref="D118:D121"/>
    <mergeCell ref="D152:D153"/>
    <mergeCell ref="D154:D156"/>
    <mergeCell ref="D129:D131"/>
    <mergeCell ref="C136:C139"/>
    <mergeCell ref="G136:G139"/>
    <mergeCell ref="H136:H139"/>
    <mergeCell ref="L124:L127"/>
    <mergeCell ref="J136:J139"/>
    <mergeCell ref="K136:K139"/>
    <mergeCell ref="L136:L139"/>
    <mergeCell ref="D137:D139"/>
    <mergeCell ref="C111:C122"/>
    <mergeCell ref="G111:G114"/>
    <mergeCell ref="H111:H114"/>
    <mergeCell ref="J111:J114"/>
    <mergeCell ref="K111:K114"/>
    <mergeCell ref="L111:L114"/>
    <mergeCell ref="D112:D114"/>
    <mergeCell ref="E118:E121"/>
    <mergeCell ref="F118:F121"/>
    <mergeCell ref="D115:D117"/>
    <mergeCell ref="E115:E117"/>
    <mergeCell ref="L148:L151"/>
    <mergeCell ref="D149:D151"/>
    <mergeCell ref="E152:E153"/>
    <mergeCell ref="F152:F153"/>
    <mergeCell ref="E154:E156"/>
    <mergeCell ref="F154:F156"/>
    <mergeCell ref="C148:C151"/>
    <mergeCell ref="G148:G151"/>
    <mergeCell ref="H148:H151"/>
    <mergeCell ref="J148:J151"/>
    <mergeCell ref="K148:K151"/>
    <mergeCell ref="L140:L143"/>
    <mergeCell ref="D141:D143"/>
    <mergeCell ref="C144:C147"/>
    <mergeCell ref="G144:G147"/>
    <mergeCell ref="H144:H147"/>
    <mergeCell ref="J144:J147"/>
    <mergeCell ref="K144:K147"/>
    <mergeCell ref="L144:L147"/>
    <mergeCell ref="D145:D147"/>
    <mergeCell ref="C140:C143"/>
    <mergeCell ref="G140:G143"/>
    <mergeCell ref="H140:H143"/>
    <mergeCell ref="J140:J143"/>
    <mergeCell ref="K140:K143"/>
  </mergeCells>
  <pageMargins left="0.7" right="0.7" top="0.75" bottom="0.75" header="0.3" footer="0.3"/>
  <pageSetup paperSize="9" orientation="portrait" horizontalDpi="300" verticalDpi="0" copies="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C86B7-69FC-624C-9670-2D946C96B16D}">
  <sheetPr codeName="Hoja16">
    <tabColor theme="4" tint="0.39997558519241921"/>
  </sheetPr>
  <dimension ref="A1:M158"/>
  <sheetViews>
    <sheetView topLeftCell="A143" zoomScale="75" zoomScaleNormal="75" workbookViewId="0">
      <selection activeCell="L152" sqref="L152"/>
    </sheetView>
  </sheetViews>
  <sheetFormatPr baseColWidth="10" defaultColWidth="11.44140625" defaultRowHeight="21"/>
  <cols>
    <col min="1" max="1" width="3.44140625" style="34" customWidth="1"/>
    <col min="2" max="2" width="3.109375" style="34" customWidth="1"/>
    <col min="3" max="3" width="12.88671875" style="37" customWidth="1"/>
    <col min="4" max="4" width="23.109375" style="34" customWidth="1"/>
    <col min="5" max="5" width="10.88671875" style="56" customWidth="1"/>
    <col min="6" max="6" width="40" style="34" customWidth="1"/>
    <col min="7" max="7" width="51" style="34" customWidth="1"/>
    <col min="8" max="8" width="28.88671875" style="58" customWidth="1"/>
    <col min="9" max="9" width="18" style="48" customWidth="1"/>
    <col min="10" max="10" width="17.109375" style="49" customWidth="1"/>
    <col min="11" max="11" width="40" style="45" customWidth="1"/>
    <col min="12" max="12" width="17.109375" style="49" customWidth="1"/>
    <col min="13" max="13" width="50.6640625" style="34" customWidth="1"/>
    <col min="14" max="248" width="11.44140625" style="34"/>
    <col min="249" max="249" width="12" style="34" bestFit="1" customWidth="1"/>
    <col min="250" max="250" width="16.6640625" style="34" customWidth="1"/>
    <col min="251" max="251" width="24.33203125" style="34" customWidth="1"/>
    <col min="252" max="252" width="11.44140625" style="34"/>
    <col min="253" max="253" width="49" style="34" customWidth="1"/>
    <col min="254" max="254" width="24.88671875" style="34" customWidth="1"/>
    <col min="255" max="255" width="11.44140625" style="34"/>
    <col min="256" max="257" width="37.109375" style="34" customWidth="1"/>
    <col min="258" max="258" width="30.44140625" style="34" bestFit="1" customWidth="1"/>
    <col min="259" max="260" width="30.44140625" style="34" customWidth="1"/>
    <col min="261" max="262" width="23.44140625" style="34" customWidth="1"/>
    <col min="263" max="263" width="34.33203125" style="34" customWidth="1"/>
    <col min="264" max="264" width="15.6640625" style="34" bestFit="1" customWidth="1"/>
    <col min="265" max="265" width="15.6640625" style="34" customWidth="1"/>
    <col min="266" max="266" width="29.44140625" style="34" customWidth="1"/>
    <col min="267" max="267" width="16.6640625" style="34" customWidth="1"/>
    <col min="268" max="504" width="11.44140625" style="34"/>
    <col min="505" max="505" width="12" style="34" bestFit="1" customWidth="1"/>
    <col min="506" max="506" width="16.6640625" style="34" customWidth="1"/>
    <col min="507" max="507" width="24.33203125" style="34" customWidth="1"/>
    <col min="508" max="508" width="11.44140625" style="34"/>
    <col min="509" max="509" width="49" style="34" customWidth="1"/>
    <col min="510" max="510" width="24.88671875" style="34" customWidth="1"/>
    <col min="511" max="511" width="11.44140625" style="34"/>
    <col min="512" max="513" width="37.109375" style="34" customWidth="1"/>
    <col min="514" max="514" width="30.44140625" style="34" bestFit="1" customWidth="1"/>
    <col min="515" max="516" width="30.44140625" style="34" customWidth="1"/>
    <col min="517" max="518" width="23.44140625" style="34" customWidth="1"/>
    <col min="519" max="519" width="34.33203125" style="34" customWidth="1"/>
    <col min="520" max="520" width="15.6640625" style="34" bestFit="1" customWidth="1"/>
    <col min="521" max="521" width="15.6640625" style="34" customWidth="1"/>
    <col min="522" max="522" width="29.44140625" style="34" customWidth="1"/>
    <col min="523" max="523" width="16.6640625" style="34" customWidth="1"/>
    <col min="524" max="760" width="11.44140625" style="34"/>
    <col min="761" max="761" width="12" style="34" bestFit="1" customWidth="1"/>
    <col min="762" max="762" width="16.6640625" style="34" customWidth="1"/>
    <col min="763" max="763" width="24.33203125" style="34" customWidth="1"/>
    <col min="764" max="764" width="11.44140625" style="34"/>
    <col min="765" max="765" width="49" style="34" customWidth="1"/>
    <col min="766" max="766" width="24.88671875" style="34" customWidth="1"/>
    <col min="767" max="767" width="11.44140625" style="34"/>
    <col min="768" max="769" width="37.109375" style="34" customWidth="1"/>
    <col min="770" max="770" width="30.44140625" style="34" bestFit="1" customWidth="1"/>
    <col min="771" max="772" width="30.44140625" style="34" customWidth="1"/>
    <col min="773" max="774" width="23.44140625" style="34" customWidth="1"/>
    <col min="775" max="775" width="34.33203125" style="34" customWidth="1"/>
    <col min="776" max="776" width="15.6640625" style="34" bestFit="1" customWidth="1"/>
    <col min="777" max="777" width="15.6640625" style="34" customWidth="1"/>
    <col min="778" max="778" width="29.44140625" style="34" customWidth="1"/>
    <col min="779" max="779" width="16.6640625" style="34" customWidth="1"/>
    <col min="780" max="1016" width="11.44140625" style="34"/>
    <col min="1017" max="1017" width="12" style="34" bestFit="1" customWidth="1"/>
    <col min="1018" max="1018" width="16.6640625" style="34" customWidth="1"/>
    <col min="1019" max="1019" width="24.33203125" style="34" customWidth="1"/>
    <col min="1020" max="1020" width="11.44140625" style="34"/>
    <col min="1021" max="1021" width="49" style="34" customWidth="1"/>
    <col min="1022" max="1022" width="24.88671875" style="34" customWidth="1"/>
    <col min="1023" max="1023" width="11.44140625" style="34"/>
    <col min="1024" max="1025" width="37.109375" style="34" customWidth="1"/>
    <col min="1026" max="1026" width="30.44140625" style="34" bestFit="1" customWidth="1"/>
    <col min="1027" max="1028" width="30.44140625" style="34" customWidth="1"/>
    <col min="1029" max="1030" width="23.44140625" style="34" customWidth="1"/>
    <col min="1031" max="1031" width="34.33203125" style="34" customWidth="1"/>
    <col min="1032" max="1032" width="15.6640625" style="34" bestFit="1" customWidth="1"/>
    <col min="1033" max="1033" width="15.6640625" style="34" customWidth="1"/>
    <col min="1034" max="1034" width="29.44140625" style="34" customWidth="1"/>
    <col min="1035" max="1035" width="16.6640625" style="34" customWidth="1"/>
    <col min="1036" max="1272" width="11.44140625" style="34"/>
    <col min="1273" max="1273" width="12" style="34" bestFit="1" customWidth="1"/>
    <col min="1274" max="1274" width="16.6640625" style="34" customWidth="1"/>
    <col min="1275" max="1275" width="24.33203125" style="34" customWidth="1"/>
    <col min="1276" max="1276" width="11.44140625" style="34"/>
    <col min="1277" max="1277" width="49" style="34" customWidth="1"/>
    <col min="1278" max="1278" width="24.88671875" style="34" customWidth="1"/>
    <col min="1279" max="1279" width="11.44140625" style="34"/>
    <col min="1280" max="1281" width="37.109375" style="34" customWidth="1"/>
    <col min="1282" max="1282" width="30.44140625" style="34" bestFit="1" customWidth="1"/>
    <col min="1283" max="1284" width="30.44140625" style="34" customWidth="1"/>
    <col min="1285" max="1286" width="23.44140625" style="34" customWidth="1"/>
    <col min="1287" max="1287" width="34.33203125" style="34" customWidth="1"/>
    <col min="1288" max="1288" width="15.6640625" style="34" bestFit="1" customWidth="1"/>
    <col min="1289" max="1289" width="15.6640625" style="34" customWidth="1"/>
    <col min="1290" max="1290" width="29.44140625" style="34" customWidth="1"/>
    <col min="1291" max="1291" width="16.6640625" style="34" customWidth="1"/>
    <col min="1292" max="1528" width="11.44140625" style="34"/>
    <col min="1529" max="1529" width="12" style="34" bestFit="1" customWidth="1"/>
    <col min="1530" max="1530" width="16.6640625" style="34" customWidth="1"/>
    <col min="1531" max="1531" width="24.33203125" style="34" customWidth="1"/>
    <col min="1532" max="1532" width="11.44140625" style="34"/>
    <col min="1533" max="1533" width="49" style="34" customWidth="1"/>
    <col min="1534" max="1534" width="24.88671875" style="34" customWidth="1"/>
    <col min="1535" max="1535" width="11.44140625" style="34"/>
    <col min="1536" max="1537" width="37.109375" style="34" customWidth="1"/>
    <col min="1538" max="1538" width="30.44140625" style="34" bestFit="1" customWidth="1"/>
    <col min="1539" max="1540" width="30.44140625" style="34" customWidth="1"/>
    <col min="1541" max="1542" width="23.44140625" style="34" customWidth="1"/>
    <col min="1543" max="1543" width="34.33203125" style="34" customWidth="1"/>
    <col min="1544" max="1544" width="15.6640625" style="34" bestFit="1" customWidth="1"/>
    <col min="1545" max="1545" width="15.6640625" style="34" customWidth="1"/>
    <col min="1546" max="1546" width="29.44140625" style="34" customWidth="1"/>
    <col min="1547" max="1547" width="16.6640625" style="34" customWidth="1"/>
    <col min="1548" max="1784" width="11.44140625" style="34"/>
    <col min="1785" max="1785" width="12" style="34" bestFit="1" customWidth="1"/>
    <col min="1786" max="1786" width="16.6640625" style="34" customWidth="1"/>
    <col min="1787" max="1787" width="24.33203125" style="34" customWidth="1"/>
    <col min="1788" max="1788" width="11.44140625" style="34"/>
    <col min="1789" max="1789" width="49" style="34" customWidth="1"/>
    <col min="1790" max="1790" width="24.88671875" style="34" customWidth="1"/>
    <col min="1791" max="1791" width="11.44140625" style="34"/>
    <col min="1792" max="1793" width="37.109375" style="34" customWidth="1"/>
    <col min="1794" max="1794" width="30.44140625" style="34" bestFit="1" customWidth="1"/>
    <col min="1795" max="1796" width="30.44140625" style="34" customWidth="1"/>
    <col min="1797" max="1798" width="23.44140625" style="34" customWidth="1"/>
    <col min="1799" max="1799" width="34.33203125" style="34" customWidth="1"/>
    <col min="1800" max="1800" width="15.6640625" style="34" bestFit="1" customWidth="1"/>
    <col min="1801" max="1801" width="15.6640625" style="34" customWidth="1"/>
    <col min="1802" max="1802" width="29.44140625" style="34" customWidth="1"/>
    <col min="1803" max="1803" width="16.6640625" style="34" customWidth="1"/>
    <col min="1804" max="2040" width="11.44140625" style="34"/>
    <col min="2041" max="2041" width="12" style="34" bestFit="1" customWidth="1"/>
    <col min="2042" max="2042" width="16.6640625" style="34" customWidth="1"/>
    <col min="2043" max="2043" width="24.33203125" style="34" customWidth="1"/>
    <col min="2044" max="2044" width="11.44140625" style="34"/>
    <col min="2045" max="2045" width="49" style="34" customWidth="1"/>
    <col min="2046" max="2046" width="24.88671875" style="34" customWidth="1"/>
    <col min="2047" max="2047" width="11.44140625" style="34"/>
    <col min="2048" max="2049" width="37.109375" style="34" customWidth="1"/>
    <col min="2050" max="2050" width="30.44140625" style="34" bestFit="1" customWidth="1"/>
    <col min="2051" max="2052" width="30.44140625" style="34" customWidth="1"/>
    <col min="2053" max="2054" width="23.44140625" style="34" customWidth="1"/>
    <col min="2055" max="2055" width="34.33203125" style="34" customWidth="1"/>
    <col min="2056" max="2056" width="15.6640625" style="34" bestFit="1" customWidth="1"/>
    <col min="2057" max="2057" width="15.6640625" style="34" customWidth="1"/>
    <col min="2058" max="2058" width="29.44140625" style="34" customWidth="1"/>
    <col min="2059" max="2059" width="16.6640625" style="34" customWidth="1"/>
    <col min="2060" max="2296" width="11.44140625" style="34"/>
    <col min="2297" max="2297" width="12" style="34" bestFit="1" customWidth="1"/>
    <col min="2298" max="2298" width="16.6640625" style="34" customWidth="1"/>
    <col min="2299" max="2299" width="24.33203125" style="34" customWidth="1"/>
    <col min="2300" max="2300" width="11.44140625" style="34"/>
    <col min="2301" max="2301" width="49" style="34" customWidth="1"/>
    <col min="2302" max="2302" width="24.88671875" style="34" customWidth="1"/>
    <col min="2303" max="2303" width="11.44140625" style="34"/>
    <col min="2304" max="2305" width="37.109375" style="34" customWidth="1"/>
    <col min="2306" max="2306" width="30.44140625" style="34" bestFit="1" customWidth="1"/>
    <col min="2307" max="2308" width="30.44140625" style="34" customWidth="1"/>
    <col min="2309" max="2310" width="23.44140625" style="34" customWidth="1"/>
    <col min="2311" max="2311" width="34.33203125" style="34" customWidth="1"/>
    <col min="2312" max="2312" width="15.6640625" style="34" bestFit="1" customWidth="1"/>
    <col min="2313" max="2313" width="15.6640625" style="34" customWidth="1"/>
    <col min="2314" max="2314" width="29.44140625" style="34" customWidth="1"/>
    <col min="2315" max="2315" width="16.6640625" style="34" customWidth="1"/>
    <col min="2316" max="2552" width="11.44140625" style="34"/>
    <col min="2553" max="2553" width="12" style="34" bestFit="1" customWidth="1"/>
    <col min="2554" max="2554" width="16.6640625" style="34" customWidth="1"/>
    <col min="2555" max="2555" width="24.33203125" style="34" customWidth="1"/>
    <col min="2556" max="2556" width="11.44140625" style="34"/>
    <col min="2557" max="2557" width="49" style="34" customWidth="1"/>
    <col min="2558" max="2558" width="24.88671875" style="34" customWidth="1"/>
    <col min="2559" max="2559" width="11.44140625" style="34"/>
    <col min="2560" max="2561" width="37.109375" style="34" customWidth="1"/>
    <col min="2562" max="2562" width="30.44140625" style="34" bestFit="1" customWidth="1"/>
    <col min="2563" max="2564" width="30.44140625" style="34" customWidth="1"/>
    <col min="2565" max="2566" width="23.44140625" style="34" customWidth="1"/>
    <col min="2567" max="2567" width="34.33203125" style="34" customWidth="1"/>
    <col min="2568" max="2568" width="15.6640625" style="34" bestFit="1" customWidth="1"/>
    <col min="2569" max="2569" width="15.6640625" style="34" customWidth="1"/>
    <col min="2570" max="2570" width="29.44140625" style="34" customWidth="1"/>
    <col min="2571" max="2571" width="16.6640625" style="34" customWidth="1"/>
    <col min="2572" max="2808" width="11.44140625" style="34"/>
    <col min="2809" max="2809" width="12" style="34" bestFit="1" customWidth="1"/>
    <col min="2810" max="2810" width="16.6640625" style="34" customWidth="1"/>
    <col min="2811" max="2811" width="24.33203125" style="34" customWidth="1"/>
    <col min="2812" max="2812" width="11.44140625" style="34"/>
    <col min="2813" max="2813" width="49" style="34" customWidth="1"/>
    <col min="2814" max="2814" width="24.88671875" style="34" customWidth="1"/>
    <col min="2815" max="2815" width="11.44140625" style="34"/>
    <col min="2816" max="2817" width="37.109375" style="34" customWidth="1"/>
    <col min="2818" max="2818" width="30.44140625" style="34" bestFit="1" customWidth="1"/>
    <col min="2819" max="2820" width="30.44140625" style="34" customWidth="1"/>
    <col min="2821" max="2822" width="23.44140625" style="34" customWidth="1"/>
    <col min="2823" max="2823" width="34.33203125" style="34" customWidth="1"/>
    <col min="2824" max="2824" width="15.6640625" style="34" bestFit="1" customWidth="1"/>
    <col min="2825" max="2825" width="15.6640625" style="34" customWidth="1"/>
    <col min="2826" max="2826" width="29.44140625" style="34" customWidth="1"/>
    <col min="2827" max="2827" width="16.6640625" style="34" customWidth="1"/>
    <col min="2828" max="3064" width="11.44140625" style="34"/>
    <col min="3065" max="3065" width="12" style="34" bestFit="1" customWidth="1"/>
    <col min="3066" max="3066" width="16.6640625" style="34" customWidth="1"/>
    <col min="3067" max="3067" width="24.33203125" style="34" customWidth="1"/>
    <col min="3068" max="3068" width="11.44140625" style="34"/>
    <col min="3069" max="3069" width="49" style="34" customWidth="1"/>
    <col min="3070" max="3070" width="24.88671875" style="34" customWidth="1"/>
    <col min="3071" max="3071" width="11.44140625" style="34"/>
    <col min="3072" max="3073" width="37.109375" style="34" customWidth="1"/>
    <col min="3074" max="3074" width="30.44140625" style="34" bestFit="1" customWidth="1"/>
    <col min="3075" max="3076" width="30.44140625" style="34" customWidth="1"/>
    <col min="3077" max="3078" width="23.44140625" style="34" customWidth="1"/>
    <col min="3079" max="3079" width="34.33203125" style="34" customWidth="1"/>
    <col min="3080" max="3080" width="15.6640625" style="34" bestFit="1" customWidth="1"/>
    <col min="3081" max="3081" width="15.6640625" style="34" customWidth="1"/>
    <col min="3082" max="3082" width="29.44140625" style="34" customWidth="1"/>
    <col min="3083" max="3083" width="16.6640625" style="34" customWidth="1"/>
    <col min="3084" max="3320" width="11.44140625" style="34"/>
    <col min="3321" max="3321" width="12" style="34" bestFit="1" customWidth="1"/>
    <col min="3322" max="3322" width="16.6640625" style="34" customWidth="1"/>
    <col min="3323" max="3323" width="24.33203125" style="34" customWidth="1"/>
    <col min="3324" max="3324" width="11.44140625" style="34"/>
    <col min="3325" max="3325" width="49" style="34" customWidth="1"/>
    <col min="3326" max="3326" width="24.88671875" style="34" customWidth="1"/>
    <col min="3327" max="3327" width="11.44140625" style="34"/>
    <col min="3328" max="3329" width="37.109375" style="34" customWidth="1"/>
    <col min="3330" max="3330" width="30.44140625" style="34" bestFit="1" customWidth="1"/>
    <col min="3331" max="3332" width="30.44140625" style="34" customWidth="1"/>
    <col min="3333" max="3334" width="23.44140625" style="34" customWidth="1"/>
    <col min="3335" max="3335" width="34.33203125" style="34" customWidth="1"/>
    <col min="3336" max="3336" width="15.6640625" style="34" bestFit="1" customWidth="1"/>
    <col min="3337" max="3337" width="15.6640625" style="34" customWidth="1"/>
    <col min="3338" max="3338" width="29.44140625" style="34" customWidth="1"/>
    <col min="3339" max="3339" width="16.6640625" style="34" customWidth="1"/>
    <col min="3340" max="3576" width="11.44140625" style="34"/>
    <col min="3577" max="3577" width="12" style="34" bestFit="1" customWidth="1"/>
    <col min="3578" max="3578" width="16.6640625" style="34" customWidth="1"/>
    <col min="3579" max="3579" width="24.33203125" style="34" customWidth="1"/>
    <col min="3580" max="3580" width="11.44140625" style="34"/>
    <col min="3581" max="3581" width="49" style="34" customWidth="1"/>
    <col min="3582" max="3582" width="24.88671875" style="34" customWidth="1"/>
    <col min="3583" max="3583" width="11.44140625" style="34"/>
    <col min="3584" max="3585" width="37.109375" style="34" customWidth="1"/>
    <col min="3586" max="3586" width="30.44140625" style="34" bestFit="1" customWidth="1"/>
    <col min="3587" max="3588" width="30.44140625" style="34" customWidth="1"/>
    <col min="3589" max="3590" width="23.44140625" style="34" customWidth="1"/>
    <col min="3591" max="3591" width="34.33203125" style="34" customWidth="1"/>
    <col min="3592" max="3592" width="15.6640625" style="34" bestFit="1" customWidth="1"/>
    <col min="3593" max="3593" width="15.6640625" style="34" customWidth="1"/>
    <col min="3594" max="3594" width="29.44140625" style="34" customWidth="1"/>
    <col min="3595" max="3595" width="16.6640625" style="34" customWidth="1"/>
    <col min="3596" max="3832" width="11.44140625" style="34"/>
    <col min="3833" max="3833" width="12" style="34" bestFit="1" customWidth="1"/>
    <col min="3834" max="3834" width="16.6640625" style="34" customWidth="1"/>
    <col min="3835" max="3835" width="24.33203125" style="34" customWidth="1"/>
    <col min="3836" max="3836" width="11.44140625" style="34"/>
    <col min="3837" max="3837" width="49" style="34" customWidth="1"/>
    <col min="3838" max="3838" width="24.88671875" style="34" customWidth="1"/>
    <col min="3839" max="3839" width="11.44140625" style="34"/>
    <col min="3840" max="3841" width="37.109375" style="34" customWidth="1"/>
    <col min="3842" max="3842" width="30.44140625" style="34" bestFit="1" customWidth="1"/>
    <col min="3843" max="3844" width="30.44140625" style="34" customWidth="1"/>
    <col min="3845" max="3846" width="23.44140625" style="34" customWidth="1"/>
    <col min="3847" max="3847" width="34.33203125" style="34" customWidth="1"/>
    <col min="3848" max="3848" width="15.6640625" style="34" bestFit="1" customWidth="1"/>
    <col min="3849" max="3849" width="15.6640625" style="34" customWidth="1"/>
    <col min="3850" max="3850" width="29.44140625" style="34" customWidth="1"/>
    <col min="3851" max="3851" width="16.6640625" style="34" customWidth="1"/>
    <col min="3852" max="4088" width="11.44140625" style="34"/>
    <col min="4089" max="4089" width="12" style="34" bestFit="1" customWidth="1"/>
    <col min="4090" max="4090" width="16.6640625" style="34" customWidth="1"/>
    <col min="4091" max="4091" width="24.33203125" style="34" customWidth="1"/>
    <col min="4092" max="4092" width="11.44140625" style="34"/>
    <col min="4093" max="4093" width="49" style="34" customWidth="1"/>
    <col min="4094" max="4094" width="24.88671875" style="34" customWidth="1"/>
    <col min="4095" max="4095" width="11.44140625" style="34"/>
    <col min="4096" max="4097" width="37.109375" style="34" customWidth="1"/>
    <col min="4098" max="4098" width="30.44140625" style="34" bestFit="1" customWidth="1"/>
    <col min="4099" max="4100" width="30.44140625" style="34" customWidth="1"/>
    <col min="4101" max="4102" width="23.44140625" style="34" customWidth="1"/>
    <col min="4103" max="4103" width="34.33203125" style="34" customWidth="1"/>
    <col min="4104" max="4104" width="15.6640625" style="34" bestFit="1" customWidth="1"/>
    <col min="4105" max="4105" width="15.6640625" style="34" customWidth="1"/>
    <col min="4106" max="4106" width="29.44140625" style="34" customWidth="1"/>
    <col min="4107" max="4107" width="16.6640625" style="34" customWidth="1"/>
    <col min="4108" max="4344" width="11.44140625" style="34"/>
    <col min="4345" max="4345" width="12" style="34" bestFit="1" customWidth="1"/>
    <col min="4346" max="4346" width="16.6640625" style="34" customWidth="1"/>
    <col min="4347" max="4347" width="24.33203125" style="34" customWidth="1"/>
    <col min="4348" max="4348" width="11.44140625" style="34"/>
    <col min="4349" max="4349" width="49" style="34" customWidth="1"/>
    <col min="4350" max="4350" width="24.88671875" style="34" customWidth="1"/>
    <col min="4351" max="4351" width="11.44140625" style="34"/>
    <col min="4352" max="4353" width="37.109375" style="34" customWidth="1"/>
    <col min="4354" max="4354" width="30.44140625" style="34" bestFit="1" customWidth="1"/>
    <col min="4355" max="4356" width="30.44140625" style="34" customWidth="1"/>
    <col min="4357" max="4358" width="23.44140625" style="34" customWidth="1"/>
    <col min="4359" max="4359" width="34.33203125" style="34" customWidth="1"/>
    <col min="4360" max="4360" width="15.6640625" style="34" bestFit="1" customWidth="1"/>
    <col min="4361" max="4361" width="15.6640625" style="34" customWidth="1"/>
    <col min="4362" max="4362" width="29.44140625" style="34" customWidth="1"/>
    <col min="4363" max="4363" width="16.6640625" style="34" customWidth="1"/>
    <col min="4364" max="4600" width="11.44140625" style="34"/>
    <col min="4601" max="4601" width="12" style="34" bestFit="1" customWidth="1"/>
    <col min="4602" max="4602" width="16.6640625" style="34" customWidth="1"/>
    <col min="4603" max="4603" width="24.33203125" style="34" customWidth="1"/>
    <col min="4604" max="4604" width="11.44140625" style="34"/>
    <col min="4605" max="4605" width="49" style="34" customWidth="1"/>
    <col min="4606" max="4606" width="24.88671875" style="34" customWidth="1"/>
    <col min="4607" max="4607" width="11.44140625" style="34"/>
    <col min="4608" max="4609" width="37.109375" style="34" customWidth="1"/>
    <col min="4610" max="4610" width="30.44140625" style="34" bestFit="1" customWidth="1"/>
    <col min="4611" max="4612" width="30.44140625" style="34" customWidth="1"/>
    <col min="4613" max="4614" width="23.44140625" style="34" customWidth="1"/>
    <col min="4615" max="4615" width="34.33203125" style="34" customWidth="1"/>
    <col min="4616" max="4616" width="15.6640625" style="34" bestFit="1" customWidth="1"/>
    <col min="4617" max="4617" width="15.6640625" style="34" customWidth="1"/>
    <col min="4618" max="4618" width="29.44140625" style="34" customWidth="1"/>
    <col min="4619" max="4619" width="16.6640625" style="34" customWidth="1"/>
    <col min="4620" max="4856" width="11.44140625" style="34"/>
    <col min="4857" max="4857" width="12" style="34" bestFit="1" customWidth="1"/>
    <col min="4858" max="4858" width="16.6640625" style="34" customWidth="1"/>
    <col min="4859" max="4859" width="24.33203125" style="34" customWidth="1"/>
    <col min="4860" max="4860" width="11.44140625" style="34"/>
    <col min="4861" max="4861" width="49" style="34" customWidth="1"/>
    <col min="4862" max="4862" width="24.88671875" style="34" customWidth="1"/>
    <col min="4863" max="4863" width="11.44140625" style="34"/>
    <col min="4864" max="4865" width="37.109375" style="34" customWidth="1"/>
    <col min="4866" max="4866" width="30.44140625" style="34" bestFit="1" customWidth="1"/>
    <col min="4867" max="4868" width="30.44140625" style="34" customWidth="1"/>
    <col min="4869" max="4870" width="23.44140625" style="34" customWidth="1"/>
    <col min="4871" max="4871" width="34.33203125" style="34" customWidth="1"/>
    <col min="4872" max="4872" width="15.6640625" style="34" bestFit="1" customWidth="1"/>
    <col min="4873" max="4873" width="15.6640625" style="34" customWidth="1"/>
    <col min="4874" max="4874" width="29.44140625" style="34" customWidth="1"/>
    <col min="4875" max="4875" width="16.6640625" style="34" customWidth="1"/>
    <col min="4876" max="5112" width="11.44140625" style="34"/>
    <col min="5113" max="5113" width="12" style="34" bestFit="1" customWidth="1"/>
    <col min="5114" max="5114" width="16.6640625" style="34" customWidth="1"/>
    <col min="5115" max="5115" width="24.33203125" style="34" customWidth="1"/>
    <col min="5116" max="5116" width="11.44140625" style="34"/>
    <col min="5117" max="5117" width="49" style="34" customWidth="1"/>
    <col min="5118" max="5118" width="24.88671875" style="34" customWidth="1"/>
    <col min="5119" max="5119" width="11.44140625" style="34"/>
    <col min="5120" max="5121" width="37.109375" style="34" customWidth="1"/>
    <col min="5122" max="5122" width="30.44140625" style="34" bestFit="1" customWidth="1"/>
    <col min="5123" max="5124" width="30.44140625" style="34" customWidth="1"/>
    <col min="5125" max="5126" width="23.44140625" style="34" customWidth="1"/>
    <col min="5127" max="5127" width="34.33203125" style="34" customWidth="1"/>
    <col min="5128" max="5128" width="15.6640625" style="34" bestFit="1" customWidth="1"/>
    <col min="5129" max="5129" width="15.6640625" style="34" customWidth="1"/>
    <col min="5130" max="5130" width="29.44140625" style="34" customWidth="1"/>
    <col min="5131" max="5131" width="16.6640625" style="34" customWidth="1"/>
    <col min="5132" max="5368" width="11.44140625" style="34"/>
    <col min="5369" max="5369" width="12" style="34" bestFit="1" customWidth="1"/>
    <col min="5370" max="5370" width="16.6640625" style="34" customWidth="1"/>
    <col min="5371" max="5371" width="24.33203125" style="34" customWidth="1"/>
    <col min="5372" max="5372" width="11.44140625" style="34"/>
    <col min="5373" max="5373" width="49" style="34" customWidth="1"/>
    <col min="5374" max="5374" width="24.88671875" style="34" customWidth="1"/>
    <col min="5375" max="5375" width="11.44140625" style="34"/>
    <col min="5376" max="5377" width="37.109375" style="34" customWidth="1"/>
    <col min="5378" max="5378" width="30.44140625" style="34" bestFit="1" customWidth="1"/>
    <col min="5379" max="5380" width="30.44140625" style="34" customWidth="1"/>
    <col min="5381" max="5382" width="23.44140625" style="34" customWidth="1"/>
    <col min="5383" max="5383" width="34.33203125" style="34" customWidth="1"/>
    <col min="5384" max="5384" width="15.6640625" style="34" bestFit="1" customWidth="1"/>
    <col min="5385" max="5385" width="15.6640625" style="34" customWidth="1"/>
    <col min="5386" max="5386" width="29.44140625" style="34" customWidth="1"/>
    <col min="5387" max="5387" width="16.6640625" style="34" customWidth="1"/>
    <col min="5388" max="5624" width="11.44140625" style="34"/>
    <col min="5625" max="5625" width="12" style="34" bestFit="1" customWidth="1"/>
    <col min="5626" max="5626" width="16.6640625" style="34" customWidth="1"/>
    <col min="5627" max="5627" width="24.33203125" style="34" customWidth="1"/>
    <col min="5628" max="5628" width="11.44140625" style="34"/>
    <col min="5629" max="5629" width="49" style="34" customWidth="1"/>
    <col min="5630" max="5630" width="24.88671875" style="34" customWidth="1"/>
    <col min="5631" max="5631" width="11.44140625" style="34"/>
    <col min="5632" max="5633" width="37.109375" style="34" customWidth="1"/>
    <col min="5634" max="5634" width="30.44140625" style="34" bestFit="1" customWidth="1"/>
    <col min="5635" max="5636" width="30.44140625" style="34" customWidth="1"/>
    <col min="5637" max="5638" width="23.44140625" style="34" customWidth="1"/>
    <col min="5639" max="5639" width="34.33203125" style="34" customWidth="1"/>
    <col min="5640" max="5640" width="15.6640625" style="34" bestFit="1" customWidth="1"/>
    <col min="5641" max="5641" width="15.6640625" style="34" customWidth="1"/>
    <col min="5642" max="5642" width="29.44140625" style="34" customWidth="1"/>
    <col min="5643" max="5643" width="16.6640625" style="34" customWidth="1"/>
    <col min="5644" max="5880" width="11.44140625" style="34"/>
    <col min="5881" max="5881" width="12" style="34" bestFit="1" customWidth="1"/>
    <col min="5882" max="5882" width="16.6640625" style="34" customWidth="1"/>
    <col min="5883" max="5883" width="24.33203125" style="34" customWidth="1"/>
    <col min="5884" max="5884" width="11.44140625" style="34"/>
    <col min="5885" max="5885" width="49" style="34" customWidth="1"/>
    <col min="5886" max="5886" width="24.88671875" style="34" customWidth="1"/>
    <col min="5887" max="5887" width="11.44140625" style="34"/>
    <col min="5888" max="5889" width="37.109375" style="34" customWidth="1"/>
    <col min="5890" max="5890" width="30.44140625" style="34" bestFit="1" customWidth="1"/>
    <col min="5891" max="5892" width="30.44140625" style="34" customWidth="1"/>
    <col min="5893" max="5894" width="23.44140625" style="34" customWidth="1"/>
    <col min="5895" max="5895" width="34.33203125" style="34" customWidth="1"/>
    <col min="5896" max="5896" width="15.6640625" style="34" bestFit="1" customWidth="1"/>
    <col min="5897" max="5897" width="15.6640625" style="34" customWidth="1"/>
    <col min="5898" max="5898" width="29.44140625" style="34" customWidth="1"/>
    <col min="5899" max="5899" width="16.6640625" style="34" customWidth="1"/>
    <col min="5900" max="6136" width="11.44140625" style="34"/>
    <col min="6137" max="6137" width="12" style="34" bestFit="1" customWidth="1"/>
    <col min="6138" max="6138" width="16.6640625" style="34" customWidth="1"/>
    <col min="6139" max="6139" width="24.33203125" style="34" customWidth="1"/>
    <col min="6140" max="6140" width="11.44140625" style="34"/>
    <col min="6141" max="6141" width="49" style="34" customWidth="1"/>
    <col min="6142" max="6142" width="24.88671875" style="34" customWidth="1"/>
    <col min="6143" max="6143" width="11.44140625" style="34"/>
    <col min="6144" max="6145" width="37.109375" style="34" customWidth="1"/>
    <col min="6146" max="6146" width="30.44140625" style="34" bestFit="1" customWidth="1"/>
    <col min="6147" max="6148" width="30.44140625" style="34" customWidth="1"/>
    <col min="6149" max="6150" width="23.44140625" style="34" customWidth="1"/>
    <col min="6151" max="6151" width="34.33203125" style="34" customWidth="1"/>
    <col min="6152" max="6152" width="15.6640625" style="34" bestFit="1" customWidth="1"/>
    <col min="6153" max="6153" width="15.6640625" style="34" customWidth="1"/>
    <col min="6154" max="6154" width="29.44140625" style="34" customWidth="1"/>
    <col min="6155" max="6155" width="16.6640625" style="34" customWidth="1"/>
    <col min="6156" max="6392" width="11.44140625" style="34"/>
    <col min="6393" max="6393" width="12" style="34" bestFit="1" customWidth="1"/>
    <col min="6394" max="6394" width="16.6640625" style="34" customWidth="1"/>
    <col min="6395" max="6395" width="24.33203125" style="34" customWidth="1"/>
    <col min="6396" max="6396" width="11.44140625" style="34"/>
    <col min="6397" max="6397" width="49" style="34" customWidth="1"/>
    <col min="6398" max="6398" width="24.88671875" style="34" customWidth="1"/>
    <col min="6399" max="6399" width="11.44140625" style="34"/>
    <col min="6400" max="6401" width="37.109375" style="34" customWidth="1"/>
    <col min="6402" max="6402" width="30.44140625" style="34" bestFit="1" customWidth="1"/>
    <col min="6403" max="6404" width="30.44140625" style="34" customWidth="1"/>
    <col min="6405" max="6406" width="23.44140625" style="34" customWidth="1"/>
    <col min="6407" max="6407" width="34.33203125" style="34" customWidth="1"/>
    <col min="6408" max="6408" width="15.6640625" style="34" bestFit="1" customWidth="1"/>
    <col min="6409" max="6409" width="15.6640625" style="34" customWidth="1"/>
    <col min="6410" max="6410" width="29.44140625" style="34" customWidth="1"/>
    <col min="6411" max="6411" width="16.6640625" style="34" customWidth="1"/>
    <col min="6412" max="6648" width="11.44140625" style="34"/>
    <col min="6649" max="6649" width="12" style="34" bestFit="1" customWidth="1"/>
    <col min="6650" max="6650" width="16.6640625" style="34" customWidth="1"/>
    <col min="6651" max="6651" width="24.33203125" style="34" customWidth="1"/>
    <col min="6652" max="6652" width="11.44140625" style="34"/>
    <col min="6653" max="6653" width="49" style="34" customWidth="1"/>
    <col min="6654" max="6654" width="24.88671875" style="34" customWidth="1"/>
    <col min="6655" max="6655" width="11.44140625" style="34"/>
    <col min="6656" max="6657" width="37.109375" style="34" customWidth="1"/>
    <col min="6658" max="6658" width="30.44140625" style="34" bestFit="1" customWidth="1"/>
    <col min="6659" max="6660" width="30.44140625" style="34" customWidth="1"/>
    <col min="6661" max="6662" width="23.44140625" style="34" customWidth="1"/>
    <col min="6663" max="6663" width="34.33203125" style="34" customWidth="1"/>
    <col min="6664" max="6664" width="15.6640625" style="34" bestFit="1" customWidth="1"/>
    <col min="6665" max="6665" width="15.6640625" style="34" customWidth="1"/>
    <col min="6666" max="6666" width="29.44140625" style="34" customWidth="1"/>
    <col min="6667" max="6667" width="16.6640625" style="34" customWidth="1"/>
    <col min="6668" max="6904" width="11.44140625" style="34"/>
    <col min="6905" max="6905" width="12" style="34" bestFit="1" customWidth="1"/>
    <col min="6906" max="6906" width="16.6640625" style="34" customWidth="1"/>
    <col min="6907" max="6907" width="24.33203125" style="34" customWidth="1"/>
    <col min="6908" max="6908" width="11.44140625" style="34"/>
    <col min="6909" max="6909" width="49" style="34" customWidth="1"/>
    <col min="6910" max="6910" width="24.88671875" style="34" customWidth="1"/>
    <col min="6911" max="6911" width="11.44140625" style="34"/>
    <col min="6912" max="6913" width="37.109375" style="34" customWidth="1"/>
    <col min="6914" max="6914" width="30.44140625" style="34" bestFit="1" customWidth="1"/>
    <col min="6915" max="6916" width="30.44140625" style="34" customWidth="1"/>
    <col min="6917" max="6918" width="23.44140625" style="34" customWidth="1"/>
    <col min="6919" max="6919" width="34.33203125" style="34" customWidth="1"/>
    <col min="6920" max="6920" width="15.6640625" style="34" bestFit="1" customWidth="1"/>
    <col min="6921" max="6921" width="15.6640625" style="34" customWidth="1"/>
    <col min="6922" max="6922" width="29.44140625" style="34" customWidth="1"/>
    <col min="6923" max="6923" width="16.6640625" style="34" customWidth="1"/>
    <col min="6924" max="7160" width="11.44140625" style="34"/>
    <col min="7161" max="7161" width="12" style="34" bestFit="1" customWidth="1"/>
    <col min="7162" max="7162" width="16.6640625" style="34" customWidth="1"/>
    <col min="7163" max="7163" width="24.33203125" style="34" customWidth="1"/>
    <col min="7164" max="7164" width="11.44140625" style="34"/>
    <col min="7165" max="7165" width="49" style="34" customWidth="1"/>
    <col min="7166" max="7166" width="24.88671875" style="34" customWidth="1"/>
    <col min="7167" max="7167" width="11.44140625" style="34"/>
    <col min="7168" max="7169" width="37.109375" style="34" customWidth="1"/>
    <col min="7170" max="7170" width="30.44140625" style="34" bestFit="1" customWidth="1"/>
    <col min="7171" max="7172" width="30.44140625" style="34" customWidth="1"/>
    <col min="7173" max="7174" width="23.44140625" style="34" customWidth="1"/>
    <col min="7175" max="7175" width="34.33203125" style="34" customWidth="1"/>
    <col min="7176" max="7176" width="15.6640625" style="34" bestFit="1" customWidth="1"/>
    <col min="7177" max="7177" width="15.6640625" style="34" customWidth="1"/>
    <col min="7178" max="7178" width="29.44140625" style="34" customWidth="1"/>
    <col min="7179" max="7179" width="16.6640625" style="34" customWidth="1"/>
    <col min="7180" max="7416" width="11.44140625" style="34"/>
    <col min="7417" max="7417" width="12" style="34" bestFit="1" customWidth="1"/>
    <col min="7418" max="7418" width="16.6640625" style="34" customWidth="1"/>
    <col min="7419" max="7419" width="24.33203125" style="34" customWidth="1"/>
    <col min="7420" max="7420" width="11.44140625" style="34"/>
    <col min="7421" max="7421" width="49" style="34" customWidth="1"/>
    <col min="7422" max="7422" width="24.88671875" style="34" customWidth="1"/>
    <col min="7423" max="7423" width="11.44140625" style="34"/>
    <col min="7424" max="7425" width="37.109375" style="34" customWidth="1"/>
    <col min="7426" max="7426" width="30.44140625" style="34" bestFit="1" customWidth="1"/>
    <col min="7427" max="7428" width="30.44140625" style="34" customWidth="1"/>
    <col min="7429" max="7430" width="23.44140625" style="34" customWidth="1"/>
    <col min="7431" max="7431" width="34.33203125" style="34" customWidth="1"/>
    <col min="7432" max="7432" width="15.6640625" style="34" bestFit="1" customWidth="1"/>
    <col min="7433" max="7433" width="15.6640625" style="34" customWidth="1"/>
    <col min="7434" max="7434" width="29.44140625" style="34" customWidth="1"/>
    <col min="7435" max="7435" width="16.6640625" style="34" customWidth="1"/>
    <col min="7436" max="7672" width="11.44140625" style="34"/>
    <col min="7673" max="7673" width="12" style="34" bestFit="1" customWidth="1"/>
    <col min="7674" max="7674" width="16.6640625" style="34" customWidth="1"/>
    <col min="7675" max="7675" width="24.33203125" style="34" customWidth="1"/>
    <col min="7676" max="7676" width="11.44140625" style="34"/>
    <col min="7677" max="7677" width="49" style="34" customWidth="1"/>
    <col min="7678" max="7678" width="24.88671875" style="34" customWidth="1"/>
    <col min="7679" max="7679" width="11.44140625" style="34"/>
    <col min="7680" max="7681" width="37.109375" style="34" customWidth="1"/>
    <col min="7682" max="7682" width="30.44140625" style="34" bestFit="1" customWidth="1"/>
    <col min="7683" max="7684" width="30.44140625" style="34" customWidth="1"/>
    <col min="7685" max="7686" width="23.44140625" style="34" customWidth="1"/>
    <col min="7687" max="7687" width="34.33203125" style="34" customWidth="1"/>
    <col min="7688" max="7688" width="15.6640625" style="34" bestFit="1" customWidth="1"/>
    <col min="7689" max="7689" width="15.6640625" style="34" customWidth="1"/>
    <col min="7690" max="7690" width="29.44140625" style="34" customWidth="1"/>
    <col min="7691" max="7691" width="16.6640625" style="34" customWidth="1"/>
    <col min="7692" max="7928" width="11.44140625" style="34"/>
    <col min="7929" max="7929" width="12" style="34" bestFit="1" customWidth="1"/>
    <col min="7930" max="7930" width="16.6640625" style="34" customWidth="1"/>
    <col min="7931" max="7931" width="24.33203125" style="34" customWidth="1"/>
    <col min="7932" max="7932" width="11.44140625" style="34"/>
    <col min="7933" max="7933" width="49" style="34" customWidth="1"/>
    <col min="7934" max="7934" width="24.88671875" style="34" customWidth="1"/>
    <col min="7935" max="7935" width="11.44140625" style="34"/>
    <col min="7936" max="7937" width="37.109375" style="34" customWidth="1"/>
    <col min="7938" max="7938" width="30.44140625" style="34" bestFit="1" customWidth="1"/>
    <col min="7939" max="7940" width="30.44140625" style="34" customWidth="1"/>
    <col min="7941" max="7942" width="23.44140625" style="34" customWidth="1"/>
    <col min="7943" max="7943" width="34.33203125" style="34" customWidth="1"/>
    <col min="7944" max="7944" width="15.6640625" style="34" bestFit="1" customWidth="1"/>
    <col min="7945" max="7945" width="15.6640625" style="34" customWidth="1"/>
    <col min="7946" max="7946" width="29.44140625" style="34" customWidth="1"/>
    <col min="7947" max="7947" width="16.6640625" style="34" customWidth="1"/>
    <col min="7948" max="8184" width="11.44140625" style="34"/>
    <col min="8185" max="8185" width="12" style="34" bestFit="1" customWidth="1"/>
    <col min="8186" max="8186" width="16.6640625" style="34" customWidth="1"/>
    <col min="8187" max="8187" width="24.33203125" style="34" customWidth="1"/>
    <col min="8188" max="8188" width="11.44140625" style="34"/>
    <col min="8189" max="8189" width="49" style="34" customWidth="1"/>
    <col min="8190" max="8190" width="24.88671875" style="34" customWidth="1"/>
    <col min="8191" max="8191" width="11.44140625" style="34"/>
    <col min="8192" max="8193" width="37.109375" style="34" customWidth="1"/>
    <col min="8194" max="8194" width="30.44140625" style="34" bestFit="1" customWidth="1"/>
    <col min="8195" max="8196" width="30.44140625" style="34" customWidth="1"/>
    <col min="8197" max="8198" width="23.44140625" style="34" customWidth="1"/>
    <col min="8199" max="8199" width="34.33203125" style="34" customWidth="1"/>
    <col min="8200" max="8200" width="15.6640625" style="34" bestFit="1" customWidth="1"/>
    <col min="8201" max="8201" width="15.6640625" style="34" customWidth="1"/>
    <col min="8202" max="8202" width="29.44140625" style="34" customWidth="1"/>
    <col min="8203" max="8203" width="16.6640625" style="34" customWidth="1"/>
    <col min="8204" max="8440" width="11.44140625" style="34"/>
    <col min="8441" max="8441" width="12" style="34" bestFit="1" customWidth="1"/>
    <col min="8442" max="8442" width="16.6640625" style="34" customWidth="1"/>
    <col min="8443" max="8443" width="24.33203125" style="34" customWidth="1"/>
    <col min="8444" max="8444" width="11.44140625" style="34"/>
    <col min="8445" max="8445" width="49" style="34" customWidth="1"/>
    <col min="8446" max="8446" width="24.88671875" style="34" customWidth="1"/>
    <col min="8447" max="8447" width="11.44140625" style="34"/>
    <col min="8448" max="8449" width="37.109375" style="34" customWidth="1"/>
    <col min="8450" max="8450" width="30.44140625" style="34" bestFit="1" customWidth="1"/>
    <col min="8451" max="8452" width="30.44140625" style="34" customWidth="1"/>
    <col min="8453" max="8454" width="23.44140625" style="34" customWidth="1"/>
    <col min="8455" max="8455" width="34.33203125" style="34" customWidth="1"/>
    <col min="8456" max="8456" width="15.6640625" style="34" bestFit="1" customWidth="1"/>
    <col min="8457" max="8457" width="15.6640625" style="34" customWidth="1"/>
    <col min="8458" max="8458" width="29.44140625" style="34" customWidth="1"/>
    <col min="8459" max="8459" width="16.6640625" style="34" customWidth="1"/>
    <col min="8460" max="8696" width="11.44140625" style="34"/>
    <col min="8697" max="8697" width="12" style="34" bestFit="1" customWidth="1"/>
    <col min="8698" max="8698" width="16.6640625" style="34" customWidth="1"/>
    <col min="8699" max="8699" width="24.33203125" style="34" customWidth="1"/>
    <col min="8700" max="8700" width="11.44140625" style="34"/>
    <col min="8701" max="8701" width="49" style="34" customWidth="1"/>
    <col min="8702" max="8702" width="24.88671875" style="34" customWidth="1"/>
    <col min="8703" max="8703" width="11.44140625" style="34"/>
    <col min="8704" max="8705" width="37.109375" style="34" customWidth="1"/>
    <col min="8706" max="8706" width="30.44140625" style="34" bestFit="1" customWidth="1"/>
    <col min="8707" max="8708" width="30.44140625" style="34" customWidth="1"/>
    <col min="8709" max="8710" width="23.44140625" style="34" customWidth="1"/>
    <col min="8711" max="8711" width="34.33203125" style="34" customWidth="1"/>
    <col min="8712" max="8712" width="15.6640625" style="34" bestFit="1" customWidth="1"/>
    <col min="8713" max="8713" width="15.6640625" style="34" customWidth="1"/>
    <col min="8714" max="8714" width="29.44140625" style="34" customWidth="1"/>
    <col min="8715" max="8715" width="16.6640625" style="34" customWidth="1"/>
    <col min="8716" max="8952" width="11.44140625" style="34"/>
    <col min="8953" max="8953" width="12" style="34" bestFit="1" customWidth="1"/>
    <col min="8954" max="8954" width="16.6640625" style="34" customWidth="1"/>
    <col min="8955" max="8955" width="24.33203125" style="34" customWidth="1"/>
    <col min="8956" max="8956" width="11.44140625" style="34"/>
    <col min="8957" max="8957" width="49" style="34" customWidth="1"/>
    <col min="8958" max="8958" width="24.88671875" style="34" customWidth="1"/>
    <col min="8959" max="8959" width="11.44140625" style="34"/>
    <col min="8960" max="8961" width="37.109375" style="34" customWidth="1"/>
    <col min="8962" max="8962" width="30.44140625" style="34" bestFit="1" customWidth="1"/>
    <col min="8963" max="8964" width="30.44140625" style="34" customWidth="1"/>
    <col min="8965" max="8966" width="23.44140625" style="34" customWidth="1"/>
    <col min="8967" max="8967" width="34.33203125" style="34" customWidth="1"/>
    <col min="8968" max="8968" width="15.6640625" style="34" bestFit="1" customWidth="1"/>
    <col min="8969" max="8969" width="15.6640625" style="34" customWidth="1"/>
    <col min="8970" max="8970" width="29.44140625" style="34" customWidth="1"/>
    <col min="8971" max="8971" width="16.6640625" style="34" customWidth="1"/>
    <col min="8972" max="9208" width="11.44140625" style="34"/>
    <col min="9209" max="9209" width="12" style="34" bestFit="1" customWidth="1"/>
    <col min="9210" max="9210" width="16.6640625" style="34" customWidth="1"/>
    <col min="9211" max="9211" width="24.33203125" style="34" customWidth="1"/>
    <col min="9212" max="9212" width="11.44140625" style="34"/>
    <col min="9213" max="9213" width="49" style="34" customWidth="1"/>
    <col min="9214" max="9214" width="24.88671875" style="34" customWidth="1"/>
    <col min="9215" max="9215" width="11.44140625" style="34"/>
    <col min="9216" max="9217" width="37.109375" style="34" customWidth="1"/>
    <col min="9218" max="9218" width="30.44140625" style="34" bestFit="1" customWidth="1"/>
    <col min="9219" max="9220" width="30.44140625" style="34" customWidth="1"/>
    <col min="9221" max="9222" width="23.44140625" style="34" customWidth="1"/>
    <col min="9223" max="9223" width="34.33203125" style="34" customWidth="1"/>
    <col min="9224" max="9224" width="15.6640625" style="34" bestFit="1" customWidth="1"/>
    <col min="9225" max="9225" width="15.6640625" style="34" customWidth="1"/>
    <col min="9226" max="9226" width="29.44140625" style="34" customWidth="1"/>
    <col min="9227" max="9227" width="16.6640625" style="34" customWidth="1"/>
    <col min="9228" max="9464" width="11.44140625" style="34"/>
    <col min="9465" max="9465" width="12" style="34" bestFit="1" customWidth="1"/>
    <col min="9466" max="9466" width="16.6640625" style="34" customWidth="1"/>
    <col min="9467" max="9467" width="24.33203125" style="34" customWidth="1"/>
    <col min="9468" max="9468" width="11.44140625" style="34"/>
    <col min="9469" max="9469" width="49" style="34" customWidth="1"/>
    <col min="9470" max="9470" width="24.88671875" style="34" customWidth="1"/>
    <col min="9471" max="9471" width="11.44140625" style="34"/>
    <col min="9472" max="9473" width="37.109375" style="34" customWidth="1"/>
    <col min="9474" max="9474" width="30.44140625" style="34" bestFit="1" customWidth="1"/>
    <col min="9475" max="9476" width="30.44140625" style="34" customWidth="1"/>
    <col min="9477" max="9478" width="23.44140625" style="34" customWidth="1"/>
    <col min="9479" max="9479" width="34.33203125" style="34" customWidth="1"/>
    <col min="9480" max="9480" width="15.6640625" style="34" bestFit="1" customWidth="1"/>
    <col min="9481" max="9481" width="15.6640625" style="34" customWidth="1"/>
    <col min="9482" max="9482" width="29.44140625" style="34" customWidth="1"/>
    <col min="9483" max="9483" width="16.6640625" style="34" customWidth="1"/>
    <col min="9484" max="9720" width="11.44140625" style="34"/>
    <col min="9721" max="9721" width="12" style="34" bestFit="1" customWidth="1"/>
    <col min="9722" max="9722" width="16.6640625" style="34" customWidth="1"/>
    <col min="9723" max="9723" width="24.33203125" style="34" customWidth="1"/>
    <col min="9724" max="9724" width="11.44140625" style="34"/>
    <col min="9725" max="9725" width="49" style="34" customWidth="1"/>
    <col min="9726" max="9726" width="24.88671875" style="34" customWidth="1"/>
    <col min="9727" max="9727" width="11.44140625" style="34"/>
    <col min="9728" max="9729" width="37.109375" style="34" customWidth="1"/>
    <col min="9730" max="9730" width="30.44140625" style="34" bestFit="1" customWidth="1"/>
    <col min="9731" max="9732" width="30.44140625" style="34" customWidth="1"/>
    <col min="9733" max="9734" width="23.44140625" style="34" customWidth="1"/>
    <col min="9735" max="9735" width="34.33203125" style="34" customWidth="1"/>
    <col min="9736" max="9736" width="15.6640625" style="34" bestFit="1" customWidth="1"/>
    <col min="9737" max="9737" width="15.6640625" style="34" customWidth="1"/>
    <col min="9738" max="9738" width="29.44140625" style="34" customWidth="1"/>
    <col min="9739" max="9739" width="16.6640625" style="34" customWidth="1"/>
    <col min="9740" max="9976" width="11.44140625" style="34"/>
    <col min="9977" max="9977" width="12" style="34" bestFit="1" customWidth="1"/>
    <col min="9978" max="9978" width="16.6640625" style="34" customWidth="1"/>
    <col min="9979" max="9979" width="24.33203125" style="34" customWidth="1"/>
    <col min="9980" max="9980" width="11.44140625" style="34"/>
    <col min="9981" max="9981" width="49" style="34" customWidth="1"/>
    <col min="9982" max="9982" width="24.88671875" style="34" customWidth="1"/>
    <col min="9983" max="9983" width="11.44140625" style="34"/>
    <col min="9984" max="9985" width="37.109375" style="34" customWidth="1"/>
    <col min="9986" max="9986" width="30.44140625" style="34" bestFit="1" customWidth="1"/>
    <col min="9987" max="9988" width="30.44140625" style="34" customWidth="1"/>
    <col min="9989" max="9990" width="23.44140625" style="34" customWidth="1"/>
    <col min="9991" max="9991" width="34.33203125" style="34" customWidth="1"/>
    <col min="9992" max="9992" width="15.6640625" style="34" bestFit="1" customWidth="1"/>
    <col min="9993" max="9993" width="15.6640625" style="34" customWidth="1"/>
    <col min="9994" max="9994" width="29.44140625" style="34" customWidth="1"/>
    <col min="9995" max="9995" width="16.6640625" style="34" customWidth="1"/>
    <col min="9996" max="10232" width="11.44140625" style="34"/>
    <col min="10233" max="10233" width="12" style="34" bestFit="1" customWidth="1"/>
    <col min="10234" max="10234" width="16.6640625" style="34" customWidth="1"/>
    <col min="10235" max="10235" width="24.33203125" style="34" customWidth="1"/>
    <col min="10236" max="10236" width="11.44140625" style="34"/>
    <col min="10237" max="10237" width="49" style="34" customWidth="1"/>
    <col min="10238" max="10238" width="24.88671875" style="34" customWidth="1"/>
    <col min="10239" max="10239" width="11.44140625" style="34"/>
    <col min="10240" max="10241" width="37.109375" style="34" customWidth="1"/>
    <col min="10242" max="10242" width="30.44140625" style="34" bestFit="1" customWidth="1"/>
    <col min="10243" max="10244" width="30.44140625" style="34" customWidth="1"/>
    <col min="10245" max="10246" width="23.44140625" style="34" customWidth="1"/>
    <col min="10247" max="10247" width="34.33203125" style="34" customWidth="1"/>
    <col min="10248" max="10248" width="15.6640625" style="34" bestFit="1" customWidth="1"/>
    <col min="10249" max="10249" width="15.6640625" style="34" customWidth="1"/>
    <col min="10250" max="10250" width="29.44140625" style="34" customWidth="1"/>
    <col min="10251" max="10251" width="16.6640625" style="34" customWidth="1"/>
    <col min="10252" max="10488" width="11.44140625" style="34"/>
    <col min="10489" max="10489" width="12" style="34" bestFit="1" customWidth="1"/>
    <col min="10490" max="10490" width="16.6640625" style="34" customWidth="1"/>
    <col min="10491" max="10491" width="24.33203125" style="34" customWidth="1"/>
    <col min="10492" max="10492" width="11.44140625" style="34"/>
    <col min="10493" max="10493" width="49" style="34" customWidth="1"/>
    <col min="10494" max="10494" width="24.88671875" style="34" customWidth="1"/>
    <col min="10495" max="10495" width="11.44140625" style="34"/>
    <col min="10496" max="10497" width="37.109375" style="34" customWidth="1"/>
    <col min="10498" max="10498" width="30.44140625" style="34" bestFit="1" customWidth="1"/>
    <col min="10499" max="10500" width="30.44140625" style="34" customWidth="1"/>
    <col min="10501" max="10502" width="23.44140625" style="34" customWidth="1"/>
    <col min="10503" max="10503" width="34.33203125" style="34" customWidth="1"/>
    <col min="10504" max="10504" width="15.6640625" style="34" bestFit="1" customWidth="1"/>
    <col min="10505" max="10505" width="15.6640625" style="34" customWidth="1"/>
    <col min="10506" max="10506" width="29.44140625" style="34" customWidth="1"/>
    <col min="10507" max="10507" width="16.6640625" style="34" customWidth="1"/>
    <col min="10508" max="10744" width="11.44140625" style="34"/>
    <col min="10745" max="10745" width="12" style="34" bestFit="1" customWidth="1"/>
    <col min="10746" max="10746" width="16.6640625" style="34" customWidth="1"/>
    <col min="10747" max="10747" width="24.33203125" style="34" customWidth="1"/>
    <col min="10748" max="10748" width="11.44140625" style="34"/>
    <col min="10749" max="10749" width="49" style="34" customWidth="1"/>
    <col min="10750" max="10750" width="24.88671875" style="34" customWidth="1"/>
    <col min="10751" max="10751" width="11.44140625" style="34"/>
    <col min="10752" max="10753" width="37.109375" style="34" customWidth="1"/>
    <col min="10754" max="10754" width="30.44140625" style="34" bestFit="1" customWidth="1"/>
    <col min="10755" max="10756" width="30.44140625" style="34" customWidth="1"/>
    <col min="10757" max="10758" width="23.44140625" style="34" customWidth="1"/>
    <col min="10759" max="10759" width="34.33203125" style="34" customWidth="1"/>
    <col min="10760" max="10760" width="15.6640625" style="34" bestFit="1" customWidth="1"/>
    <col min="10761" max="10761" width="15.6640625" style="34" customWidth="1"/>
    <col min="10762" max="10762" width="29.44140625" style="34" customWidth="1"/>
    <col min="10763" max="10763" width="16.6640625" style="34" customWidth="1"/>
    <col min="10764" max="11000" width="11.44140625" style="34"/>
    <col min="11001" max="11001" width="12" style="34" bestFit="1" customWidth="1"/>
    <col min="11002" max="11002" width="16.6640625" style="34" customWidth="1"/>
    <col min="11003" max="11003" width="24.33203125" style="34" customWidth="1"/>
    <col min="11004" max="11004" width="11.44140625" style="34"/>
    <col min="11005" max="11005" width="49" style="34" customWidth="1"/>
    <col min="11006" max="11006" width="24.88671875" style="34" customWidth="1"/>
    <col min="11007" max="11007" width="11.44140625" style="34"/>
    <col min="11008" max="11009" width="37.109375" style="34" customWidth="1"/>
    <col min="11010" max="11010" width="30.44140625" style="34" bestFit="1" customWidth="1"/>
    <col min="11011" max="11012" width="30.44140625" style="34" customWidth="1"/>
    <col min="11013" max="11014" width="23.44140625" style="34" customWidth="1"/>
    <col min="11015" max="11015" width="34.33203125" style="34" customWidth="1"/>
    <col min="11016" max="11016" width="15.6640625" style="34" bestFit="1" customWidth="1"/>
    <col min="11017" max="11017" width="15.6640625" style="34" customWidth="1"/>
    <col min="11018" max="11018" width="29.44140625" style="34" customWidth="1"/>
    <col min="11019" max="11019" width="16.6640625" style="34" customWidth="1"/>
    <col min="11020" max="11256" width="11.44140625" style="34"/>
    <col min="11257" max="11257" width="12" style="34" bestFit="1" customWidth="1"/>
    <col min="11258" max="11258" width="16.6640625" style="34" customWidth="1"/>
    <col min="11259" max="11259" width="24.33203125" style="34" customWidth="1"/>
    <col min="11260" max="11260" width="11.44140625" style="34"/>
    <col min="11261" max="11261" width="49" style="34" customWidth="1"/>
    <col min="11262" max="11262" width="24.88671875" style="34" customWidth="1"/>
    <col min="11263" max="11263" width="11.44140625" style="34"/>
    <col min="11264" max="11265" width="37.109375" style="34" customWidth="1"/>
    <col min="11266" max="11266" width="30.44140625" style="34" bestFit="1" customWidth="1"/>
    <col min="11267" max="11268" width="30.44140625" style="34" customWidth="1"/>
    <col min="11269" max="11270" width="23.44140625" style="34" customWidth="1"/>
    <col min="11271" max="11271" width="34.33203125" style="34" customWidth="1"/>
    <col min="11272" max="11272" width="15.6640625" style="34" bestFit="1" customWidth="1"/>
    <col min="11273" max="11273" width="15.6640625" style="34" customWidth="1"/>
    <col min="11274" max="11274" width="29.44140625" style="34" customWidth="1"/>
    <col min="11275" max="11275" width="16.6640625" style="34" customWidth="1"/>
    <col min="11276" max="11512" width="11.44140625" style="34"/>
    <col min="11513" max="11513" width="12" style="34" bestFit="1" customWidth="1"/>
    <col min="11514" max="11514" width="16.6640625" style="34" customWidth="1"/>
    <col min="11515" max="11515" width="24.33203125" style="34" customWidth="1"/>
    <col min="11516" max="11516" width="11.44140625" style="34"/>
    <col min="11517" max="11517" width="49" style="34" customWidth="1"/>
    <col min="11518" max="11518" width="24.88671875" style="34" customWidth="1"/>
    <col min="11519" max="11519" width="11.44140625" style="34"/>
    <col min="11520" max="11521" width="37.109375" style="34" customWidth="1"/>
    <col min="11522" max="11522" width="30.44140625" style="34" bestFit="1" customWidth="1"/>
    <col min="11523" max="11524" width="30.44140625" style="34" customWidth="1"/>
    <col min="11525" max="11526" width="23.44140625" style="34" customWidth="1"/>
    <col min="11527" max="11527" width="34.33203125" style="34" customWidth="1"/>
    <col min="11528" max="11528" width="15.6640625" style="34" bestFit="1" customWidth="1"/>
    <col min="11529" max="11529" width="15.6640625" style="34" customWidth="1"/>
    <col min="11530" max="11530" width="29.44140625" style="34" customWidth="1"/>
    <col min="11531" max="11531" width="16.6640625" style="34" customWidth="1"/>
    <col min="11532" max="11768" width="11.44140625" style="34"/>
    <col min="11769" max="11769" width="12" style="34" bestFit="1" customWidth="1"/>
    <col min="11770" max="11770" width="16.6640625" style="34" customWidth="1"/>
    <col min="11771" max="11771" width="24.33203125" style="34" customWidth="1"/>
    <col min="11772" max="11772" width="11.44140625" style="34"/>
    <col min="11773" max="11773" width="49" style="34" customWidth="1"/>
    <col min="11774" max="11774" width="24.88671875" style="34" customWidth="1"/>
    <col min="11775" max="11775" width="11.44140625" style="34"/>
    <col min="11776" max="11777" width="37.109375" style="34" customWidth="1"/>
    <col min="11778" max="11778" width="30.44140625" style="34" bestFit="1" customWidth="1"/>
    <col min="11779" max="11780" width="30.44140625" style="34" customWidth="1"/>
    <col min="11781" max="11782" width="23.44140625" style="34" customWidth="1"/>
    <col min="11783" max="11783" width="34.33203125" style="34" customWidth="1"/>
    <col min="11784" max="11784" width="15.6640625" style="34" bestFit="1" customWidth="1"/>
    <col min="11785" max="11785" width="15.6640625" style="34" customWidth="1"/>
    <col min="11786" max="11786" width="29.44140625" style="34" customWidth="1"/>
    <col min="11787" max="11787" width="16.6640625" style="34" customWidth="1"/>
    <col min="11788" max="12024" width="11.44140625" style="34"/>
    <col min="12025" max="12025" width="12" style="34" bestFit="1" customWidth="1"/>
    <col min="12026" max="12026" width="16.6640625" style="34" customWidth="1"/>
    <col min="12027" max="12027" width="24.33203125" style="34" customWidth="1"/>
    <col min="12028" max="12028" width="11.44140625" style="34"/>
    <col min="12029" max="12029" width="49" style="34" customWidth="1"/>
    <col min="12030" max="12030" width="24.88671875" style="34" customWidth="1"/>
    <col min="12031" max="12031" width="11.44140625" style="34"/>
    <col min="12032" max="12033" width="37.109375" style="34" customWidth="1"/>
    <col min="12034" max="12034" width="30.44140625" style="34" bestFit="1" customWidth="1"/>
    <col min="12035" max="12036" width="30.44140625" style="34" customWidth="1"/>
    <col min="12037" max="12038" width="23.44140625" style="34" customWidth="1"/>
    <col min="12039" max="12039" width="34.33203125" style="34" customWidth="1"/>
    <col min="12040" max="12040" width="15.6640625" style="34" bestFit="1" customWidth="1"/>
    <col min="12041" max="12041" width="15.6640625" style="34" customWidth="1"/>
    <col min="12042" max="12042" width="29.44140625" style="34" customWidth="1"/>
    <col min="12043" max="12043" width="16.6640625" style="34" customWidth="1"/>
    <col min="12044" max="12280" width="11.44140625" style="34"/>
    <col min="12281" max="12281" width="12" style="34" bestFit="1" customWidth="1"/>
    <col min="12282" max="12282" width="16.6640625" style="34" customWidth="1"/>
    <col min="12283" max="12283" width="24.33203125" style="34" customWidth="1"/>
    <col min="12284" max="12284" width="11.44140625" style="34"/>
    <col min="12285" max="12285" width="49" style="34" customWidth="1"/>
    <col min="12286" max="12286" width="24.88671875" style="34" customWidth="1"/>
    <col min="12287" max="12287" width="11.44140625" style="34"/>
    <col min="12288" max="12289" width="37.109375" style="34" customWidth="1"/>
    <col min="12290" max="12290" width="30.44140625" style="34" bestFit="1" customWidth="1"/>
    <col min="12291" max="12292" width="30.44140625" style="34" customWidth="1"/>
    <col min="12293" max="12294" width="23.44140625" style="34" customWidth="1"/>
    <col min="12295" max="12295" width="34.33203125" style="34" customWidth="1"/>
    <col min="12296" max="12296" width="15.6640625" style="34" bestFit="1" customWidth="1"/>
    <col min="12297" max="12297" width="15.6640625" style="34" customWidth="1"/>
    <col min="12298" max="12298" width="29.44140625" style="34" customWidth="1"/>
    <col min="12299" max="12299" width="16.6640625" style="34" customWidth="1"/>
    <col min="12300" max="12536" width="11.44140625" style="34"/>
    <col min="12537" max="12537" width="12" style="34" bestFit="1" customWidth="1"/>
    <col min="12538" max="12538" width="16.6640625" style="34" customWidth="1"/>
    <col min="12539" max="12539" width="24.33203125" style="34" customWidth="1"/>
    <col min="12540" max="12540" width="11.44140625" style="34"/>
    <col min="12541" max="12541" width="49" style="34" customWidth="1"/>
    <col min="12542" max="12542" width="24.88671875" style="34" customWidth="1"/>
    <col min="12543" max="12543" width="11.44140625" style="34"/>
    <col min="12544" max="12545" width="37.109375" style="34" customWidth="1"/>
    <col min="12546" max="12546" width="30.44140625" style="34" bestFit="1" customWidth="1"/>
    <col min="12547" max="12548" width="30.44140625" style="34" customWidth="1"/>
    <col min="12549" max="12550" width="23.44140625" style="34" customWidth="1"/>
    <col min="12551" max="12551" width="34.33203125" style="34" customWidth="1"/>
    <col min="12552" max="12552" width="15.6640625" style="34" bestFit="1" customWidth="1"/>
    <col min="12553" max="12553" width="15.6640625" style="34" customWidth="1"/>
    <col min="12554" max="12554" width="29.44140625" style="34" customWidth="1"/>
    <col min="12555" max="12555" width="16.6640625" style="34" customWidth="1"/>
    <col min="12556" max="12792" width="11.44140625" style="34"/>
    <col min="12793" max="12793" width="12" style="34" bestFit="1" customWidth="1"/>
    <col min="12794" max="12794" width="16.6640625" style="34" customWidth="1"/>
    <col min="12795" max="12795" width="24.33203125" style="34" customWidth="1"/>
    <col min="12796" max="12796" width="11.44140625" style="34"/>
    <col min="12797" max="12797" width="49" style="34" customWidth="1"/>
    <col min="12798" max="12798" width="24.88671875" style="34" customWidth="1"/>
    <col min="12799" max="12799" width="11.44140625" style="34"/>
    <col min="12800" max="12801" width="37.109375" style="34" customWidth="1"/>
    <col min="12802" max="12802" width="30.44140625" style="34" bestFit="1" customWidth="1"/>
    <col min="12803" max="12804" width="30.44140625" style="34" customWidth="1"/>
    <col min="12805" max="12806" width="23.44140625" style="34" customWidth="1"/>
    <col min="12807" max="12807" width="34.33203125" style="34" customWidth="1"/>
    <col min="12808" max="12808" width="15.6640625" style="34" bestFit="1" customWidth="1"/>
    <col min="12809" max="12809" width="15.6640625" style="34" customWidth="1"/>
    <col min="12810" max="12810" width="29.44140625" style="34" customWidth="1"/>
    <col min="12811" max="12811" width="16.6640625" style="34" customWidth="1"/>
    <col min="12812" max="13048" width="11.44140625" style="34"/>
    <col min="13049" max="13049" width="12" style="34" bestFit="1" customWidth="1"/>
    <col min="13050" max="13050" width="16.6640625" style="34" customWidth="1"/>
    <col min="13051" max="13051" width="24.33203125" style="34" customWidth="1"/>
    <col min="13052" max="13052" width="11.44140625" style="34"/>
    <col min="13053" max="13053" width="49" style="34" customWidth="1"/>
    <col min="13054" max="13054" width="24.88671875" style="34" customWidth="1"/>
    <col min="13055" max="13055" width="11.44140625" style="34"/>
    <col min="13056" max="13057" width="37.109375" style="34" customWidth="1"/>
    <col min="13058" max="13058" width="30.44140625" style="34" bestFit="1" customWidth="1"/>
    <col min="13059" max="13060" width="30.44140625" style="34" customWidth="1"/>
    <col min="13061" max="13062" width="23.44140625" style="34" customWidth="1"/>
    <col min="13063" max="13063" width="34.33203125" style="34" customWidth="1"/>
    <col min="13064" max="13064" width="15.6640625" style="34" bestFit="1" customWidth="1"/>
    <col min="13065" max="13065" width="15.6640625" style="34" customWidth="1"/>
    <col min="13066" max="13066" width="29.44140625" style="34" customWidth="1"/>
    <col min="13067" max="13067" width="16.6640625" style="34" customWidth="1"/>
    <col min="13068" max="13304" width="11.44140625" style="34"/>
    <col min="13305" max="13305" width="12" style="34" bestFit="1" customWidth="1"/>
    <col min="13306" max="13306" width="16.6640625" style="34" customWidth="1"/>
    <col min="13307" max="13307" width="24.33203125" style="34" customWidth="1"/>
    <col min="13308" max="13308" width="11.44140625" style="34"/>
    <col min="13309" max="13309" width="49" style="34" customWidth="1"/>
    <col min="13310" max="13310" width="24.88671875" style="34" customWidth="1"/>
    <col min="13311" max="13311" width="11.44140625" style="34"/>
    <col min="13312" max="13313" width="37.109375" style="34" customWidth="1"/>
    <col min="13314" max="13314" width="30.44140625" style="34" bestFit="1" customWidth="1"/>
    <col min="13315" max="13316" width="30.44140625" style="34" customWidth="1"/>
    <col min="13317" max="13318" width="23.44140625" style="34" customWidth="1"/>
    <col min="13319" max="13319" width="34.33203125" style="34" customWidth="1"/>
    <col min="13320" max="13320" width="15.6640625" style="34" bestFit="1" customWidth="1"/>
    <col min="13321" max="13321" width="15.6640625" style="34" customWidth="1"/>
    <col min="13322" max="13322" width="29.44140625" style="34" customWidth="1"/>
    <col min="13323" max="13323" width="16.6640625" style="34" customWidth="1"/>
    <col min="13324" max="13560" width="11.44140625" style="34"/>
    <col min="13561" max="13561" width="12" style="34" bestFit="1" customWidth="1"/>
    <col min="13562" max="13562" width="16.6640625" style="34" customWidth="1"/>
    <col min="13563" max="13563" width="24.33203125" style="34" customWidth="1"/>
    <col min="13564" max="13564" width="11.44140625" style="34"/>
    <col min="13565" max="13565" width="49" style="34" customWidth="1"/>
    <col min="13566" max="13566" width="24.88671875" style="34" customWidth="1"/>
    <col min="13567" max="13567" width="11.44140625" style="34"/>
    <col min="13568" max="13569" width="37.109375" style="34" customWidth="1"/>
    <col min="13570" max="13570" width="30.44140625" style="34" bestFit="1" customWidth="1"/>
    <col min="13571" max="13572" width="30.44140625" style="34" customWidth="1"/>
    <col min="13573" max="13574" width="23.44140625" style="34" customWidth="1"/>
    <col min="13575" max="13575" width="34.33203125" style="34" customWidth="1"/>
    <col min="13576" max="13576" width="15.6640625" style="34" bestFit="1" customWidth="1"/>
    <col min="13577" max="13577" width="15.6640625" style="34" customWidth="1"/>
    <col min="13578" max="13578" width="29.44140625" style="34" customWidth="1"/>
    <col min="13579" max="13579" width="16.6640625" style="34" customWidth="1"/>
    <col min="13580" max="13816" width="11.44140625" style="34"/>
    <col min="13817" max="13817" width="12" style="34" bestFit="1" customWidth="1"/>
    <col min="13818" max="13818" width="16.6640625" style="34" customWidth="1"/>
    <col min="13819" max="13819" width="24.33203125" style="34" customWidth="1"/>
    <col min="13820" max="13820" width="11.44140625" style="34"/>
    <col min="13821" max="13821" width="49" style="34" customWidth="1"/>
    <col min="13822" max="13822" width="24.88671875" style="34" customWidth="1"/>
    <col min="13823" max="13823" width="11.44140625" style="34"/>
    <col min="13824" max="13825" width="37.109375" style="34" customWidth="1"/>
    <col min="13826" max="13826" width="30.44140625" style="34" bestFit="1" customWidth="1"/>
    <col min="13827" max="13828" width="30.44140625" style="34" customWidth="1"/>
    <col min="13829" max="13830" width="23.44140625" style="34" customWidth="1"/>
    <col min="13831" max="13831" width="34.33203125" style="34" customWidth="1"/>
    <col min="13832" max="13832" width="15.6640625" style="34" bestFit="1" customWidth="1"/>
    <col min="13833" max="13833" width="15.6640625" style="34" customWidth="1"/>
    <col min="13834" max="13834" width="29.44140625" style="34" customWidth="1"/>
    <col min="13835" max="13835" width="16.6640625" style="34" customWidth="1"/>
    <col min="13836" max="14072" width="11.44140625" style="34"/>
    <col min="14073" max="14073" width="12" style="34" bestFit="1" customWidth="1"/>
    <col min="14074" max="14074" width="16.6640625" style="34" customWidth="1"/>
    <col min="14075" max="14075" width="24.33203125" style="34" customWidth="1"/>
    <col min="14076" max="14076" width="11.44140625" style="34"/>
    <col min="14077" max="14077" width="49" style="34" customWidth="1"/>
    <col min="14078" max="14078" width="24.88671875" style="34" customWidth="1"/>
    <col min="14079" max="14079" width="11.44140625" style="34"/>
    <col min="14080" max="14081" width="37.109375" style="34" customWidth="1"/>
    <col min="14082" max="14082" width="30.44140625" style="34" bestFit="1" customWidth="1"/>
    <col min="14083" max="14084" width="30.44140625" style="34" customWidth="1"/>
    <col min="14085" max="14086" width="23.44140625" style="34" customWidth="1"/>
    <col min="14087" max="14087" width="34.33203125" style="34" customWidth="1"/>
    <col min="14088" max="14088" width="15.6640625" style="34" bestFit="1" customWidth="1"/>
    <col min="14089" max="14089" width="15.6640625" style="34" customWidth="1"/>
    <col min="14090" max="14090" width="29.44140625" style="34" customWidth="1"/>
    <col min="14091" max="14091" width="16.6640625" style="34" customWidth="1"/>
    <col min="14092" max="14328" width="11.44140625" style="34"/>
    <col min="14329" max="14329" width="12" style="34" bestFit="1" customWidth="1"/>
    <col min="14330" max="14330" width="16.6640625" style="34" customWidth="1"/>
    <col min="14331" max="14331" width="24.33203125" style="34" customWidth="1"/>
    <col min="14332" max="14332" width="11.44140625" style="34"/>
    <col min="14333" max="14333" width="49" style="34" customWidth="1"/>
    <col min="14334" max="14334" width="24.88671875" style="34" customWidth="1"/>
    <col min="14335" max="14335" width="11.44140625" style="34"/>
    <col min="14336" max="14337" width="37.109375" style="34" customWidth="1"/>
    <col min="14338" max="14338" width="30.44140625" style="34" bestFit="1" customWidth="1"/>
    <col min="14339" max="14340" width="30.44140625" style="34" customWidth="1"/>
    <col min="14341" max="14342" width="23.44140625" style="34" customWidth="1"/>
    <col min="14343" max="14343" width="34.33203125" style="34" customWidth="1"/>
    <col min="14344" max="14344" width="15.6640625" style="34" bestFit="1" customWidth="1"/>
    <col min="14345" max="14345" width="15.6640625" style="34" customWidth="1"/>
    <col min="14346" max="14346" width="29.44140625" style="34" customWidth="1"/>
    <col min="14347" max="14347" width="16.6640625" style="34" customWidth="1"/>
    <col min="14348" max="14584" width="11.44140625" style="34"/>
    <col min="14585" max="14585" width="12" style="34" bestFit="1" customWidth="1"/>
    <col min="14586" max="14586" width="16.6640625" style="34" customWidth="1"/>
    <col min="14587" max="14587" width="24.33203125" style="34" customWidth="1"/>
    <col min="14588" max="14588" width="11.44140625" style="34"/>
    <col min="14589" max="14589" width="49" style="34" customWidth="1"/>
    <col min="14590" max="14590" width="24.88671875" style="34" customWidth="1"/>
    <col min="14591" max="14591" width="11.44140625" style="34"/>
    <col min="14592" max="14593" width="37.109375" style="34" customWidth="1"/>
    <col min="14594" max="14594" width="30.44140625" style="34" bestFit="1" customWidth="1"/>
    <col min="14595" max="14596" width="30.44140625" style="34" customWidth="1"/>
    <col min="14597" max="14598" width="23.44140625" style="34" customWidth="1"/>
    <col min="14599" max="14599" width="34.33203125" style="34" customWidth="1"/>
    <col min="14600" max="14600" width="15.6640625" style="34" bestFit="1" customWidth="1"/>
    <col min="14601" max="14601" width="15.6640625" style="34" customWidth="1"/>
    <col min="14602" max="14602" width="29.44140625" style="34" customWidth="1"/>
    <col min="14603" max="14603" width="16.6640625" style="34" customWidth="1"/>
    <col min="14604" max="14840" width="11.44140625" style="34"/>
    <col min="14841" max="14841" width="12" style="34" bestFit="1" customWidth="1"/>
    <col min="14842" max="14842" width="16.6640625" style="34" customWidth="1"/>
    <col min="14843" max="14843" width="24.33203125" style="34" customWidth="1"/>
    <col min="14844" max="14844" width="11.44140625" style="34"/>
    <col min="14845" max="14845" width="49" style="34" customWidth="1"/>
    <col min="14846" max="14846" width="24.88671875" style="34" customWidth="1"/>
    <col min="14847" max="14847" width="11.44140625" style="34"/>
    <col min="14848" max="14849" width="37.109375" style="34" customWidth="1"/>
    <col min="14850" max="14850" width="30.44140625" style="34" bestFit="1" customWidth="1"/>
    <col min="14851" max="14852" width="30.44140625" style="34" customWidth="1"/>
    <col min="14853" max="14854" width="23.44140625" style="34" customWidth="1"/>
    <col min="14855" max="14855" width="34.33203125" style="34" customWidth="1"/>
    <col min="14856" max="14856" width="15.6640625" style="34" bestFit="1" customWidth="1"/>
    <col min="14857" max="14857" width="15.6640625" style="34" customWidth="1"/>
    <col min="14858" max="14858" width="29.44140625" style="34" customWidth="1"/>
    <col min="14859" max="14859" width="16.6640625" style="34" customWidth="1"/>
    <col min="14860" max="15096" width="11.44140625" style="34"/>
    <col min="15097" max="15097" width="12" style="34" bestFit="1" customWidth="1"/>
    <col min="15098" max="15098" width="16.6640625" style="34" customWidth="1"/>
    <col min="15099" max="15099" width="24.33203125" style="34" customWidth="1"/>
    <col min="15100" max="15100" width="11.44140625" style="34"/>
    <col min="15101" max="15101" width="49" style="34" customWidth="1"/>
    <col min="15102" max="15102" width="24.88671875" style="34" customWidth="1"/>
    <col min="15103" max="15103" width="11.44140625" style="34"/>
    <col min="15104" max="15105" width="37.109375" style="34" customWidth="1"/>
    <col min="15106" max="15106" width="30.44140625" style="34" bestFit="1" customWidth="1"/>
    <col min="15107" max="15108" width="30.44140625" style="34" customWidth="1"/>
    <col min="15109" max="15110" width="23.44140625" style="34" customWidth="1"/>
    <col min="15111" max="15111" width="34.33203125" style="34" customWidth="1"/>
    <col min="15112" max="15112" width="15.6640625" style="34" bestFit="1" customWidth="1"/>
    <col min="15113" max="15113" width="15.6640625" style="34" customWidth="1"/>
    <col min="15114" max="15114" width="29.44140625" style="34" customWidth="1"/>
    <col min="15115" max="15115" width="16.6640625" style="34" customWidth="1"/>
    <col min="15116" max="15352" width="11.44140625" style="34"/>
    <col min="15353" max="15353" width="12" style="34" bestFit="1" customWidth="1"/>
    <col min="15354" max="15354" width="16.6640625" style="34" customWidth="1"/>
    <col min="15355" max="15355" width="24.33203125" style="34" customWidth="1"/>
    <col min="15356" max="15356" width="11.44140625" style="34"/>
    <col min="15357" max="15357" width="49" style="34" customWidth="1"/>
    <col min="15358" max="15358" width="24.88671875" style="34" customWidth="1"/>
    <col min="15359" max="15359" width="11.44140625" style="34"/>
    <col min="15360" max="15361" width="37.109375" style="34" customWidth="1"/>
    <col min="15362" max="15362" width="30.44140625" style="34" bestFit="1" customWidth="1"/>
    <col min="15363" max="15364" width="30.44140625" style="34" customWidth="1"/>
    <col min="15365" max="15366" width="23.44140625" style="34" customWidth="1"/>
    <col min="15367" max="15367" width="34.33203125" style="34" customWidth="1"/>
    <col min="15368" max="15368" width="15.6640625" style="34" bestFit="1" customWidth="1"/>
    <col min="15369" max="15369" width="15.6640625" style="34" customWidth="1"/>
    <col min="15370" max="15370" width="29.44140625" style="34" customWidth="1"/>
    <col min="15371" max="15371" width="16.6640625" style="34" customWidth="1"/>
    <col min="15372" max="15608" width="11.44140625" style="34"/>
    <col min="15609" max="15609" width="12" style="34" bestFit="1" customWidth="1"/>
    <col min="15610" max="15610" width="16.6640625" style="34" customWidth="1"/>
    <col min="15611" max="15611" width="24.33203125" style="34" customWidth="1"/>
    <col min="15612" max="15612" width="11.44140625" style="34"/>
    <col min="15613" max="15613" width="49" style="34" customWidth="1"/>
    <col min="15614" max="15614" width="24.88671875" style="34" customWidth="1"/>
    <col min="15615" max="15615" width="11.44140625" style="34"/>
    <col min="15616" max="15617" width="37.109375" style="34" customWidth="1"/>
    <col min="15618" max="15618" width="30.44140625" style="34" bestFit="1" customWidth="1"/>
    <col min="15619" max="15620" width="30.44140625" style="34" customWidth="1"/>
    <col min="15621" max="15622" width="23.44140625" style="34" customWidth="1"/>
    <col min="15623" max="15623" width="34.33203125" style="34" customWidth="1"/>
    <col min="15624" max="15624" width="15.6640625" style="34" bestFit="1" customWidth="1"/>
    <col min="15625" max="15625" width="15.6640625" style="34" customWidth="1"/>
    <col min="15626" max="15626" width="29.44140625" style="34" customWidth="1"/>
    <col min="15627" max="15627" width="16.6640625" style="34" customWidth="1"/>
    <col min="15628" max="15864" width="11.44140625" style="34"/>
    <col min="15865" max="15865" width="12" style="34" bestFit="1" customWidth="1"/>
    <col min="15866" max="15866" width="16.6640625" style="34" customWidth="1"/>
    <col min="15867" max="15867" width="24.33203125" style="34" customWidth="1"/>
    <col min="15868" max="15868" width="11.44140625" style="34"/>
    <col min="15869" max="15869" width="49" style="34" customWidth="1"/>
    <col min="15870" max="15870" width="24.88671875" style="34" customWidth="1"/>
    <col min="15871" max="15871" width="11.44140625" style="34"/>
    <col min="15872" max="15873" width="37.109375" style="34" customWidth="1"/>
    <col min="15874" max="15874" width="30.44140625" style="34" bestFit="1" customWidth="1"/>
    <col min="15875" max="15876" width="30.44140625" style="34" customWidth="1"/>
    <col min="15877" max="15878" width="23.44140625" style="34" customWidth="1"/>
    <col min="15879" max="15879" width="34.33203125" style="34" customWidth="1"/>
    <col min="15880" max="15880" width="15.6640625" style="34" bestFit="1" customWidth="1"/>
    <col min="15881" max="15881" width="15.6640625" style="34" customWidth="1"/>
    <col min="15882" max="15882" width="29.44140625" style="34" customWidth="1"/>
    <col min="15883" max="15883" width="16.6640625" style="34" customWidth="1"/>
    <col min="15884" max="16120" width="11.44140625" style="34"/>
    <col min="16121" max="16121" width="12" style="34" bestFit="1" customWidth="1"/>
    <col min="16122" max="16122" width="16.6640625" style="34" customWidth="1"/>
    <col min="16123" max="16123" width="24.33203125" style="34" customWidth="1"/>
    <col min="16124" max="16124" width="11.44140625" style="34"/>
    <col min="16125" max="16125" width="49" style="34" customWidth="1"/>
    <col min="16126" max="16126" width="24.88671875" style="34" customWidth="1"/>
    <col min="16127" max="16127" width="11.44140625" style="34"/>
    <col min="16128" max="16129" width="37.109375" style="34" customWidth="1"/>
    <col min="16130" max="16130" width="30.44140625" style="34" bestFit="1" customWidth="1"/>
    <col min="16131" max="16132" width="30.44140625" style="34" customWidth="1"/>
    <col min="16133" max="16134" width="23.44140625" style="34" customWidth="1"/>
    <col min="16135" max="16135" width="34.33203125" style="34" customWidth="1"/>
    <col min="16136" max="16136" width="15.6640625" style="34" bestFit="1" customWidth="1"/>
    <col min="16137" max="16137" width="15.6640625" style="34" customWidth="1"/>
    <col min="16138" max="16138" width="29.44140625" style="34" customWidth="1"/>
    <col min="16139" max="16139" width="16.6640625" style="34" customWidth="1"/>
    <col min="16140" max="16384" width="11.44140625" style="34"/>
  </cols>
  <sheetData>
    <row r="1" spans="1:12" ht="90" customHeight="1">
      <c r="C1" s="1286"/>
      <c r="D1" s="1286"/>
      <c r="E1" s="1286"/>
      <c r="F1" s="1286"/>
      <c r="G1" s="1286"/>
      <c r="H1" s="1286"/>
      <c r="I1" s="1286"/>
      <c r="J1" s="1286"/>
      <c r="K1" s="1286"/>
      <c r="L1" s="1286"/>
    </row>
    <row r="2" spans="1:12" ht="12.75" customHeight="1">
      <c r="C2" s="36"/>
      <c r="D2" s="35"/>
      <c r="E2" s="36"/>
      <c r="F2" s="35"/>
      <c r="G2" s="35"/>
      <c r="H2" s="57"/>
      <c r="I2" s="46"/>
      <c r="J2" s="47"/>
      <c r="K2" s="44"/>
      <c r="L2" s="47"/>
    </row>
    <row r="3" spans="1:12" ht="21.75" customHeight="1">
      <c r="C3" s="1287" t="s">
        <v>473</v>
      </c>
      <c r="D3" s="1287"/>
      <c r="E3" s="1287"/>
      <c r="F3" s="1287"/>
      <c r="G3" s="1288" t="s">
        <v>474</v>
      </c>
      <c r="H3" s="1288"/>
      <c r="I3" s="1288"/>
      <c r="J3" s="1288"/>
      <c r="K3" s="1288"/>
      <c r="L3" s="1288"/>
    </row>
    <row r="4" spans="1:12" ht="118.5" customHeight="1">
      <c r="A4" s="41"/>
      <c r="C4" s="161" t="s">
        <v>475</v>
      </c>
      <c r="D4" s="131" t="s">
        <v>476</v>
      </c>
      <c r="E4" s="131" t="s">
        <v>477</v>
      </c>
      <c r="F4" s="131" t="s">
        <v>478</v>
      </c>
      <c r="G4" s="132" t="s">
        <v>479</v>
      </c>
      <c r="H4" s="132" t="s">
        <v>480</v>
      </c>
      <c r="I4" s="132" t="s">
        <v>481</v>
      </c>
      <c r="J4" s="132" t="s">
        <v>482</v>
      </c>
      <c r="K4" s="132" t="s">
        <v>483</v>
      </c>
      <c r="L4" s="132" t="s">
        <v>484</v>
      </c>
    </row>
    <row r="5" spans="1:12" ht="57.75" customHeight="1">
      <c r="A5" s="41"/>
      <c r="C5" s="1206" t="s">
        <v>485</v>
      </c>
      <c r="D5" s="386" t="s">
        <v>486</v>
      </c>
      <c r="E5" s="407">
        <v>0</v>
      </c>
      <c r="F5" s="396" t="s">
        <v>487</v>
      </c>
      <c r="G5" s="1207" t="s">
        <v>488</v>
      </c>
      <c r="H5" s="1289" t="s">
        <v>489</v>
      </c>
      <c r="I5" s="1289" t="s">
        <v>489</v>
      </c>
      <c r="J5" s="1208">
        <v>3</v>
      </c>
      <c r="K5" s="1289" t="s">
        <v>490</v>
      </c>
      <c r="L5" s="1208">
        <f>+J5</f>
        <v>3</v>
      </c>
    </row>
    <row r="6" spans="1:12" ht="95.25" customHeight="1">
      <c r="A6" s="41"/>
      <c r="C6" s="1206"/>
      <c r="D6" s="1207" t="s">
        <v>856</v>
      </c>
      <c r="E6" s="407">
        <v>1</v>
      </c>
      <c r="F6" s="396" t="s">
        <v>491</v>
      </c>
      <c r="G6" s="1207"/>
      <c r="H6" s="1289"/>
      <c r="I6" s="1289"/>
      <c r="J6" s="1208"/>
      <c r="K6" s="1289"/>
      <c r="L6" s="1208"/>
    </row>
    <row r="7" spans="1:12" ht="143.1" customHeight="1">
      <c r="A7" s="41"/>
      <c r="C7" s="1206"/>
      <c r="D7" s="1207"/>
      <c r="E7" s="407">
        <v>2</v>
      </c>
      <c r="F7" s="396" t="s">
        <v>1007</v>
      </c>
      <c r="G7" s="1207"/>
      <c r="H7" s="1289"/>
      <c r="I7" s="1289"/>
      <c r="J7" s="1208"/>
      <c r="K7" s="1289"/>
      <c r="L7" s="1208"/>
    </row>
    <row r="8" spans="1:12" ht="108" customHeight="1">
      <c r="A8" s="41"/>
      <c r="C8" s="1206"/>
      <c r="D8" s="1207"/>
      <c r="E8" s="407">
        <v>3</v>
      </c>
      <c r="F8" s="396" t="s">
        <v>877</v>
      </c>
      <c r="G8" s="1207"/>
      <c r="H8" s="1289"/>
      <c r="I8" s="1289"/>
      <c r="J8" s="1208"/>
      <c r="K8" s="1289"/>
      <c r="L8" s="1208"/>
    </row>
    <row r="9" spans="1:12" ht="78" customHeight="1">
      <c r="A9" s="41"/>
      <c r="C9" s="1266" t="s">
        <v>492</v>
      </c>
      <c r="D9" s="387" t="s">
        <v>864</v>
      </c>
      <c r="E9" s="133">
        <v>0</v>
      </c>
      <c r="F9" s="397" t="s">
        <v>493</v>
      </c>
      <c r="G9" s="1245"/>
      <c r="H9" s="1246" t="str">
        <f>+Aplicativo!C273</f>
        <v>C6. Cumplimiento de la zonificación</v>
      </c>
      <c r="I9" s="134" t="s">
        <v>494</v>
      </c>
      <c r="J9" s="1247">
        <f>+IF(Aplicativo!H287="","",Aplicativo!H287)</f>
        <v>2</v>
      </c>
      <c r="K9" s="1233" t="str">
        <f>+IF(J9="","",VLOOKUP(J9,Aplicativo!C283:I286,2))</f>
        <v>Se está en proceso de definir una reglamentación específica que regule los usos del área. Se presentan conflictos con los usuarios en el área</v>
      </c>
      <c r="L9" s="1247">
        <f>+IF(AND(J9=1),0,IF(AND(J9=2),1,IF(AND(J9=3),3,IF(AND(J9=4),3,""))))</f>
        <v>1</v>
      </c>
    </row>
    <row r="10" spans="1:12" ht="108" customHeight="1">
      <c r="A10" s="41"/>
      <c r="C10" s="1266"/>
      <c r="D10" s="1233" t="s">
        <v>859</v>
      </c>
      <c r="E10" s="133">
        <v>1</v>
      </c>
      <c r="F10" s="397" t="s">
        <v>878</v>
      </c>
      <c r="G10" s="1245"/>
      <c r="H10" s="1246"/>
      <c r="I10" s="134" t="s">
        <v>495</v>
      </c>
      <c r="J10" s="1247"/>
      <c r="K10" s="1233"/>
      <c r="L10" s="1247"/>
    </row>
    <row r="11" spans="1:12" ht="90.75" customHeight="1">
      <c r="A11" s="41"/>
      <c r="C11" s="1266"/>
      <c r="D11" s="1233"/>
      <c r="E11" s="133">
        <v>2</v>
      </c>
      <c r="F11" s="397" t="s">
        <v>1034</v>
      </c>
      <c r="G11" s="1245"/>
      <c r="H11" s="1246"/>
      <c r="I11" s="134" t="s">
        <v>505</v>
      </c>
      <c r="J11" s="1247"/>
      <c r="K11" s="1233"/>
      <c r="L11" s="1247"/>
    </row>
    <row r="12" spans="1:12" ht="81.75" customHeight="1">
      <c r="A12" s="41"/>
      <c r="C12" s="1266"/>
      <c r="D12" s="1233"/>
      <c r="E12" s="133">
        <v>3</v>
      </c>
      <c r="F12" s="397" t="s">
        <v>497</v>
      </c>
      <c r="G12" s="1245"/>
      <c r="H12" s="1246"/>
      <c r="I12" s="134" t="s">
        <v>546</v>
      </c>
      <c r="J12" s="1247"/>
      <c r="K12" s="1233"/>
      <c r="L12" s="1247"/>
    </row>
    <row r="13" spans="1:12" ht="108" customHeight="1">
      <c r="A13" s="41"/>
      <c r="C13" s="1285" t="s">
        <v>499</v>
      </c>
      <c r="D13" s="389" t="s">
        <v>865</v>
      </c>
      <c r="E13" s="135">
        <v>0</v>
      </c>
      <c r="F13" s="398" t="s">
        <v>500</v>
      </c>
      <c r="G13" s="1273"/>
      <c r="H13" s="1274" t="str">
        <f>+Aplicativo!C517</f>
        <v>E2. Talento humano</v>
      </c>
      <c r="I13" s="136" t="s">
        <v>494</v>
      </c>
      <c r="J13" s="1269">
        <f>+IF(Aplicativo!H531="","",Aplicativo!H531)</f>
        <v>1</v>
      </c>
      <c r="K13" s="1270" t="str">
        <f>+IF(J13="","",VLOOKUP(J13,Aplicativo!C527:I530,2,FALSE))</f>
        <v>El personal es insuficiente para implementar todas las líneas de gestión y sus destrezas y competencias no son las requeridas</v>
      </c>
      <c r="L13" s="1269">
        <f>+IF(AND(J13=1),0,IF(AND(J13=2),1,IF(AND(J13=3),2,IF(AND(J13=4),3,""))))</f>
        <v>0</v>
      </c>
    </row>
    <row r="14" spans="1:12" ht="108" customHeight="1">
      <c r="A14" s="41"/>
      <c r="C14" s="1285"/>
      <c r="D14" s="1270" t="s">
        <v>860</v>
      </c>
      <c r="E14" s="135">
        <v>1</v>
      </c>
      <c r="F14" s="398" t="s">
        <v>1071</v>
      </c>
      <c r="G14" s="1273"/>
      <c r="H14" s="1274"/>
      <c r="I14" s="136" t="s">
        <v>495</v>
      </c>
      <c r="J14" s="1269"/>
      <c r="K14" s="1270"/>
      <c r="L14" s="1269"/>
    </row>
    <row r="15" spans="1:12" ht="108" customHeight="1">
      <c r="A15" s="41"/>
      <c r="C15" s="1285"/>
      <c r="D15" s="1270"/>
      <c r="E15" s="135">
        <v>2</v>
      </c>
      <c r="F15" s="398" t="s">
        <v>501</v>
      </c>
      <c r="G15" s="1273"/>
      <c r="H15" s="1274"/>
      <c r="I15" s="136" t="s">
        <v>496</v>
      </c>
      <c r="J15" s="1269"/>
      <c r="K15" s="1270"/>
      <c r="L15" s="1269"/>
    </row>
    <row r="16" spans="1:12" ht="108" customHeight="1">
      <c r="A16" s="41"/>
      <c r="C16" s="1285"/>
      <c r="D16" s="1270"/>
      <c r="E16" s="135">
        <v>3</v>
      </c>
      <c r="F16" s="398" t="s">
        <v>502</v>
      </c>
      <c r="G16" s="1273"/>
      <c r="H16" s="1274"/>
      <c r="I16" s="136" t="s">
        <v>498</v>
      </c>
      <c r="J16" s="1269"/>
      <c r="K16" s="1270"/>
      <c r="L16" s="1269"/>
    </row>
    <row r="17" spans="1:12" ht="79.5" customHeight="1">
      <c r="A17" s="41"/>
      <c r="C17" s="1266" t="s">
        <v>492</v>
      </c>
      <c r="D17" s="388" t="s">
        <v>866</v>
      </c>
      <c r="E17" s="133">
        <v>0</v>
      </c>
      <c r="F17" s="397" t="s">
        <v>503</v>
      </c>
      <c r="G17" s="1233" t="s">
        <v>504</v>
      </c>
      <c r="H17" s="1284" t="s">
        <v>489</v>
      </c>
      <c r="I17" s="134" t="s">
        <v>505</v>
      </c>
      <c r="J17" s="1247" t="str">
        <f>+IF(Aplicativo!E653&lt;=60%,"1",IF(AND(Aplicativo!E653&gt;60%,Aplicativo!E653&lt;=70%),"2",IF(Aplicativo!E653&gt;70%,"3")))</f>
        <v>1</v>
      </c>
      <c r="K17" s="1284" t="s">
        <v>490</v>
      </c>
      <c r="L17" s="1247" t="str">
        <f>+IF(J17="","",J17)</f>
        <v>1</v>
      </c>
    </row>
    <row r="18" spans="1:12" ht="65.25" customHeight="1">
      <c r="A18" s="41"/>
      <c r="C18" s="1266"/>
      <c r="D18" s="1233" t="s">
        <v>1072</v>
      </c>
      <c r="E18" s="133">
        <v>1</v>
      </c>
      <c r="F18" s="397" t="s">
        <v>861</v>
      </c>
      <c r="G18" s="1233"/>
      <c r="H18" s="1284"/>
      <c r="I18" s="134" t="s">
        <v>506</v>
      </c>
      <c r="J18" s="1247"/>
      <c r="K18" s="1284"/>
      <c r="L18" s="1247"/>
    </row>
    <row r="19" spans="1:12" ht="65.25" customHeight="1">
      <c r="A19" s="41"/>
      <c r="C19" s="1266"/>
      <c r="D19" s="1233"/>
      <c r="E19" s="133">
        <v>2</v>
      </c>
      <c r="F19" s="397" t="s">
        <v>507</v>
      </c>
      <c r="G19" s="1233"/>
      <c r="H19" s="1284"/>
      <c r="I19" s="134" t="s">
        <v>508</v>
      </c>
      <c r="J19" s="1247"/>
      <c r="K19" s="1284"/>
      <c r="L19" s="1247"/>
    </row>
    <row r="20" spans="1:12" ht="59.25" customHeight="1">
      <c r="A20" s="41"/>
      <c r="C20" s="1266"/>
      <c r="D20" s="1233"/>
      <c r="E20" s="133">
        <v>3</v>
      </c>
      <c r="F20" s="397" t="s">
        <v>509</v>
      </c>
      <c r="G20" s="1233"/>
      <c r="H20" s="1284"/>
      <c r="I20" s="134" t="s">
        <v>510</v>
      </c>
      <c r="J20" s="1247"/>
      <c r="K20" s="1284"/>
      <c r="L20" s="1247"/>
    </row>
    <row r="21" spans="1:12" ht="75.75" customHeight="1">
      <c r="A21" s="41"/>
      <c r="C21" s="1266" t="s">
        <v>492</v>
      </c>
      <c r="D21" s="388" t="s">
        <v>867</v>
      </c>
      <c r="E21" s="133">
        <v>0</v>
      </c>
      <c r="F21" s="397" t="s">
        <v>511</v>
      </c>
      <c r="G21" s="1282"/>
      <c r="H21" s="1246" t="str">
        <f>+Aplicativo!C185</f>
        <v>C1. Coherencia en el diseño del área protegida</v>
      </c>
      <c r="I21" s="134" t="s">
        <v>494</v>
      </c>
      <c r="J21" s="1247">
        <f>+IF(Aplicativo!H199="","",Aplicativo!H199)</f>
        <v>4</v>
      </c>
      <c r="K21" s="1233" t="str">
        <f>+IF(J21="","",VLOOKUP(J21,Aplicativo!C195:I198,2,FALSE))</f>
        <v>La categoría de manejo, el diseño del área y la zonificación son coherentes entre sí, favoreciendo el cumplimiento de los objetivos de conservación</v>
      </c>
      <c r="L21" s="1247">
        <f>+IF(AND(J21=1),0,IF(AND(J21=2),2,IF(AND(J21=3),2,IF(AND(J21=4),3,""))))</f>
        <v>3</v>
      </c>
    </row>
    <row r="22" spans="1:12" ht="132" customHeight="1">
      <c r="A22" s="41"/>
      <c r="C22" s="1266"/>
      <c r="D22" s="1233" t="s">
        <v>1073</v>
      </c>
      <c r="E22" s="133">
        <v>1</v>
      </c>
      <c r="F22" s="397" t="s">
        <v>862</v>
      </c>
      <c r="G22" s="1282"/>
      <c r="H22" s="1246"/>
      <c r="I22" s="134" t="s">
        <v>505</v>
      </c>
      <c r="J22" s="1247"/>
      <c r="K22" s="1233"/>
      <c r="L22" s="1247"/>
    </row>
    <row r="23" spans="1:12" ht="105.9" customHeight="1">
      <c r="A23" s="41"/>
      <c r="C23" s="1266"/>
      <c r="D23" s="1233"/>
      <c r="E23" s="133">
        <v>2</v>
      </c>
      <c r="F23" s="397" t="s">
        <v>863</v>
      </c>
      <c r="G23" s="1282"/>
      <c r="H23" s="1246"/>
      <c r="I23" s="134" t="s">
        <v>538</v>
      </c>
      <c r="J23" s="1247"/>
      <c r="K23" s="1233"/>
      <c r="L23" s="1247"/>
    </row>
    <row r="24" spans="1:12" ht="146.1" customHeight="1">
      <c r="A24" s="41"/>
      <c r="C24" s="1266"/>
      <c r="D24" s="1233"/>
      <c r="E24" s="133">
        <v>3</v>
      </c>
      <c r="F24" s="397" t="s">
        <v>1074</v>
      </c>
      <c r="G24" s="1282"/>
      <c r="H24" s="1246"/>
      <c r="I24" s="134" t="s">
        <v>498</v>
      </c>
      <c r="J24" s="1247"/>
      <c r="K24" s="1233"/>
      <c r="L24" s="1247"/>
    </row>
    <row r="25" spans="1:12" ht="60.75" customHeight="1">
      <c r="A25" s="41"/>
      <c r="C25" s="1281" t="s">
        <v>512</v>
      </c>
      <c r="D25" s="390" t="s">
        <v>868</v>
      </c>
      <c r="E25" s="405">
        <v>0</v>
      </c>
      <c r="F25" s="399" t="s">
        <v>513</v>
      </c>
      <c r="G25" s="1276"/>
      <c r="H25" s="1238" t="str">
        <f>+Aplicativo!C202</f>
        <v>C2. Límites del área protegida</v>
      </c>
      <c r="I25" s="137" t="s">
        <v>505</v>
      </c>
      <c r="J25" s="1204">
        <f>+IF(Aplicativo!E361="","",Aplicativo!E361)</f>
        <v>4</v>
      </c>
      <c r="K25" s="1205" t="str">
        <f>+IF(J25="","",VLOOKUP(J25,Aplicativo!C212:I215,2,FALSE))</f>
        <v>Los límites son claros y coherentes entre la resolución y la cartografía, y son reconocidos y respetados por todos los actores sociales e institucionales</v>
      </c>
      <c r="L25" s="1204">
        <f>+IF(AND(J25=1),1,IF(AND(J25=2),2,IF(AND(J25=3),2,IF(AND(J25=4),3,""))))</f>
        <v>3</v>
      </c>
    </row>
    <row r="26" spans="1:12" ht="69" customHeight="1">
      <c r="A26" s="41"/>
      <c r="C26" s="1281"/>
      <c r="D26" s="1205" t="s">
        <v>514</v>
      </c>
      <c r="E26" s="405">
        <v>1</v>
      </c>
      <c r="F26" s="399" t="s">
        <v>515</v>
      </c>
      <c r="G26" s="1276"/>
      <c r="H26" s="1238"/>
      <c r="I26" s="137" t="s">
        <v>494</v>
      </c>
      <c r="J26" s="1204"/>
      <c r="K26" s="1205"/>
      <c r="L26" s="1204"/>
    </row>
    <row r="27" spans="1:12" ht="72.75" customHeight="1">
      <c r="A27" s="41"/>
      <c r="C27" s="1281"/>
      <c r="D27" s="1205"/>
      <c r="E27" s="405">
        <v>2</v>
      </c>
      <c r="F27" s="399" t="s">
        <v>517</v>
      </c>
      <c r="G27" s="1276"/>
      <c r="H27" s="1238"/>
      <c r="I27" s="137" t="s">
        <v>538</v>
      </c>
      <c r="J27" s="1204"/>
      <c r="K27" s="1205"/>
      <c r="L27" s="1204"/>
    </row>
    <row r="28" spans="1:12" ht="83.25" customHeight="1">
      <c r="A28" s="41"/>
      <c r="C28" s="1281"/>
      <c r="D28" s="1205"/>
      <c r="E28" s="405">
        <v>3</v>
      </c>
      <c r="F28" s="399" t="s">
        <v>518</v>
      </c>
      <c r="G28" s="1276"/>
      <c r="H28" s="1238"/>
      <c r="I28" s="137">
        <v>4</v>
      </c>
      <c r="J28" s="1204"/>
      <c r="K28" s="1205"/>
      <c r="L28" s="1204"/>
    </row>
    <row r="29" spans="1:12" ht="58.5" customHeight="1">
      <c r="A29" s="41"/>
      <c r="C29" s="1250" t="s">
        <v>492</v>
      </c>
      <c r="D29" s="388" t="s">
        <v>869</v>
      </c>
      <c r="E29" s="133">
        <v>0</v>
      </c>
      <c r="F29" s="397" t="s">
        <v>519</v>
      </c>
      <c r="G29" s="1245"/>
      <c r="H29" s="1246" t="str">
        <f>+Aplicativo!C219</f>
        <v>C3. Coherencia e implementación del plan de manejo</v>
      </c>
      <c r="I29" s="134" t="s">
        <v>494</v>
      </c>
      <c r="J29" s="1283">
        <f>+IF(Aplicativo!E362="","",Aplicativo!E362)</f>
        <v>2</v>
      </c>
      <c r="K29" s="1233" t="str">
        <f>+IF(J29="","",VLOOKUP(J29,Aplicativo!C231:I234,2,FALSE))</f>
        <v>Existen vacíos en la coherencia en todos los componentes del plan de manejo. Se implementa parcialmente</v>
      </c>
      <c r="L29" s="1247">
        <f>+IF(AND(Aplicativo!H235=1,Aplicativo!H229="No"),0,IF(AND(Aplicativo!H235=1,Aplicativo!H229="Si"),1,IF(AND(J29=2),2,IF(AND(J29=3),2,IF(AND(J29=4),3,"")))))</f>
        <v>2</v>
      </c>
    </row>
    <row r="30" spans="1:12" ht="63" customHeight="1">
      <c r="A30" s="41"/>
      <c r="C30" s="1251"/>
      <c r="D30" s="1233" t="s">
        <v>520</v>
      </c>
      <c r="E30" s="133">
        <v>1</v>
      </c>
      <c r="F30" s="397" t="s">
        <v>521</v>
      </c>
      <c r="G30" s="1245"/>
      <c r="H30" s="1246"/>
      <c r="I30" s="134" t="s">
        <v>495</v>
      </c>
      <c r="J30" s="1283"/>
      <c r="K30" s="1233"/>
      <c r="L30" s="1247"/>
    </row>
    <row r="31" spans="1:12" ht="72" customHeight="1">
      <c r="A31" s="41"/>
      <c r="C31" s="1251"/>
      <c r="D31" s="1233"/>
      <c r="E31" s="133">
        <v>2</v>
      </c>
      <c r="F31" s="397" t="s">
        <v>1038</v>
      </c>
      <c r="G31" s="1245"/>
      <c r="H31" s="1246"/>
      <c r="I31" s="134" t="s">
        <v>496</v>
      </c>
      <c r="J31" s="1283"/>
      <c r="K31" s="1233"/>
      <c r="L31" s="1247"/>
    </row>
    <row r="32" spans="1:12" ht="53.25" customHeight="1">
      <c r="A32" s="41"/>
      <c r="C32" s="1251"/>
      <c r="D32" s="1233"/>
      <c r="E32" s="133">
        <v>3</v>
      </c>
      <c r="F32" s="397" t="s">
        <v>522</v>
      </c>
      <c r="G32" s="1245"/>
      <c r="H32" s="1246"/>
      <c r="I32" s="134" t="s">
        <v>498</v>
      </c>
      <c r="J32" s="1283"/>
      <c r="K32" s="1233"/>
      <c r="L32" s="1247"/>
    </row>
    <row r="33" spans="1:12" ht="66" customHeight="1">
      <c r="A33" s="41"/>
      <c r="C33" s="1251"/>
      <c r="D33" s="1239" t="s">
        <v>523</v>
      </c>
      <c r="E33" s="1219" t="s">
        <v>524</v>
      </c>
      <c r="F33" s="1217" t="s">
        <v>870</v>
      </c>
      <c r="G33" s="1217"/>
      <c r="H33" s="138" t="str">
        <f>Aplicativo!C373</f>
        <v>D1. Legitimidad de las instancias para la participación y coordinación</v>
      </c>
      <c r="I33" s="143" t="s">
        <v>592</v>
      </c>
      <c r="J33" s="139">
        <f>+IF(Aplicativo!E491="","",Aplicativo!E491)</f>
        <v>1</v>
      </c>
      <c r="K33" s="140" t="str">
        <f>+IF(J33="","",VLOOKUP(J33,Aplicativo!C394:I397,2,FALSE))</f>
        <v>No existen instancias para la participación y coordinación con actores estratégicos en la gestión del AP</v>
      </c>
      <c r="L33" s="139">
        <f t="shared" ref="L33:L34" si="0">+IF(J33&gt;=3,1,0)</f>
        <v>0</v>
      </c>
    </row>
    <row r="34" spans="1:12" ht="107.25" customHeight="1">
      <c r="A34" s="41"/>
      <c r="C34" s="1251"/>
      <c r="D34" s="1240"/>
      <c r="E34" s="1220"/>
      <c r="F34" s="1222"/>
      <c r="G34" s="1222"/>
      <c r="H34" s="138" t="str">
        <f>Aplicativo!C438</f>
        <v>D4. Manejo de conflictos</v>
      </c>
      <c r="I34" s="143" t="s">
        <v>592</v>
      </c>
      <c r="J34" s="139">
        <f>+IF(Aplicativo!E494="","",Aplicativo!E494)</f>
        <v>2</v>
      </c>
      <c r="K34" s="140" t="str">
        <f>+IF(J34="","",VLOOKUP(J34,Aplicativo!C448:I451,2,FALSE))</f>
        <v>Se identifican y caracterizan los conflictos y se avanza en la construcción de mecanismos para su solución</v>
      </c>
      <c r="L34" s="139">
        <f t="shared" si="0"/>
        <v>0</v>
      </c>
    </row>
    <row r="35" spans="1:12" ht="72" customHeight="1">
      <c r="A35" s="41"/>
      <c r="C35" s="1251"/>
      <c r="D35" s="1240"/>
      <c r="E35" s="1221"/>
      <c r="F35" s="1218"/>
      <c r="G35" s="1218"/>
      <c r="H35" s="138" t="str">
        <f>Aplicativo!C472</f>
        <v>D6. Inclusión de elementos intergeneracionales/género para la gestión del AP</v>
      </c>
      <c r="I35" s="143" t="s">
        <v>592</v>
      </c>
      <c r="J35" s="139">
        <f>+IF(Aplicativo!E496="","",Aplicativo!E496)</f>
        <v>3</v>
      </c>
      <c r="K35" s="140" t="str">
        <f>+IF(J35="","",VLOOKUP(J35,Aplicativo!C482:I485,2,FALSE))</f>
        <v>Las estrategias que lo requieren incorporan elementos de género e intergeneracionales</v>
      </c>
      <c r="L35" s="139">
        <f>+IF(J35&gt;=3,1,0)</f>
        <v>1</v>
      </c>
    </row>
    <row r="36" spans="1:12" ht="108" customHeight="1">
      <c r="A36" s="41"/>
      <c r="C36" s="1251"/>
      <c r="D36" s="1240"/>
      <c r="E36" s="141" t="s">
        <v>524</v>
      </c>
      <c r="F36" s="140" t="s">
        <v>1039</v>
      </c>
      <c r="G36" s="140" t="s">
        <v>525</v>
      </c>
      <c r="H36" s="142"/>
      <c r="I36" s="143">
        <v>1</v>
      </c>
      <c r="J36" s="144">
        <f>+I36</f>
        <v>1</v>
      </c>
      <c r="K36" s="140"/>
      <c r="L36" s="139">
        <f>+J36</f>
        <v>1</v>
      </c>
    </row>
    <row r="37" spans="1:12" ht="90.75" customHeight="1">
      <c r="A37" s="41"/>
      <c r="C37" s="1251"/>
      <c r="D37" s="1240"/>
      <c r="E37" s="689" t="s">
        <v>524</v>
      </c>
      <c r="F37" s="691" t="s">
        <v>871</v>
      </c>
      <c r="G37" s="691"/>
      <c r="H37" s="145" t="str">
        <f>+Aplicativo!C341</f>
        <v>C10. Evaluación, seguimiento y retroalimentación a la planeación del manejo</v>
      </c>
      <c r="I37" s="143" t="s">
        <v>580</v>
      </c>
      <c r="J37" s="139">
        <f>+IF(Aplicativo!E369="","",Aplicativo!E369)</f>
        <v>2</v>
      </c>
      <c r="K37" s="140" t="str">
        <f>+IF(J37="","",VLOOKUP(J37,Aplicativo!C351:I354,2,FALSE))</f>
        <v>Se realiza de manera discontinua la evaluación, seguimiento y retroalimentación</v>
      </c>
      <c r="L37" s="139">
        <f>+IF(J37=4,1,0)</f>
        <v>0</v>
      </c>
    </row>
    <row r="38" spans="1:12" ht="90.75" customHeight="1">
      <c r="A38" s="41"/>
      <c r="C38" s="1252"/>
      <c r="D38" s="1241"/>
      <c r="E38" s="690"/>
      <c r="F38" s="692"/>
      <c r="G38" s="692"/>
      <c r="H38" s="145" t="str">
        <f>+Aplicativo!C307</f>
        <v>C8. Manejo y uso del conocimiento</v>
      </c>
      <c r="I38" s="143" t="s">
        <v>580</v>
      </c>
      <c r="J38" s="139">
        <f>+IF(Aplicativo!E367="","",Aplicativo!E367)</f>
        <v>1</v>
      </c>
      <c r="K38" s="140" t="str">
        <f>+IF(J38="","",VLOOKUP(J38,Aplicativo!C317:I320,2,FALSE))</f>
        <v>El conocimiento para la planeación del manejo  es insuficiente o se encuentra desactualizado</v>
      </c>
      <c r="L38" s="139">
        <f>+IF(J38=4,1,0)</f>
        <v>0</v>
      </c>
    </row>
    <row r="39" spans="1:12" ht="51" customHeight="1">
      <c r="A39" s="41"/>
      <c r="C39" s="1266" t="s">
        <v>526</v>
      </c>
      <c r="D39" s="388" t="s">
        <v>874</v>
      </c>
      <c r="E39" s="133">
        <v>0</v>
      </c>
      <c r="F39" s="397" t="s">
        <v>527</v>
      </c>
      <c r="G39" s="1245"/>
      <c r="H39" s="1246" t="str">
        <f>+Aplicativo!C324</f>
        <v>C9. Implementación de las líneas de gestión</v>
      </c>
      <c r="I39" s="134" t="s">
        <v>494</v>
      </c>
      <c r="J39" s="1247">
        <f>+IF(Aplicativo!E368="","",Aplicativo!E368)</f>
        <v>2</v>
      </c>
      <c r="K39" s="1233" t="str">
        <f>+IF(J39="","",VLOOKUP(J39,Aplicativo!C334:I337,2,FALSE))</f>
        <v>Las líneas de gestión han sido definidas conjuntamente con los actores estratégicos y tienen un avance inferior al 60%. Su implementación tiene interrupciones</v>
      </c>
      <c r="L39" s="1247">
        <f>+IF(AND(J39=1),0,IF(AND(J39=2),1,IF(AND(J39=3),2,IF(AND(J39=4),3,""))))</f>
        <v>1</v>
      </c>
    </row>
    <row r="40" spans="1:12" ht="60.75" customHeight="1">
      <c r="A40" s="41"/>
      <c r="C40" s="1266"/>
      <c r="D40" s="1233" t="s">
        <v>528</v>
      </c>
      <c r="E40" s="133">
        <v>1</v>
      </c>
      <c r="F40" s="397" t="s">
        <v>529</v>
      </c>
      <c r="G40" s="1245"/>
      <c r="H40" s="1246"/>
      <c r="I40" s="134" t="s">
        <v>495</v>
      </c>
      <c r="J40" s="1247"/>
      <c r="K40" s="1233"/>
      <c r="L40" s="1247"/>
    </row>
    <row r="41" spans="1:12" ht="53.25" customHeight="1">
      <c r="A41" s="41"/>
      <c r="C41" s="1266"/>
      <c r="D41" s="1233"/>
      <c r="E41" s="133">
        <v>2</v>
      </c>
      <c r="F41" s="397" t="s">
        <v>873</v>
      </c>
      <c r="G41" s="1245"/>
      <c r="H41" s="1246"/>
      <c r="I41" s="134" t="s">
        <v>496</v>
      </c>
      <c r="J41" s="1247"/>
      <c r="K41" s="1233"/>
      <c r="L41" s="1247"/>
    </row>
    <row r="42" spans="1:12" ht="51.75" customHeight="1">
      <c r="A42" s="41"/>
      <c r="C42" s="1266"/>
      <c r="D42" s="1233"/>
      <c r="E42" s="133">
        <v>3</v>
      </c>
      <c r="F42" s="397" t="s">
        <v>530</v>
      </c>
      <c r="G42" s="1245"/>
      <c r="H42" s="1246"/>
      <c r="I42" s="134" t="s">
        <v>498</v>
      </c>
      <c r="J42" s="1247"/>
      <c r="K42" s="1233"/>
      <c r="L42" s="1247"/>
    </row>
    <row r="43" spans="1:12" ht="91.5" customHeight="1">
      <c r="A43" s="41"/>
      <c r="C43" s="1280" t="s">
        <v>499</v>
      </c>
      <c r="D43" s="158" t="s">
        <v>882</v>
      </c>
      <c r="E43" s="135">
        <v>0</v>
      </c>
      <c r="F43" s="398" t="s">
        <v>531</v>
      </c>
      <c r="G43" s="1278"/>
      <c r="H43" s="1274" t="str">
        <f>+Aplicativo!C307</f>
        <v>C8. Manejo y uso del conocimiento</v>
      </c>
      <c r="I43" s="136" t="s">
        <v>494</v>
      </c>
      <c r="J43" s="1269">
        <f>+IF(Aplicativo!E367="","",Aplicativo!E367)</f>
        <v>1</v>
      </c>
      <c r="K43" s="1270" t="str">
        <f>+IF(J43="","",VLOOKUP(J43,Aplicativo!C317:I320,2,FALSE))</f>
        <v>El conocimiento para la planeación del manejo  es insuficiente o se encuentra desactualizado</v>
      </c>
      <c r="L43" s="1269">
        <f>+IF(AND(J43=1),0,IF(AND(J43=2),1,IF(AND(J43=3),2,IF(AND(J43=4),3,""))))</f>
        <v>0</v>
      </c>
    </row>
    <row r="44" spans="1:12" ht="108" customHeight="1">
      <c r="A44" s="41"/>
      <c r="C44" s="1280"/>
      <c r="D44" s="1273" t="s">
        <v>532</v>
      </c>
      <c r="E44" s="135">
        <v>1</v>
      </c>
      <c r="F44" s="398" t="s">
        <v>879</v>
      </c>
      <c r="G44" s="1278"/>
      <c r="H44" s="1274"/>
      <c r="I44" s="136" t="s">
        <v>495</v>
      </c>
      <c r="J44" s="1269"/>
      <c r="K44" s="1270"/>
      <c r="L44" s="1269"/>
    </row>
    <row r="45" spans="1:12" ht="108.9" customHeight="1">
      <c r="A45" s="41"/>
      <c r="C45" s="1280"/>
      <c r="D45" s="1273"/>
      <c r="E45" s="135">
        <v>2</v>
      </c>
      <c r="F45" s="398" t="s">
        <v>880</v>
      </c>
      <c r="G45" s="1278"/>
      <c r="H45" s="1274"/>
      <c r="I45" s="136" t="s">
        <v>496</v>
      </c>
      <c r="J45" s="1269"/>
      <c r="K45" s="1270"/>
      <c r="L45" s="1269"/>
    </row>
    <row r="46" spans="1:12" ht="131.1" customHeight="1">
      <c r="A46" s="41"/>
      <c r="C46" s="1280"/>
      <c r="D46" s="1273"/>
      <c r="E46" s="135">
        <v>3</v>
      </c>
      <c r="F46" s="398" t="s">
        <v>881</v>
      </c>
      <c r="G46" s="1278"/>
      <c r="H46" s="1274"/>
      <c r="I46" s="136" t="s">
        <v>498</v>
      </c>
      <c r="J46" s="1269"/>
      <c r="K46" s="1270"/>
      <c r="L46" s="1269"/>
    </row>
    <row r="47" spans="1:12" ht="108" customHeight="1">
      <c r="A47" s="41"/>
      <c r="C47" s="1248" t="s">
        <v>533</v>
      </c>
      <c r="D47" s="391" t="s">
        <v>884</v>
      </c>
      <c r="E47" s="146">
        <v>0</v>
      </c>
      <c r="F47" s="402" t="s">
        <v>1041</v>
      </c>
      <c r="G47" s="1249"/>
      <c r="H47" s="1225" t="str">
        <f>+Aplicativo!C150</f>
        <v>B4. Presiones y amenazas</v>
      </c>
      <c r="I47" s="147" t="s">
        <v>505</v>
      </c>
      <c r="J47" s="1212">
        <f>+IF(Aplicativo!E181="","",Aplicativo!E181)</f>
        <v>2</v>
      </c>
      <c r="K47" s="1229" t="str">
        <f>+IF(J47="","",VLOOKUP(J47,Aplicativo!C169:I172,2,FALSE))</f>
        <v>Se cuenta con un análisis parcial de las presiones y amenazas a los objetos de conservación</v>
      </c>
      <c r="L47" s="1212" t="str">
        <f>+IF(AND(J47=1),"",IF(AND(J47=2),"",IF(AND(J47=3),2,IF(AND(J47=4),3,""))))</f>
        <v/>
      </c>
    </row>
    <row r="48" spans="1:12" ht="84" customHeight="1">
      <c r="A48" s="41"/>
      <c r="C48" s="1248"/>
      <c r="D48" s="1279" t="s">
        <v>883</v>
      </c>
      <c r="E48" s="148">
        <v>1</v>
      </c>
      <c r="F48" s="401" t="s">
        <v>886</v>
      </c>
      <c r="G48" s="1249"/>
      <c r="H48" s="1225"/>
      <c r="I48" s="149" t="s">
        <v>505</v>
      </c>
      <c r="J48" s="1212"/>
      <c r="K48" s="1229"/>
      <c r="L48" s="1212"/>
    </row>
    <row r="49" spans="1:12" ht="93" customHeight="1">
      <c r="A49" s="41"/>
      <c r="C49" s="1248"/>
      <c r="D49" s="1279"/>
      <c r="E49" s="148">
        <v>2</v>
      </c>
      <c r="F49" s="401" t="s">
        <v>887</v>
      </c>
      <c r="G49" s="1249"/>
      <c r="H49" s="1225"/>
      <c r="I49" s="149" t="s">
        <v>496</v>
      </c>
      <c r="J49" s="1212"/>
      <c r="K49" s="1229"/>
      <c r="L49" s="1212"/>
    </row>
    <row r="50" spans="1:12" ht="74.25" customHeight="1">
      <c r="A50" s="41"/>
      <c r="C50" s="1248"/>
      <c r="D50" s="1279"/>
      <c r="E50" s="148">
        <v>3</v>
      </c>
      <c r="F50" s="401" t="s">
        <v>888</v>
      </c>
      <c r="G50" s="1249"/>
      <c r="H50" s="1225"/>
      <c r="I50" s="147" t="s">
        <v>498</v>
      </c>
      <c r="J50" s="1212"/>
      <c r="K50" s="1229"/>
      <c r="L50" s="1212"/>
    </row>
    <row r="51" spans="1:12" ht="74.25" customHeight="1">
      <c r="A51" s="41"/>
      <c r="C51" s="693"/>
      <c r="D51" s="697"/>
      <c r="E51" s="698"/>
      <c r="F51" s="697"/>
      <c r="G51" s="699"/>
      <c r="H51" s="696" t="str">
        <f>+Aplicativo!C273</f>
        <v>C6. Cumplimiento de la zonificación</v>
      </c>
      <c r="I51" s="147" t="s">
        <v>494</v>
      </c>
      <c r="J51" s="1290">
        <f>+IF(Aplicativo!E365="","",Aplicativo!E365)</f>
        <v>2</v>
      </c>
      <c r="K51" s="1229" t="str">
        <f>+IF(J51="","",VLOOKUP(J51,Aplicativo!C283:I286,2,FALSE))</f>
        <v>Se está en proceso de definir una reglamentación específica que regule los usos del área. Se presentan conflictos con los usuarios en el área</v>
      </c>
      <c r="L51" s="1212">
        <f>+IF(AND(J51=1),0,IF(AND(J51=2),1,IF(AND(J51=3),2,IF(AND(J51=4),3,""))))</f>
        <v>1</v>
      </c>
    </row>
    <row r="52" spans="1:12" ht="74.25" customHeight="1">
      <c r="A52" s="41"/>
      <c r="C52" s="693"/>
      <c r="D52" s="700"/>
      <c r="E52" s="701"/>
      <c r="F52" s="700"/>
      <c r="G52" s="702"/>
      <c r="H52" s="703"/>
      <c r="I52" s="147" t="s">
        <v>933</v>
      </c>
      <c r="J52" s="1291"/>
      <c r="K52" s="1229"/>
      <c r="L52" s="1212"/>
    </row>
    <row r="53" spans="1:12" ht="74.25" customHeight="1">
      <c r="A53" s="41"/>
      <c r="C53" s="693"/>
      <c r="D53" s="700"/>
      <c r="E53" s="701"/>
      <c r="F53" s="700"/>
      <c r="G53" s="702"/>
      <c r="H53" s="703"/>
      <c r="I53" s="147" t="s">
        <v>496</v>
      </c>
      <c r="J53" s="1291"/>
      <c r="K53" s="1229"/>
      <c r="L53" s="1212"/>
    </row>
    <row r="54" spans="1:12" ht="74.25" customHeight="1">
      <c r="A54" s="41"/>
      <c r="C54" s="693"/>
      <c r="D54" s="704"/>
      <c r="E54" s="705"/>
      <c r="F54" s="704"/>
      <c r="G54" s="706"/>
      <c r="H54" s="707"/>
      <c r="I54" s="147" t="s">
        <v>498</v>
      </c>
      <c r="J54" s="1292"/>
      <c r="K54" s="1229"/>
      <c r="L54" s="1212"/>
    </row>
    <row r="55" spans="1:12" ht="57.75" customHeight="1">
      <c r="A55" s="41"/>
      <c r="C55" s="1210" t="s">
        <v>534</v>
      </c>
      <c r="D55" s="390" t="s">
        <v>890</v>
      </c>
      <c r="E55" s="405">
        <v>0</v>
      </c>
      <c r="F55" s="399" t="s">
        <v>535</v>
      </c>
      <c r="G55" s="1237"/>
      <c r="H55" s="1238" t="str">
        <f>+Aplicativo!C307</f>
        <v>C8. Manejo y uso del conocimiento</v>
      </c>
      <c r="I55" s="137" t="s">
        <v>505</v>
      </c>
      <c r="J55" s="1204">
        <f>+IF(Aplicativo!E367="","",Aplicativo!E367)</f>
        <v>1</v>
      </c>
      <c r="K55" s="1205" t="str">
        <f>+IF(J55="","",VLOOKUP(J55,Aplicativo!C317:I320,2,FALSE))</f>
        <v>El conocimiento para la planeación del manejo  es insuficiente o se encuentra desactualizado</v>
      </c>
      <c r="L55" s="1204">
        <f>+IF(AND(J55=1),1,IF(AND(J55=2),2,IF(AND(J55=3),2,IF(AND(J55=4),3,""))))</f>
        <v>1</v>
      </c>
    </row>
    <row r="56" spans="1:12" ht="93" customHeight="1">
      <c r="A56" s="41"/>
      <c r="C56" s="1210"/>
      <c r="D56" s="1205" t="s">
        <v>536</v>
      </c>
      <c r="E56" s="405">
        <v>1</v>
      </c>
      <c r="F56" s="399" t="s">
        <v>1075</v>
      </c>
      <c r="G56" s="1237"/>
      <c r="H56" s="1238"/>
      <c r="I56" s="137" t="s">
        <v>494</v>
      </c>
      <c r="J56" s="1204"/>
      <c r="K56" s="1205"/>
      <c r="L56" s="1204"/>
    </row>
    <row r="57" spans="1:12" ht="85.5" customHeight="1">
      <c r="A57" s="41"/>
      <c r="C57" s="1210"/>
      <c r="D57" s="1205"/>
      <c r="E57" s="405">
        <v>2</v>
      </c>
      <c r="F57" s="399" t="s">
        <v>537</v>
      </c>
      <c r="G57" s="1237"/>
      <c r="H57" s="1238"/>
      <c r="I57" s="137" t="s">
        <v>538</v>
      </c>
      <c r="J57" s="1204"/>
      <c r="K57" s="1205"/>
      <c r="L57" s="1204"/>
    </row>
    <row r="58" spans="1:12" ht="108" customHeight="1">
      <c r="A58" s="41"/>
      <c r="C58" s="1210"/>
      <c r="D58" s="1205"/>
      <c r="E58" s="405">
        <v>3</v>
      </c>
      <c r="F58" s="399" t="s">
        <v>889</v>
      </c>
      <c r="G58" s="1237"/>
      <c r="H58" s="1238"/>
      <c r="I58" s="137" t="s">
        <v>498</v>
      </c>
      <c r="J58" s="1204"/>
      <c r="K58" s="1205"/>
      <c r="L58" s="1204"/>
    </row>
    <row r="59" spans="1:12" ht="90.75" customHeight="1">
      <c r="A59" s="41"/>
      <c r="C59" s="1210" t="s">
        <v>534</v>
      </c>
      <c r="D59" s="403" t="s">
        <v>539</v>
      </c>
      <c r="E59" s="405">
        <v>0</v>
      </c>
      <c r="F59" s="399" t="s">
        <v>891</v>
      </c>
      <c r="G59" s="1271"/>
      <c r="H59" s="1238" t="str">
        <f>+Aplicativo!C324</f>
        <v>C9. Implementación de las líneas de gestión</v>
      </c>
      <c r="I59" s="137" t="s">
        <v>494</v>
      </c>
      <c r="J59" s="1204">
        <f>+IF(Aplicativo!E368="","",Aplicativo!E368)</f>
        <v>2</v>
      </c>
      <c r="K59" s="1205" t="str">
        <f>+IF(J59="","",VLOOKUP(J59,Aplicativo!C334:I337,2,FALSE))</f>
        <v>Las líneas de gestión han sido definidas conjuntamente con los actores estratégicos y tienen un avance inferior al 60%. Su implementación tiene interrupciones</v>
      </c>
      <c r="L59" s="1204">
        <f>+IF(AND(J59=1),0,IF(AND(J59=2),1,IF(AND(J59=3),2,IF(AND(J59=4),3,""))))</f>
        <v>1</v>
      </c>
    </row>
    <row r="60" spans="1:12" ht="89.25" customHeight="1">
      <c r="A60" s="41"/>
      <c r="C60" s="1210"/>
      <c r="D60" s="1276" t="s">
        <v>540</v>
      </c>
      <c r="E60" s="405">
        <v>1</v>
      </c>
      <c r="F60" s="399" t="s">
        <v>1076</v>
      </c>
      <c r="G60" s="1271"/>
      <c r="H60" s="1238"/>
      <c r="I60" s="137" t="s">
        <v>495</v>
      </c>
      <c r="J60" s="1204"/>
      <c r="K60" s="1205"/>
      <c r="L60" s="1204"/>
    </row>
    <row r="61" spans="1:12" ht="98.25" customHeight="1">
      <c r="A61" s="41"/>
      <c r="C61" s="1210"/>
      <c r="D61" s="1276"/>
      <c r="E61" s="405">
        <v>2</v>
      </c>
      <c r="F61" s="399" t="s">
        <v>1077</v>
      </c>
      <c r="G61" s="1271"/>
      <c r="H61" s="1238"/>
      <c r="I61" s="137" t="s">
        <v>496</v>
      </c>
      <c r="J61" s="1204"/>
      <c r="K61" s="1205"/>
      <c r="L61" s="1204"/>
    </row>
    <row r="62" spans="1:12" ht="108" customHeight="1">
      <c r="A62" s="41"/>
      <c r="C62" s="1210"/>
      <c r="D62" s="1276"/>
      <c r="E62" s="405">
        <v>3</v>
      </c>
      <c r="F62" s="399" t="s">
        <v>892</v>
      </c>
      <c r="G62" s="1271"/>
      <c r="H62" s="1238"/>
      <c r="I62" s="137" t="s">
        <v>498</v>
      </c>
      <c r="J62" s="1204"/>
      <c r="K62" s="1205"/>
      <c r="L62" s="1204"/>
    </row>
    <row r="63" spans="1:12" ht="54" customHeight="1">
      <c r="A63" s="41"/>
      <c r="C63" s="1272" t="s">
        <v>499</v>
      </c>
      <c r="D63" s="389" t="s">
        <v>893</v>
      </c>
      <c r="E63" s="135">
        <v>0</v>
      </c>
      <c r="F63" s="398" t="s">
        <v>541</v>
      </c>
      <c r="G63" s="1278"/>
      <c r="H63" s="1274" t="str">
        <f>+Aplicativo!C517</f>
        <v>E2. Talento humano</v>
      </c>
      <c r="I63" s="136">
        <v>1</v>
      </c>
      <c r="J63" s="1275">
        <f>+IF(Aplicativo!E557="","",Aplicativo!E557)</f>
        <v>1</v>
      </c>
      <c r="K63" s="1270" t="str">
        <f>+IF(J63="","",VLOOKUP(J63,Aplicativo!C527:I530,2,FALSE))</f>
        <v>El personal es insuficiente para implementar todas las líneas de gestión y sus destrezas y competencias no son las requeridas</v>
      </c>
      <c r="L63" s="1269">
        <f>+IF(AND(J63=1),0,IF(AND(J63=2),1,IF(AND(J63=3),3,IF(AND(J63=4),3,""))))</f>
        <v>0</v>
      </c>
    </row>
    <row r="64" spans="1:12" ht="63" customHeight="1">
      <c r="A64" s="41"/>
      <c r="C64" s="1272"/>
      <c r="D64" s="1270" t="s">
        <v>542</v>
      </c>
      <c r="E64" s="135">
        <v>1</v>
      </c>
      <c r="F64" s="398" t="s">
        <v>543</v>
      </c>
      <c r="G64" s="1278"/>
      <c r="H64" s="1274"/>
      <c r="I64" s="136">
        <v>2</v>
      </c>
      <c r="J64" s="1275"/>
      <c r="K64" s="1270"/>
      <c r="L64" s="1269"/>
    </row>
    <row r="65" spans="1:12" ht="78" customHeight="1">
      <c r="A65" s="41"/>
      <c r="C65" s="1272"/>
      <c r="D65" s="1270"/>
      <c r="E65" s="135">
        <v>2</v>
      </c>
      <c r="F65" s="398" t="s">
        <v>544</v>
      </c>
      <c r="G65" s="1278"/>
      <c r="H65" s="1274"/>
      <c r="I65" s="136" t="s">
        <v>505</v>
      </c>
      <c r="J65" s="1275"/>
      <c r="K65" s="1270"/>
      <c r="L65" s="1269"/>
    </row>
    <row r="66" spans="1:12" ht="65.25" customHeight="1">
      <c r="A66" s="41"/>
      <c r="C66" s="1272"/>
      <c r="D66" s="1270"/>
      <c r="E66" s="135">
        <v>3</v>
      </c>
      <c r="F66" s="398" t="s">
        <v>545</v>
      </c>
      <c r="G66" s="1278"/>
      <c r="H66" s="1274"/>
      <c r="I66" s="136" t="s">
        <v>546</v>
      </c>
      <c r="J66" s="1275"/>
      <c r="K66" s="1270"/>
      <c r="L66" s="1269"/>
    </row>
    <row r="67" spans="1:12" ht="61.5" customHeight="1">
      <c r="A67" s="41"/>
      <c r="C67" s="1272" t="s">
        <v>547</v>
      </c>
      <c r="D67" s="389" t="s">
        <v>897</v>
      </c>
      <c r="E67" s="135">
        <v>0</v>
      </c>
      <c r="F67" s="398" t="s">
        <v>895</v>
      </c>
      <c r="G67" s="1278"/>
      <c r="H67" s="1274" t="str">
        <f>+Aplicativo!C517</f>
        <v>E2. Talento humano</v>
      </c>
      <c r="I67" s="136" t="s">
        <v>505</v>
      </c>
      <c r="J67" s="1275">
        <f>+IF(Aplicativo!E557="","",Aplicativo!E557)</f>
        <v>1</v>
      </c>
      <c r="K67" s="1270" t="str">
        <f>+IF(J67="","",VLOOKUP(J67,Aplicativo!C527:I530,2,FALSE))</f>
        <v>El personal es insuficiente para implementar todas las líneas de gestión y sus destrezas y competencias no son las requeridas</v>
      </c>
      <c r="L67" s="1269">
        <f>+IF(AND(J67=1),1,IF(AND(J67=2),1,IF(AND(J67=3),2,IF(AND(J67=4),3,""))))</f>
        <v>1</v>
      </c>
    </row>
    <row r="68" spans="1:12" ht="80.25" customHeight="1">
      <c r="A68" s="41"/>
      <c r="C68" s="1272"/>
      <c r="D68" s="1270" t="s">
        <v>894</v>
      </c>
      <c r="E68" s="135">
        <v>1</v>
      </c>
      <c r="F68" s="398" t="s">
        <v>548</v>
      </c>
      <c r="G68" s="1278"/>
      <c r="H68" s="1274"/>
      <c r="I68" s="136" t="s">
        <v>516</v>
      </c>
      <c r="J68" s="1275"/>
      <c r="K68" s="1270"/>
      <c r="L68" s="1269"/>
    </row>
    <row r="69" spans="1:12" ht="74.25" customHeight="1">
      <c r="A69" s="41"/>
      <c r="C69" s="1272"/>
      <c r="D69" s="1270"/>
      <c r="E69" s="135">
        <v>2</v>
      </c>
      <c r="F69" s="398" t="s">
        <v>549</v>
      </c>
      <c r="G69" s="1278"/>
      <c r="H69" s="1274"/>
      <c r="I69" s="136" t="s">
        <v>496</v>
      </c>
      <c r="J69" s="1275"/>
      <c r="K69" s="1270"/>
      <c r="L69" s="1269"/>
    </row>
    <row r="70" spans="1:12" ht="59.25" customHeight="1">
      <c r="A70" s="41"/>
      <c r="C70" s="1272"/>
      <c r="D70" s="1270"/>
      <c r="E70" s="135">
        <v>3</v>
      </c>
      <c r="F70" s="398" t="s">
        <v>896</v>
      </c>
      <c r="G70" s="1278"/>
      <c r="H70" s="1274"/>
      <c r="I70" s="136" t="s">
        <v>498</v>
      </c>
      <c r="J70" s="1275"/>
      <c r="K70" s="1270"/>
      <c r="L70" s="1269"/>
    </row>
    <row r="71" spans="1:12" ht="57.75" customHeight="1">
      <c r="A71" s="41"/>
      <c r="C71" s="1272" t="s">
        <v>499</v>
      </c>
      <c r="D71" s="158" t="s">
        <v>898</v>
      </c>
      <c r="E71" s="135">
        <v>0</v>
      </c>
      <c r="F71" s="398" t="s">
        <v>550</v>
      </c>
      <c r="G71" s="1278"/>
      <c r="H71" s="1274" t="str">
        <f>+Aplicativo!C500</f>
        <v>E1. Sostenibilidad financiera</v>
      </c>
      <c r="I71" s="136" t="s">
        <v>494</v>
      </c>
      <c r="J71" s="1275">
        <f>+IF(Aplicativo!E556="","",Aplicativo!E556)</f>
        <v>2</v>
      </c>
      <c r="K71" s="1270" t="str">
        <f>+IF(J71="","",VLOOKUP(J71,Aplicativo!C510:I513,2,FALSE))</f>
        <v>Existe un presupuesto que cubre parte de los costos recurrentes</v>
      </c>
      <c r="L71" s="1269">
        <f>+IF(AND(J71=1),0,IF(AND(J71=2),1,IF(AND(J71=3),2,IF(AND(J71=4),3,""))))</f>
        <v>1</v>
      </c>
    </row>
    <row r="72" spans="1:12" ht="87.75" customHeight="1">
      <c r="A72" s="41"/>
      <c r="C72" s="1272"/>
      <c r="D72" s="1270" t="s">
        <v>551</v>
      </c>
      <c r="E72" s="135">
        <v>1</v>
      </c>
      <c r="F72" s="398" t="s">
        <v>552</v>
      </c>
      <c r="G72" s="1278"/>
      <c r="H72" s="1274"/>
      <c r="I72" s="136" t="s">
        <v>495</v>
      </c>
      <c r="J72" s="1275"/>
      <c r="K72" s="1270"/>
      <c r="L72" s="1269"/>
    </row>
    <row r="73" spans="1:12" ht="75.75" customHeight="1">
      <c r="A73" s="41"/>
      <c r="C73" s="1272"/>
      <c r="D73" s="1270"/>
      <c r="E73" s="135">
        <v>2</v>
      </c>
      <c r="F73" s="398" t="s">
        <v>1078</v>
      </c>
      <c r="G73" s="1278"/>
      <c r="H73" s="1274"/>
      <c r="I73" s="136" t="s">
        <v>496</v>
      </c>
      <c r="J73" s="1275"/>
      <c r="K73" s="1270"/>
      <c r="L73" s="1269"/>
    </row>
    <row r="74" spans="1:12" ht="72" customHeight="1">
      <c r="A74" s="41"/>
      <c r="C74" s="1272"/>
      <c r="D74" s="1270"/>
      <c r="E74" s="135">
        <v>3</v>
      </c>
      <c r="F74" s="398" t="s">
        <v>553</v>
      </c>
      <c r="G74" s="1278"/>
      <c r="H74" s="1274"/>
      <c r="I74" s="136" t="s">
        <v>498</v>
      </c>
      <c r="J74" s="1275"/>
      <c r="K74" s="1270"/>
      <c r="L74" s="1269"/>
    </row>
    <row r="75" spans="1:12" ht="79.5" customHeight="1">
      <c r="A75" s="41"/>
      <c r="C75" s="1272" t="s">
        <v>499</v>
      </c>
      <c r="D75" s="389" t="s">
        <v>899</v>
      </c>
      <c r="E75" s="135">
        <v>0</v>
      </c>
      <c r="F75" s="398" t="s">
        <v>554</v>
      </c>
      <c r="G75" s="1273"/>
      <c r="H75" s="1274" t="str">
        <f>+Aplicativo!C500</f>
        <v>E1. Sostenibilidad financiera</v>
      </c>
      <c r="I75" s="136" t="s">
        <v>494</v>
      </c>
      <c r="J75" s="1275">
        <f>+IF(Aplicativo!E556="","",Aplicativo!E556)</f>
        <v>2</v>
      </c>
      <c r="K75" s="1270" t="str">
        <f>+IF(J75="","",VLOOKUP(J75,Aplicativo!C510:I513,2,FALSE))</f>
        <v>Existe un presupuesto que cubre parte de los costos recurrentes</v>
      </c>
      <c r="L75" s="1269">
        <f>+IF(AND(J75=1),0,IF(AND(J75=2),2,IF(AND(J75=3),2,IF(AND(J75=4),3,""))))</f>
        <v>2</v>
      </c>
    </row>
    <row r="76" spans="1:12" ht="72.75" customHeight="1">
      <c r="A76" s="41"/>
      <c r="C76" s="1272"/>
      <c r="D76" s="1270" t="s">
        <v>555</v>
      </c>
      <c r="E76" s="135">
        <v>1</v>
      </c>
      <c r="F76" s="398" t="s">
        <v>556</v>
      </c>
      <c r="G76" s="1273"/>
      <c r="H76" s="1274"/>
      <c r="I76" s="136" t="s">
        <v>505</v>
      </c>
      <c r="J76" s="1275"/>
      <c r="K76" s="1270"/>
      <c r="L76" s="1269"/>
    </row>
    <row r="77" spans="1:12" ht="84" customHeight="1">
      <c r="A77" s="41"/>
      <c r="C77" s="1272"/>
      <c r="D77" s="1270"/>
      <c r="E77" s="135">
        <v>2</v>
      </c>
      <c r="F77" s="398" t="s">
        <v>557</v>
      </c>
      <c r="G77" s="1273"/>
      <c r="H77" s="1274"/>
      <c r="I77" s="136" t="s">
        <v>558</v>
      </c>
      <c r="J77" s="1275"/>
      <c r="K77" s="1270"/>
      <c r="L77" s="1269"/>
    </row>
    <row r="78" spans="1:12" ht="63" customHeight="1">
      <c r="A78" s="41"/>
      <c r="C78" s="1272"/>
      <c r="D78" s="1270"/>
      <c r="E78" s="135">
        <v>3</v>
      </c>
      <c r="F78" s="398" t="s">
        <v>559</v>
      </c>
      <c r="G78" s="1273"/>
      <c r="H78" s="1274"/>
      <c r="I78" s="136" t="s">
        <v>498</v>
      </c>
      <c r="J78" s="1275"/>
      <c r="K78" s="1270"/>
      <c r="L78" s="1269"/>
    </row>
    <row r="79" spans="1:12" ht="79.5" customHeight="1">
      <c r="A79" s="41"/>
      <c r="C79" s="1210" t="s">
        <v>534</v>
      </c>
      <c r="D79" s="390" t="s">
        <v>903</v>
      </c>
      <c r="E79" s="405">
        <v>0</v>
      </c>
      <c r="F79" s="399" t="s">
        <v>900</v>
      </c>
      <c r="G79" s="1276"/>
      <c r="H79" s="1277" t="str">
        <f>+Aplicativo!C500</f>
        <v>E1. Sostenibilidad financiera</v>
      </c>
      <c r="I79" s="137" t="s">
        <v>934</v>
      </c>
      <c r="J79" s="1204">
        <f>+IF(Aplicativo!E556="","",Aplicativo!E556)</f>
        <v>2</v>
      </c>
      <c r="K79" s="1205" t="str">
        <f>+IF(J79="","",VLOOKUP(J79,Aplicativo!C510:I513,2,FALSE))</f>
        <v>Existe un presupuesto que cubre parte de los costos recurrentes</v>
      </c>
      <c r="L79" s="1204">
        <f>+IF(AND(J79=1),0,IF(AND(J79=2),1,IF(AND(J79=3),2,IF(AND(J79=4),3,""))))</f>
        <v>1</v>
      </c>
    </row>
    <row r="80" spans="1:12" ht="51.75" customHeight="1">
      <c r="A80" s="41"/>
      <c r="C80" s="1210"/>
      <c r="D80" s="1205" t="s">
        <v>560</v>
      </c>
      <c r="E80" s="405">
        <v>1</v>
      </c>
      <c r="F80" s="399" t="s">
        <v>561</v>
      </c>
      <c r="G80" s="1276"/>
      <c r="H80" s="1277"/>
      <c r="I80" s="137" t="s">
        <v>933</v>
      </c>
      <c r="J80" s="1204"/>
      <c r="K80" s="1205"/>
      <c r="L80" s="1204"/>
    </row>
    <row r="81" spans="1:12" ht="45.75" customHeight="1">
      <c r="A81" s="41"/>
      <c r="C81" s="1210"/>
      <c r="D81" s="1205"/>
      <c r="E81" s="405">
        <v>2</v>
      </c>
      <c r="F81" s="399" t="s">
        <v>562</v>
      </c>
      <c r="G81" s="1276"/>
      <c r="H81" s="1277"/>
      <c r="I81" s="137" t="s">
        <v>496</v>
      </c>
      <c r="J81" s="1204"/>
      <c r="K81" s="1205"/>
      <c r="L81" s="1204"/>
    </row>
    <row r="82" spans="1:12" ht="75.75" customHeight="1">
      <c r="A82" s="41"/>
      <c r="C82" s="1210"/>
      <c r="D82" s="1205"/>
      <c r="E82" s="405">
        <v>3</v>
      </c>
      <c r="F82" s="399" t="s">
        <v>563</v>
      </c>
      <c r="G82" s="1276"/>
      <c r="H82" s="1277"/>
      <c r="I82" s="137" t="s">
        <v>498</v>
      </c>
      <c r="J82" s="1204"/>
      <c r="K82" s="1205"/>
      <c r="L82" s="1204"/>
    </row>
    <row r="83" spans="1:12" ht="63" customHeight="1">
      <c r="A83" s="41"/>
      <c r="C83" s="1272" t="s">
        <v>499</v>
      </c>
      <c r="D83" s="389" t="s">
        <v>902</v>
      </c>
      <c r="E83" s="135">
        <v>0</v>
      </c>
      <c r="F83" s="398" t="s">
        <v>564</v>
      </c>
      <c r="G83" s="1273"/>
      <c r="H83" s="1274" t="str">
        <f>+Aplicativo!C534</f>
        <v>E3. Equipo e infraestructura</v>
      </c>
      <c r="I83" s="136">
        <v>1</v>
      </c>
      <c r="J83" s="1275">
        <f>+IF(Aplicativo!E558="","",Aplicativo!E558)</f>
        <v>3</v>
      </c>
      <c r="K83" s="1270" t="str">
        <f>+IF(J83="","",VLOOKUP(J83,Aplicativo!C547:I550,2,FALSE))</f>
        <v>El  equipo e infraestructura son adecuados y su mantenimiento es esporádico.</v>
      </c>
      <c r="L83" s="1269">
        <f>+IF(AND(J83=1),0,IF(AND(J83=2),1,IF(AND(J83=3),3,IF(AND(J83=4),3,""))))</f>
        <v>3</v>
      </c>
    </row>
    <row r="84" spans="1:12" ht="78" customHeight="1">
      <c r="A84" s="41"/>
      <c r="C84" s="1272"/>
      <c r="D84" s="1270" t="s">
        <v>565</v>
      </c>
      <c r="E84" s="135">
        <v>1</v>
      </c>
      <c r="F84" s="398" t="s">
        <v>566</v>
      </c>
      <c r="G84" s="1273"/>
      <c r="H84" s="1274"/>
      <c r="I84" s="136">
        <v>2</v>
      </c>
      <c r="J84" s="1275"/>
      <c r="K84" s="1270"/>
      <c r="L84" s="1269"/>
    </row>
    <row r="85" spans="1:12" ht="64.5" customHeight="1">
      <c r="A85" s="41"/>
      <c r="C85" s="1272"/>
      <c r="D85" s="1270"/>
      <c r="E85" s="135">
        <v>2</v>
      </c>
      <c r="F85" s="398" t="s">
        <v>567</v>
      </c>
      <c r="G85" s="1273"/>
      <c r="H85" s="1274"/>
      <c r="I85" s="136" t="s">
        <v>505</v>
      </c>
      <c r="J85" s="1275"/>
      <c r="K85" s="1270"/>
      <c r="L85" s="1269"/>
    </row>
    <row r="86" spans="1:12" ht="64.5" customHeight="1">
      <c r="A86" s="41"/>
      <c r="C86" s="1272"/>
      <c r="D86" s="1270"/>
      <c r="E86" s="135">
        <v>3</v>
      </c>
      <c r="F86" s="398" t="s">
        <v>1008</v>
      </c>
      <c r="G86" s="1273"/>
      <c r="H86" s="1274"/>
      <c r="I86" s="136" t="s">
        <v>546</v>
      </c>
      <c r="J86" s="1275"/>
      <c r="K86" s="1270"/>
      <c r="L86" s="1269"/>
    </row>
    <row r="87" spans="1:12" ht="68.25" customHeight="1">
      <c r="A87" s="41"/>
      <c r="C87" s="1210" t="s">
        <v>534</v>
      </c>
      <c r="D87" s="390" t="s">
        <v>1079</v>
      </c>
      <c r="E87" s="405">
        <v>0</v>
      </c>
      <c r="F87" s="399" t="s">
        <v>569</v>
      </c>
      <c r="G87" s="1271"/>
      <c r="H87" s="1238" t="str">
        <f>+Aplicativo!C534</f>
        <v>E3. Equipo e infraestructura</v>
      </c>
      <c r="I87" s="137" t="s">
        <v>934</v>
      </c>
      <c r="J87" s="1204">
        <f>+IF(Aplicativo!E558="","",Aplicativo!E558)</f>
        <v>3</v>
      </c>
      <c r="K87" s="1205" t="str">
        <f>+IF(J87="","",VLOOKUP(J87,Aplicativo!C547:I550,2,FALSE))</f>
        <v>El  equipo e infraestructura son adecuados y su mantenimiento es esporádico.</v>
      </c>
      <c r="L87" s="1204">
        <f>+IF(AND(J87=1),0,IF(AND(J87=2),1,IF(AND(J87=3),2,IF(AND(J87=4),3,""))))</f>
        <v>2</v>
      </c>
    </row>
    <row r="88" spans="1:12" ht="38.25" customHeight="1">
      <c r="A88" s="41"/>
      <c r="C88" s="1210"/>
      <c r="D88" s="1205" t="s">
        <v>570</v>
      </c>
      <c r="E88" s="405">
        <v>1</v>
      </c>
      <c r="F88" s="399" t="s">
        <v>571</v>
      </c>
      <c r="G88" s="1271"/>
      <c r="H88" s="1238"/>
      <c r="I88" s="137" t="s">
        <v>933</v>
      </c>
      <c r="J88" s="1204"/>
      <c r="K88" s="1205"/>
      <c r="L88" s="1204"/>
    </row>
    <row r="89" spans="1:12" ht="51.75" customHeight="1">
      <c r="A89" s="41"/>
      <c r="C89" s="1210"/>
      <c r="D89" s="1205"/>
      <c r="E89" s="405">
        <v>2</v>
      </c>
      <c r="F89" s="399" t="s">
        <v>572</v>
      </c>
      <c r="G89" s="1271"/>
      <c r="H89" s="1238"/>
      <c r="I89" s="137" t="s">
        <v>496</v>
      </c>
      <c r="J89" s="1204"/>
      <c r="K89" s="1205"/>
      <c r="L89" s="1204"/>
    </row>
    <row r="90" spans="1:12" ht="64.5" customHeight="1">
      <c r="A90" s="41"/>
      <c r="C90" s="1210"/>
      <c r="D90" s="1205"/>
      <c r="E90" s="405">
        <v>3</v>
      </c>
      <c r="F90" s="399" t="s">
        <v>1009</v>
      </c>
      <c r="G90" s="1271"/>
      <c r="H90" s="1238"/>
      <c r="I90" s="137" t="s">
        <v>498</v>
      </c>
      <c r="J90" s="1204"/>
      <c r="K90" s="1205"/>
      <c r="L90" s="1204"/>
    </row>
    <row r="91" spans="1:12" ht="64.5" customHeight="1">
      <c r="A91" s="41"/>
      <c r="C91" s="1210" t="s">
        <v>534</v>
      </c>
      <c r="D91" s="390" t="s">
        <v>901</v>
      </c>
      <c r="E91" s="405">
        <v>0</v>
      </c>
      <c r="F91" s="399" t="s">
        <v>574</v>
      </c>
      <c r="G91" s="1205" t="s">
        <v>1069</v>
      </c>
      <c r="H91" s="1238" t="str">
        <f>+Aplicativo!C419</f>
        <v>D3. Cualificación de actores estratégicos</v>
      </c>
      <c r="I91" s="1260"/>
      <c r="J91" s="1204">
        <f>+IF(Aplicativo!E493="","",Aplicativo!E493)</f>
        <v>3</v>
      </c>
      <c r="K91" s="1260"/>
      <c r="L91" s="1261">
        <f>+IF(AND(Aplicativo!H429="No",Aplicativo!H435=1),0,IF(AND(Aplicativo!H429="Si",Aplicativo!H435=3),2,IF(AND(Aplicativo!H429="Si",Aplicativo!H435=4),3,0)))</f>
        <v>2</v>
      </c>
    </row>
    <row r="92" spans="1:12" ht="61.5" customHeight="1">
      <c r="A92" s="41"/>
      <c r="C92" s="1210"/>
      <c r="D92" s="1205" t="s">
        <v>575</v>
      </c>
      <c r="E92" s="405">
        <v>1</v>
      </c>
      <c r="F92" s="399" t="s">
        <v>576</v>
      </c>
      <c r="G92" s="1205"/>
      <c r="H92" s="1238"/>
      <c r="I92" s="1260"/>
      <c r="J92" s="1204"/>
      <c r="K92" s="1260"/>
      <c r="L92" s="1262"/>
    </row>
    <row r="93" spans="1:12" ht="85.5" customHeight="1">
      <c r="A93" s="41"/>
      <c r="C93" s="1210"/>
      <c r="D93" s="1205"/>
      <c r="E93" s="405">
        <v>2</v>
      </c>
      <c r="F93" s="399" t="s">
        <v>577</v>
      </c>
      <c r="G93" s="1205"/>
      <c r="H93" s="1238"/>
      <c r="I93" s="1260"/>
      <c r="J93" s="1204"/>
      <c r="K93" s="1260"/>
      <c r="L93" s="1262"/>
    </row>
    <row r="94" spans="1:12" ht="64.5" customHeight="1">
      <c r="A94" s="41"/>
      <c r="C94" s="1210"/>
      <c r="D94" s="1205"/>
      <c r="E94" s="405">
        <v>3</v>
      </c>
      <c r="F94" s="399" t="s">
        <v>578</v>
      </c>
      <c r="G94" s="1205"/>
      <c r="H94" s="1238"/>
      <c r="I94" s="1260"/>
      <c r="J94" s="1204"/>
      <c r="K94" s="1260"/>
      <c r="L94" s="1265"/>
    </row>
    <row r="95" spans="1:12" ht="108" customHeight="1">
      <c r="A95" s="41"/>
      <c r="C95" s="1266" t="s">
        <v>492</v>
      </c>
      <c r="D95" s="388" t="s">
        <v>1080</v>
      </c>
      <c r="E95" s="133">
        <v>0</v>
      </c>
      <c r="F95" s="397" t="s">
        <v>579</v>
      </c>
      <c r="G95" s="1245"/>
      <c r="H95" s="1246" t="str">
        <f>+'Resumen '!C22</f>
        <v>C7. Articulación de la gestión del área con los planes de ordenamiento territorial</v>
      </c>
      <c r="I95" s="134" t="s">
        <v>505</v>
      </c>
      <c r="J95" s="1247">
        <f>+IF(Aplicativo!E366="","",Aplicativo!E366)</f>
        <v>4</v>
      </c>
      <c r="K95" s="1233" t="str">
        <f>+IF(J95="","",VLOOKUP(J95,Aplicativo!C300:I303,2,FALSE))</f>
        <v>El plan de ordenamiento reconoce el área protegida como determinante ambiental y su programa de ejecución y la zonificación ambiental del municipio lo integran y reconocen, lo cual se evidencia en la implementación de acciones</v>
      </c>
      <c r="L95" s="1247">
        <f>+IF(AND(J95=1),1,IF(AND(J95=2),1,IF(AND(J95=3),2,IF(AND(J95=4),3,""))))</f>
        <v>3</v>
      </c>
    </row>
    <row r="96" spans="1:12" ht="108" customHeight="1">
      <c r="A96" s="41"/>
      <c r="C96" s="1266"/>
      <c r="D96" s="1233" t="s">
        <v>1081</v>
      </c>
      <c r="E96" s="133">
        <v>1</v>
      </c>
      <c r="F96" s="397" t="s">
        <v>1082</v>
      </c>
      <c r="G96" s="1245"/>
      <c r="H96" s="1246"/>
      <c r="I96" s="134" t="s">
        <v>516</v>
      </c>
      <c r="J96" s="1247"/>
      <c r="K96" s="1233"/>
      <c r="L96" s="1247"/>
    </row>
    <row r="97" spans="1:12" ht="95.25" customHeight="1">
      <c r="A97" s="41"/>
      <c r="C97" s="1266"/>
      <c r="D97" s="1233"/>
      <c r="E97" s="133">
        <v>2</v>
      </c>
      <c r="F97" s="397" t="s">
        <v>1083</v>
      </c>
      <c r="G97" s="1245"/>
      <c r="H97" s="1246"/>
      <c r="I97" s="134" t="s">
        <v>496</v>
      </c>
      <c r="J97" s="1247"/>
      <c r="K97" s="1233"/>
      <c r="L97" s="1247"/>
    </row>
    <row r="98" spans="1:12" ht="93" customHeight="1">
      <c r="A98" s="41"/>
      <c r="C98" s="1266"/>
      <c r="D98" s="1233"/>
      <c r="E98" s="133">
        <v>3</v>
      </c>
      <c r="F98" s="397" t="s">
        <v>1084</v>
      </c>
      <c r="G98" s="1245"/>
      <c r="H98" s="1246"/>
      <c r="I98" s="134" t="s">
        <v>498</v>
      </c>
      <c r="J98" s="1247"/>
      <c r="K98" s="1233"/>
      <c r="L98" s="1247"/>
    </row>
    <row r="99" spans="1:12" ht="155.25" customHeight="1">
      <c r="A99" s="41"/>
      <c r="C99" s="1266"/>
      <c r="D99" s="140" t="s">
        <v>1085</v>
      </c>
      <c r="E99" s="141" t="s">
        <v>524</v>
      </c>
      <c r="F99" s="140" t="s">
        <v>1086</v>
      </c>
      <c r="G99" s="400"/>
      <c r="H99" s="138" t="str">
        <f>+Aplicativo!C219</f>
        <v>C3. Coherencia e implementación del plan de manejo</v>
      </c>
      <c r="I99" s="143" t="s">
        <v>580</v>
      </c>
      <c r="J99" s="139">
        <f>+IF(Aplicativo!E362="","",Aplicativo!E362)</f>
        <v>2</v>
      </c>
      <c r="K99" s="140" t="str">
        <f>+IF(J99="","",VLOOKUP(J99,Aplicativo!C231:I234,2,FALSE))</f>
        <v>Existen vacíos en la coherencia en todos los componentes del plan de manejo. Se implementa parcialmente</v>
      </c>
      <c r="L99" s="139">
        <f>+IF(J99=4,1,0)</f>
        <v>0</v>
      </c>
    </row>
    <row r="100" spans="1:12" ht="101.1" customHeight="1">
      <c r="A100" s="41"/>
      <c r="C100" s="1266"/>
      <c r="D100" s="1217" t="s">
        <v>1087</v>
      </c>
      <c r="E100" s="1219" t="s">
        <v>524</v>
      </c>
      <c r="F100" s="1217" t="s">
        <v>1088</v>
      </c>
      <c r="G100" s="1267"/>
      <c r="H100" s="138" t="str">
        <f>+Aplicativo!C238</f>
        <v>C4. Articulación con áreas del SINAP y/u otras áreas de importancia para la conservación</v>
      </c>
      <c r="I100" s="143" t="s">
        <v>580</v>
      </c>
      <c r="J100" s="139">
        <f>+IF(Aplicativo!E363="","",Aplicativo!E363)</f>
        <v>4</v>
      </c>
      <c r="K100" s="140" t="str">
        <f>+IF(J100="","",VLOOKUP(J100,Aplicativo!C248:I251,2,FALSE))</f>
        <v>La gestión del área protegida con otras áreas del SINAP y/u otras áreas de importancia para la conservación contribuye a la disminución ó prevención de las presiones y genera conectividad funcional.</v>
      </c>
      <c r="L100" s="139">
        <f>+IF(J100=4,1,0)</f>
        <v>1</v>
      </c>
    </row>
    <row r="101" spans="1:12" ht="138.75" customHeight="1">
      <c r="A101" s="41"/>
      <c r="C101" s="1266"/>
      <c r="D101" s="1218"/>
      <c r="E101" s="1221"/>
      <c r="F101" s="1218"/>
      <c r="G101" s="1268"/>
      <c r="H101" s="138" t="str">
        <f>+Aplicativo!D364</f>
        <v>C5. Articulación transfronteriza para la gestión</v>
      </c>
      <c r="I101" s="143" t="s">
        <v>580</v>
      </c>
      <c r="J101" s="139">
        <f>+IF(Aplicativo!E364="","",Aplicativo!E364)</f>
        <v>0</v>
      </c>
      <c r="K101" s="140" t="e">
        <f>+IF(J101="","",VLOOKUP(J101,Aplicativo!C266:I269,2,FALSE))</f>
        <v>#N/A</v>
      </c>
      <c r="L101" s="139" t="str">
        <f>+IF(J101=4,1,"")</f>
        <v/>
      </c>
    </row>
    <row r="102" spans="1:12" ht="147" customHeight="1">
      <c r="A102" s="41"/>
      <c r="C102" s="1266"/>
      <c r="D102" s="140" t="s">
        <v>1089</v>
      </c>
      <c r="E102" s="141" t="s">
        <v>524</v>
      </c>
      <c r="F102" s="140" t="s">
        <v>1090</v>
      </c>
      <c r="G102" s="400"/>
      <c r="H102" s="145" t="str">
        <f>+Aplicativo!C185</f>
        <v>C1. Coherencia en el diseño del área protegida</v>
      </c>
      <c r="I102" s="143" t="s">
        <v>592</v>
      </c>
      <c r="J102" s="139">
        <f>+IF(Aplicativo!E360="","",Aplicativo!E360)</f>
        <v>4</v>
      </c>
      <c r="K102" s="150" t="str">
        <f>+IF(J102="","",VLOOKUP(J102,Aplicativo!C195:I198,2,FALSE))</f>
        <v>La categoría de manejo, el diseño del área y la zonificación son coherentes entre sí, favoreciendo el cumplimiento de los objetivos de conservación</v>
      </c>
      <c r="L102" s="139">
        <f>+IF(J102&gt;=3,1,0)</f>
        <v>1</v>
      </c>
    </row>
    <row r="103" spans="1:12" ht="84" customHeight="1">
      <c r="A103" s="41"/>
      <c r="C103" s="1210" t="s">
        <v>534</v>
      </c>
      <c r="D103" s="390" t="s">
        <v>904</v>
      </c>
      <c r="E103" s="405">
        <v>0</v>
      </c>
      <c r="F103" s="399" t="s">
        <v>581</v>
      </c>
      <c r="G103" s="1259"/>
      <c r="H103" s="1238" t="str">
        <f>+Aplicativo!C373</f>
        <v>D1. Legitimidad de las instancias para la participación y coordinación</v>
      </c>
      <c r="I103" s="494" t="s">
        <v>934</v>
      </c>
      <c r="J103" s="1261">
        <f>+IF(Aplicativo!H398="","",Aplicativo!H398)</f>
        <v>1</v>
      </c>
      <c r="K103" s="1205" t="str">
        <f>+IF(J103="","",VLOOKUP(J103,Aplicativo!C394:I397,2,FALSE))</f>
        <v>No existen instancias para la participación y coordinación con actores estratégicos en la gestión del AP</v>
      </c>
      <c r="L103" s="1204">
        <f>+IF(AND(J103=1),0,IF(AND(J103=2),1,IF(AND(J103=3),2,IF(AND(J103=4),3,""))))</f>
        <v>0</v>
      </c>
    </row>
    <row r="104" spans="1:12" ht="76.5" customHeight="1">
      <c r="A104" s="41"/>
      <c r="C104" s="1210"/>
      <c r="D104" s="1205" t="s">
        <v>582</v>
      </c>
      <c r="E104" s="405">
        <v>1</v>
      </c>
      <c r="F104" s="399" t="s">
        <v>583</v>
      </c>
      <c r="G104" s="1259"/>
      <c r="H104" s="1238"/>
      <c r="I104" s="494" t="s">
        <v>933</v>
      </c>
      <c r="J104" s="1262"/>
      <c r="K104" s="1205"/>
      <c r="L104" s="1204"/>
    </row>
    <row r="105" spans="1:12" ht="81.75" customHeight="1">
      <c r="A105" s="41"/>
      <c r="C105" s="1210"/>
      <c r="D105" s="1205"/>
      <c r="E105" s="405">
        <v>2</v>
      </c>
      <c r="F105" s="399" t="s">
        <v>584</v>
      </c>
      <c r="G105" s="1259"/>
      <c r="H105" s="1238"/>
      <c r="I105" s="494" t="s">
        <v>943</v>
      </c>
      <c r="J105" s="1262"/>
      <c r="K105" s="1205"/>
      <c r="L105" s="1204"/>
    </row>
    <row r="106" spans="1:12" ht="78" customHeight="1">
      <c r="A106" s="41"/>
      <c r="C106" s="1210"/>
      <c r="D106" s="1205"/>
      <c r="E106" s="405">
        <v>3</v>
      </c>
      <c r="F106" s="399" t="s">
        <v>585</v>
      </c>
      <c r="G106" s="1259"/>
      <c r="H106" s="1238"/>
      <c r="I106" s="494" t="s">
        <v>944</v>
      </c>
      <c r="J106" s="1263"/>
      <c r="K106" s="1205"/>
      <c r="L106" s="1204"/>
    </row>
    <row r="107" spans="1:12" ht="74.25" customHeight="1">
      <c r="A107" s="41"/>
      <c r="C107" s="1264" t="s">
        <v>534</v>
      </c>
      <c r="D107" s="390" t="s">
        <v>942</v>
      </c>
      <c r="E107" s="405">
        <v>0</v>
      </c>
      <c r="F107" s="399" t="s">
        <v>905</v>
      </c>
      <c r="G107" s="1205" t="s">
        <v>586</v>
      </c>
      <c r="H107" s="1238" t="str">
        <f>+Aplicativo!C401</f>
        <v>D2. Articulación entre la autoridad ambiental y la tradicional para la gestión del área protegida</v>
      </c>
      <c r="I107" s="494" t="s">
        <v>934</v>
      </c>
      <c r="J107" s="1261">
        <f>+IF(Aplicativo!H416="","",Aplicativo!H416)</f>
        <v>0</v>
      </c>
      <c r="K107" s="1205" t="e">
        <f>+IF(J107="","",VLOOKUP(J107,Aplicativo!C412:I415,2,FALSE))</f>
        <v>#N/A</v>
      </c>
      <c r="L107" s="1204" t="str">
        <f>+IF(AND(J107=1),0,IF(AND(J107=2),1,IF(AND(J107=3),2,IF(AND(J107=4),3,""))))</f>
        <v/>
      </c>
    </row>
    <row r="108" spans="1:12" ht="108" customHeight="1">
      <c r="A108" s="41"/>
      <c r="C108" s="1264"/>
      <c r="D108" s="1205" t="s">
        <v>1052</v>
      </c>
      <c r="E108" s="405">
        <v>1</v>
      </c>
      <c r="F108" s="399" t="s">
        <v>906</v>
      </c>
      <c r="G108" s="1205"/>
      <c r="H108" s="1238"/>
      <c r="I108" s="494" t="s">
        <v>933</v>
      </c>
      <c r="J108" s="1262"/>
      <c r="K108" s="1205"/>
      <c r="L108" s="1204"/>
    </row>
    <row r="109" spans="1:12" ht="108" customHeight="1">
      <c r="A109" s="41"/>
      <c r="C109" s="1264"/>
      <c r="D109" s="1205"/>
      <c r="E109" s="405">
        <v>2</v>
      </c>
      <c r="F109" s="399" t="s">
        <v>907</v>
      </c>
      <c r="G109" s="1205"/>
      <c r="H109" s="1238"/>
      <c r="I109" s="494" t="s">
        <v>943</v>
      </c>
      <c r="J109" s="1262"/>
      <c r="K109" s="1205"/>
      <c r="L109" s="1204"/>
    </row>
    <row r="110" spans="1:12" ht="108" customHeight="1">
      <c r="A110" s="41"/>
      <c r="C110" s="1264"/>
      <c r="D110" s="1205"/>
      <c r="E110" s="405">
        <v>3</v>
      </c>
      <c r="F110" s="399" t="s">
        <v>587</v>
      </c>
      <c r="G110" s="1205"/>
      <c r="H110" s="1238"/>
      <c r="I110" s="494" t="s">
        <v>944</v>
      </c>
      <c r="J110" s="1263"/>
      <c r="K110" s="1205"/>
      <c r="L110" s="1204"/>
    </row>
    <row r="111" spans="1:12" ht="48.6">
      <c r="A111" s="41"/>
      <c r="C111" s="1236" t="s">
        <v>534</v>
      </c>
      <c r="D111" s="390" t="s">
        <v>908</v>
      </c>
      <c r="E111" s="405">
        <v>0</v>
      </c>
      <c r="F111" s="399" t="s">
        <v>588</v>
      </c>
      <c r="G111" s="1237"/>
      <c r="H111" s="1238" t="str">
        <f>+Aplicativo!C373</f>
        <v>D1. Legitimidad de las instancias para la participación y coordinación</v>
      </c>
      <c r="I111" s="137">
        <v>1</v>
      </c>
      <c r="J111" s="1204">
        <f>+IF(Aplicativo!E491="","",Aplicativo!E491)</f>
        <v>1</v>
      </c>
      <c r="K111" s="1205" t="str">
        <f>+IF(J111="","",VLOOKUP(J111,Aplicativo!C394:I397,2,FALSE))</f>
        <v>No existen instancias para la participación y coordinación con actores estratégicos en la gestión del AP</v>
      </c>
      <c r="L111" s="1204">
        <f>+IF(AND(J111=1),0,IF(AND(J111=2),1,IF(AND(J111=3),2,IF(AND(J111=4),3,""))))</f>
        <v>0</v>
      </c>
    </row>
    <row r="112" spans="1:12" ht="95.25" customHeight="1">
      <c r="A112" s="41"/>
      <c r="C112" s="1236"/>
      <c r="D112" s="1205" t="s">
        <v>1091</v>
      </c>
      <c r="E112" s="405">
        <v>1</v>
      </c>
      <c r="F112" s="399" t="s">
        <v>589</v>
      </c>
      <c r="G112" s="1237"/>
      <c r="H112" s="1238"/>
      <c r="I112" s="137">
        <v>2</v>
      </c>
      <c r="J112" s="1204"/>
      <c r="K112" s="1205"/>
      <c r="L112" s="1204"/>
    </row>
    <row r="113" spans="1:13" ht="87" customHeight="1">
      <c r="A113" s="41"/>
      <c r="C113" s="1236"/>
      <c r="D113" s="1205"/>
      <c r="E113" s="405">
        <v>2</v>
      </c>
      <c r="F113" s="399" t="s">
        <v>1092</v>
      </c>
      <c r="G113" s="1237"/>
      <c r="H113" s="1238"/>
      <c r="I113" s="137">
        <v>3</v>
      </c>
      <c r="J113" s="1204"/>
      <c r="K113" s="1205"/>
      <c r="L113" s="1204"/>
    </row>
    <row r="114" spans="1:13" ht="68.25" customHeight="1">
      <c r="A114" s="41"/>
      <c r="C114" s="1236"/>
      <c r="D114" s="1205"/>
      <c r="E114" s="405">
        <v>3</v>
      </c>
      <c r="F114" s="399" t="s">
        <v>590</v>
      </c>
      <c r="G114" s="1237"/>
      <c r="H114" s="1238"/>
      <c r="I114" s="137" t="s">
        <v>498</v>
      </c>
      <c r="J114" s="1204"/>
      <c r="K114" s="1205"/>
      <c r="L114" s="1204"/>
    </row>
    <row r="115" spans="1:13" ht="81" customHeight="1">
      <c r="A115" s="41"/>
      <c r="C115" s="1236"/>
      <c r="D115" s="1217" t="s">
        <v>910</v>
      </c>
      <c r="E115" s="1219" t="s">
        <v>524</v>
      </c>
      <c r="F115" s="1217" t="s">
        <v>909</v>
      </c>
      <c r="G115" s="1239"/>
      <c r="H115" s="138" t="str">
        <f>+Aplicativo!C373</f>
        <v>D1. Legitimidad de las instancias para la participación y coordinación</v>
      </c>
      <c r="I115" s="143" t="s">
        <v>592</v>
      </c>
      <c r="J115" s="139">
        <f>+IF(Aplicativo!E491="","",Aplicativo!E491)</f>
        <v>1</v>
      </c>
      <c r="K115" s="140" t="str">
        <f>+IF(J115="","",VLOOKUP(J115,Aplicativo!C394:I397,2,FALSE))</f>
        <v>No existen instancias para la participación y coordinación con actores estratégicos en la gestión del AP</v>
      </c>
      <c r="L115" s="139">
        <f>+IF(J115&gt;=3,1,0)</f>
        <v>0</v>
      </c>
    </row>
    <row r="116" spans="1:13" ht="132.9" customHeight="1">
      <c r="A116" s="41"/>
      <c r="C116" s="1236"/>
      <c r="D116" s="1222"/>
      <c r="E116" s="1220"/>
      <c r="F116" s="1222"/>
      <c r="G116" s="1240"/>
      <c r="H116" s="138" t="str">
        <f>+Aplicativo!C438</f>
        <v>D4. Manejo de conflictos</v>
      </c>
      <c r="I116" s="143" t="s">
        <v>592</v>
      </c>
      <c r="J116" s="139">
        <f>+IF(Aplicativo!E494="","",Aplicativo!E494)</f>
        <v>2</v>
      </c>
      <c r="K116" s="140" t="str">
        <f>+IF(J116="","",VLOOKUP(J116,Aplicativo!C448:I451,2,FALSE))</f>
        <v>Se identifican y caracterizan los conflictos y se avanza en la construcción de mecanismos para su solución</v>
      </c>
      <c r="L116" s="139">
        <f>+IF(J116&gt;=3,1,0)</f>
        <v>0</v>
      </c>
    </row>
    <row r="117" spans="1:13" ht="132.9" customHeight="1">
      <c r="A117" s="41"/>
      <c r="C117" s="1236"/>
      <c r="D117" s="1218"/>
      <c r="E117" s="1221"/>
      <c r="F117" s="1218"/>
      <c r="G117" s="1240"/>
      <c r="H117" s="138" t="str">
        <f>+Aplicativo!C401</f>
        <v>D2. Articulación entre la autoridad ambiental y la tradicional para la gestión del área protegida</v>
      </c>
      <c r="I117" s="143" t="s">
        <v>592</v>
      </c>
      <c r="J117" s="139">
        <f>+IF(Aplicativo!H416="","",Aplicativo!H416)</f>
        <v>0</v>
      </c>
      <c r="K117" s="140" t="e">
        <f>+IF(J117="","",VLOOKUP(J117,Aplicativo!C412:I415,2,FALSE))</f>
        <v>#N/A</v>
      </c>
      <c r="L117" s="139">
        <f>+IF(J117&gt;=3,1,0)</f>
        <v>0</v>
      </c>
    </row>
    <row r="118" spans="1:13" ht="58.5" customHeight="1">
      <c r="A118" s="41"/>
      <c r="C118" s="1236"/>
      <c r="D118" s="1217" t="s">
        <v>911</v>
      </c>
      <c r="E118" s="1219" t="s">
        <v>524</v>
      </c>
      <c r="F118" s="1217" t="s">
        <v>591</v>
      </c>
      <c r="G118" s="1240"/>
      <c r="H118" s="138" t="str">
        <f>+Aplicativo!C419</f>
        <v>D3. Cualificación de actores estratégicos</v>
      </c>
      <c r="I118" s="143" t="s">
        <v>592</v>
      </c>
      <c r="J118" s="139">
        <f>+IF(Aplicativo!E493="","",Aplicativo!E493)</f>
        <v>3</v>
      </c>
      <c r="K118" s="140" t="str">
        <f>+IF(J118="","",VLOOKUP(J118,Aplicativo!C431:I434,2,FALSE))</f>
        <v>Se avanza en la cualificación de algunos actores estratégicos</v>
      </c>
      <c r="L118" s="151">
        <f>+IF(J118&gt;=3,1,0)</f>
        <v>1</v>
      </c>
    </row>
    <row r="119" spans="1:13" ht="91.5" customHeight="1">
      <c r="A119" s="41"/>
      <c r="C119" s="1236"/>
      <c r="D119" s="1222"/>
      <c r="E119" s="1220"/>
      <c r="F119" s="1222"/>
      <c r="G119" s="1240"/>
      <c r="H119" s="138" t="str">
        <f>+Aplicativo!C564</f>
        <v>F1. Implementación de cadenas de valor</v>
      </c>
      <c r="I119" s="143" t="s">
        <v>580</v>
      </c>
      <c r="J119" s="139">
        <f>+IF(Aplicativo!E635="","",Aplicativo!E635)</f>
        <v>2</v>
      </c>
      <c r="K119" s="140" t="str">
        <f>+IF(J119="","",VLOOKUP(J119,Aplicativo!C574:I577,2,FALSE))</f>
        <v>Se caracteriza y priorizan sistemas productivos para generar cadenas de valor  y/o biocomercio</v>
      </c>
      <c r="L119" s="151">
        <f>+IF(J119=0,"",IF(J119=4,1,0))</f>
        <v>0</v>
      </c>
    </row>
    <row r="120" spans="1:13" ht="54.75" customHeight="1">
      <c r="A120" s="41"/>
      <c r="C120" s="1236"/>
      <c r="D120" s="1222"/>
      <c r="E120" s="1220"/>
      <c r="F120" s="1222"/>
      <c r="G120" s="1240"/>
      <c r="H120" s="138" t="str">
        <f>+Aplicativo!C581</f>
        <v>F2. Buenas prácticas</v>
      </c>
      <c r="I120" s="143" t="s">
        <v>580</v>
      </c>
      <c r="J120" s="139">
        <f>+IF(Aplicativo!E636="","",Aplicativo!E636)</f>
        <v>2</v>
      </c>
      <c r="K120" s="140" t="str">
        <f>+IF(J120="","",VLOOKUP(J120,Aplicativo!C591:I594,2,FALSE))</f>
        <v>Los sistemas productivos del AP no incluyen buenas prácticas en sus procesos</v>
      </c>
      <c r="L120" s="151">
        <f>+IF(J120=0,"",IF(J120=4,1,0))</f>
        <v>0</v>
      </c>
    </row>
    <row r="121" spans="1:13" ht="77.25" customHeight="1">
      <c r="A121" s="41"/>
      <c r="C121" s="1236"/>
      <c r="D121" s="1218"/>
      <c r="E121" s="1221"/>
      <c r="F121" s="1218"/>
      <c r="G121" s="1240"/>
      <c r="H121" s="138" t="str">
        <f>+Aplicativo!C598</f>
        <v>F3. Turismo como estrategia de conservación</v>
      </c>
      <c r="I121" s="143" t="s">
        <v>580</v>
      </c>
      <c r="J121" s="139">
        <f>+IF(Aplicativo!E637="","",Aplicativo!E637)</f>
        <v>1</v>
      </c>
      <c r="K121" s="140" t="str">
        <f>+IF(J121="","",VLOOKUP(J121,Aplicativo!C609:I612,2,FALSE))</f>
        <v>La actividad ecoturística se identifica como estrategia para el AP pero no se ha caracterizado</v>
      </c>
      <c r="L121" s="151">
        <f>+IF(J121=0,"",IF(J121=4,1,0))</f>
        <v>0</v>
      </c>
    </row>
    <row r="122" spans="1:13" ht="87.9" customHeight="1">
      <c r="A122" s="41"/>
      <c r="C122" s="1236"/>
      <c r="D122" s="691" t="s">
        <v>912</v>
      </c>
      <c r="E122" s="689" t="s">
        <v>524</v>
      </c>
      <c r="F122" s="691" t="s">
        <v>1093</v>
      </c>
      <c r="G122" s="1240"/>
      <c r="H122" s="138" t="str">
        <f>+Aplicativo!C373</f>
        <v>D1. Legitimidad de las instancias para la participación y coordinación</v>
      </c>
      <c r="I122" s="143" t="s">
        <v>580</v>
      </c>
      <c r="J122" s="139">
        <f>+IF(Aplicativo!E491="","",Aplicativo!E491)</f>
        <v>1</v>
      </c>
      <c r="K122" s="140" t="str">
        <f>+IF(J122="","",VLOOKUP(J122,Aplicativo!C394:I397,2,FALSE))</f>
        <v>No existen instancias para la participación y coordinación con actores estratégicos en la gestión del AP</v>
      </c>
      <c r="L122" s="151">
        <f>+IF(J122=4,1,0)</f>
        <v>0</v>
      </c>
    </row>
    <row r="123" spans="1:13" ht="108.9" customHeight="1">
      <c r="A123" s="41"/>
      <c r="C123" s="695"/>
      <c r="D123" s="692"/>
      <c r="E123" s="690"/>
      <c r="F123" s="692"/>
      <c r="G123" s="694"/>
      <c r="H123" s="138" t="str">
        <f>+Aplicativo!C401</f>
        <v>D2. Articulación entre la autoridad ambiental y la tradicional para la gestión del área protegida</v>
      </c>
      <c r="I123" s="143" t="s">
        <v>592</v>
      </c>
      <c r="J123" s="139">
        <f>+IF(Aplicativo!E492="","",Aplicativo!E492)</f>
        <v>0</v>
      </c>
      <c r="K123" s="140" t="e">
        <f>+IF(J123="","",VLOOKUP(J123,Aplicativo!C412:I415,2,FALSE))</f>
        <v>#N/A</v>
      </c>
      <c r="L123" s="151">
        <f>+IF(J123&gt;=3,1,0)</f>
        <v>0</v>
      </c>
    </row>
    <row r="124" spans="1:13" ht="94.5" customHeight="1">
      <c r="A124" s="41"/>
      <c r="C124" s="1248"/>
      <c r="D124" s="391" t="s">
        <v>916</v>
      </c>
      <c r="E124" s="146">
        <v>0</v>
      </c>
      <c r="F124" s="402" t="s">
        <v>1094</v>
      </c>
      <c r="G124" s="1249"/>
      <c r="H124" s="1225" t="str">
        <f>+Aplicativo!C62</f>
        <v>A4. Beneficios asociados a las contribuciones de la naturaleza</v>
      </c>
      <c r="I124" s="147" t="s">
        <v>505</v>
      </c>
      <c r="J124" s="1227">
        <f>+IF(Aplicativo!E84="","",Aplicativo!E84)</f>
        <v>1</v>
      </c>
      <c r="K124" s="1229" t="str">
        <f>+IF(J124="","",VLOOKUP(J124,Aplicativo!C72:I75,2,FALSE))</f>
        <v>Se identifican los beneficios derivados de las contribuciones de la naturaleza que brinda el área protegida, pero aún no se cuenta con una caracterización de los mismos.</v>
      </c>
      <c r="L124" s="1212">
        <f>+IF(AND(J124=1),1,IF(AND(J124=2),1,IF(AND(J124=3),2,IF(AND(J124=4),3,""))))</f>
        <v>1</v>
      </c>
      <c r="M124" s="1243"/>
    </row>
    <row r="125" spans="1:13" ht="94.5" customHeight="1">
      <c r="A125" s="41"/>
      <c r="C125" s="1248"/>
      <c r="D125" s="1229" t="s">
        <v>594</v>
      </c>
      <c r="E125" s="146">
        <v>1</v>
      </c>
      <c r="F125" s="402" t="s">
        <v>595</v>
      </c>
      <c r="G125" s="1249"/>
      <c r="H125" s="1225"/>
      <c r="I125" s="147" t="s">
        <v>516</v>
      </c>
      <c r="J125" s="1227"/>
      <c r="K125" s="1229"/>
      <c r="L125" s="1212"/>
      <c r="M125" s="1243"/>
    </row>
    <row r="126" spans="1:13" ht="83.25" customHeight="1">
      <c r="A126" s="41"/>
      <c r="C126" s="1248"/>
      <c r="D126" s="1229"/>
      <c r="E126" s="146">
        <v>2</v>
      </c>
      <c r="F126" s="402" t="s">
        <v>913</v>
      </c>
      <c r="G126" s="1249"/>
      <c r="H126" s="1225"/>
      <c r="I126" s="147" t="s">
        <v>496</v>
      </c>
      <c r="J126" s="1227"/>
      <c r="K126" s="1229"/>
      <c r="L126" s="1212"/>
      <c r="M126" s="1243"/>
    </row>
    <row r="127" spans="1:13" ht="74.25" customHeight="1">
      <c r="A127" s="41"/>
      <c r="C127" s="1248"/>
      <c r="D127" s="1229"/>
      <c r="E127" s="146">
        <v>3</v>
      </c>
      <c r="F127" s="402" t="s">
        <v>914</v>
      </c>
      <c r="G127" s="1249"/>
      <c r="H127" s="1225"/>
      <c r="I127" s="147" t="s">
        <v>498</v>
      </c>
      <c r="J127" s="1227"/>
      <c r="K127" s="1229"/>
      <c r="L127" s="1212"/>
      <c r="M127" s="1244"/>
    </row>
    <row r="128" spans="1:13" ht="51.75" customHeight="1">
      <c r="A128" s="41"/>
      <c r="C128" s="1250" t="s">
        <v>596</v>
      </c>
      <c r="D128" s="388" t="s">
        <v>915</v>
      </c>
      <c r="E128" s="133">
        <v>0</v>
      </c>
      <c r="F128" s="397" t="s">
        <v>597</v>
      </c>
      <c r="G128" s="1245"/>
      <c r="H128" s="1246" t="str">
        <f>+Aplicativo!C341</f>
        <v>C10. Evaluación, seguimiento y retroalimentación a la planeación del manejo</v>
      </c>
      <c r="I128" s="134" t="s">
        <v>494</v>
      </c>
      <c r="J128" s="1247">
        <f>+IF(Aplicativo!E369="","",Aplicativo!E369)</f>
        <v>2</v>
      </c>
      <c r="K128" s="1233" t="str">
        <f>+IF(J128="","",VLOOKUP(J128,Aplicativo!C351:I354,2,FALSE))</f>
        <v>Se realiza de manera discontinua la evaluación, seguimiento y retroalimentación</v>
      </c>
      <c r="L128" s="1247">
        <f>+IF(AND(J128=1),0,IF(AND(J128=2),1,IF(AND(J128=3),2,IF(AND(J128=4),3,""))))</f>
        <v>1</v>
      </c>
    </row>
    <row r="129" spans="1:12" ht="76.5" customHeight="1">
      <c r="A129" s="41"/>
      <c r="C129" s="1251"/>
      <c r="D129" s="1233" t="s">
        <v>598</v>
      </c>
      <c r="E129" s="133">
        <v>1</v>
      </c>
      <c r="F129" s="397" t="s">
        <v>599</v>
      </c>
      <c r="G129" s="1245"/>
      <c r="H129" s="1246"/>
      <c r="I129" s="134" t="s">
        <v>495</v>
      </c>
      <c r="J129" s="1247"/>
      <c r="K129" s="1233"/>
      <c r="L129" s="1247"/>
    </row>
    <row r="130" spans="1:12" ht="108" customHeight="1">
      <c r="A130" s="41"/>
      <c r="C130" s="1251"/>
      <c r="D130" s="1233"/>
      <c r="E130" s="133">
        <v>2</v>
      </c>
      <c r="F130" s="397" t="s">
        <v>600</v>
      </c>
      <c r="G130" s="1245"/>
      <c r="H130" s="1246"/>
      <c r="I130" s="134" t="s">
        <v>496</v>
      </c>
      <c r="J130" s="1247"/>
      <c r="K130" s="1233"/>
      <c r="L130" s="1247"/>
    </row>
    <row r="131" spans="1:12" ht="85.5" customHeight="1">
      <c r="A131" s="41"/>
      <c r="C131" s="1251"/>
      <c r="D131" s="1233"/>
      <c r="E131" s="133">
        <v>3</v>
      </c>
      <c r="F131" s="397" t="s">
        <v>601</v>
      </c>
      <c r="G131" s="1245"/>
      <c r="H131" s="1246"/>
      <c r="I131" s="134" t="s">
        <v>498</v>
      </c>
      <c r="J131" s="1247"/>
      <c r="K131" s="1233"/>
      <c r="L131" s="1247"/>
    </row>
    <row r="132" spans="1:12" ht="85.5" customHeight="1">
      <c r="A132" s="41"/>
      <c r="C132" s="1251"/>
      <c r="D132" s="708"/>
      <c r="E132" s="709"/>
      <c r="F132" s="708"/>
      <c r="G132" s="710"/>
      <c r="H132" s="1253" t="str">
        <f>+Aplicativo!C307</f>
        <v>C8. Manejo y uso del conocimiento</v>
      </c>
      <c r="I132" s="134" t="s">
        <v>505</v>
      </c>
      <c r="J132" s="1256">
        <f>+IF(Aplicativo!E367="","",Aplicativo!E367)</f>
        <v>1</v>
      </c>
      <c r="K132" s="1233" t="str">
        <f>+IF(J132="","",VLOOKUP(J132,Aplicativo!C317:I320,2,FALSE))</f>
        <v>El conocimiento para la planeación del manejo  es insuficiente o se encuentra desactualizado</v>
      </c>
      <c r="L132" s="1247">
        <f>+IF(AND(J132=1),1,IF(AND(J132=2),1,IF(AND(J132=3),2,IF(AND(J132=4),3,""))))</f>
        <v>1</v>
      </c>
    </row>
    <row r="133" spans="1:12" ht="85.5" customHeight="1">
      <c r="A133" s="41"/>
      <c r="C133" s="1251"/>
      <c r="D133" s="711"/>
      <c r="E133" s="712"/>
      <c r="F133" s="711"/>
      <c r="G133" s="713"/>
      <c r="H133" s="1254"/>
      <c r="I133" s="134" t="s">
        <v>516</v>
      </c>
      <c r="J133" s="1257"/>
      <c r="K133" s="1233"/>
      <c r="L133" s="1247"/>
    </row>
    <row r="134" spans="1:12" ht="85.5" customHeight="1">
      <c r="A134" s="41"/>
      <c r="C134" s="1251"/>
      <c r="D134" s="711"/>
      <c r="E134" s="712"/>
      <c r="F134" s="711"/>
      <c r="G134" s="713"/>
      <c r="H134" s="1254"/>
      <c r="I134" s="134" t="s">
        <v>943</v>
      </c>
      <c r="J134" s="1257"/>
      <c r="K134" s="1233"/>
      <c r="L134" s="1247"/>
    </row>
    <row r="135" spans="1:12" ht="85.5" customHeight="1">
      <c r="A135" s="41"/>
      <c r="C135" s="1252"/>
      <c r="D135" s="714"/>
      <c r="E135" s="715"/>
      <c r="F135" s="714"/>
      <c r="G135" s="716"/>
      <c r="H135" s="1255"/>
      <c r="I135" s="134" t="s">
        <v>498</v>
      </c>
      <c r="J135" s="1258"/>
      <c r="K135" s="1233"/>
      <c r="L135" s="1247"/>
    </row>
    <row r="136" spans="1:12" ht="72" customHeight="1">
      <c r="A136" s="41"/>
      <c r="C136" s="1206" t="s">
        <v>602</v>
      </c>
      <c r="D136" s="157" t="s">
        <v>603</v>
      </c>
      <c r="E136" s="407">
        <v>0</v>
      </c>
      <c r="F136" s="396" t="s">
        <v>604</v>
      </c>
      <c r="G136" s="1207" t="s">
        <v>947</v>
      </c>
      <c r="H136" s="1234" t="str">
        <f>+Aplicativo!C534</f>
        <v>E3. Equipo e infraestructura</v>
      </c>
      <c r="I136" s="404" t="s">
        <v>934</v>
      </c>
      <c r="J136" s="1208">
        <f>+IF((Aplicativo!H544=""),"",IF(Aplicativo!H544="No","",Aplicativo!H551))</f>
        <v>3</v>
      </c>
      <c r="K136" s="1207" t="str">
        <f>+IF(J136="","",VLOOKUP(J136,Aplicativo!C547:I550,2,FALSE))</f>
        <v>El  equipo e infraestructura son adecuados y su mantenimiento es esporádico.</v>
      </c>
      <c r="L136" s="1208">
        <f>+IF(AND(J136=1),0,IF(AND(J136=2),1,IF(AND(J136=3),2,IF(AND(J136=4),3,""))))</f>
        <v>2</v>
      </c>
    </row>
    <row r="137" spans="1:12" ht="78" customHeight="1">
      <c r="A137" s="41"/>
      <c r="C137" s="1206"/>
      <c r="D137" s="1235" t="s">
        <v>605</v>
      </c>
      <c r="E137" s="407">
        <v>1</v>
      </c>
      <c r="F137" s="396" t="s">
        <v>606</v>
      </c>
      <c r="G137" s="1207"/>
      <c r="H137" s="1234"/>
      <c r="I137" s="404" t="s">
        <v>933</v>
      </c>
      <c r="J137" s="1208"/>
      <c r="K137" s="1207"/>
      <c r="L137" s="1208"/>
    </row>
    <row r="138" spans="1:12" ht="67.5" customHeight="1">
      <c r="A138" s="41"/>
      <c r="C138" s="1206"/>
      <c r="D138" s="1235"/>
      <c r="E138" s="407">
        <v>2</v>
      </c>
      <c r="F138" s="396" t="s">
        <v>607</v>
      </c>
      <c r="G138" s="1207"/>
      <c r="H138" s="1234"/>
      <c r="I138" s="404" t="s">
        <v>943</v>
      </c>
      <c r="J138" s="1208"/>
      <c r="K138" s="1207"/>
      <c r="L138" s="1208"/>
    </row>
    <row r="139" spans="1:12" ht="72" customHeight="1">
      <c r="A139" s="41"/>
      <c r="C139" s="1206"/>
      <c r="D139" s="1235"/>
      <c r="E139" s="407">
        <v>3</v>
      </c>
      <c r="F139" s="396" t="s">
        <v>608</v>
      </c>
      <c r="G139" s="1207"/>
      <c r="H139" s="1234"/>
      <c r="I139" s="404" t="s">
        <v>498</v>
      </c>
      <c r="J139" s="1208"/>
      <c r="K139" s="1207"/>
      <c r="L139" s="1208"/>
    </row>
    <row r="140" spans="1:12" ht="70.5" customHeight="1">
      <c r="A140" s="41"/>
      <c r="C140" s="1210" t="s">
        <v>534</v>
      </c>
      <c r="D140" s="390" t="s">
        <v>609</v>
      </c>
      <c r="E140" s="405">
        <v>0</v>
      </c>
      <c r="F140" s="399" t="s">
        <v>610</v>
      </c>
      <c r="G140" s="1205" t="s">
        <v>1019</v>
      </c>
      <c r="H140" s="1204"/>
      <c r="I140" s="152"/>
      <c r="J140" s="1204"/>
      <c r="K140" s="1211"/>
      <c r="L140" s="1204"/>
    </row>
    <row r="141" spans="1:12" ht="89.25" customHeight="1">
      <c r="A141" s="41"/>
      <c r="C141" s="1210"/>
      <c r="D141" s="1205" t="s">
        <v>611</v>
      </c>
      <c r="E141" s="405">
        <v>1</v>
      </c>
      <c r="F141" s="399" t="s">
        <v>1095</v>
      </c>
      <c r="G141" s="1205"/>
      <c r="H141" s="1204"/>
      <c r="I141" s="152"/>
      <c r="J141" s="1204"/>
      <c r="K141" s="1211"/>
      <c r="L141" s="1204"/>
    </row>
    <row r="142" spans="1:12" ht="93" customHeight="1">
      <c r="A142" s="41"/>
      <c r="C142" s="1210"/>
      <c r="D142" s="1205"/>
      <c r="E142" s="405">
        <v>2</v>
      </c>
      <c r="F142" s="399" t="s">
        <v>612</v>
      </c>
      <c r="G142" s="1205"/>
      <c r="H142" s="1204"/>
      <c r="I142" s="152"/>
      <c r="J142" s="1204"/>
      <c r="K142" s="1211"/>
      <c r="L142" s="1204"/>
    </row>
    <row r="143" spans="1:12" ht="95.25" customHeight="1">
      <c r="A143" s="41"/>
      <c r="C143" s="1210"/>
      <c r="D143" s="1205"/>
      <c r="E143" s="405">
        <v>3</v>
      </c>
      <c r="F143" s="399" t="s">
        <v>613</v>
      </c>
      <c r="G143" s="1205"/>
      <c r="H143" s="1204"/>
      <c r="I143" s="152"/>
      <c r="J143" s="1204"/>
      <c r="K143" s="1211"/>
      <c r="L143" s="1204"/>
    </row>
    <row r="144" spans="1:12" ht="53.25" customHeight="1">
      <c r="A144" s="41"/>
      <c r="C144" s="1206" t="s">
        <v>614</v>
      </c>
      <c r="D144" s="386" t="s">
        <v>615</v>
      </c>
      <c r="E144" s="407">
        <v>0</v>
      </c>
      <c r="F144" s="396" t="s">
        <v>616</v>
      </c>
      <c r="G144" s="1207" t="s">
        <v>1019</v>
      </c>
      <c r="H144" s="1208"/>
      <c r="I144" s="153"/>
      <c r="J144" s="1208"/>
      <c r="K144" s="1209"/>
      <c r="L144" s="1208"/>
    </row>
    <row r="145" spans="1:13" ht="93" customHeight="1">
      <c r="A145" s="41"/>
      <c r="C145" s="1206"/>
      <c r="D145" s="1207" t="s">
        <v>617</v>
      </c>
      <c r="E145" s="407">
        <v>1</v>
      </c>
      <c r="F145" s="396" t="s">
        <v>618</v>
      </c>
      <c r="G145" s="1207"/>
      <c r="H145" s="1208"/>
      <c r="I145" s="153"/>
      <c r="J145" s="1208"/>
      <c r="K145" s="1209"/>
      <c r="L145" s="1208"/>
    </row>
    <row r="146" spans="1:13" ht="66.75" customHeight="1">
      <c r="A146" s="41"/>
      <c r="C146" s="1206"/>
      <c r="D146" s="1207"/>
      <c r="E146" s="407">
        <v>2</v>
      </c>
      <c r="F146" s="396" t="s">
        <v>917</v>
      </c>
      <c r="G146" s="1207"/>
      <c r="H146" s="1208"/>
      <c r="I146" s="153"/>
      <c r="J146" s="1208"/>
      <c r="K146" s="1209"/>
      <c r="L146" s="1208"/>
    </row>
    <row r="147" spans="1:13" ht="69" customHeight="1">
      <c r="A147" s="41"/>
      <c r="C147" s="1206"/>
      <c r="D147" s="1207"/>
      <c r="E147" s="407">
        <v>3</v>
      </c>
      <c r="F147" s="396" t="s">
        <v>918</v>
      </c>
      <c r="G147" s="1207"/>
      <c r="H147" s="1208"/>
      <c r="I147" s="153"/>
      <c r="J147" s="1208"/>
      <c r="K147" s="1209"/>
      <c r="L147" s="1208"/>
    </row>
    <row r="148" spans="1:13" ht="75.75" customHeight="1">
      <c r="A148" s="41"/>
      <c r="C148" s="1223" t="s">
        <v>593</v>
      </c>
      <c r="D148" s="159" t="s">
        <v>619</v>
      </c>
      <c r="E148" s="146">
        <v>0</v>
      </c>
      <c r="F148" s="402" t="s">
        <v>1010</v>
      </c>
      <c r="G148" s="1213"/>
      <c r="H148" s="1225" t="str">
        <f>+Aplicativo!C5</f>
        <v>A1. Salud del área protegida</v>
      </c>
      <c r="I148" s="147" t="s">
        <v>494</v>
      </c>
      <c r="J148" s="1227">
        <f>+ROUND(M148,0)</f>
        <v>2</v>
      </c>
      <c r="K148" s="1229" t="str">
        <f>+IF(J148="","",VLOOKUP(J148,Aplicativo!C15:I18,2,FALSE))</f>
        <v>La integridad del área protegida se encuentra en estado No Deseable, se cumple solo para una parte de los objetos de conservación con el atributo función. La base natural que sustenta la provisión de servicios ecosistémicos está en condición de riesgo.</v>
      </c>
      <c r="L148" s="1212">
        <f>+IF(AND(J148=1),0,IF(AND(J148=2),1,IF(AND(J148=3),2,IF(AND(J148=4),3,""))))</f>
        <v>1</v>
      </c>
      <c r="M148" s="43">
        <f>+IF(Aplicativo!E81="","",Aplicativo!E81)</f>
        <v>2</v>
      </c>
    </row>
    <row r="149" spans="1:13" ht="91.5" customHeight="1">
      <c r="A149" s="41"/>
      <c r="C149" s="1223"/>
      <c r="D149" s="1213" t="s">
        <v>621</v>
      </c>
      <c r="E149" s="146">
        <v>1</v>
      </c>
      <c r="F149" s="402" t="s">
        <v>1011</v>
      </c>
      <c r="G149" s="1213"/>
      <c r="H149" s="1225"/>
      <c r="I149" s="147" t="s">
        <v>495</v>
      </c>
      <c r="J149" s="1227"/>
      <c r="K149" s="1229"/>
      <c r="L149" s="1212"/>
    </row>
    <row r="150" spans="1:13" ht="95.25" customHeight="1">
      <c r="A150" s="41"/>
      <c r="C150" s="1223"/>
      <c r="D150" s="1213"/>
      <c r="E150" s="146">
        <v>2</v>
      </c>
      <c r="F150" s="402" t="s">
        <v>1099</v>
      </c>
      <c r="G150" s="1213"/>
      <c r="H150" s="1225"/>
      <c r="I150" s="147" t="s">
        <v>496</v>
      </c>
      <c r="J150" s="1227"/>
      <c r="K150" s="1229"/>
      <c r="L150" s="1212"/>
    </row>
    <row r="151" spans="1:13" ht="70.5" customHeight="1">
      <c r="A151" s="41"/>
      <c r="C151" s="1224"/>
      <c r="D151" s="1214"/>
      <c r="E151" s="154">
        <v>3</v>
      </c>
      <c r="F151" s="406" t="s">
        <v>1100</v>
      </c>
      <c r="G151" s="1214"/>
      <c r="H151" s="1226"/>
      <c r="I151" s="155" t="s">
        <v>498</v>
      </c>
      <c r="J151" s="1228"/>
      <c r="K151" s="1230"/>
      <c r="L151" s="1212"/>
    </row>
    <row r="152" spans="1:13" ht="35.25" customHeight="1">
      <c r="C152" s="1231" t="s">
        <v>622</v>
      </c>
      <c r="D152" s="1232"/>
      <c r="E152" s="1231"/>
      <c r="F152" s="1231"/>
      <c r="G152" s="1232"/>
      <c r="H152" s="1231"/>
      <c r="I152" s="1231"/>
      <c r="J152" s="1231"/>
      <c r="K152" s="1231"/>
      <c r="L152" s="717">
        <f>+IF('Resultados METT GEF 6'!C164="","",'Resultados METT GEF 6'!C164)</f>
        <v>41</v>
      </c>
    </row>
    <row r="158" spans="1:13">
      <c r="M158" s="61"/>
    </row>
  </sheetData>
  <sheetProtection algorithmName="SHA-512" hashValue="+5sDz/KmPJ3oQENOAj6DmnxrXhqArAQhii3HB7M+0bRWVWsqwFHspC9dirbLENwcvWSZjmwV/CUfTsFUD2gB4w==" saltValue="PEQqZ/i2vRqJOMwtv5ybLA==" spinCount="100000" sheet="1" objects="1" scenarios="1"/>
  <mergeCells count="239">
    <mergeCell ref="L132:L135"/>
    <mergeCell ref="C128:C135"/>
    <mergeCell ref="C152:K152"/>
    <mergeCell ref="G115:G122"/>
    <mergeCell ref="D115:D117"/>
    <mergeCell ref="E115:E117"/>
    <mergeCell ref="F115:F117"/>
    <mergeCell ref="D125:D127"/>
    <mergeCell ref="C148:C151"/>
    <mergeCell ref="G148:G151"/>
    <mergeCell ref="H148:H151"/>
    <mergeCell ref="J148:J151"/>
    <mergeCell ref="K148:K151"/>
    <mergeCell ref="C140:C143"/>
    <mergeCell ref="G140:G143"/>
    <mergeCell ref="H140:H143"/>
    <mergeCell ref="J140:J143"/>
    <mergeCell ref="K140:K143"/>
    <mergeCell ref="D118:D121"/>
    <mergeCell ref="E118:E121"/>
    <mergeCell ref="F118:F121"/>
    <mergeCell ref="H132:H135"/>
    <mergeCell ref="J132:J135"/>
    <mergeCell ref="K132:K135"/>
    <mergeCell ref="L148:L151"/>
    <mergeCell ref="D149:D151"/>
    <mergeCell ref="C144:C147"/>
    <mergeCell ref="G144:G147"/>
    <mergeCell ref="H144:H147"/>
    <mergeCell ref="J144:J147"/>
    <mergeCell ref="K144:K147"/>
    <mergeCell ref="L144:L147"/>
    <mergeCell ref="D145:D147"/>
    <mergeCell ref="L140:L143"/>
    <mergeCell ref="D141:D143"/>
    <mergeCell ref="C136:C139"/>
    <mergeCell ref="G136:G139"/>
    <mergeCell ref="H136:H139"/>
    <mergeCell ref="J136:J139"/>
    <mergeCell ref="K136:K139"/>
    <mergeCell ref="L136:L139"/>
    <mergeCell ref="D137:D139"/>
    <mergeCell ref="M124:M127"/>
    <mergeCell ref="G128:G131"/>
    <mergeCell ref="H128:H131"/>
    <mergeCell ref="J128:J131"/>
    <mergeCell ref="K128:K131"/>
    <mergeCell ref="L128:L131"/>
    <mergeCell ref="D129:D131"/>
    <mergeCell ref="C124:C127"/>
    <mergeCell ref="G124:G127"/>
    <mergeCell ref="H124:H127"/>
    <mergeCell ref="J124:J127"/>
    <mergeCell ref="K124:K127"/>
    <mergeCell ref="L124:L127"/>
    <mergeCell ref="D108:D110"/>
    <mergeCell ref="C111:C122"/>
    <mergeCell ref="G111:G114"/>
    <mergeCell ref="H111:H114"/>
    <mergeCell ref="J111:J114"/>
    <mergeCell ref="K111:K114"/>
    <mergeCell ref="L103:L106"/>
    <mergeCell ref="D104:D106"/>
    <mergeCell ref="C107:C110"/>
    <mergeCell ref="G107:G110"/>
    <mergeCell ref="H107:H110"/>
    <mergeCell ref="J107:J110"/>
    <mergeCell ref="K107:K110"/>
    <mergeCell ref="L107:L110"/>
    <mergeCell ref="L111:L114"/>
    <mergeCell ref="D112:D114"/>
    <mergeCell ref="E100:E101"/>
    <mergeCell ref="F100:F101"/>
    <mergeCell ref="G100:G101"/>
    <mergeCell ref="C103:C106"/>
    <mergeCell ref="G103:G106"/>
    <mergeCell ref="H103:H106"/>
    <mergeCell ref="L91:L94"/>
    <mergeCell ref="D92:D94"/>
    <mergeCell ref="C95:C102"/>
    <mergeCell ref="G95:G98"/>
    <mergeCell ref="H95:H98"/>
    <mergeCell ref="J95:J98"/>
    <mergeCell ref="K95:K98"/>
    <mergeCell ref="L95:L98"/>
    <mergeCell ref="D96:D98"/>
    <mergeCell ref="D100:D101"/>
    <mergeCell ref="C91:C94"/>
    <mergeCell ref="G91:G94"/>
    <mergeCell ref="H91:H94"/>
    <mergeCell ref="I91:I94"/>
    <mergeCell ref="J91:J94"/>
    <mergeCell ref="K91:K94"/>
    <mergeCell ref="J103:J106"/>
    <mergeCell ref="K103:K106"/>
    <mergeCell ref="C87:C90"/>
    <mergeCell ref="G87:G90"/>
    <mergeCell ref="H87:H90"/>
    <mergeCell ref="J87:J90"/>
    <mergeCell ref="K87:K90"/>
    <mergeCell ref="L87:L90"/>
    <mergeCell ref="D88:D90"/>
    <mergeCell ref="C83:C86"/>
    <mergeCell ref="G83:G86"/>
    <mergeCell ref="H83:H86"/>
    <mergeCell ref="J83:J86"/>
    <mergeCell ref="K83:K86"/>
    <mergeCell ref="L83:L86"/>
    <mergeCell ref="D84:D86"/>
    <mergeCell ref="C79:C82"/>
    <mergeCell ref="G79:G82"/>
    <mergeCell ref="H79:H82"/>
    <mergeCell ref="J79:J82"/>
    <mergeCell ref="K79:K82"/>
    <mergeCell ref="L79:L82"/>
    <mergeCell ref="D80:D82"/>
    <mergeCell ref="C75:C78"/>
    <mergeCell ref="G75:G78"/>
    <mergeCell ref="H75:H78"/>
    <mergeCell ref="J75:J78"/>
    <mergeCell ref="K75:K78"/>
    <mergeCell ref="L75:L78"/>
    <mergeCell ref="D76:D78"/>
    <mergeCell ref="C71:C74"/>
    <mergeCell ref="G71:G74"/>
    <mergeCell ref="H71:H74"/>
    <mergeCell ref="J71:J74"/>
    <mergeCell ref="K71:K74"/>
    <mergeCell ref="L71:L74"/>
    <mergeCell ref="D72:D74"/>
    <mergeCell ref="C67:C70"/>
    <mergeCell ref="G67:G70"/>
    <mergeCell ref="H67:H70"/>
    <mergeCell ref="J67:J70"/>
    <mergeCell ref="K67:K70"/>
    <mergeCell ref="L67:L70"/>
    <mergeCell ref="D68:D70"/>
    <mergeCell ref="C63:C66"/>
    <mergeCell ref="G63:G66"/>
    <mergeCell ref="H63:H66"/>
    <mergeCell ref="J63:J66"/>
    <mergeCell ref="K63:K66"/>
    <mergeCell ref="L63:L66"/>
    <mergeCell ref="D64:D66"/>
    <mergeCell ref="C59:C62"/>
    <mergeCell ref="G59:G62"/>
    <mergeCell ref="H59:H62"/>
    <mergeCell ref="J59:J62"/>
    <mergeCell ref="K59:K62"/>
    <mergeCell ref="L59:L62"/>
    <mergeCell ref="D60:D62"/>
    <mergeCell ref="C55:C58"/>
    <mergeCell ref="G55:G58"/>
    <mergeCell ref="H55:H58"/>
    <mergeCell ref="J55:J58"/>
    <mergeCell ref="K55:K58"/>
    <mergeCell ref="L55:L58"/>
    <mergeCell ref="D56:D58"/>
    <mergeCell ref="C47:C50"/>
    <mergeCell ref="G47:G50"/>
    <mergeCell ref="H47:H50"/>
    <mergeCell ref="J47:J50"/>
    <mergeCell ref="K47:K50"/>
    <mergeCell ref="L47:L50"/>
    <mergeCell ref="D48:D50"/>
    <mergeCell ref="J51:J54"/>
    <mergeCell ref="K51:K54"/>
    <mergeCell ref="L51:L54"/>
    <mergeCell ref="L39:L42"/>
    <mergeCell ref="D40:D42"/>
    <mergeCell ref="C43:C46"/>
    <mergeCell ref="G43:G46"/>
    <mergeCell ref="H43:H46"/>
    <mergeCell ref="J43:J46"/>
    <mergeCell ref="K43:K46"/>
    <mergeCell ref="L43:L46"/>
    <mergeCell ref="D44:D46"/>
    <mergeCell ref="C39:C42"/>
    <mergeCell ref="G39:G42"/>
    <mergeCell ref="H39:H42"/>
    <mergeCell ref="J39:J42"/>
    <mergeCell ref="K39:K42"/>
    <mergeCell ref="G29:G32"/>
    <mergeCell ref="H29:H32"/>
    <mergeCell ref="J29:J32"/>
    <mergeCell ref="K29:K32"/>
    <mergeCell ref="L29:L32"/>
    <mergeCell ref="D30:D32"/>
    <mergeCell ref="E33:E35"/>
    <mergeCell ref="F33:F35"/>
    <mergeCell ref="C29:C38"/>
    <mergeCell ref="D33:D38"/>
    <mergeCell ref="C25:C28"/>
    <mergeCell ref="G25:G28"/>
    <mergeCell ref="H25:H28"/>
    <mergeCell ref="J25:J28"/>
    <mergeCell ref="K25:K28"/>
    <mergeCell ref="L25:L28"/>
    <mergeCell ref="D26:D28"/>
    <mergeCell ref="G33:G35"/>
    <mergeCell ref="C13:C16"/>
    <mergeCell ref="G13:G16"/>
    <mergeCell ref="H13:H16"/>
    <mergeCell ref="J13:J16"/>
    <mergeCell ref="K13:K16"/>
    <mergeCell ref="L13:L16"/>
    <mergeCell ref="D14:D16"/>
    <mergeCell ref="C21:C24"/>
    <mergeCell ref="G21:G24"/>
    <mergeCell ref="H21:H24"/>
    <mergeCell ref="J21:J24"/>
    <mergeCell ref="K21:K24"/>
    <mergeCell ref="L21:L24"/>
    <mergeCell ref="D22:D24"/>
    <mergeCell ref="C17:C20"/>
    <mergeCell ref="G17:G20"/>
    <mergeCell ref="H17:H20"/>
    <mergeCell ref="J17:J20"/>
    <mergeCell ref="K17:K20"/>
    <mergeCell ref="L17:L20"/>
    <mergeCell ref="D18:D20"/>
    <mergeCell ref="D6:D8"/>
    <mergeCell ref="C9:C12"/>
    <mergeCell ref="G9:G12"/>
    <mergeCell ref="H9:H12"/>
    <mergeCell ref="J9:J12"/>
    <mergeCell ref="K9:K12"/>
    <mergeCell ref="L9:L12"/>
    <mergeCell ref="D10:D12"/>
    <mergeCell ref="C1:L1"/>
    <mergeCell ref="C3:F3"/>
    <mergeCell ref="G3:L3"/>
    <mergeCell ref="C5:C8"/>
    <mergeCell ref="G5:G8"/>
    <mergeCell ref="H5:H8"/>
    <mergeCell ref="I5:I8"/>
    <mergeCell ref="J5:J8"/>
    <mergeCell ref="K5:K8"/>
    <mergeCell ref="L5:L8"/>
  </mergeCells>
  <pageMargins left="0.7" right="0.7" top="0.75" bottom="0.75" header="0.3" footer="0.3"/>
  <pageSetup paperSize="9" orientation="portrait" horizontalDpi="300" verticalDpi="0" copies="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D8844-1F01-9440-A942-C0AD9E6B0974}">
  <sheetPr codeName="Hoja9">
    <tabColor theme="4" tint="0.39997558519241921"/>
  </sheetPr>
  <dimension ref="A1:M158"/>
  <sheetViews>
    <sheetView topLeftCell="A4" zoomScale="75" zoomScaleNormal="75" workbookViewId="0">
      <pane xSplit="6" ySplit="1" topLeftCell="G149" activePane="bottomRight" state="frozen"/>
      <selection activeCell="A4" sqref="A4"/>
      <selection pane="topRight" activeCell="G4" sqref="G4"/>
      <selection pane="bottomLeft" activeCell="A5" sqref="A5"/>
      <selection pane="bottomRight" activeCell="D132" sqref="D132:L135"/>
    </sheetView>
  </sheetViews>
  <sheetFormatPr baseColWidth="10" defaultColWidth="11.44140625" defaultRowHeight="21"/>
  <cols>
    <col min="1" max="1" width="3.44140625" style="34" customWidth="1"/>
    <col min="2" max="2" width="3.109375" style="34" customWidth="1"/>
    <col min="3" max="3" width="12.88671875" style="37" customWidth="1"/>
    <col min="4" max="4" width="23.109375" style="34" customWidth="1"/>
    <col min="5" max="5" width="10.88671875" style="56" customWidth="1"/>
    <col min="6" max="6" width="40" style="34" customWidth="1"/>
    <col min="7" max="7" width="51" style="34" customWidth="1"/>
    <col min="8" max="8" width="28.88671875" style="58" customWidth="1"/>
    <col min="9" max="9" width="18" style="48" customWidth="1"/>
    <col min="10" max="10" width="17.109375" style="49" customWidth="1"/>
    <col min="11" max="11" width="40" style="45" customWidth="1"/>
    <col min="12" max="12" width="17.109375" style="49" customWidth="1"/>
    <col min="13" max="13" width="50.6640625" style="34" customWidth="1"/>
    <col min="14" max="248" width="11.44140625" style="34"/>
    <col min="249" max="249" width="12" style="34" bestFit="1" customWidth="1"/>
    <col min="250" max="250" width="16.6640625" style="34" customWidth="1"/>
    <col min="251" max="251" width="24.33203125" style="34" customWidth="1"/>
    <col min="252" max="252" width="11.44140625" style="34"/>
    <col min="253" max="253" width="49" style="34" customWidth="1"/>
    <col min="254" max="254" width="24.88671875" style="34" customWidth="1"/>
    <col min="255" max="255" width="11.44140625" style="34"/>
    <col min="256" max="257" width="37.109375" style="34" customWidth="1"/>
    <col min="258" max="258" width="30.44140625" style="34" bestFit="1" customWidth="1"/>
    <col min="259" max="260" width="30.44140625" style="34" customWidth="1"/>
    <col min="261" max="262" width="23.44140625" style="34" customWidth="1"/>
    <col min="263" max="263" width="34.33203125" style="34" customWidth="1"/>
    <col min="264" max="264" width="15.6640625" style="34" bestFit="1" customWidth="1"/>
    <col min="265" max="265" width="15.6640625" style="34" customWidth="1"/>
    <col min="266" max="266" width="29.44140625" style="34" customWidth="1"/>
    <col min="267" max="267" width="16.6640625" style="34" customWidth="1"/>
    <col min="268" max="504" width="11.44140625" style="34"/>
    <col min="505" max="505" width="12" style="34" bestFit="1" customWidth="1"/>
    <col min="506" max="506" width="16.6640625" style="34" customWidth="1"/>
    <col min="507" max="507" width="24.33203125" style="34" customWidth="1"/>
    <col min="508" max="508" width="11.44140625" style="34"/>
    <col min="509" max="509" width="49" style="34" customWidth="1"/>
    <col min="510" max="510" width="24.88671875" style="34" customWidth="1"/>
    <col min="511" max="511" width="11.44140625" style="34"/>
    <col min="512" max="513" width="37.109375" style="34" customWidth="1"/>
    <col min="514" max="514" width="30.44140625" style="34" bestFit="1" customWidth="1"/>
    <col min="515" max="516" width="30.44140625" style="34" customWidth="1"/>
    <col min="517" max="518" width="23.44140625" style="34" customWidth="1"/>
    <col min="519" max="519" width="34.33203125" style="34" customWidth="1"/>
    <col min="520" max="520" width="15.6640625" style="34" bestFit="1" customWidth="1"/>
    <col min="521" max="521" width="15.6640625" style="34" customWidth="1"/>
    <col min="522" max="522" width="29.44140625" style="34" customWidth="1"/>
    <col min="523" max="523" width="16.6640625" style="34" customWidth="1"/>
    <col min="524" max="760" width="11.44140625" style="34"/>
    <col min="761" max="761" width="12" style="34" bestFit="1" customWidth="1"/>
    <col min="762" max="762" width="16.6640625" style="34" customWidth="1"/>
    <col min="763" max="763" width="24.33203125" style="34" customWidth="1"/>
    <col min="764" max="764" width="11.44140625" style="34"/>
    <col min="765" max="765" width="49" style="34" customWidth="1"/>
    <col min="766" max="766" width="24.88671875" style="34" customWidth="1"/>
    <col min="767" max="767" width="11.44140625" style="34"/>
    <col min="768" max="769" width="37.109375" style="34" customWidth="1"/>
    <col min="770" max="770" width="30.44140625" style="34" bestFit="1" customWidth="1"/>
    <col min="771" max="772" width="30.44140625" style="34" customWidth="1"/>
    <col min="773" max="774" width="23.44140625" style="34" customWidth="1"/>
    <col min="775" max="775" width="34.33203125" style="34" customWidth="1"/>
    <col min="776" max="776" width="15.6640625" style="34" bestFit="1" customWidth="1"/>
    <col min="777" max="777" width="15.6640625" style="34" customWidth="1"/>
    <col min="778" max="778" width="29.44140625" style="34" customWidth="1"/>
    <col min="779" max="779" width="16.6640625" style="34" customWidth="1"/>
    <col min="780" max="1016" width="11.44140625" style="34"/>
    <col min="1017" max="1017" width="12" style="34" bestFit="1" customWidth="1"/>
    <col min="1018" max="1018" width="16.6640625" style="34" customWidth="1"/>
    <col min="1019" max="1019" width="24.33203125" style="34" customWidth="1"/>
    <col min="1020" max="1020" width="11.44140625" style="34"/>
    <col min="1021" max="1021" width="49" style="34" customWidth="1"/>
    <col min="1022" max="1022" width="24.88671875" style="34" customWidth="1"/>
    <col min="1023" max="1023" width="11.44140625" style="34"/>
    <col min="1024" max="1025" width="37.109375" style="34" customWidth="1"/>
    <col min="1026" max="1026" width="30.44140625" style="34" bestFit="1" customWidth="1"/>
    <col min="1027" max="1028" width="30.44140625" style="34" customWidth="1"/>
    <col min="1029" max="1030" width="23.44140625" style="34" customWidth="1"/>
    <col min="1031" max="1031" width="34.33203125" style="34" customWidth="1"/>
    <col min="1032" max="1032" width="15.6640625" style="34" bestFit="1" customWidth="1"/>
    <col min="1033" max="1033" width="15.6640625" style="34" customWidth="1"/>
    <col min="1034" max="1034" width="29.44140625" style="34" customWidth="1"/>
    <col min="1035" max="1035" width="16.6640625" style="34" customWidth="1"/>
    <col min="1036" max="1272" width="11.44140625" style="34"/>
    <col min="1273" max="1273" width="12" style="34" bestFit="1" customWidth="1"/>
    <col min="1274" max="1274" width="16.6640625" style="34" customWidth="1"/>
    <col min="1275" max="1275" width="24.33203125" style="34" customWidth="1"/>
    <col min="1276" max="1276" width="11.44140625" style="34"/>
    <col min="1277" max="1277" width="49" style="34" customWidth="1"/>
    <col min="1278" max="1278" width="24.88671875" style="34" customWidth="1"/>
    <col min="1279" max="1279" width="11.44140625" style="34"/>
    <col min="1280" max="1281" width="37.109375" style="34" customWidth="1"/>
    <col min="1282" max="1282" width="30.44140625" style="34" bestFit="1" customWidth="1"/>
    <col min="1283" max="1284" width="30.44140625" style="34" customWidth="1"/>
    <col min="1285" max="1286" width="23.44140625" style="34" customWidth="1"/>
    <col min="1287" max="1287" width="34.33203125" style="34" customWidth="1"/>
    <col min="1288" max="1288" width="15.6640625" style="34" bestFit="1" customWidth="1"/>
    <col min="1289" max="1289" width="15.6640625" style="34" customWidth="1"/>
    <col min="1290" max="1290" width="29.44140625" style="34" customWidth="1"/>
    <col min="1291" max="1291" width="16.6640625" style="34" customWidth="1"/>
    <col min="1292" max="1528" width="11.44140625" style="34"/>
    <col min="1529" max="1529" width="12" style="34" bestFit="1" customWidth="1"/>
    <col min="1530" max="1530" width="16.6640625" style="34" customWidth="1"/>
    <col min="1531" max="1531" width="24.33203125" style="34" customWidth="1"/>
    <col min="1532" max="1532" width="11.44140625" style="34"/>
    <col min="1533" max="1533" width="49" style="34" customWidth="1"/>
    <col min="1534" max="1534" width="24.88671875" style="34" customWidth="1"/>
    <col min="1535" max="1535" width="11.44140625" style="34"/>
    <col min="1536" max="1537" width="37.109375" style="34" customWidth="1"/>
    <col min="1538" max="1538" width="30.44140625" style="34" bestFit="1" customWidth="1"/>
    <col min="1539" max="1540" width="30.44140625" style="34" customWidth="1"/>
    <col min="1541" max="1542" width="23.44140625" style="34" customWidth="1"/>
    <col min="1543" max="1543" width="34.33203125" style="34" customWidth="1"/>
    <col min="1544" max="1544" width="15.6640625" style="34" bestFit="1" customWidth="1"/>
    <col min="1545" max="1545" width="15.6640625" style="34" customWidth="1"/>
    <col min="1546" max="1546" width="29.44140625" style="34" customWidth="1"/>
    <col min="1547" max="1547" width="16.6640625" style="34" customWidth="1"/>
    <col min="1548" max="1784" width="11.44140625" style="34"/>
    <col min="1785" max="1785" width="12" style="34" bestFit="1" customWidth="1"/>
    <col min="1786" max="1786" width="16.6640625" style="34" customWidth="1"/>
    <col min="1787" max="1787" width="24.33203125" style="34" customWidth="1"/>
    <col min="1788" max="1788" width="11.44140625" style="34"/>
    <col min="1789" max="1789" width="49" style="34" customWidth="1"/>
    <col min="1790" max="1790" width="24.88671875" style="34" customWidth="1"/>
    <col min="1791" max="1791" width="11.44140625" style="34"/>
    <col min="1792" max="1793" width="37.109375" style="34" customWidth="1"/>
    <col min="1794" max="1794" width="30.44140625" style="34" bestFit="1" customWidth="1"/>
    <col min="1795" max="1796" width="30.44140625" style="34" customWidth="1"/>
    <col min="1797" max="1798" width="23.44140625" style="34" customWidth="1"/>
    <col min="1799" max="1799" width="34.33203125" style="34" customWidth="1"/>
    <col min="1800" max="1800" width="15.6640625" style="34" bestFit="1" customWidth="1"/>
    <col min="1801" max="1801" width="15.6640625" style="34" customWidth="1"/>
    <col min="1802" max="1802" width="29.44140625" style="34" customWidth="1"/>
    <col min="1803" max="1803" width="16.6640625" style="34" customWidth="1"/>
    <col min="1804" max="2040" width="11.44140625" style="34"/>
    <col min="2041" max="2041" width="12" style="34" bestFit="1" customWidth="1"/>
    <col min="2042" max="2042" width="16.6640625" style="34" customWidth="1"/>
    <col min="2043" max="2043" width="24.33203125" style="34" customWidth="1"/>
    <col min="2044" max="2044" width="11.44140625" style="34"/>
    <col min="2045" max="2045" width="49" style="34" customWidth="1"/>
    <col min="2046" max="2046" width="24.88671875" style="34" customWidth="1"/>
    <col min="2047" max="2047" width="11.44140625" style="34"/>
    <col min="2048" max="2049" width="37.109375" style="34" customWidth="1"/>
    <col min="2050" max="2050" width="30.44140625" style="34" bestFit="1" customWidth="1"/>
    <col min="2051" max="2052" width="30.44140625" style="34" customWidth="1"/>
    <col min="2053" max="2054" width="23.44140625" style="34" customWidth="1"/>
    <col min="2055" max="2055" width="34.33203125" style="34" customWidth="1"/>
    <col min="2056" max="2056" width="15.6640625" style="34" bestFit="1" customWidth="1"/>
    <col min="2057" max="2057" width="15.6640625" style="34" customWidth="1"/>
    <col min="2058" max="2058" width="29.44140625" style="34" customWidth="1"/>
    <col min="2059" max="2059" width="16.6640625" style="34" customWidth="1"/>
    <col min="2060" max="2296" width="11.44140625" style="34"/>
    <col min="2297" max="2297" width="12" style="34" bestFit="1" customWidth="1"/>
    <col min="2298" max="2298" width="16.6640625" style="34" customWidth="1"/>
    <col min="2299" max="2299" width="24.33203125" style="34" customWidth="1"/>
    <col min="2300" max="2300" width="11.44140625" style="34"/>
    <col min="2301" max="2301" width="49" style="34" customWidth="1"/>
    <col min="2302" max="2302" width="24.88671875" style="34" customWidth="1"/>
    <col min="2303" max="2303" width="11.44140625" style="34"/>
    <col min="2304" max="2305" width="37.109375" style="34" customWidth="1"/>
    <col min="2306" max="2306" width="30.44140625" style="34" bestFit="1" customWidth="1"/>
    <col min="2307" max="2308" width="30.44140625" style="34" customWidth="1"/>
    <col min="2309" max="2310" width="23.44140625" style="34" customWidth="1"/>
    <col min="2311" max="2311" width="34.33203125" style="34" customWidth="1"/>
    <col min="2312" max="2312" width="15.6640625" style="34" bestFit="1" customWidth="1"/>
    <col min="2313" max="2313" width="15.6640625" style="34" customWidth="1"/>
    <col min="2314" max="2314" width="29.44140625" style="34" customWidth="1"/>
    <col min="2315" max="2315" width="16.6640625" style="34" customWidth="1"/>
    <col min="2316" max="2552" width="11.44140625" style="34"/>
    <col min="2553" max="2553" width="12" style="34" bestFit="1" customWidth="1"/>
    <col min="2554" max="2554" width="16.6640625" style="34" customWidth="1"/>
    <col min="2555" max="2555" width="24.33203125" style="34" customWidth="1"/>
    <col min="2556" max="2556" width="11.44140625" style="34"/>
    <col min="2557" max="2557" width="49" style="34" customWidth="1"/>
    <col min="2558" max="2558" width="24.88671875" style="34" customWidth="1"/>
    <col min="2559" max="2559" width="11.44140625" style="34"/>
    <col min="2560" max="2561" width="37.109375" style="34" customWidth="1"/>
    <col min="2562" max="2562" width="30.44140625" style="34" bestFit="1" customWidth="1"/>
    <col min="2563" max="2564" width="30.44140625" style="34" customWidth="1"/>
    <col min="2565" max="2566" width="23.44140625" style="34" customWidth="1"/>
    <col min="2567" max="2567" width="34.33203125" style="34" customWidth="1"/>
    <col min="2568" max="2568" width="15.6640625" style="34" bestFit="1" customWidth="1"/>
    <col min="2569" max="2569" width="15.6640625" style="34" customWidth="1"/>
    <col min="2570" max="2570" width="29.44140625" style="34" customWidth="1"/>
    <col min="2571" max="2571" width="16.6640625" style="34" customWidth="1"/>
    <col min="2572" max="2808" width="11.44140625" style="34"/>
    <col min="2809" max="2809" width="12" style="34" bestFit="1" customWidth="1"/>
    <col min="2810" max="2810" width="16.6640625" style="34" customWidth="1"/>
    <col min="2811" max="2811" width="24.33203125" style="34" customWidth="1"/>
    <col min="2812" max="2812" width="11.44140625" style="34"/>
    <col min="2813" max="2813" width="49" style="34" customWidth="1"/>
    <col min="2814" max="2814" width="24.88671875" style="34" customWidth="1"/>
    <col min="2815" max="2815" width="11.44140625" style="34"/>
    <col min="2816" max="2817" width="37.109375" style="34" customWidth="1"/>
    <col min="2818" max="2818" width="30.44140625" style="34" bestFit="1" customWidth="1"/>
    <col min="2819" max="2820" width="30.44140625" style="34" customWidth="1"/>
    <col min="2821" max="2822" width="23.44140625" style="34" customWidth="1"/>
    <col min="2823" max="2823" width="34.33203125" style="34" customWidth="1"/>
    <col min="2824" max="2824" width="15.6640625" style="34" bestFit="1" customWidth="1"/>
    <col min="2825" max="2825" width="15.6640625" style="34" customWidth="1"/>
    <col min="2826" max="2826" width="29.44140625" style="34" customWidth="1"/>
    <col min="2827" max="2827" width="16.6640625" style="34" customWidth="1"/>
    <col min="2828" max="3064" width="11.44140625" style="34"/>
    <col min="3065" max="3065" width="12" style="34" bestFit="1" customWidth="1"/>
    <col min="3066" max="3066" width="16.6640625" style="34" customWidth="1"/>
    <col min="3067" max="3067" width="24.33203125" style="34" customWidth="1"/>
    <col min="3068" max="3068" width="11.44140625" style="34"/>
    <col min="3069" max="3069" width="49" style="34" customWidth="1"/>
    <col min="3070" max="3070" width="24.88671875" style="34" customWidth="1"/>
    <col min="3071" max="3071" width="11.44140625" style="34"/>
    <col min="3072" max="3073" width="37.109375" style="34" customWidth="1"/>
    <col min="3074" max="3074" width="30.44140625" style="34" bestFit="1" customWidth="1"/>
    <col min="3075" max="3076" width="30.44140625" style="34" customWidth="1"/>
    <col min="3077" max="3078" width="23.44140625" style="34" customWidth="1"/>
    <col min="3079" max="3079" width="34.33203125" style="34" customWidth="1"/>
    <col min="3080" max="3080" width="15.6640625" style="34" bestFit="1" customWidth="1"/>
    <col min="3081" max="3081" width="15.6640625" style="34" customWidth="1"/>
    <col min="3082" max="3082" width="29.44140625" style="34" customWidth="1"/>
    <col min="3083" max="3083" width="16.6640625" style="34" customWidth="1"/>
    <col min="3084" max="3320" width="11.44140625" style="34"/>
    <col min="3321" max="3321" width="12" style="34" bestFit="1" customWidth="1"/>
    <col min="3322" max="3322" width="16.6640625" style="34" customWidth="1"/>
    <col min="3323" max="3323" width="24.33203125" style="34" customWidth="1"/>
    <col min="3324" max="3324" width="11.44140625" style="34"/>
    <col min="3325" max="3325" width="49" style="34" customWidth="1"/>
    <col min="3326" max="3326" width="24.88671875" style="34" customWidth="1"/>
    <col min="3327" max="3327" width="11.44140625" style="34"/>
    <col min="3328" max="3329" width="37.109375" style="34" customWidth="1"/>
    <col min="3330" max="3330" width="30.44140625" style="34" bestFit="1" customWidth="1"/>
    <col min="3331" max="3332" width="30.44140625" style="34" customWidth="1"/>
    <col min="3333" max="3334" width="23.44140625" style="34" customWidth="1"/>
    <col min="3335" max="3335" width="34.33203125" style="34" customWidth="1"/>
    <col min="3336" max="3336" width="15.6640625" style="34" bestFit="1" customWidth="1"/>
    <col min="3337" max="3337" width="15.6640625" style="34" customWidth="1"/>
    <col min="3338" max="3338" width="29.44140625" style="34" customWidth="1"/>
    <col min="3339" max="3339" width="16.6640625" style="34" customWidth="1"/>
    <col min="3340" max="3576" width="11.44140625" style="34"/>
    <col min="3577" max="3577" width="12" style="34" bestFit="1" customWidth="1"/>
    <col min="3578" max="3578" width="16.6640625" style="34" customWidth="1"/>
    <col min="3579" max="3579" width="24.33203125" style="34" customWidth="1"/>
    <col min="3580" max="3580" width="11.44140625" style="34"/>
    <col min="3581" max="3581" width="49" style="34" customWidth="1"/>
    <col min="3582" max="3582" width="24.88671875" style="34" customWidth="1"/>
    <col min="3583" max="3583" width="11.44140625" style="34"/>
    <col min="3584" max="3585" width="37.109375" style="34" customWidth="1"/>
    <col min="3586" max="3586" width="30.44140625" style="34" bestFit="1" customWidth="1"/>
    <col min="3587" max="3588" width="30.44140625" style="34" customWidth="1"/>
    <col min="3589" max="3590" width="23.44140625" style="34" customWidth="1"/>
    <col min="3591" max="3591" width="34.33203125" style="34" customWidth="1"/>
    <col min="3592" max="3592" width="15.6640625" style="34" bestFit="1" customWidth="1"/>
    <col min="3593" max="3593" width="15.6640625" style="34" customWidth="1"/>
    <col min="3594" max="3594" width="29.44140625" style="34" customWidth="1"/>
    <col min="3595" max="3595" width="16.6640625" style="34" customWidth="1"/>
    <col min="3596" max="3832" width="11.44140625" style="34"/>
    <col min="3833" max="3833" width="12" style="34" bestFit="1" customWidth="1"/>
    <col min="3834" max="3834" width="16.6640625" style="34" customWidth="1"/>
    <col min="3835" max="3835" width="24.33203125" style="34" customWidth="1"/>
    <col min="3836" max="3836" width="11.44140625" style="34"/>
    <col min="3837" max="3837" width="49" style="34" customWidth="1"/>
    <col min="3838" max="3838" width="24.88671875" style="34" customWidth="1"/>
    <col min="3839" max="3839" width="11.44140625" style="34"/>
    <col min="3840" max="3841" width="37.109375" style="34" customWidth="1"/>
    <col min="3842" max="3842" width="30.44140625" style="34" bestFit="1" customWidth="1"/>
    <col min="3843" max="3844" width="30.44140625" style="34" customWidth="1"/>
    <col min="3845" max="3846" width="23.44140625" style="34" customWidth="1"/>
    <col min="3847" max="3847" width="34.33203125" style="34" customWidth="1"/>
    <col min="3848" max="3848" width="15.6640625" style="34" bestFit="1" customWidth="1"/>
    <col min="3849" max="3849" width="15.6640625" style="34" customWidth="1"/>
    <col min="3850" max="3850" width="29.44140625" style="34" customWidth="1"/>
    <col min="3851" max="3851" width="16.6640625" style="34" customWidth="1"/>
    <col min="3852" max="4088" width="11.44140625" style="34"/>
    <col min="4089" max="4089" width="12" style="34" bestFit="1" customWidth="1"/>
    <col min="4090" max="4090" width="16.6640625" style="34" customWidth="1"/>
    <col min="4091" max="4091" width="24.33203125" style="34" customWidth="1"/>
    <col min="4092" max="4092" width="11.44140625" style="34"/>
    <col min="4093" max="4093" width="49" style="34" customWidth="1"/>
    <col min="4094" max="4094" width="24.88671875" style="34" customWidth="1"/>
    <col min="4095" max="4095" width="11.44140625" style="34"/>
    <col min="4096" max="4097" width="37.109375" style="34" customWidth="1"/>
    <col min="4098" max="4098" width="30.44140625" style="34" bestFit="1" customWidth="1"/>
    <col min="4099" max="4100" width="30.44140625" style="34" customWidth="1"/>
    <col min="4101" max="4102" width="23.44140625" style="34" customWidth="1"/>
    <col min="4103" max="4103" width="34.33203125" style="34" customWidth="1"/>
    <col min="4104" max="4104" width="15.6640625" style="34" bestFit="1" customWidth="1"/>
    <col min="4105" max="4105" width="15.6640625" style="34" customWidth="1"/>
    <col min="4106" max="4106" width="29.44140625" style="34" customWidth="1"/>
    <col min="4107" max="4107" width="16.6640625" style="34" customWidth="1"/>
    <col min="4108" max="4344" width="11.44140625" style="34"/>
    <col min="4345" max="4345" width="12" style="34" bestFit="1" customWidth="1"/>
    <col min="4346" max="4346" width="16.6640625" style="34" customWidth="1"/>
    <col min="4347" max="4347" width="24.33203125" style="34" customWidth="1"/>
    <col min="4348" max="4348" width="11.44140625" style="34"/>
    <col min="4349" max="4349" width="49" style="34" customWidth="1"/>
    <col min="4350" max="4350" width="24.88671875" style="34" customWidth="1"/>
    <col min="4351" max="4351" width="11.44140625" style="34"/>
    <col min="4352" max="4353" width="37.109375" style="34" customWidth="1"/>
    <col min="4354" max="4354" width="30.44140625" style="34" bestFit="1" customWidth="1"/>
    <col min="4355" max="4356" width="30.44140625" style="34" customWidth="1"/>
    <col min="4357" max="4358" width="23.44140625" style="34" customWidth="1"/>
    <col min="4359" max="4359" width="34.33203125" style="34" customWidth="1"/>
    <col min="4360" max="4360" width="15.6640625" style="34" bestFit="1" customWidth="1"/>
    <col min="4361" max="4361" width="15.6640625" style="34" customWidth="1"/>
    <col min="4362" max="4362" width="29.44140625" style="34" customWidth="1"/>
    <col min="4363" max="4363" width="16.6640625" style="34" customWidth="1"/>
    <col min="4364" max="4600" width="11.44140625" style="34"/>
    <col min="4601" max="4601" width="12" style="34" bestFit="1" customWidth="1"/>
    <col min="4602" max="4602" width="16.6640625" style="34" customWidth="1"/>
    <col min="4603" max="4603" width="24.33203125" style="34" customWidth="1"/>
    <col min="4604" max="4604" width="11.44140625" style="34"/>
    <col min="4605" max="4605" width="49" style="34" customWidth="1"/>
    <col min="4606" max="4606" width="24.88671875" style="34" customWidth="1"/>
    <col min="4607" max="4607" width="11.44140625" style="34"/>
    <col min="4608" max="4609" width="37.109375" style="34" customWidth="1"/>
    <col min="4610" max="4610" width="30.44140625" style="34" bestFit="1" customWidth="1"/>
    <col min="4611" max="4612" width="30.44140625" style="34" customWidth="1"/>
    <col min="4613" max="4614" width="23.44140625" style="34" customWidth="1"/>
    <col min="4615" max="4615" width="34.33203125" style="34" customWidth="1"/>
    <col min="4616" max="4616" width="15.6640625" style="34" bestFit="1" customWidth="1"/>
    <col min="4617" max="4617" width="15.6640625" style="34" customWidth="1"/>
    <col min="4618" max="4618" width="29.44140625" style="34" customWidth="1"/>
    <col min="4619" max="4619" width="16.6640625" style="34" customWidth="1"/>
    <col min="4620" max="4856" width="11.44140625" style="34"/>
    <col min="4857" max="4857" width="12" style="34" bestFit="1" customWidth="1"/>
    <col min="4858" max="4858" width="16.6640625" style="34" customWidth="1"/>
    <col min="4859" max="4859" width="24.33203125" style="34" customWidth="1"/>
    <col min="4860" max="4860" width="11.44140625" style="34"/>
    <col min="4861" max="4861" width="49" style="34" customWidth="1"/>
    <col min="4862" max="4862" width="24.88671875" style="34" customWidth="1"/>
    <col min="4863" max="4863" width="11.44140625" style="34"/>
    <col min="4864" max="4865" width="37.109375" style="34" customWidth="1"/>
    <col min="4866" max="4866" width="30.44140625" style="34" bestFit="1" customWidth="1"/>
    <col min="4867" max="4868" width="30.44140625" style="34" customWidth="1"/>
    <col min="4869" max="4870" width="23.44140625" style="34" customWidth="1"/>
    <col min="4871" max="4871" width="34.33203125" style="34" customWidth="1"/>
    <col min="4872" max="4872" width="15.6640625" style="34" bestFit="1" customWidth="1"/>
    <col min="4873" max="4873" width="15.6640625" style="34" customWidth="1"/>
    <col min="4874" max="4874" width="29.44140625" style="34" customWidth="1"/>
    <col min="4875" max="4875" width="16.6640625" style="34" customWidth="1"/>
    <col min="4876" max="5112" width="11.44140625" style="34"/>
    <col min="5113" max="5113" width="12" style="34" bestFit="1" customWidth="1"/>
    <col min="5114" max="5114" width="16.6640625" style="34" customWidth="1"/>
    <col min="5115" max="5115" width="24.33203125" style="34" customWidth="1"/>
    <col min="5116" max="5116" width="11.44140625" style="34"/>
    <col min="5117" max="5117" width="49" style="34" customWidth="1"/>
    <col min="5118" max="5118" width="24.88671875" style="34" customWidth="1"/>
    <col min="5119" max="5119" width="11.44140625" style="34"/>
    <col min="5120" max="5121" width="37.109375" style="34" customWidth="1"/>
    <col min="5122" max="5122" width="30.44140625" style="34" bestFit="1" customWidth="1"/>
    <col min="5123" max="5124" width="30.44140625" style="34" customWidth="1"/>
    <col min="5125" max="5126" width="23.44140625" style="34" customWidth="1"/>
    <col min="5127" max="5127" width="34.33203125" style="34" customWidth="1"/>
    <col min="5128" max="5128" width="15.6640625" style="34" bestFit="1" customWidth="1"/>
    <col min="5129" max="5129" width="15.6640625" style="34" customWidth="1"/>
    <col min="5130" max="5130" width="29.44140625" style="34" customWidth="1"/>
    <col min="5131" max="5131" width="16.6640625" style="34" customWidth="1"/>
    <col min="5132" max="5368" width="11.44140625" style="34"/>
    <col min="5369" max="5369" width="12" style="34" bestFit="1" customWidth="1"/>
    <col min="5370" max="5370" width="16.6640625" style="34" customWidth="1"/>
    <col min="5371" max="5371" width="24.33203125" style="34" customWidth="1"/>
    <col min="5372" max="5372" width="11.44140625" style="34"/>
    <col min="5373" max="5373" width="49" style="34" customWidth="1"/>
    <col min="5374" max="5374" width="24.88671875" style="34" customWidth="1"/>
    <col min="5375" max="5375" width="11.44140625" style="34"/>
    <col min="5376" max="5377" width="37.109375" style="34" customWidth="1"/>
    <col min="5378" max="5378" width="30.44140625" style="34" bestFit="1" customWidth="1"/>
    <col min="5379" max="5380" width="30.44140625" style="34" customWidth="1"/>
    <col min="5381" max="5382" width="23.44140625" style="34" customWidth="1"/>
    <col min="5383" max="5383" width="34.33203125" style="34" customWidth="1"/>
    <col min="5384" max="5384" width="15.6640625" style="34" bestFit="1" customWidth="1"/>
    <col min="5385" max="5385" width="15.6640625" style="34" customWidth="1"/>
    <col min="5386" max="5386" width="29.44140625" style="34" customWidth="1"/>
    <col min="5387" max="5387" width="16.6640625" style="34" customWidth="1"/>
    <col min="5388" max="5624" width="11.44140625" style="34"/>
    <col min="5625" max="5625" width="12" style="34" bestFit="1" customWidth="1"/>
    <col min="5626" max="5626" width="16.6640625" style="34" customWidth="1"/>
    <col min="5627" max="5627" width="24.33203125" style="34" customWidth="1"/>
    <col min="5628" max="5628" width="11.44140625" style="34"/>
    <col min="5629" max="5629" width="49" style="34" customWidth="1"/>
    <col min="5630" max="5630" width="24.88671875" style="34" customWidth="1"/>
    <col min="5631" max="5631" width="11.44140625" style="34"/>
    <col min="5632" max="5633" width="37.109375" style="34" customWidth="1"/>
    <col min="5634" max="5634" width="30.44140625" style="34" bestFit="1" customWidth="1"/>
    <col min="5635" max="5636" width="30.44140625" style="34" customWidth="1"/>
    <col min="5637" max="5638" width="23.44140625" style="34" customWidth="1"/>
    <col min="5639" max="5639" width="34.33203125" style="34" customWidth="1"/>
    <col min="5640" max="5640" width="15.6640625" style="34" bestFit="1" customWidth="1"/>
    <col min="5641" max="5641" width="15.6640625" style="34" customWidth="1"/>
    <col min="5642" max="5642" width="29.44140625" style="34" customWidth="1"/>
    <col min="5643" max="5643" width="16.6640625" style="34" customWidth="1"/>
    <col min="5644" max="5880" width="11.44140625" style="34"/>
    <col min="5881" max="5881" width="12" style="34" bestFit="1" customWidth="1"/>
    <col min="5882" max="5882" width="16.6640625" style="34" customWidth="1"/>
    <col min="5883" max="5883" width="24.33203125" style="34" customWidth="1"/>
    <col min="5884" max="5884" width="11.44140625" style="34"/>
    <col min="5885" max="5885" width="49" style="34" customWidth="1"/>
    <col min="5886" max="5886" width="24.88671875" style="34" customWidth="1"/>
    <col min="5887" max="5887" width="11.44140625" style="34"/>
    <col min="5888" max="5889" width="37.109375" style="34" customWidth="1"/>
    <col min="5890" max="5890" width="30.44140625" style="34" bestFit="1" customWidth="1"/>
    <col min="5891" max="5892" width="30.44140625" style="34" customWidth="1"/>
    <col min="5893" max="5894" width="23.44140625" style="34" customWidth="1"/>
    <col min="5895" max="5895" width="34.33203125" style="34" customWidth="1"/>
    <col min="5896" max="5896" width="15.6640625" style="34" bestFit="1" customWidth="1"/>
    <col min="5897" max="5897" width="15.6640625" style="34" customWidth="1"/>
    <col min="5898" max="5898" width="29.44140625" style="34" customWidth="1"/>
    <col min="5899" max="5899" width="16.6640625" style="34" customWidth="1"/>
    <col min="5900" max="6136" width="11.44140625" style="34"/>
    <col min="6137" max="6137" width="12" style="34" bestFit="1" customWidth="1"/>
    <col min="6138" max="6138" width="16.6640625" style="34" customWidth="1"/>
    <col min="6139" max="6139" width="24.33203125" style="34" customWidth="1"/>
    <col min="6140" max="6140" width="11.44140625" style="34"/>
    <col min="6141" max="6141" width="49" style="34" customWidth="1"/>
    <col min="6142" max="6142" width="24.88671875" style="34" customWidth="1"/>
    <col min="6143" max="6143" width="11.44140625" style="34"/>
    <col min="6144" max="6145" width="37.109375" style="34" customWidth="1"/>
    <col min="6146" max="6146" width="30.44140625" style="34" bestFit="1" customWidth="1"/>
    <col min="6147" max="6148" width="30.44140625" style="34" customWidth="1"/>
    <col min="6149" max="6150" width="23.44140625" style="34" customWidth="1"/>
    <col min="6151" max="6151" width="34.33203125" style="34" customWidth="1"/>
    <col min="6152" max="6152" width="15.6640625" style="34" bestFit="1" customWidth="1"/>
    <col min="6153" max="6153" width="15.6640625" style="34" customWidth="1"/>
    <col min="6154" max="6154" width="29.44140625" style="34" customWidth="1"/>
    <col min="6155" max="6155" width="16.6640625" style="34" customWidth="1"/>
    <col min="6156" max="6392" width="11.44140625" style="34"/>
    <col min="6393" max="6393" width="12" style="34" bestFit="1" customWidth="1"/>
    <col min="6394" max="6394" width="16.6640625" style="34" customWidth="1"/>
    <col min="6395" max="6395" width="24.33203125" style="34" customWidth="1"/>
    <col min="6396" max="6396" width="11.44140625" style="34"/>
    <col min="6397" max="6397" width="49" style="34" customWidth="1"/>
    <col min="6398" max="6398" width="24.88671875" style="34" customWidth="1"/>
    <col min="6399" max="6399" width="11.44140625" style="34"/>
    <col min="6400" max="6401" width="37.109375" style="34" customWidth="1"/>
    <col min="6402" max="6402" width="30.44140625" style="34" bestFit="1" customWidth="1"/>
    <col min="6403" max="6404" width="30.44140625" style="34" customWidth="1"/>
    <col min="6405" max="6406" width="23.44140625" style="34" customWidth="1"/>
    <col min="6407" max="6407" width="34.33203125" style="34" customWidth="1"/>
    <col min="6408" max="6408" width="15.6640625" style="34" bestFit="1" customWidth="1"/>
    <col min="6409" max="6409" width="15.6640625" style="34" customWidth="1"/>
    <col min="6410" max="6410" width="29.44140625" style="34" customWidth="1"/>
    <col min="6411" max="6411" width="16.6640625" style="34" customWidth="1"/>
    <col min="6412" max="6648" width="11.44140625" style="34"/>
    <col min="6649" max="6649" width="12" style="34" bestFit="1" customWidth="1"/>
    <col min="6650" max="6650" width="16.6640625" style="34" customWidth="1"/>
    <col min="6651" max="6651" width="24.33203125" style="34" customWidth="1"/>
    <col min="6652" max="6652" width="11.44140625" style="34"/>
    <col min="6653" max="6653" width="49" style="34" customWidth="1"/>
    <col min="6654" max="6654" width="24.88671875" style="34" customWidth="1"/>
    <col min="6655" max="6655" width="11.44140625" style="34"/>
    <col min="6656" max="6657" width="37.109375" style="34" customWidth="1"/>
    <col min="6658" max="6658" width="30.44140625" style="34" bestFit="1" customWidth="1"/>
    <col min="6659" max="6660" width="30.44140625" style="34" customWidth="1"/>
    <col min="6661" max="6662" width="23.44140625" style="34" customWidth="1"/>
    <col min="6663" max="6663" width="34.33203125" style="34" customWidth="1"/>
    <col min="6664" max="6664" width="15.6640625" style="34" bestFit="1" customWidth="1"/>
    <col min="6665" max="6665" width="15.6640625" style="34" customWidth="1"/>
    <col min="6666" max="6666" width="29.44140625" style="34" customWidth="1"/>
    <col min="6667" max="6667" width="16.6640625" style="34" customWidth="1"/>
    <col min="6668" max="6904" width="11.44140625" style="34"/>
    <col min="6905" max="6905" width="12" style="34" bestFit="1" customWidth="1"/>
    <col min="6906" max="6906" width="16.6640625" style="34" customWidth="1"/>
    <col min="6907" max="6907" width="24.33203125" style="34" customWidth="1"/>
    <col min="6908" max="6908" width="11.44140625" style="34"/>
    <col min="6909" max="6909" width="49" style="34" customWidth="1"/>
    <col min="6910" max="6910" width="24.88671875" style="34" customWidth="1"/>
    <col min="6911" max="6911" width="11.44140625" style="34"/>
    <col min="6912" max="6913" width="37.109375" style="34" customWidth="1"/>
    <col min="6914" max="6914" width="30.44140625" style="34" bestFit="1" customWidth="1"/>
    <col min="6915" max="6916" width="30.44140625" style="34" customWidth="1"/>
    <col min="6917" max="6918" width="23.44140625" style="34" customWidth="1"/>
    <col min="6919" max="6919" width="34.33203125" style="34" customWidth="1"/>
    <col min="6920" max="6920" width="15.6640625" style="34" bestFit="1" customWidth="1"/>
    <col min="6921" max="6921" width="15.6640625" style="34" customWidth="1"/>
    <col min="6922" max="6922" width="29.44140625" style="34" customWidth="1"/>
    <col min="6923" max="6923" width="16.6640625" style="34" customWidth="1"/>
    <col min="6924" max="7160" width="11.44140625" style="34"/>
    <col min="7161" max="7161" width="12" style="34" bestFit="1" customWidth="1"/>
    <col min="7162" max="7162" width="16.6640625" style="34" customWidth="1"/>
    <col min="7163" max="7163" width="24.33203125" style="34" customWidth="1"/>
    <col min="7164" max="7164" width="11.44140625" style="34"/>
    <col min="7165" max="7165" width="49" style="34" customWidth="1"/>
    <col min="7166" max="7166" width="24.88671875" style="34" customWidth="1"/>
    <col min="7167" max="7167" width="11.44140625" style="34"/>
    <col min="7168" max="7169" width="37.109375" style="34" customWidth="1"/>
    <col min="7170" max="7170" width="30.44140625" style="34" bestFit="1" customWidth="1"/>
    <col min="7171" max="7172" width="30.44140625" style="34" customWidth="1"/>
    <col min="7173" max="7174" width="23.44140625" style="34" customWidth="1"/>
    <col min="7175" max="7175" width="34.33203125" style="34" customWidth="1"/>
    <col min="7176" max="7176" width="15.6640625" style="34" bestFit="1" customWidth="1"/>
    <col min="7177" max="7177" width="15.6640625" style="34" customWidth="1"/>
    <col min="7178" max="7178" width="29.44140625" style="34" customWidth="1"/>
    <col min="7179" max="7179" width="16.6640625" style="34" customWidth="1"/>
    <col min="7180" max="7416" width="11.44140625" style="34"/>
    <col min="7417" max="7417" width="12" style="34" bestFit="1" customWidth="1"/>
    <col min="7418" max="7418" width="16.6640625" style="34" customWidth="1"/>
    <col min="7419" max="7419" width="24.33203125" style="34" customWidth="1"/>
    <col min="7420" max="7420" width="11.44140625" style="34"/>
    <col min="7421" max="7421" width="49" style="34" customWidth="1"/>
    <col min="7422" max="7422" width="24.88671875" style="34" customWidth="1"/>
    <col min="7423" max="7423" width="11.44140625" style="34"/>
    <col min="7424" max="7425" width="37.109375" style="34" customWidth="1"/>
    <col min="7426" max="7426" width="30.44140625" style="34" bestFit="1" customWidth="1"/>
    <col min="7427" max="7428" width="30.44140625" style="34" customWidth="1"/>
    <col min="7429" max="7430" width="23.44140625" style="34" customWidth="1"/>
    <col min="7431" max="7431" width="34.33203125" style="34" customWidth="1"/>
    <col min="7432" max="7432" width="15.6640625" style="34" bestFit="1" customWidth="1"/>
    <col min="7433" max="7433" width="15.6640625" style="34" customWidth="1"/>
    <col min="7434" max="7434" width="29.44140625" style="34" customWidth="1"/>
    <col min="7435" max="7435" width="16.6640625" style="34" customWidth="1"/>
    <col min="7436" max="7672" width="11.44140625" style="34"/>
    <col min="7673" max="7673" width="12" style="34" bestFit="1" customWidth="1"/>
    <col min="7674" max="7674" width="16.6640625" style="34" customWidth="1"/>
    <col min="7675" max="7675" width="24.33203125" style="34" customWidth="1"/>
    <col min="7676" max="7676" width="11.44140625" style="34"/>
    <col min="7677" max="7677" width="49" style="34" customWidth="1"/>
    <col min="7678" max="7678" width="24.88671875" style="34" customWidth="1"/>
    <col min="7679" max="7679" width="11.44140625" style="34"/>
    <col min="7680" max="7681" width="37.109375" style="34" customWidth="1"/>
    <col min="7682" max="7682" width="30.44140625" style="34" bestFit="1" customWidth="1"/>
    <col min="7683" max="7684" width="30.44140625" style="34" customWidth="1"/>
    <col min="7685" max="7686" width="23.44140625" style="34" customWidth="1"/>
    <col min="7687" max="7687" width="34.33203125" style="34" customWidth="1"/>
    <col min="7688" max="7688" width="15.6640625" style="34" bestFit="1" customWidth="1"/>
    <col min="7689" max="7689" width="15.6640625" style="34" customWidth="1"/>
    <col min="7690" max="7690" width="29.44140625" style="34" customWidth="1"/>
    <col min="7691" max="7691" width="16.6640625" style="34" customWidth="1"/>
    <col min="7692" max="7928" width="11.44140625" style="34"/>
    <col min="7929" max="7929" width="12" style="34" bestFit="1" customWidth="1"/>
    <col min="7930" max="7930" width="16.6640625" style="34" customWidth="1"/>
    <col min="7931" max="7931" width="24.33203125" style="34" customWidth="1"/>
    <col min="7932" max="7932" width="11.44140625" style="34"/>
    <col min="7933" max="7933" width="49" style="34" customWidth="1"/>
    <col min="7934" max="7934" width="24.88671875" style="34" customWidth="1"/>
    <col min="7935" max="7935" width="11.44140625" style="34"/>
    <col min="7936" max="7937" width="37.109375" style="34" customWidth="1"/>
    <col min="7938" max="7938" width="30.44140625" style="34" bestFit="1" customWidth="1"/>
    <col min="7939" max="7940" width="30.44140625" style="34" customWidth="1"/>
    <col min="7941" max="7942" width="23.44140625" style="34" customWidth="1"/>
    <col min="7943" max="7943" width="34.33203125" style="34" customWidth="1"/>
    <col min="7944" max="7944" width="15.6640625" style="34" bestFit="1" customWidth="1"/>
    <col min="7945" max="7945" width="15.6640625" style="34" customWidth="1"/>
    <col min="7946" max="7946" width="29.44140625" style="34" customWidth="1"/>
    <col min="7947" max="7947" width="16.6640625" style="34" customWidth="1"/>
    <col min="7948" max="8184" width="11.44140625" style="34"/>
    <col min="8185" max="8185" width="12" style="34" bestFit="1" customWidth="1"/>
    <col min="8186" max="8186" width="16.6640625" style="34" customWidth="1"/>
    <col min="8187" max="8187" width="24.33203125" style="34" customWidth="1"/>
    <col min="8188" max="8188" width="11.44140625" style="34"/>
    <col min="8189" max="8189" width="49" style="34" customWidth="1"/>
    <col min="8190" max="8190" width="24.88671875" style="34" customWidth="1"/>
    <col min="8191" max="8191" width="11.44140625" style="34"/>
    <col min="8192" max="8193" width="37.109375" style="34" customWidth="1"/>
    <col min="8194" max="8194" width="30.44140625" style="34" bestFit="1" customWidth="1"/>
    <col min="8195" max="8196" width="30.44140625" style="34" customWidth="1"/>
    <col min="8197" max="8198" width="23.44140625" style="34" customWidth="1"/>
    <col min="8199" max="8199" width="34.33203125" style="34" customWidth="1"/>
    <col min="8200" max="8200" width="15.6640625" style="34" bestFit="1" customWidth="1"/>
    <col min="8201" max="8201" width="15.6640625" style="34" customWidth="1"/>
    <col min="8202" max="8202" width="29.44140625" style="34" customWidth="1"/>
    <col min="8203" max="8203" width="16.6640625" style="34" customWidth="1"/>
    <col min="8204" max="8440" width="11.44140625" style="34"/>
    <col min="8441" max="8441" width="12" style="34" bestFit="1" customWidth="1"/>
    <col min="8442" max="8442" width="16.6640625" style="34" customWidth="1"/>
    <col min="8443" max="8443" width="24.33203125" style="34" customWidth="1"/>
    <col min="8444" max="8444" width="11.44140625" style="34"/>
    <col min="8445" max="8445" width="49" style="34" customWidth="1"/>
    <col min="8446" max="8446" width="24.88671875" style="34" customWidth="1"/>
    <col min="8447" max="8447" width="11.44140625" style="34"/>
    <col min="8448" max="8449" width="37.109375" style="34" customWidth="1"/>
    <col min="8450" max="8450" width="30.44140625" style="34" bestFit="1" customWidth="1"/>
    <col min="8451" max="8452" width="30.44140625" style="34" customWidth="1"/>
    <col min="8453" max="8454" width="23.44140625" style="34" customWidth="1"/>
    <col min="8455" max="8455" width="34.33203125" style="34" customWidth="1"/>
    <col min="8456" max="8456" width="15.6640625" style="34" bestFit="1" customWidth="1"/>
    <col min="8457" max="8457" width="15.6640625" style="34" customWidth="1"/>
    <col min="8458" max="8458" width="29.44140625" style="34" customWidth="1"/>
    <col min="8459" max="8459" width="16.6640625" style="34" customWidth="1"/>
    <col min="8460" max="8696" width="11.44140625" style="34"/>
    <col min="8697" max="8697" width="12" style="34" bestFit="1" customWidth="1"/>
    <col min="8698" max="8698" width="16.6640625" style="34" customWidth="1"/>
    <col min="8699" max="8699" width="24.33203125" style="34" customWidth="1"/>
    <col min="8700" max="8700" width="11.44140625" style="34"/>
    <col min="8701" max="8701" width="49" style="34" customWidth="1"/>
    <col min="8702" max="8702" width="24.88671875" style="34" customWidth="1"/>
    <col min="8703" max="8703" width="11.44140625" style="34"/>
    <col min="8704" max="8705" width="37.109375" style="34" customWidth="1"/>
    <col min="8706" max="8706" width="30.44140625" style="34" bestFit="1" customWidth="1"/>
    <col min="8707" max="8708" width="30.44140625" style="34" customWidth="1"/>
    <col min="8709" max="8710" width="23.44140625" style="34" customWidth="1"/>
    <col min="8711" max="8711" width="34.33203125" style="34" customWidth="1"/>
    <col min="8712" max="8712" width="15.6640625" style="34" bestFit="1" customWidth="1"/>
    <col min="8713" max="8713" width="15.6640625" style="34" customWidth="1"/>
    <col min="8714" max="8714" width="29.44140625" style="34" customWidth="1"/>
    <col min="8715" max="8715" width="16.6640625" style="34" customWidth="1"/>
    <col min="8716" max="8952" width="11.44140625" style="34"/>
    <col min="8953" max="8953" width="12" style="34" bestFit="1" customWidth="1"/>
    <col min="8954" max="8954" width="16.6640625" style="34" customWidth="1"/>
    <col min="8955" max="8955" width="24.33203125" style="34" customWidth="1"/>
    <col min="8956" max="8956" width="11.44140625" style="34"/>
    <col min="8957" max="8957" width="49" style="34" customWidth="1"/>
    <col min="8958" max="8958" width="24.88671875" style="34" customWidth="1"/>
    <col min="8959" max="8959" width="11.44140625" style="34"/>
    <col min="8960" max="8961" width="37.109375" style="34" customWidth="1"/>
    <col min="8962" max="8962" width="30.44140625" style="34" bestFit="1" customWidth="1"/>
    <col min="8963" max="8964" width="30.44140625" style="34" customWidth="1"/>
    <col min="8965" max="8966" width="23.44140625" style="34" customWidth="1"/>
    <col min="8967" max="8967" width="34.33203125" style="34" customWidth="1"/>
    <col min="8968" max="8968" width="15.6640625" style="34" bestFit="1" customWidth="1"/>
    <col min="8969" max="8969" width="15.6640625" style="34" customWidth="1"/>
    <col min="8970" max="8970" width="29.44140625" style="34" customWidth="1"/>
    <col min="8971" max="8971" width="16.6640625" style="34" customWidth="1"/>
    <col min="8972" max="9208" width="11.44140625" style="34"/>
    <col min="9209" max="9209" width="12" style="34" bestFit="1" customWidth="1"/>
    <col min="9210" max="9210" width="16.6640625" style="34" customWidth="1"/>
    <col min="9211" max="9211" width="24.33203125" style="34" customWidth="1"/>
    <col min="9212" max="9212" width="11.44140625" style="34"/>
    <col min="9213" max="9213" width="49" style="34" customWidth="1"/>
    <col min="9214" max="9214" width="24.88671875" style="34" customWidth="1"/>
    <col min="9215" max="9215" width="11.44140625" style="34"/>
    <col min="9216" max="9217" width="37.109375" style="34" customWidth="1"/>
    <col min="9218" max="9218" width="30.44140625" style="34" bestFit="1" customWidth="1"/>
    <col min="9219" max="9220" width="30.44140625" style="34" customWidth="1"/>
    <col min="9221" max="9222" width="23.44140625" style="34" customWidth="1"/>
    <col min="9223" max="9223" width="34.33203125" style="34" customWidth="1"/>
    <col min="9224" max="9224" width="15.6640625" style="34" bestFit="1" customWidth="1"/>
    <col min="9225" max="9225" width="15.6640625" style="34" customWidth="1"/>
    <col min="9226" max="9226" width="29.44140625" style="34" customWidth="1"/>
    <col min="9227" max="9227" width="16.6640625" style="34" customWidth="1"/>
    <col min="9228" max="9464" width="11.44140625" style="34"/>
    <col min="9465" max="9465" width="12" style="34" bestFit="1" customWidth="1"/>
    <col min="9466" max="9466" width="16.6640625" style="34" customWidth="1"/>
    <col min="9467" max="9467" width="24.33203125" style="34" customWidth="1"/>
    <col min="9468" max="9468" width="11.44140625" style="34"/>
    <col min="9469" max="9469" width="49" style="34" customWidth="1"/>
    <col min="9470" max="9470" width="24.88671875" style="34" customWidth="1"/>
    <col min="9471" max="9471" width="11.44140625" style="34"/>
    <col min="9472" max="9473" width="37.109375" style="34" customWidth="1"/>
    <col min="9474" max="9474" width="30.44140625" style="34" bestFit="1" customWidth="1"/>
    <col min="9475" max="9476" width="30.44140625" style="34" customWidth="1"/>
    <col min="9477" max="9478" width="23.44140625" style="34" customWidth="1"/>
    <col min="9479" max="9479" width="34.33203125" style="34" customWidth="1"/>
    <col min="9480" max="9480" width="15.6640625" style="34" bestFit="1" customWidth="1"/>
    <col min="9481" max="9481" width="15.6640625" style="34" customWidth="1"/>
    <col min="9482" max="9482" width="29.44140625" style="34" customWidth="1"/>
    <col min="9483" max="9483" width="16.6640625" style="34" customWidth="1"/>
    <col min="9484" max="9720" width="11.44140625" style="34"/>
    <col min="9721" max="9721" width="12" style="34" bestFit="1" customWidth="1"/>
    <col min="9722" max="9722" width="16.6640625" style="34" customWidth="1"/>
    <col min="9723" max="9723" width="24.33203125" style="34" customWidth="1"/>
    <col min="9724" max="9724" width="11.44140625" style="34"/>
    <col min="9725" max="9725" width="49" style="34" customWidth="1"/>
    <col min="9726" max="9726" width="24.88671875" style="34" customWidth="1"/>
    <col min="9727" max="9727" width="11.44140625" style="34"/>
    <col min="9728" max="9729" width="37.109375" style="34" customWidth="1"/>
    <col min="9730" max="9730" width="30.44140625" style="34" bestFit="1" customWidth="1"/>
    <col min="9731" max="9732" width="30.44140625" style="34" customWidth="1"/>
    <col min="9733" max="9734" width="23.44140625" style="34" customWidth="1"/>
    <col min="9735" max="9735" width="34.33203125" style="34" customWidth="1"/>
    <col min="9736" max="9736" width="15.6640625" style="34" bestFit="1" customWidth="1"/>
    <col min="9737" max="9737" width="15.6640625" style="34" customWidth="1"/>
    <col min="9738" max="9738" width="29.44140625" style="34" customWidth="1"/>
    <col min="9739" max="9739" width="16.6640625" style="34" customWidth="1"/>
    <col min="9740" max="9976" width="11.44140625" style="34"/>
    <col min="9977" max="9977" width="12" style="34" bestFit="1" customWidth="1"/>
    <col min="9978" max="9978" width="16.6640625" style="34" customWidth="1"/>
    <col min="9979" max="9979" width="24.33203125" style="34" customWidth="1"/>
    <col min="9980" max="9980" width="11.44140625" style="34"/>
    <col min="9981" max="9981" width="49" style="34" customWidth="1"/>
    <col min="9982" max="9982" width="24.88671875" style="34" customWidth="1"/>
    <col min="9983" max="9983" width="11.44140625" style="34"/>
    <col min="9984" max="9985" width="37.109375" style="34" customWidth="1"/>
    <col min="9986" max="9986" width="30.44140625" style="34" bestFit="1" customWidth="1"/>
    <col min="9987" max="9988" width="30.44140625" style="34" customWidth="1"/>
    <col min="9989" max="9990" width="23.44140625" style="34" customWidth="1"/>
    <col min="9991" max="9991" width="34.33203125" style="34" customWidth="1"/>
    <col min="9992" max="9992" width="15.6640625" style="34" bestFit="1" customWidth="1"/>
    <col min="9993" max="9993" width="15.6640625" style="34" customWidth="1"/>
    <col min="9994" max="9994" width="29.44140625" style="34" customWidth="1"/>
    <col min="9995" max="9995" width="16.6640625" style="34" customWidth="1"/>
    <col min="9996" max="10232" width="11.44140625" style="34"/>
    <col min="10233" max="10233" width="12" style="34" bestFit="1" customWidth="1"/>
    <col min="10234" max="10234" width="16.6640625" style="34" customWidth="1"/>
    <col min="10235" max="10235" width="24.33203125" style="34" customWidth="1"/>
    <col min="10236" max="10236" width="11.44140625" style="34"/>
    <col min="10237" max="10237" width="49" style="34" customWidth="1"/>
    <col min="10238" max="10238" width="24.88671875" style="34" customWidth="1"/>
    <col min="10239" max="10239" width="11.44140625" style="34"/>
    <col min="10240" max="10241" width="37.109375" style="34" customWidth="1"/>
    <col min="10242" max="10242" width="30.44140625" style="34" bestFit="1" customWidth="1"/>
    <col min="10243" max="10244" width="30.44140625" style="34" customWidth="1"/>
    <col min="10245" max="10246" width="23.44140625" style="34" customWidth="1"/>
    <col min="10247" max="10247" width="34.33203125" style="34" customWidth="1"/>
    <col min="10248" max="10248" width="15.6640625" style="34" bestFit="1" customWidth="1"/>
    <col min="10249" max="10249" width="15.6640625" style="34" customWidth="1"/>
    <col min="10250" max="10250" width="29.44140625" style="34" customWidth="1"/>
    <col min="10251" max="10251" width="16.6640625" style="34" customWidth="1"/>
    <col min="10252" max="10488" width="11.44140625" style="34"/>
    <col min="10489" max="10489" width="12" style="34" bestFit="1" customWidth="1"/>
    <col min="10490" max="10490" width="16.6640625" style="34" customWidth="1"/>
    <col min="10491" max="10491" width="24.33203125" style="34" customWidth="1"/>
    <col min="10492" max="10492" width="11.44140625" style="34"/>
    <col min="10493" max="10493" width="49" style="34" customWidth="1"/>
    <col min="10494" max="10494" width="24.88671875" style="34" customWidth="1"/>
    <col min="10495" max="10495" width="11.44140625" style="34"/>
    <col min="10496" max="10497" width="37.109375" style="34" customWidth="1"/>
    <col min="10498" max="10498" width="30.44140625" style="34" bestFit="1" customWidth="1"/>
    <col min="10499" max="10500" width="30.44140625" style="34" customWidth="1"/>
    <col min="10501" max="10502" width="23.44140625" style="34" customWidth="1"/>
    <col min="10503" max="10503" width="34.33203125" style="34" customWidth="1"/>
    <col min="10504" max="10504" width="15.6640625" style="34" bestFit="1" customWidth="1"/>
    <col min="10505" max="10505" width="15.6640625" style="34" customWidth="1"/>
    <col min="10506" max="10506" width="29.44140625" style="34" customWidth="1"/>
    <col min="10507" max="10507" width="16.6640625" style="34" customWidth="1"/>
    <col min="10508" max="10744" width="11.44140625" style="34"/>
    <col min="10745" max="10745" width="12" style="34" bestFit="1" customWidth="1"/>
    <col min="10746" max="10746" width="16.6640625" style="34" customWidth="1"/>
    <col min="10747" max="10747" width="24.33203125" style="34" customWidth="1"/>
    <col min="10748" max="10748" width="11.44140625" style="34"/>
    <col min="10749" max="10749" width="49" style="34" customWidth="1"/>
    <col min="10750" max="10750" width="24.88671875" style="34" customWidth="1"/>
    <col min="10751" max="10751" width="11.44140625" style="34"/>
    <col min="10752" max="10753" width="37.109375" style="34" customWidth="1"/>
    <col min="10754" max="10754" width="30.44140625" style="34" bestFit="1" customWidth="1"/>
    <col min="10755" max="10756" width="30.44140625" style="34" customWidth="1"/>
    <col min="10757" max="10758" width="23.44140625" style="34" customWidth="1"/>
    <col min="10759" max="10759" width="34.33203125" style="34" customWidth="1"/>
    <col min="10760" max="10760" width="15.6640625" style="34" bestFit="1" customWidth="1"/>
    <col min="10761" max="10761" width="15.6640625" style="34" customWidth="1"/>
    <col min="10762" max="10762" width="29.44140625" style="34" customWidth="1"/>
    <col min="10763" max="10763" width="16.6640625" style="34" customWidth="1"/>
    <col min="10764" max="11000" width="11.44140625" style="34"/>
    <col min="11001" max="11001" width="12" style="34" bestFit="1" customWidth="1"/>
    <col min="11002" max="11002" width="16.6640625" style="34" customWidth="1"/>
    <col min="11003" max="11003" width="24.33203125" style="34" customWidth="1"/>
    <col min="11004" max="11004" width="11.44140625" style="34"/>
    <col min="11005" max="11005" width="49" style="34" customWidth="1"/>
    <col min="11006" max="11006" width="24.88671875" style="34" customWidth="1"/>
    <col min="11007" max="11007" width="11.44140625" style="34"/>
    <col min="11008" max="11009" width="37.109375" style="34" customWidth="1"/>
    <col min="11010" max="11010" width="30.44140625" style="34" bestFit="1" customWidth="1"/>
    <col min="11011" max="11012" width="30.44140625" style="34" customWidth="1"/>
    <col min="11013" max="11014" width="23.44140625" style="34" customWidth="1"/>
    <col min="11015" max="11015" width="34.33203125" style="34" customWidth="1"/>
    <col min="11016" max="11016" width="15.6640625" style="34" bestFit="1" customWidth="1"/>
    <col min="11017" max="11017" width="15.6640625" style="34" customWidth="1"/>
    <col min="11018" max="11018" width="29.44140625" style="34" customWidth="1"/>
    <col min="11019" max="11019" width="16.6640625" style="34" customWidth="1"/>
    <col min="11020" max="11256" width="11.44140625" style="34"/>
    <col min="11257" max="11257" width="12" style="34" bestFit="1" customWidth="1"/>
    <col min="11258" max="11258" width="16.6640625" style="34" customWidth="1"/>
    <col min="11259" max="11259" width="24.33203125" style="34" customWidth="1"/>
    <col min="11260" max="11260" width="11.44140625" style="34"/>
    <col min="11261" max="11261" width="49" style="34" customWidth="1"/>
    <col min="11262" max="11262" width="24.88671875" style="34" customWidth="1"/>
    <col min="11263" max="11263" width="11.44140625" style="34"/>
    <col min="11264" max="11265" width="37.109375" style="34" customWidth="1"/>
    <col min="11266" max="11266" width="30.44140625" style="34" bestFit="1" customWidth="1"/>
    <col min="11267" max="11268" width="30.44140625" style="34" customWidth="1"/>
    <col min="11269" max="11270" width="23.44140625" style="34" customWidth="1"/>
    <col min="11271" max="11271" width="34.33203125" style="34" customWidth="1"/>
    <col min="11272" max="11272" width="15.6640625" style="34" bestFit="1" customWidth="1"/>
    <col min="11273" max="11273" width="15.6640625" style="34" customWidth="1"/>
    <col min="11274" max="11274" width="29.44140625" style="34" customWidth="1"/>
    <col min="11275" max="11275" width="16.6640625" style="34" customWidth="1"/>
    <col min="11276" max="11512" width="11.44140625" style="34"/>
    <col min="11513" max="11513" width="12" style="34" bestFit="1" customWidth="1"/>
    <col min="11514" max="11514" width="16.6640625" style="34" customWidth="1"/>
    <col min="11515" max="11515" width="24.33203125" style="34" customWidth="1"/>
    <col min="11516" max="11516" width="11.44140625" style="34"/>
    <col min="11517" max="11517" width="49" style="34" customWidth="1"/>
    <col min="11518" max="11518" width="24.88671875" style="34" customWidth="1"/>
    <col min="11519" max="11519" width="11.44140625" style="34"/>
    <col min="11520" max="11521" width="37.109375" style="34" customWidth="1"/>
    <col min="11522" max="11522" width="30.44140625" style="34" bestFit="1" customWidth="1"/>
    <col min="11523" max="11524" width="30.44140625" style="34" customWidth="1"/>
    <col min="11525" max="11526" width="23.44140625" style="34" customWidth="1"/>
    <col min="11527" max="11527" width="34.33203125" style="34" customWidth="1"/>
    <col min="11528" max="11528" width="15.6640625" style="34" bestFit="1" customWidth="1"/>
    <col min="11529" max="11529" width="15.6640625" style="34" customWidth="1"/>
    <col min="11530" max="11530" width="29.44140625" style="34" customWidth="1"/>
    <col min="11531" max="11531" width="16.6640625" style="34" customWidth="1"/>
    <col min="11532" max="11768" width="11.44140625" style="34"/>
    <col min="11769" max="11769" width="12" style="34" bestFit="1" customWidth="1"/>
    <col min="11770" max="11770" width="16.6640625" style="34" customWidth="1"/>
    <col min="11771" max="11771" width="24.33203125" style="34" customWidth="1"/>
    <col min="11772" max="11772" width="11.44140625" style="34"/>
    <col min="11773" max="11773" width="49" style="34" customWidth="1"/>
    <col min="11774" max="11774" width="24.88671875" style="34" customWidth="1"/>
    <col min="11775" max="11775" width="11.44140625" style="34"/>
    <col min="11776" max="11777" width="37.109375" style="34" customWidth="1"/>
    <col min="11778" max="11778" width="30.44140625" style="34" bestFit="1" customWidth="1"/>
    <col min="11779" max="11780" width="30.44140625" style="34" customWidth="1"/>
    <col min="11781" max="11782" width="23.44140625" style="34" customWidth="1"/>
    <col min="11783" max="11783" width="34.33203125" style="34" customWidth="1"/>
    <col min="11784" max="11784" width="15.6640625" style="34" bestFit="1" customWidth="1"/>
    <col min="11785" max="11785" width="15.6640625" style="34" customWidth="1"/>
    <col min="11786" max="11786" width="29.44140625" style="34" customWidth="1"/>
    <col min="11787" max="11787" width="16.6640625" style="34" customWidth="1"/>
    <col min="11788" max="12024" width="11.44140625" style="34"/>
    <col min="12025" max="12025" width="12" style="34" bestFit="1" customWidth="1"/>
    <col min="12026" max="12026" width="16.6640625" style="34" customWidth="1"/>
    <col min="12027" max="12027" width="24.33203125" style="34" customWidth="1"/>
    <col min="12028" max="12028" width="11.44140625" style="34"/>
    <col min="12029" max="12029" width="49" style="34" customWidth="1"/>
    <col min="12030" max="12030" width="24.88671875" style="34" customWidth="1"/>
    <col min="12031" max="12031" width="11.44140625" style="34"/>
    <col min="12032" max="12033" width="37.109375" style="34" customWidth="1"/>
    <col min="12034" max="12034" width="30.44140625" style="34" bestFit="1" customWidth="1"/>
    <col min="12035" max="12036" width="30.44140625" style="34" customWidth="1"/>
    <col min="12037" max="12038" width="23.44140625" style="34" customWidth="1"/>
    <col min="12039" max="12039" width="34.33203125" style="34" customWidth="1"/>
    <col min="12040" max="12040" width="15.6640625" style="34" bestFit="1" customWidth="1"/>
    <col min="12041" max="12041" width="15.6640625" style="34" customWidth="1"/>
    <col min="12042" max="12042" width="29.44140625" style="34" customWidth="1"/>
    <col min="12043" max="12043" width="16.6640625" style="34" customWidth="1"/>
    <col min="12044" max="12280" width="11.44140625" style="34"/>
    <col min="12281" max="12281" width="12" style="34" bestFit="1" customWidth="1"/>
    <col min="12282" max="12282" width="16.6640625" style="34" customWidth="1"/>
    <col min="12283" max="12283" width="24.33203125" style="34" customWidth="1"/>
    <col min="12284" max="12284" width="11.44140625" style="34"/>
    <col min="12285" max="12285" width="49" style="34" customWidth="1"/>
    <col min="12286" max="12286" width="24.88671875" style="34" customWidth="1"/>
    <col min="12287" max="12287" width="11.44140625" style="34"/>
    <col min="12288" max="12289" width="37.109375" style="34" customWidth="1"/>
    <col min="12290" max="12290" width="30.44140625" style="34" bestFit="1" customWidth="1"/>
    <col min="12291" max="12292" width="30.44140625" style="34" customWidth="1"/>
    <col min="12293" max="12294" width="23.44140625" style="34" customWidth="1"/>
    <col min="12295" max="12295" width="34.33203125" style="34" customWidth="1"/>
    <col min="12296" max="12296" width="15.6640625" style="34" bestFit="1" customWidth="1"/>
    <col min="12297" max="12297" width="15.6640625" style="34" customWidth="1"/>
    <col min="12298" max="12298" width="29.44140625" style="34" customWidth="1"/>
    <col min="12299" max="12299" width="16.6640625" style="34" customWidth="1"/>
    <col min="12300" max="12536" width="11.44140625" style="34"/>
    <col min="12537" max="12537" width="12" style="34" bestFit="1" customWidth="1"/>
    <col min="12538" max="12538" width="16.6640625" style="34" customWidth="1"/>
    <col min="12539" max="12539" width="24.33203125" style="34" customWidth="1"/>
    <col min="12540" max="12540" width="11.44140625" style="34"/>
    <col min="12541" max="12541" width="49" style="34" customWidth="1"/>
    <col min="12542" max="12542" width="24.88671875" style="34" customWidth="1"/>
    <col min="12543" max="12543" width="11.44140625" style="34"/>
    <col min="12544" max="12545" width="37.109375" style="34" customWidth="1"/>
    <col min="12546" max="12546" width="30.44140625" style="34" bestFit="1" customWidth="1"/>
    <col min="12547" max="12548" width="30.44140625" style="34" customWidth="1"/>
    <col min="12549" max="12550" width="23.44140625" style="34" customWidth="1"/>
    <col min="12551" max="12551" width="34.33203125" style="34" customWidth="1"/>
    <col min="12552" max="12552" width="15.6640625" style="34" bestFit="1" customWidth="1"/>
    <col min="12553" max="12553" width="15.6640625" style="34" customWidth="1"/>
    <col min="12554" max="12554" width="29.44140625" style="34" customWidth="1"/>
    <col min="12555" max="12555" width="16.6640625" style="34" customWidth="1"/>
    <col min="12556" max="12792" width="11.44140625" style="34"/>
    <col min="12793" max="12793" width="12" style="34" bestFit="1" customWidth="1"/>
    <col min="12794" max="12794" width="16.6640625" style="34" customWidth="1"/>
    <col min="12795" max="12795" width="24.33203125" style="34" customWidth="1"/>
    <col min="12796" max="12796" width="11.44140625" style="34"/>
    <col min="12797" max="12797" width="49" style="34" customWidth="1"/>
    <col min="12798" max="12798" width="24.88671875" style="34" customWidth="1"/>
    <col min="12799" max="12799" width="11.44140625" style="34"/>
    <col min="12800" max="12801" width="37.109375" style="34" customWidth="1"/>
    <col min="12802" max="12802" width="30.44140625" style="34" bestFit="1" customWidth="1"/>
    <col min="12803" max="12804" width="30.44140625" style="34" customWidth="1"/>
    <col min="12805" max="12806" width="23.44140625" style="34" customWidth="1"/>
    <col min="12807" max="12807" width="34.33203125" style="34" customWidth="1"/>
    <col min="12808" max="12808" width="15.6640625" style="34" bestFit="1" customWidth="1"/>
    <col min="12809" max="12809" width="15.6640625" style="34" customWidth="1"/>
    <col min="12810" max="12810" width="29.44140625" style="34" customWidth="1"/>
    <col min="12811" max="12811" width="16.6640625" style="34" customWidth="1"/>
    <col min="12812" max="13048" width="11.44140625" style="34"/>
    <col min="13049" max="13049" width="12" style="34" bestFit="1" customWidth="1"/>
    <col min="13050" max="13050" width="16.6640625" style="34" customWidth="1"/>
    <col min="13051" max="13051" width="24.33203125" style="34" customWidth="1"/>
    <col min="13052" max="13052" width="11.44140625" style="34"/>
    <col min="13053" max="13053" width="49" style="34" customWidth="1"/>
    <col min="13054" max="13054" width="24.88671875" style="34" customWidth="1"/>
    <col min="13055" max="13055" width="11.44140625" style="34"/>
    <col min="13056" max="13057" width="37.109375" style="34" customWidth="1"/>
    <col min="13058" max="13058" width="30.44140625" style="34" bestFit="1" customWidth="1"/>
    <col min="13059" max="13060" width="30.44140625" style="34" customWidth="1"/>
    <col min="13061" max="13062" width="23.44140625" style="34" customWidth="1"/>
    <col min="13063" max="13063" width="34.33203125" style="34" customWidth="1"/>
    <col min="13064" max="13064" width="15.6640625" style="34" bestFit="1" customWidth="1"/>
    <col min="13065" max="13065" width="15.6640625" style="34" customWidth="1"/>
    <col min="13066" max="13066" width="29.44140625" style="34" customWidth="1"/>
    <col min="13067" max="13067" width="16.6640625" style="34" customWidth="1"/>
    <col min="13068" max="13304" width="11.44140625" style="34"/>
    <col min="13305" max="13305" width="12" style="34" bestFit="1" customWidth="1"/>
    <col min="13306" max="13306" width="16.6640625" style="34" customWidth="1"/>
    <col min="13307" max="13307" width="24.33203125" style="34" customWidth="1"/>
    <col min="13308" max="13308" width="11.44140625" style="34"/>
    <col min="13309" max="13309" width="49" style="34" customWidth="1"/>
    <col min="13310" max="13310" width="24.88671875" style="34" customWidth="1"/>
    <col min="13311" max="13311" width="11.44140625" style="34"/>
    <col min="13312" max="13313" width="37.109375" style="34" customWidth="1"/>
    <col min="13314" max="13314" width="30.44140625" style="34" bestFit="1" customWidth="1"/>
    <col min="13315" max="13316" width="30.44140625" style="34" customWidth="1"/>
    <col min="13317" max="13318" width="23.44140625" style="34" customWidth="1"/>
    <col min="13319" max="13319" width="34.33203125" style="34" customWidth="1"/>
    <col min="13320" max="13320" width="15.6640625" style="34" bestFit="1" customWidth="1"/>
    <col min="13321" max="13321" width="15.6640625" style="34" customWidth="1"/>
    <col min="13322" max="13322" width="29.44140625" style="34" customWidth="1"/>
    <col min="13323" max="13323" width="16.6640625" style="34" customWidth="1"/>
    <col min="13324" max="13560" width="11.44140625" style="34"/>
    <col min="13561" max="13561" width="12" style="34" bestFit="1" customWidth="1"/>
    <col min="13562" max="13562" width="16.6640625" style="34" customWidth="1"/>
    <col min="13563" max="13563" width="24.33203125" style="34" customWidth="1"/>
    <col min="13564" max="13564" width="11.44140625" style="34"/>
    <col min="13565" max="13565" width="49" style="34" customWidth="1"/>
    <col min="13566" max="13566" width="24.88671875" style="34" customWidth="1"/>
    <col min="13567" max="13567" width="11.44140625" style="34"/>
    <col min="13568" max="13569" width="37.109375" style="34" customWidth="1"/>
    <col min="13570" max="13570" width="30.44140625" style="34" bestFit="1" customWidth="1"/>
    <col min="13571" max="13572" width="30.44140625" style="34" customWidth="1"/>
    <col min="13573" max="13574" width="23.44140625" style="34" customWidth="1"/>
    <col min="13575" max="13575" width="34.33203125" style="34" customWidth="1"/>
    <col min="13576" max="13576" width="15.6640625" style="34" bestFit="1" customWidth="1"/>
    <col min="13577" max="13577" width="15.6640625" style="34" customWidth="1"/>
    <col min="13578" max="13578" width="29.44140625" style="34" customWidth="1"/>
    <col min="13579" max="13579" width="16.6640625" style="34" customWidth="1"/>
    <col min="13580" max="13816" width="11.44140625" style="34"/>
    <col min="13817" max="13817" width="12" style="34" bestFit="1" customWidth="1"/>
    <col min="13818" max="13818" width="16.6640625" style="34" customWidth="1"/>
    <col min="13819" max="13819" width="24.33203125" style="34" customWidth="1"/>
    <col min="13820" max="13820" width="11.44140625" style="34"/>
    <col min="13821" max="13821" width="49" style="34" customWidth="1"/>
    <col min="13822" max="13822" width="24.88671875" style="34" customWidth="1"/>
    <col min="13823" max="13823" width="11.44140625" style="34"/>
    <col min="13824" max="13825" width="37.109375" style="34" customWidth="1"/>
    <col min="13826" max="13826" width="30.44140625" style="34" bestFit="1" customWidth="1"/>
    <col min="13827" max="13828" width="30.44140625" style="34" customWidth="1"/>
    <col min="13829" max="13830" width="23.44140625" style="34" customWidth="1"/>
    <col min="13831" max="13831" width="34.33203125" style="34" customWidth="1"/>
    <col min="13832" max="13832" width="15.6640625" style="34" bestFit="1" customWidth="1"/>
    <col min="13833" max="13833" width="15.6640625" style="34" customWidth="1"/>
    <col min="13834" max="13834" width="29.44140625" style="34" customWidth="1"/>
    <col min="13835" max="13835" width="16.6640625" style="34" customWidth="1"/>
    <col min="13836" max="14072" width="11.44140625" style="34"/>
    <col min="14073" max="14073" width="12" style="34" bestFit="1" customWidth="1"/>
    <col min="14074" max="14074" width="16.6640625" style="34" customWidth="1"/>
    <col min="14075" max="14075" width="24.33203125" style="34" customWidth="1"/>
    <col min="14076" max="14076" width="11.44140625" style="34"/>
    <col min="14077" max="14077" width="49" style="34" customWidth="1"/>
    <col min="14078" max="14078" width="24.88671875" style="34" customWidth="1"/>
    <col min="14079" max="14079" width="11.44140625" style="34"/>
    <col min="14080" max="14081" width="37.109375" style="34" customWidth="1"/>
    <col min="14082" max="14082" width="30.44140625" style="34" bestFit="1" customWidth="1"/>
    <col min="14083" max="14084" width="30.44140625" style="34" customWidth="1"/>
    <col min="14085" max="14086" width="23.44140625" style="34" customWidth="1"/>
    <col min="14087" max="14087" width="34.33203125" style="34" customWidth="1"/>
    <col min="14088" max="14088" width="15.6640625" style="34" bestFit="1" customWidth="1"/>
    <col min="14089" max="14089" width="15.6640625" style="34" customWidth="1"/>
    <col min="14090" max="14090" width="29.44140625" style="34" customWidth="1"/>
    <col min="14091" max="14091" width="16.6640625" style="34" customWidth="1"/>
    <col min="14092" max="14328" width="11.44140625" style="34"/>
    <col min="14329" max="14329" width="12" style="34" bestFit="1" customWidth="1"/>
    <col min="14330" max="14330" width="16.6640625" style="34" customWidth="1"/>
    <col min="14331" max="14331" width="24.33203125" style="34" customWidth="1"/>
    <col min="14332" max="14332" width="11.44140625" style="34"/>
    <col min="14333" max="14333" width="49" style="34" customWidth="1"/>
    <col min="14334" max="14334" width="24.88671875" style="34" customWidth="1"/>
    <col min="14335" max="14335" width="11.44140625" style="34"/>
    <col min="14336" max="14337" width="37.109375" style="34" customWidth="1"/>
    <col min="14338" max="14338" width="30.44140625" style="34" bestFit="1" customWidth="1"/>
    <col min="14339" max="14340" width="30.44140625" style="34" customWidth="1"/>
    <col min="14341" max="14342" width="23.44140625" style="34" customWidth="1"/>
    <col min="14343" max="14343" width="34.33203125" style="34" customWidth="1"/>
    <col min="14344" max="14344" width="15.6640625" style="34" bestFit="1" customWidth="1"/>
    <col min="14345" max="14345" width="15.6640625" style="34" customWidth="1"/>
    <col min="14346" max="14346" width="29.44140625" style="34" customWidth="1"/>
    <col min="14347" max="14347" width="16.6640625" style="34" customWidth="1"/>
    <col min="14348" max="14584" width="11.44140625" style="34"/>
    <col min="14585" max="14585" width="12" style="34" bestFit="1" customWidth="1"/>
    <col min="14586" max="14586" width="16.6640625" style="34" customWidth="1"/>
    <col min="14587" max="14587" width="24.33203125" style="34" customWidth="1"/>
    <col min="14588" max="14588" width="11.44140625" style="34"/>
    <col min="14589" max="14589" width="49" style="34" customWidth="1"/>
    <col min="14590" max="14590" width="24.88671875" style="34" customWidth="1"/>
    <col min="14591" max="14591" width="11.44140625" style="34"/>
    <col min="14592" max="14593" width="37.109375" style="34" customWidth="1"/>
    <col min="14594" max="14594" width="30.44140625" style="34" bestFit="1" customWidth="1"/>
    <col min="14595" max="14596" width="30.44140625" style="34" customWidth="1"/>
    <col min="14597" max="14598" width="23.44140625" style="34" customWidth="1"/>
    <col min="14599" max="14599" width="34.33203125" style="34" customWidth="1"/>
    <col min="14600" max="14600" width="15.6640625" style="34" bestFit="1" customWidth="1"/>
    <col min="14601" max="14601" width="15.6640625" style="34" customWidth="1"/>
    <col min="14602" max="14602" width="29.44140625" style="34" customWidth="1"/>
    <col min="14603" max="14603" width="16.6640625" style="34" customWidth="1"/>
    <col min="14604" max="14840" width="11.44140625" style="34"/>
    <col min="14841" max="14841" width="12" style="34" bestFit="1" customWidth="1"/>
    <col min="14842" max="14842" width="16.6640625" style="34" customWidth="1"/>
    <col min="14843" max="14843" width="24.33203125" style="34" customWidth="1"/>
    <col min="14844" max="14844" width="11.44140625" style="34"/>
    <col min="14845" max="14845" width="49" style="34" customWidth="1"/>
    <col min="14846" max="14846" width="24.88671875" style="34" customWidth="1"/>
    <col min="14847" max="14847" width="11.44140625" style="34"/>
    <col min="14848" max="14849" width="37.109375" style="34" customWidth="1"/>
    <col min="14850" max="14850" width="30.44140625" style="34" bestFit="1" customWidth="1"/>
    <col min="14851" max="14852" width="30.44140625" style="34" customWidth="1"/>
    <col min="14853" max="14854" width="23.44140625" style="34" customWidth="1"/>
    <col min="14855" max="14855" width="34.33203125" style="34" customWidth="1"/>
    <col min="14856" max="14856" width="15.6640625" style="34" bestFit="1" customWidth="1"/>
    <col min="14857" max="14857" width="15.6640625" style="34" customWidth="1"/>
    <col min="14858" max="14858" width="29.44140625" style="34" customWidth="1"/>
    <col min="14859" max="14859" width="16.6640625" style="34" customWidth="1"/>
    <col min="14860" max="15096" width="11.44140625" style="34"/>
    <col min="15097" max="15097" width="12" style="34" bestFit="1" customWidth="1"/>
    <col min="15098" max="15098" width="16.6640625" style="34" customWidth="1"/>
    <col min="15099" max="15099" width="24.33203125" style="34" customWidth="1"/>
    <col min="15100" max="15100" width="11.44140625" style="34"/>
    <col min="15101" max="15101" width="49" style="34" customWidth="1"/>
    <col min="15102" max="15102" width="24.88671875" style="34" customWidth="1"/>
    <col min="15103" max="15103" width="11.44140625" style="34"/>
    <col min="15104" max="15105" width="37.109375" style="34" customWidth="1"/>
    <col min="15106" max="15106" width="30.44140625" style="34" bestFit="1" customWidth="1"/>
    <col min="15107" max="15108" width="30.44140625" style="34" customWidth="1"/>
    <col min="15109" max="15110" width="23.44140625" style="34" customWidth="1"/>
    <col min="15111" max="15111" width="34.33203125" style="34" customWidth="1"/>
    <col min="15112" max="15112" width="15.6640625" style="34" bestFit="1" customWidth="1"/>
    <col min="15113" max="15113" width="15.6640625" style="34" customWidth="1"/>
    <col min="15114" max="15114" width="29.44140625" style="34" customWidth="1"/>
    <col min="15115" max="15115" width="16.6640625" style="34" customWidth="1"/>
    <col min="15116" max="15352" width="11.44140625" style="34"/>
    <col min="15353" max="15353" width="12" style="34" bestFit="1" customWidth="1"/>
    <col min="15354" max="15354" width="16.6640625" style="34" customWidth="1"/>
    <col min="15355" max="15355" width="24.33203125" style="34" customWidth="1"/>
    <col min="15356" max="15356" width="11.44140625" style="34"/>
    <col min="15357" max="15357" width="49" style="34" customWidth="1"/>
    <col min="15358" max="15358" width="24.88671875" style="34" customWidth="1"/>
    <col min="15359" max="15359" width="11.44140625" style="34"/>
    <col min="15360" max="15361" width="37.109375" style="34" customWidth="1"/>
    <col min="15362" max="15362" width="30.44140625" style="34" bestFit="1" customWidth="1"/>
    <col min="15363" max="15364" width="30.44140625" style="34" customWidth="1"/>
    <col min="15365" max="15366" width="23.44140625" style="34" customWidth="1"/>
    <col min="15367" max="15367" width="34.33203125" style="34" customWidth="1"/>
    <col min="15368" max="15368" width="15.6640625" style="34" bestFit="1" customWidth="1"/>
    <col min="15369" max="15369" width="15.6640625" style="34" customWidth="1"/>
    <col min="15370" max="15370" width="29.44140625" style="34" customWidth="1"/>
    <col min="15371" max="15371" width="16.6640625" style="34" customWidth="1"/>
    <col min="15372" max="15608" width="11.44140625" style="34"/>
    <col min="15609" max="15609" width="12" style="34" bestFit="1" customWidth="1"/>
    <col min="15610" max="15610" width="16.6640625" style="34" customWidth="1"/>
    <col min="15611" max="15611" width="24.33203125" style="34" customWidth="1"/>
    <col min="15612" max="15612" width="11.44140625" style="34"/>
    <col min="15613" max="15613" width="49" style="34" customWidth="1"/>
    <col min="15614" max="15614" width="24.88671875" style="34" customWidth="1"/>
    <col min="15615" max="15615" width="11.44140625" style="34"/>
    <col min="15616" max="15617" width="37.109375" style="34" customWidth="1"/>
    <col min="15618" max="15618" width="30.44140625" style="34" bestFit="1" customWidth="1"/>
    <col min="15619" max="15620" width="30.44140625" style="34" customWidth="1"/>
    <col min="15621" max="15622" width="23.44140625" style="34" customWidth="1"/>
    <col min="15623" max="15623" width="34.33203125" style="34" customWidth="1"/>
    <col min="15624" max="15624" width="15.6640625" style="34" bestFit="1" customWidth="1"/>
    <col min="15625" max="15625" width="15.6640625" style="34" customWidth="1"/>
    <col min="15626" max="15626" width="29.44140625" style="34" customWidth="1"/>
    <col min="15627" max="15627" width="16.6640625" style="34" customWidth="1"/>
    <col min="15628" max="15864" width="11.44140625" style="34"/>
    <col min="15865" max="15865" width="12" style="34" bestFit="1" customWidth="1"/>
    <col min="15866" max="15866" width="16.6640625" style="34" customWidth="1"/>
    <col min="15867" max="15867" width="24.33203125" style="34" customWidth="1"/>
    <col min="15868" max="15868" width="11.44140625" style="34"/>
    <col min="15869" max="15869" width="49" style="34" customWidth="1"/>
    <col min="15870" max="15870" width="24.88671875" style="34" customWidth="1"/>
    <col min="15871" max="15871" width="11.44140625" style="34"/>
    <col min="15872" max="15873" width="37.109375" style="34" customWidth="1"/>
    <col min="15874" max="15874" width="30.44140625" style="34" bestFit="1" customWidth="1"/>
    <col min="15875" max="15876" width="30.44140625" style="34" customWidth="1"/>
    <col min="15877" max="15878" width="23.44140625" style="34" customWidth="1"/>
    <col min="15879" max="15879" width="34.33203125" style="34" customWidth="1"/>
    <col min="15880" max="15880" width="15.6640625" style="34" bestFit="1" customWidth="1"/>
    <col min="15881" max="15881" width="15.6640625" style="34" customWidth="1"/>
    <col min="15882" max="15882" width="29.44140625" style="34" customWidth="1"/>
    <col min="15883" max="15883" width="16.6640625" style="34" customWidth="1"/>
    <col min="15884" max="16120" width="11.44140625" style="34"/>
    <col min="16121" max="16121" width="12" style="34" bestFit="1" customWidth="1"/>
    <col min="16122" max="16122" width="16.6640625" style="34" customWidth="1"/>
    <col min="16123" max="16123" width="24.33203125" style="34" customWidth="1"/>
    <col min="16124" max="16124" width="11.44140625" style="34"/>
    <col min="16125" max="16125" width="49" style="34" customWidth="1"/>
    <col min="16126" max="16126" width="24.88671875" style="34" customWidth="1"/>
    <col min="16127" max="16127" width="11.44140625" style="34"/>
    <col min="16128" max="16129" width="37.109375" style="34" customWidth="1"/>
    <col min="16130" max="16130" width="30.44140625" style="34" bestFit="1" customWidth="1"/>
    <col min="16131" max="16132" width="30.44140625" style="34" customWidth="1"/>
    <col min="16133" max="16134" width="23.44140625" style="34" customWidth="1"/>
    <col min="16135" max="16135" width="34.33203125" style="34" customWidth="1"/>
    <col min="16136" max="16136" width="15.6640625" style="34" bestFit="1" customWidth="1"/>
    <col min="16137" max="16137" width="15.6640625" style="34" customWidth="1"/>
    <col min="16138" max="16138" width="29.44140625" style="34" customWidth="1"/>
    <col min="16139" max="16139" width="16.6640625" style="34" customWidth="1"/>
    <col min="16140" max="16384" width="11.44140625" style="34"/>
  </cols>
  <sheetData>
    <row r="1" spans="1:12" ht="90" customHeight="1">
      <c r="C1" s="1286"/>
      <c r="D1" s="1286"/>
      <c r="E1" s="1286"/>
      <c r="F1" s="1286"/>
      <c r="G1" s="1286"/>
      <c r="H1" s="1286"/>
      <c r="I1" s="1286"/>
      <c r="J1" s="1286"/>
      <c r="K1" s="1286"/>
      <c r="L1" s="1286"/>
    </row>
    <row r="2" spans="1:12" ht="12.75" customHeight="1">
      <c r="C2" s="36"/>
      <c r="D2" s="35"/>
      <c r="E2" s="36"/>
      <c r="F2" s="35"/>
      <c r="G2" s="35"/>
      <c r="H2" s="57"/>
      <c r="I2" s="46"/>
      <c r="J2" s="47"/>
      <c r="K2" s="44"/>
      <c r="L2" s="47"/>
    </row>
    <row r="3" spans="1:12" ht="21.75" customHeight="1">
      <c r="C3" s="1287" t="s">
        <v>473</v>
      </c>
      <c r="D3" s="1287"/>
      <c r="E3" s="1287"/>
      <c r="F3" s="1287"/>
      <c r="G3" s="1288" t="s">
        <v>474</v>
      </c>
      <c r="H3" s="1288"/>
      <c r="I3" s="1288"/>
      <c r="J3" s="1288"/>
      <c r="K3" s="1288"/>
      <c r="L3" s="1288"/>
    </row>
    <row r="4" spans="1:12" ht="118.5" customHeight="1">
      <c r="A4" s="41"/>
      <c r="C4" s="161" t="s">
        <v>475</v>
      </c>
      <c r="D4" s="131" t="s">
        <v>476</v>
      </c>
      <c r="E4" s="131" t="s">
        <v>477</v>
      </c>
      <c r="F4" s="131" t="s">
        <v>478</v>
      </c>
      <c r="G4" s="132" t="s">
        <v>479</v>
      </c>
      <c r="H4" s="132" t="s">
        <v>480</v>
      </c>
      <c r="I4" s="132" t="s">
        <v>481</v>
      </c>
      <c r="J4" s="132" t="s">
        <v>482</v>
      </c>
      <c r="K4" s="132" t="s">
        <v>483</v>
      </c>
      <c r="L4" s="132" t="s">
        <v>484</v>
      </c>
    </row>
    <row r="5" spans="1:12" ht="57.75" customHeight="1">
      <c r="A5" s="41"/>
      <c r="C5" s="1206" t="s">
        <v>485</v>
      </c>
      <c r="D5" s="386" t="s">
        <v>486</v>
      </c>
      <c r="E5" s="598">
        <v>0</v>
      </c>
      <c r="F5" s="591" t="s">
        <v>487</v>
      </c>
      <c r="G5" s="1207" t="s">
        <v>488</v>
      </c>
      <c r="H5" s="1289" t="s">
        <v>489</v>
      </c>
      <c r="I5" s="1289" t="s">
        <v>489</v>
      </c>
      <c r="J5" s="1208">
        <v>3</v>
      </c>
      <c r="K5" s="1289" t="s">
        <v>490</v>
      </c>
      <c r="L5" s="1208">
        <f>+J5</f>
        <v>3</v>
      </c>
    </row>
    <row r="6" spans="1:12" ht="95.25" customHeight="1">
      <c r="A6" s="41"/>
      <c r="C6" s="1206"/>
      <c r="D6" s="1207" t="s">
        <v>856</v>
      </c>
      <c r="E6" s="598">
        <v>1</v>
      </c>
      <c r="F6" s="591" t="s">
        <v>491</v>
      </c>
      <c r="G6" s="1207"/>
      <c r="H6" s="1289"/>
      <c r="I6" s="1289"/>
      <c r="J6" s="1208"/>
      <c r="K6" s="1289"/>
      <c r="L6" s="1208"/>
    </row>
    <row r="7" spans="1:12" ht="156" customHeight="1">
      <c r="A7" s="41"/>
      <c r="C7" s="1206"/>
      <c r="D7" s="1207"/>
      <c r="E7" s="598">
        <v>2</v>
      </c>
      <c r="F7" s="591" t="s">
        <v>1007</v>
      </c>
      <c r="G7" s="1207"/>
      <c r="H7" s="1289"/>
      <c r="I7" s="1289"/>
      <c r="J7" s="1208"/>
      <c r="K7" s="1289"/>
      <c r="L7" s="1208"/>
    </row>
    <row r="8" spans="1:12" ht="108" customHeight="1">
      <c r="A8" s="41"/>
      <c r="C8" s="1206"/>
      <c r="D8" s="1207"/>
      <c r="E8" s="598">
        <v>3</v>
      </c>
      <c r="F8" s="591" t="s">
        <v>877</v>
      </c>
      <c r="G8" s="1207"/>
      <c r="H8" s="1289"/>
      <c r="I8" s="1289"/>
      <c r="J8" s="1208"/>
      <c r="K8" s="1289"/>
      <c r="L8" s="1208"/>
    </row>
    <row r="9" spans="1:12" ht="78" customHeight="1">
      <c r="A9" s="41"/>
      <c r="C9" s="1266" t="s">
        <v>492</v>
      </c>
      <c r="D9" s="387" t="s">
        <v>864</v>
      </c>
      <c r="E9" s="133">
        <v>0</v>
      </c>
      <c r="F9" s="589" t="s">
        <v>493</v>
      </c>
      <c r="G9" s="1245"/>
      <c r="H9" s="1246" t="str">
        <f>+Aplicativo!C273</f>
        <v>C6. Cumplimiento de la zonificación</v>
      </c>
      <c r="I9" s="134" t="s">
        <v>494</v>
      </c>
      <c r="J9" s="1247">
        <f>+IF(Aplicativo!H287="","",Aplicativo!H287)</f>
        <v>2</v>
      </c>
      <c r="K9" s="1233" t="str">
        <f>+IF(J9="","",VLOOKUP(J9,Aplicativo!C283:I286,2))</f>
        <v>Se está en proceso de definir una reglamentación específica que regule los usos del área. Se presentan conflictos con los usuarios en el área</v>
      </c>
      <c r="L9" s="1247">
        <f>+IF(AND(J9=1),0,IF(AND(J9=2),1,IF(AND(J9=3),3,IF(AND(J9=4),3,""))))</f>
        <v>1</v>
      </c>
    </row>
    <row r="10" spans="1:12" ht="108" customHeight="1">
      <c r="A10" s="41"/>
      <c r="C10" s="1266"/>
      <c r="D10" s="1233" t="s">
        <v>859</v>
      </c>
      <c r="E10" s="133">
        <v>1</v>
      </c>
      <c r="F10" s="589" t="s">
        <v>878</v>
      </c>
      <c r="G10" s="1245"/>
      <c r="H10" s="1246"/>
      <c r="I10" s="134" t="s">
        <v>495</v>
      </c>
      <c r="J10" s="1247"/>
      <c r="K10" s="1233"/>
      <c r="L10" s="1247"/>
    </row>
    <row r="11" spans="1:12" ht="90.75" customHeight="1">
      <c r="A11" s="41"/>
      <c r="C11" s="1266"/>
      <c r="D11" s="1233"/>
      <c r="E11" s="133">
        <v>2</v>
      </c>
      <c r="F11" s="589" t="s">
        <v>1035</v>
      </c>
      <c r="G11" s="1245"/>
      <c r="H11" s="1246"/>
      <c r="I11" s="134" t="s">
        <v>505</v>
      </c>
      <c r="J11" s="1247"/>
      <c r="K11" s="1233"/>
      <c r="L11" s="1247"/>
    </row>
    <row r="12" spans="1:12" ht="81.75" customHeight="1">
      <c r="A12" s="41"/>
      <c r="C12" s="1266"/>
      <c r="D12" s="1233"/>
      <c r="E12" s="133">
        <v>3</v>
      </c>
      <c r="F12" s="589" t="s">
        <v>497</v>
      </c>
      <c r="G12" s="1245"/>
      <c r="H12" s="1246"/>
      <c r="I12" s="134" t="s">
        <v>546</v>
      </c>
      <c r="J12" s="1247"/>
      <c r="K12" s="1233"/>
      <c r="L12" s="1247"/>
    </row>
    <row r="13" spans="1:12" ht="108" customHeight="1">
      <c r="A13" s="41"/>
      <c r="C13" s="1285" t="s">
        <v>499</v>
      </c>
      <c r="D13" s="389" t="s">
        <v>865</v>
      </c>
      <c r="E13" s="135">
        <v>0</v>
      </c>
      <c r="F13" s="590" t="s">
        <v>500</v>
      </c>
      <c r="G13" s="1273"/>
      <c r="H13" s="1274" t="str">
        <f>+Aplicativo!C517</f>
        <v>E2. Talento humano</v>
      </c>
      <c r="I13" s="136" t="s">
        <v>494</v>
      </c>
      <c r="J13" s="1269">
        <f>+IF(Aplicativo!H531="","",Aplicativo!H531)</f>
        <v>1</v>
      </c>
      <c r="K13" s="1270" t="str">
        <f>+IF(J13="","",VLOOKUP(J13,Aplicativo!C527:I530,2,FALSE))</f>
        <v>El personal es insuficiente para implementar todas las líneas de gestión y sus destrezas y competencias no son las requeridas</v>
      </c>
      <c r="L13" s="1269">
        <f>+IF(AND(J13=1),0,IF(AND(J13=2),1,IF(AND(J13=3),2,IF(AND(J13=4),3,""))))</f>
        <v>0</v>
      </c>
    </row>
    <row r="14" spans="1:12" ht="108" customHeight="1">
      <c r="A14" s="41"/>
      <c r="C14" s="1285"/>
      <c r="D14" s="1270" t="s">
        <v>860</v>
      </c>
      <c r="E14" s="135">
        <v>1</v>
      </c>
      <c r="F14" s="590" t="s">
        <v>1101</v>
      </c>
      <c r="G14" s="1273"/>
      <c r="H14" s="1274"/>
      <c r="I14" s="136" t="s">
        <v>495</v>
      </c>
      <c r="J14" s="1269"/>
      <c r="K14" s="1270"/>
      <c r="L14" s="1269"/>
    </row>
    <row r="15" spans="1:12" ht="108" customHeight="1">
      <c r="A15" s="41"/>
      <c r="C15" s="1285"/>
      <c r="D15" s="1270"/>
      <c r="E15" s="135">
        <v>2</v>
      </c>
      <c r="F15" s="590" t="s">
        <v>501</v>
      </c>
      <c r="G15" s="1273"/>
      <c r="H15" s="1274"/>
      <c r="I15" s="136" t="s">
        <v>496</v>
      </c>
      <c r="J15" s="1269"/>
      <c r="K15" s="1270"/>
      <c r="L15" s="1269"/>
    </row>
    <row r="16" spans="1:12" ht="108" customHeight="1">
      <c r="A16" s="41"/>
      <c r="C16" s="1285"/>
      <c r="D16" s="1270"/>
      <c r="E16" s="135">
        <v>3</v>
      </c>
      <c r="F16" s="590" t="s">
        <v>502</v>
      </c>
      <c r="G16" s="1273"/>
      <c r="H16" s="1274"/>
      <c r="I16" s="136" t="s">
        <v>498</v>
      </c>
      <c r="J16" s="1269"/>
      <c r="K16" s="1270"/>
      <c r="L16" s="1269"/>
    </row>
    <row r="17" spans="1:12" ht="79.5" customHeight="1">
      <c r="A17" s="41"/>
      <c r="C17" s="1266" t="s">
        <v>492</v>
      </c>
      <c r="D17" s="388" t="s">
        <v>866</v>
      </c>
      <c r="E17" s="133">
        <v>0</v>
      </c>
      <c r="F17" s="589" t="s">
        <v>503</v>
      </c>
      <c r="G17" s="1233" t="s">
        <v>504</v>
      </c>
      <c r="H17" s="1284" t="s">
        <v>489</v>
      </c>
      <c r="I17" s="134" t="s">
        <v>505</v>
      </c>
      <c r="J17" s="1247" t="str">
        <f>+IF(Aplicativo!E653&lt;=60%,"1",IF(AND(Aplicativo!E653&gt;60%,Aplicativo!E653&lt;=70%),"2",IF(Aplicativo!E653&gt;70%,"3")))</f>
        <v>1</v>
      </c>
      <c r="K17" s="1284" t="s">
        <v>490</v>
      </c>
      <c r="L17" s="1247" t="str">
        <f>+IF(J17="","",J17)</f>
        <v>1</v>
      </c>
    </row>
    <row r="18" spans="1:12" ht="65.25" customHeight="1">
      <c r="A18" s="41"/>
      <c r="C18" s="1266"/>
      <c r="D18" s="1233" t="s">
        <v>1072</v>
      </c>
      <c r="E18" s="133">
        <v>1</v>
      </c>
      <c r="F18" s="589" t="s">
        <v>861</v>
      </c>
      <c r="G18" s="1233"/>
      <c r="H18" s="1284"/>
      <c r="I18" s="134" t="s">
        <v>506</v>
      </c>
      <c r="J18" s="1247"/>
      <c r="K18" s="1284"/>
      <c r="L18" s="1247"/>
    </row>
    <row r="19" spans="1:12" ht="65.25" customHeight="1">
      <c r="A19" s="41"/>
      <c r="C19" s="1266"/>
      <c r="D19" s="1233"/>
      <c r="E19" s="133">
        <v>2</v>
      </c>
      <c r="F19" s="589" t="s">
        <v>507</v>
      </c>
      <c r="G19" s="1233"/>
      <c r="H19" s="1284"/>
      <c r="I19" s="134" t="s">
        <v>508</v>
      </c>
      <c r="J19" s="1247"/>
      <c r="K19" s="1284"/>
      <c r="L19" s="1247"/>
    </row>
    <row r="20" spans="1:12" ht="59.25" customHeight="1">
      <c r="A20" s="41"/>
      <c r="C20" s="1266"/>
      <c r="D20" s="1233"/>
      <c r="E20" s="133">
        <v>3</v>
      </c>
      <c r="F20" s="589" t="s">
        <v>509</v>
      </c>
      <c r="G20" s="1233"/>
      <c r="H20" s="1284"/>
      <c r="I20" s="134" t="s">
        <v>510</v>
      </c>
      <c r="J20" s="1247"/>
      <c r="K20" s="1284"/>
      <c r="L20" s="1247"/>
    </row>
    <row r="21" spans="1:12" ht="75.75" customHeight="1">
      <c r="A21" s="41"/>
      <c r="C21" s="1266" t="s">
        <v>492</v>
      </c>
      <c r="D21" s="388" t="s">
        <v>867</v>
      </c>
      <c r="E21" s="133">
        <v>0</v>
      </c>
      <c r="F21" s="589" t="s">
        <v>511</v>
      </c>
      <c r="G21" s="1282"/>
      <c r="H21" s="1246" t="str">
        <f>+Aplicativo!C185</f>
        <v>C1. Coherencia en el diseño del área protegida</v>
      </c>
      <c r="I21" s="134" t="s">
        <v>494</v>
      </c>
      <c r="J21" s="1247">
        <f>+IF(Aplicativo!H199="","",Aplicativo!H199)</f>
        <v>4</v>
      </c>
      <c r="K21" s="1233" t="str">
        <f>+IF(J21="","",VLOOKUP(J21,Aplicativo!C195:I198,2,FALSE))</f>
        <v>La categoría de manejo, el diseño del área y la zonificación son coherentes entre sí, favoreciendo el cumplimiento de los objetivos de conservación</v>
      </c>
      <c r="L21" s="1247">
        <f>+IF(AND(J21=1),0,IF(AND(J21=2),2,IF(AND(J21=3),2,IF(AND(J21=4),3,""))))</f>
        <v>3</v>
      </c>
    </row>
    <row r="22" spans="1:12" ht="132" customHeight="1">
      <c r="A22" s="41"/>
      <c r="C22" s="1266"/>
      <c r="D22" s="1233" t="s">
        <v>1073</v>
      </c>
      <c r="E22" s="133">
        <v>1</v>
      </c>
      <c r="F22" s="589" t="s">
        <v>862</v>
      </c>
      <c r="G22" s="1282"/>
      <c r="H22" s="1246"/>
      <c r="I22" s="134" t="s">
        <v>505</v>
      </c>
      <c r="J22" s="1247"/>
      <c r="K22" s="1233"/>
      <c r="L22" s="1247"/>
    </row>
    <row r="23" spans="1:12" ht="105.9" customHeight="1">
      <c r="A23" s="41"/>
      <c r="C23" s="1266"/>
      <c r="D23" s="1233"/>
      <c r="E23" s="133">
        <v>2</v>
      </c>
      <c r="F23" s="589" t="s">
        <v>863</v>
      </c>
      <c r="G23" s="1282"/>
      <c r="H23" s="1246"/>
      <c r="I23" s="134" t="s">
        <v>538</v>
      </c>
      <c r="J23" s="1247"/>
      <c r="K23" s="1233"/>
      <c r="L23" s="1247"/>
    </row>
    <row r="24" spans="1:12" ht="146.1" customHeight="1">
      <c r="A24" s="41"/>
      <c r="C24" s="1266"/>
      <c r="D24" s="1233"/>
      <c r="E24" s="133">
        <v>3</v>
      </c>
      <c r="F24" s="589" t="s">
        <v>1074</v>
      </c>
      <c r="G24" s="1282"/>
      <c r="H24" s="1246"/>
      <c r="I24" s="134" t="s">
        <v>498</v>
      </c>
      <c r="J24" s="1247"/>
      <c r="K24" s="1233"/>
      <c r="L24" s="1247"/>
    </row>
    <row r="25" spans="1:12" ht="60.75" customHeight="1">
      <c r="A25" s="41"/>
      <c r="C25" s="1281" t="s">
        <v>512</v>
      </c>
      <c r="D25" s="390" t="s">
        <v>868</v>
      </c>
      <c r="E25" s="599">
        <v>0</v>
      </c>
      <c r="F25" s="592" t="s">
        <v>513</v>
      </c>
      <c r="G25" s="1276"/>
      <c r="H25" s="1238" t="str">
        <f>+Aplicativo!C202</f>
        <v>C2. Límites del área protegida</v>
      </c>
      <c r="I25" s="137" t="s">
        <v>505</v>
      </c>
      <c r="J25" s="1204">
        <f>+IF(Aplicativo!E361="","",Aplicativo!E361)</f>
        <v>4</v>
      </c>
      <c r="K25" s="1205" t="str">
        <f>+IF(J25="","",VLOOKUP(J25,Aplicativo!C212:I215,2,FALSE))</f>
        <v>Los límites son claros y coherentes entre la resolución y la cartografía, y son reconocidos y respetados por todos los actores sociales e institucionales</v>
      </c>
      <c r="L25" s="1204">
        <f>+IF(AND(J25=1),1,IF(AND(J25=2),2,IF(AND(J25=3),2,IF(AND(J25=4),3,""))))</f>
        <v>3</v>
      </c>
    </row>
    <row r="26" spans="1:12" ht="69" customHeight="1">
      <c r="A26" s="41"/>
      <c r="C26" s="1281"/>
      <c r="D26" s="1205" t="s">
        <v>514</v>
      </c>
      <c r="E26" s="599">
        <v>1</v>
      </c>
      <c r="F26" s="592" t="s">
        <v>515</v>
      </c>
      <c r="G26" s="1276"/>
      <c r="H26" s="1238"/>
      <c r="I26" s="137" t="s">
        <v>494</v>
      </c>
      <c r="J26" s="1204"/>
      <c r="K26" s="1205"/>
      <c r="L26" s="1204"/>
    </row>
    <row r="27" spans="1:12" ht="72.75" customHeight="1">
      <c r="A27" s="41"/>
      <c r="C27" s="1281"/>
      <c r="D27" s="1205"/>
      <c r="E27" s="599">
        <v>2</v>
      </c>
      <c r="F27" s="592" t="s">
        <v>1036</v>
      </c>
      <c r="G27" s="1276"/>
      <c r="H27" s="1238"/>
      <c r="I27" s="137" t="s">
        <v>538</v>
      </c>
      <c r="J27" s="1204"/>
      <c r="K27" s="1205"/>
      <c r="L27" s="1204"/>
    </row>
    <row r="28" spans="1:12" ht="83.25" customHeight="1">
      <c r="A28" s="41"/>
      <c r="C28" s="1281"/>
      <c r="D28" s="1205"/>
      <c r="E28" s="599">
        <v>3</v>
      </c>
      <c r="F28" s="592" t="s">
        <v>1037</v>
      </c>
      <c r="G28" s="1276"/>
      <c r="H28" s="1238"/>
      <c r="I28" s="137">
        <v>4</v>
      </c>
      <c r="J28" s="1204"/>
      <c r="K28" s="1205"/>
      <c r="L28" s="1204"/>
    </row>
    <row r="29" spans="1:12" ht="58.5" customHeight="1">
      <c r="A29" s="41"/>
      <c r="C29" s="1250" t="s">
        <v>492</v>
      </c>
      <c r="D29" s="388" t="s">
        <v>869</v>
      </c>
      <c r="E29" s="133">
        <v>0</v>
      </c>
      <c r="F29" s="589" t="s">
        <v>519</v>
      </c>
      <c r="G29" s="1245"/>
      <c r="H29" s="1246" t="str">
        <f>+Aplicativo!C219</f>
        <v>C3. Coherencia e implementación del plan de manejo</v>
      </c>
      <c r="I29" s="134" t="s">
        <v>494</v>
      </c>
      <c r="J29" s="1283">
        <f>+IF(Aplicativo!E362="","",Aplicativo!E362)</f>
        <v>2</v>
      </c>
      <c r="K29" s="1233" t="str">
        <f>+IF(J29="","",VLOOKUP(J29,Aplicativo!C231:I234,2,FALSE))</f>
        <v>Existen vacíos en la coherencia en todos los componentes del plan de manejo. Se implementa parcialmente</v>
      </c>
      <c r="L29" s="1247">
        <f>+IF(AND(Aplicativo!H235=1,Aplicativo!H229="No"),0,IF(AND(Aplicativo!H235=1,Aplicativo!H229="Si"),1,IF(AND(J29=2),2,IF(AND(J29=3),2,IF(AND(J29=4),3,"")))))</f>
        <v>2</v>
      </c>
    </row>
    <row r="30" spans="1:12" ht="63" customHeight="1">
      <c r="A30" s="41"/>
      <c r="C30" s="1251"/>
      <c r="D30" s="1233" t="s">
        <v>520</v>
      </c>
      <c r="E30" s="133">
        <v>1</v>
      </c>
      <c r="F30" s="589" t="s">
        <v>521</v>
      </c>
      <c r="G30" s="1245"/>
      <c r="H30" s="1246"/>
      <c r="I30" s="134" t="s">
        <v>495</v>
      </c>
      <c r="J30" s="1283"/>
      <c r="K30" s="1233"/>
      <c r="L30" s="1247"/>
    </row>
    <row r="31" spans="1:12" ht="72" customHeight="1">
      <c r="A31" s="41"/>
      <c r="C31" s="1251"/>
      <c r="D31" s="1233"/>
      <c r="E31" s="133">
        <v>2</v>
      </c>
      <c r="F31" s="589" t="s">
        <v>1038</v>
      </c>
      <c r="G31" s="1245"/>
      <c r="H31" s="1246"/>
      <c r="I31" s="134" t="s">
        <v>496</v>
      </c>
      <c r="J31" s="1283"/>
      <c r="K31" s="1233"/>
      <c r="L31" s="1247"/>
    </row>
    <row r="32" spans="1:12" ht="53.25" customHeight="1">
      <c r="A32" s="41"/>
      <c r="C32" s="1251"/>
      <c r="D32" s="1233"/>
      <c r="E32" s="133">
        <v>3</v>
      </c>
      <c r="F32" s="589" t="s">
        <v>522</v>
      </c>
      <c r="G32" s="1245"/>
      <c r="H32" s="1246"/>
      <c r="I32" s="134" t="s">
        <v>498</v>
      </c>
      <c r="J32" s="1283"/>
      <c r="K32" s="1233"/>
      <c r="L32" s="1247"/>
    </row>
    <row r="33" spans="1:12" ht="66" customHeight="1">
      <c r="A33" s="41"/>
      <c r="C33" s="1251"/>
      <c r="D33" s="1239" t="s">
        <v>523</v>
      </c>
      <c r="E33" s="1219" t="s">
        <v>524</v>
      </c>
      <c r="F33" s="1217" t="s">
        <v>870</v>
      </c>
      <c r="G33" s="1217"/>
      <c r="H33" s="138" t="str">
        <f>Aplicativo!C373</f>
        <v>D1. Legitimidad de las instancias para la participación y coordinación</v>
      </c>
      <c r="I33" s="143" t="s">
        <v>592</v>
      </c>
      <c r="J33" s="139">
        <f>+IF(Aplicativo!E491="","",Aplicativo!E491)</f>
        <v>1</v>
      </c>
      <c r="K33" s="140" t="str">
        <f>+IF(J33="","",VLOOKUP(J33,Aplicativo!C394:I397,2,FALSE))</f>
        <v>No existen instancias para la participación y coordinación con actores estratégicos en la gestión del AP</v>
      </c>
      <c r="L33" s="139">
        <f>+IF(J33&gt;=3,1,0)</f>
        <v>0</v>
      </c>
    </row>
    <row r="34" spans="1:12" ht="107.25" customHeight="1">
      <c r="A34" s="41"/>
      <c r="C34" s="1251"/>
      <c r="D34" s="1240"/>
      <c r="E34" s="1220"/>
      <c r="F34" s="1222"/>
      <c r="G34" s="1222"/>
      <c r="H34" s="138" t="str">
        <f>Aplicativo!C438</f>
        <v>D4. Manejo de conflictos</v>
      </c>
      <c r="I34" s="143" t="s">
        <v>592</v>
      </c>
      <c r="J34" s="139">
        <f>+IF(Aplicativo!E494="","",Aplicativo!E494)</f>
        <v>2</v>
      </c>
      <c r="K34" s="140" t="str">
        <f>+IF(J34="","",VLOOKUP(J34,Aplicativo!C448:I451,2,FALSE))</f>
        <v>Se identifican y caracterizan los conflictos y se avanza en la construcción de mecanismos para su solución</v>
      </c>
      <c r="L34" s="139">
        <f>+IF(J34&gt;=3,1,0)</f>
        <v>0</v>
      </c>
    </row>
    <row r="35" spans="1:12" ht="72" customHeight="1">
      <c r="A35" s="41"/>
      <c r="C35" s="1251"/>
      <c r="D35" s="1240"/>
      <c r="E35" s="1221"/>
      <c r="F35" s="1218"/>
      <c r="G35" s="1218"/>
      <c r="H35" s="138" t="str">
        <f>Aplicativo!C472</f>
        <v>D6. Inclusión de elementos intergeneracionales/género para la gestión del AP</v>
      </c>
      <c r="I35" s="143" t="s">
        <v>592</v>
      </c>
      <c r="J35" s="139">
        <f>+IF(Aplicativo!E496="","",Aplicativo!E496)</f>
        <v>3</v>
      </c>
      <c r="K35" s="140" t="str">
        <f>+IF(J35="","",VLOOKUP(J35,Aplicativo!C482:I485,2,FALSE))</f>
        <v>Las estrategias que lo requieren incorporan elementos de género e intergeneracionales</v>
      </c>
      <c r="L35" s="139">
        <f>+IF(J35&gt;=3,1,0)</f>
        <v>1</v>
      </c>
    </row>
    <row r="36" spans="1:12" ht="108" customHeight="1">
      <c r="A36" s="41"/>
      <c r="C36" s="1251"/>
      <c r="D36" s="1240"/>
      <c r="E36" s="141" t="s">
        <v>524</v>
      </c>
      <c r="F36" s="140" t="s">
        <v>1039</v>
      </c>
      <c r="G36" s="140" t="s">
        <v>525</v>
      </c>
      <c r="H36" s="142"/>
      <c r="I36" s="143">
        <v>1</v>
      </c>
      <c r="J36" s="144">
        <f>+I36</f>
        <v>1</v>
      </c>
      <c r="K36" s="140"/>
      <c r="L36" s="139">
        <f>+J36</f>
        <v>1</v>
      </c>
    </row>
    <row r="37" spans="1:12" ht="90.75" customHeight="1">
      <c r="A37" s="41"/>
      <c r="C37" s="1251"/>
      <c r="D37" s="1240"/>
      <c r="E37" s="689" t="s">
        <v>524</v>
      </c>
      <c r="F37" s="691" t="s">
        <v>871</v>
      </c>
      <c r="G37" s="691"/>
      <c r="H37" s="145" t="str">
        <f>+Aplicativo!C341</f>
        <v>C10. Evaluación, seguimiento y retroalimentación a la planeación del manejo</v>
      </c>
      <c r="I37" s="143" t="s">
        <v>580</v>
      </c>
      <c r="J37" s="139">
        <f>+IF(Aplicativo!E369="","",Aplicativo!E369)</f>
        <v>2</v>
      </c>
      <c r="K37" s="140" t="str">
        <f>+IF(J37="","",VLOOKUP(J37,Aplicativo!C351:I354,2,FALSE))</f>
        <v>Se realiza de manera discontinua la evaluación, seguimiento y retroalimentación</v>
      </c>
      <c r="L37" s="139">
        <f>+IF(J37=4,1,0)</f>
        <v>0</v>
      </c>
    </row>
    <row r="38" spans="1:12" ht="90.75" customHeight="1">
      <c r="A38" s="41"/>
      <c r="C38" s="1252"/>
      <c r="D38" s="1241"/>
      <c r="E38" s="690"/>
      <c r="F38" s="692"/>
      <c r="G38" s="692"/>
      <c r="H38" s="145" t="str">
        <f>+Aplicativo!C307</f>
        <v>C8. Manejo y uso del conocimiento</v>
      </c>
      <c r="I38" s="143" t="s">
        <v>580</v>
      </c>
      <c r="J38" s="139">
        <f>+IF(Aplicativo!E367="","",Aplicativo!E367)</f>
        <v>1</v>
      </c>
      <c r="K38" s="140" t="str">
        <f>+IF(J38="","",VLOOKUP(J38,Aplicativo!C317:I320,2,FALSE))</f>
        <v>El conocimiento para la planeación del manejo  es insuficiente o se encuentra desactualizado</v>
      </c>
      <c r="L38" s="139">
        <f>+IF(J38=4,1,0)</f>
        <v>0</v>
      </c>
    </row>
    <row r="39" spans="1:12" ht="51" customHeight="1">
      <c r="A39" s="41"/>
      <c r="C39" s="1266" t="s">
        <v>526</v>
      </c>
      <c r="D39" s="388" t="s">
        <v>874</v>
      </c>
      <c r="E39" s="133">
        <v>0</v>
      </c>
      <c r="F39" s="589" t="s">
        <v>527</v>
      </c>
      <c r="G39" s="1245"/>
      <c r="H39" s="1246" t="str">
        <f>+Aplicativo!C324</f>
        <v>C9. Implementación de las líneas de gestión</v>
      </c>
      <c r="I39" s="134" t="s">
        <v>494</v>
      </c>
      <c r="J39" s="1247">
        <f>+IF(Aplicativo!E368="","",Aplicativo!E368)</f>
        <v>2</v>
      </c>
      <c r="K39" s="1233" t="str">
        <f>+IF(J39="","",VLOOKUP(J39,Aplicativo!C334:I337,2,FALSE))</f>
        <v>Las líneas de gestión han sido definidas conjuntamente con los actores estratégicos y tienen un avance inferior al 60%. Su implementación tiene interrupciones</v>
      </c>
      <c r="L39" s="1247">
        <f>+IF(AND(J39=1),0,IF(AND(J39=2),1,IF(AND(J39=3),2,IF(AND(J39=4),3,""))))</f>
        <v>1</v>
      </c>
    </row>
    <row r="40" spans="1:12" ht="60.75" customHeight="1">
      <c r="A40" s="41"/>
      <c r="C40" s="1266"/>
      <c r="D40" s="1233" t="s">
        <v>528</v>
      </c>
      <c r="E40" s="133">
        <v>1</v>
      </c>
      <c r="F40" s="589" t="s">
        <v>529</v>
      </c>
      <c r="G40" s="1245"/>
      <c r="H40" s="1246"/>
      <c r="I40" s="134" t="s">
        <v>495</v>
      </c>
      <c r="J40" s="1247"/>
      <c r="K40" s="1233"/>
      <c r="L40" s="1247"/>
    </row>
    <row r="41" spans="1:12" ht="53.25" customHeight="1">
      <c r="A41" s="41"/>
      <c r="C41" s="1266"/>
      <c r="D41" s="1233"/>
      <c r="E41" s="133">
        <v>2</v>
      </c>
      <c r="F41" s="589" t="s">
        <v>873</v>
      </c>
      <c r="G41" s="1245"/>
      <c r="H41" s="1246"/>
      <c r="I41" s="134" t="s">
        <v>496</v>
      </c>
      <c r="J41" s="1247"/>
      <c r="K41" s="1233"/>
      <c r="L41" s="1247"/>
    </row>
    <row r="42" spans="1:12" ht="51.75" customHeight="1">
      <c r="A42" s="41"/>
      <c r="C42" s="1266"/>
      <c r="D42" s="1233"/>
      <c r="E42" s="133">
        <v>3</v>
      </c>
      <c r="F42" s="589" t="s">
        <v>530</v>
      </c>
      <c r="G42" s="1245"/>
      <c r="H42" s="1246"/>
      <c r="I42" s="134" t="s">
        <v>498</v>
      </c>
      <c r="J42" s="1247"/>
      <c r="K42" s="1233"/>
      <c r="L42" s="1247"/>
    </row>
    <row r="43" spans="1:12" ht="91.5" customHeight="1">
      <c r="A43" s="41"/>
      <c r="C43" s="1280" t="s">
        <v>499</v>
      </c>
      <c r="D43" s="389" t="s">
        <v>882</v>
      </c>
      <c r="E43" s="135">
        <v>0</v>
      </c>
      <c r="F43" s="590" t="s">
        <v>531</v>
      </c>
      <c r="G43" s="1278"/>
      <c r="H43" s="1274" t="str">
        <f>+Aplicativo!C307</f>
        <v>C8. Manejo y uso del conocimiento</v>
      </c>
      <c r="I43" s="136" t="s">
        <v>494</v>
      </c>
      <c r="J43" s="1269">
        <f>+IF(Aplicativo!E367="","",Aplicativo!E367)</f>
        <v>1</v>
      </c>
      <c r="K43" s="1270" t="str">
        <f>+IF(J43="","",VLOOKUP(J43,Aplicativo!C317:I320,2,FALSE))</f>
        <v>El conocimiento para la planeación del manejo  es insuficiente o se encuentra desactualizado</v>
      </c>
      <c r="L43" s="1269">
        <f>+IF(AND(J43=1),0,IF(AND(J43=2),1,IF(AND(J43=3),2,IF(AND(J43=4),3,""))))</f>
        <v>0</v>
      </c>
    </row>
    <row r="44" spans="1:12" ht="108" customHeight="1">
      <c r="A44" s="41"/>
      <c r="C44" s="1280"/>
      <c r="D44" s="1270" t="s">
        <v>532</v>
      </c>
      <c r="E44" s="135">
        <v>1</v>
      </c>
      <c r="F44" s="590" t="s">
        <v>879</v>
      </c>
      <c r="G44" s="1278"/>
      <c r="H44" s="1274"/>
      <c r="I44" s="136" t="s">
        <v>495</v>
      </c>
      <c r="J44" s="1269"/>
      <c r="K44" s="1270"/>
      <c r="L44" s="1269"/>
    </row>
    <row r="45" spans="1:12" ht="108.9" customHeight="1">
      <c r="A45" s="41"/>
      <c r="C45" s="1280"/>
      <c r="D45" s="1270"/>
      <c r="E45" s="135">
        <v>2</v>
      </c>
      <c r="F45" s="590" t="s">
        <v>880</v>
      </c>
      <c r="G45" s="1278"/>
      <c r="H45" s="1274"/>
      <c r="I45" s="136" t="s">
        <v>496</v>
      </c>
      <c r="J45" s="1269"/>
      <c r="K45" s="1270"/>
      <c r="L45" s="1269"/>
    </row>
    <row r="46" spans="1:12" ht="131.1" customHeight="1">
      <c r="A46" s="41"/>
      <c r="C46" s="1280"/>
      <c r="D46" s="1270"/>
      <c r="E46" s="135">
        <v>3</v>
      </c>
      <c r="F46" s="590" t="s">
        <v>881</v>
      </c>
      <c r="G46" s="1278"/>
      <c r="H46" s="1274"/>
      <c r="I46" s="136" t="s">
        <v>498</v>
      </c>
      <c r="J46" s="1269"/>
      <c r="K46" s="1270"/>
      <c r="L46" s="1269"/>
    </row>
    <row r="47" spans="1:12" ht="108" customHeight="1">
      <c r="A47" s="41"/>
      <c r="C47" s="1248" t="s">
        <v>533</v>
      </c>
      <c r="D47" s="391" t="s">
        <v>884</v>
      </c>
      <c r="E47" s="146">
        <v>0</v>
      </c>
      <c r="F47" s="595" t="s">
        <v>1041</v>
      </c>
      <c r="G47" s="1249"/>
      <c r="H47" s="1225" t="str">
        <f>+Aplicativo!C150</f>
        <v>B4. Presiones y amenazas</v>
      </c>
      <c r="I47" s="147" t="s">
        <v>505</v>
      </c>
      <c r="J47" s="1212">
        <f>+IF(Aplicativo!E181="","",Aplicativo!E181)</f>
        <v>2</v>
      </c>
      <c r="K47" s="1229" t="str">
        <f>+IF(J47="","",VLOOKUP(J47,Aplicativo!C169:I172,2,FALSE))</f>
        <v>Se cuenta con un análisis parcial de las presiones y amenazas a los objetos de conservación</v>
      </c>
      <c r="L47" s="1212" t="str">
        <f>+IF(AND(J47=1),"",IF(AND(J47=2),"",IF(AND(J47=3),2,IF(AND(J47=4),3,""))))</f>
        <v/>
      </c>
    </row>
    <row r="48" spans="1:12" ht="84" customHeight="1">
      <c r="A48" s="41"/>
      <c r="C48" s="1248"/>
      <c r="D48" s="1279" t="s">
        <v>1040</v>
      </c>
      <c r="E48" s="148">
        <v>1</v>
      </c>
      <c r="F48" s="594" t="s">
        <v>886</v>
      </c>
      <c r="G48" s="1249"/>
      <c r="H48" s="1225"/>
      <c r="I48" s="149" t="s">
        <v>505</v>
      </c>
      <c r="J48" s="1212"/>
      <c r="K48" s="1229"/>
      <c r="L48" s="1212"/>
    </row>
    <row r="49" spans="1:12" ht="93" customHeight="1">
      <c r="A49" s="41"/>
      <c r="C49" s="1248"/>
      <c r="D49" s="1279"/>
      <c r="E49" s="148">
        <v>2</v>
      </c>
      <c r="F49" s="594" t="s">
        <v>1042</v>
      </c>
      <c r="G49" s="1249"/>
      <c r="H49" s="1225"/>
      <c r="I49" s="149" t="s">
        <v>496</v>
      </c>
      <c r="J49" s="1212"/>
      <c r="K49" s="1229"/>
      <c r="L49" s="1212"/>
    </row>
    <row r="50" spans="1:12" ht="74.25" customHeight="1">
      <c r="A50" s="41"/>
      <c r="C50" s="1248"/>
      <c r="D50" s="1279"/>
      <c r="E50" s="148">
        <v>3</v>
      </c>
      <c r="F50" s="594" t="s">
        <v>888</v>
      </c>
      <c r="G50" s="1249"/>
      <c r="H50" s="1225"/>
      <c r="I50" s="147" t="s">
        <v>498</v>
      </c>
      <c r="J50" s="1212"/>
      <c r="K50" s="1229"/>
      <c r="L50" s="1212"/>
    </row>
    <row r="51" spans="1:12" ht="74.25" customHeight="1">
      <c r="A51" s="41"/>
      <c r="C51" s="687"/>
      <c r="D51" s="697"/>
      <c r="E51" s="698"/>
      <c r="F51" s="697"/>
      <c r="G51" s="699"/>
      <c r="H51" s="685" t="str">
        <f>+Aplicativo!C273</f>
        <v>C6. Cumplimiento de la zonificación</v>
      </c>
      <c r="I51" s="147" t="s">
        <v>494</v>
      </c>
      <c r="J51" s="1290">
        <f>+IF(Aplicativo!E365="","",Aplicativo!E365)</f>
        <v>2</v>
      </c>
      <c r="K51" s="1229" t="str">
        <f>+IF(J51="","",VLOOKUP(J51,Aplicativo!C283:I286,2,FALSE))</f>
        <v>Se está en proceso de definir una reglamentación específica que regule los usos del área. Se presentan conflictos con los usuarios en el área</v>
      </c>
      <c r="L51" s="1212">
        <f>+IF(AND(J51=1),0,IF(AND(J51=2),1,IF(AND(J51=3),2,IF(AND(J51=4),3,""))))</f>
        <v>1</v>
      </c>
    </row>
    <row r="52" spans="1:12" ht="74.25" customHeight="1">
      <c r="A52" s="41"/>
      <c r="C52" s="687"/>
      <c r="D52" s="700"/>
      <c r="E52" s="701"/>
      <c r="F52" s="700"/>
      <c r="G52" s="702"/>
      <c r="H52" s="703"/>
      <c r="I52" s="147" t="s">
        <v>933</v>
      </c>
      <c r="J52" s="1291"/>
      <c r="K52" s="1229"/>
      <c r="L52" s="1212"/>
    </row>
    <row r="53" spans="1:12" ht="74.25" customHeight="1">
      <c r="A53" s="41"/>
      <c r="C53" s="687"/>
      <c r="D53" s="700"/>
      <c r="E53" s="701"/>
      <c r="F53" s="700"/>
      <c r="G53" s="702"/>
      <c r="H53" s="703"/>
      <c r="I53" s="147" t="s">
        <v>496</v>
      </c>
      <c r="J53" s="1291"/>
      <c r="K53" s="1229"/>
      <c r="L53" s="1212"/>
    </row>
    <row r="54" spans="1:12" ht="74.25" customHeight="1">
      <c r="A54" s="41"/>
      <c r="C54" s="687"/>
      <c r="D54" s="704"/>
      <c r="E54" s="705"/>
      <c r="F54" s="704"/>
      <c r="G54" s="706"/>
      <c r="H54" s="707"/>
      <c r="I54" s="147" t="s">
        <v>498</v>
      </c>
      <c r="J54" s="1292"/>
      <c r="K54" s="1229"/>
      <c r="L54" s="1212"/>
    </row>
    <row r="55" spans="1:12" ht="57.75" customHeight="1">
      <c r="A55" s="41"/>
      <c r="C55" s="1210" t="s">
        <v>534</v>
      </c>
      <c r="D55" s="390" t="s">
        <v>1043</v>
      </c>
      <c r="E55" s="599">
        <v>0</v>
      </c>
      <c r="F55" s="592" t="s">
        <v>535</v>
      </c>
      <c r="G55" s="1237"/>
      <c r="H55" s="1238" t="str">
        <f>+Aplicativo!C307</f>
        <v>C8. Manejo y uso del conocimiento</v>
      </c>
      <c r="I55" s="137" t="s">
        <v>505</v>
      </c>
      <c r="J55" s="1204">
        <f>+IF(Aplicativo!E367="","",Aplicativo!E367)</f>
        <v>1</v>
      </c>
      <c r="K55" s="1205" t="str">
        <f>+IF(J55="","",VLOOKUP(J55,Aplicativo!C317:I320,2,FALSE))</f>
        <v>El conocimiento para la planeación del manejo  es insuficiente o se encuentra desactualizado</v>
      </c>
      <c r="L55" s="1204">
        <f>+IF(AND(J55=1),1,IF(AND(J55=2),2,IF(AND(J55=3),2,IF(AND(J55=4),3,""))))</f>
        <v>1</v>
      </c>
    </row>
    <row r="56" spans="1:12" ht="93" customHeight="1">
      <c r="A56" s="41"/>
      <c r="C56" s="1210"/>
      <c r="D56" s="1205" t="s">
        <v>536</v>
      </c>
      <c r="E56" s="599">
        <v>1</v>
      </c>
      <c r="F56" s="592" t="s">
        <v>1044</v>
      </c>
      <c r="G56" s="1237"/>
      <c r="H56" s="1238"/>
      <c r="I56" s="137" t="s">
        <v>494</v>
      </c>
      <c r="J56" s="1204"/>
      <c r="K56" s="1205"/>
      <c r="L56" s="1204"/>
    </row>
    <row r="57" spans="1:12" ht="85.5" customHeight="1">
      <c r="A57" s="41"/>
      <c r="C57" s="1210"/>
      <c r="D57" s="1205"/>
      <c r="E57" s="599">
        <v>2</v>
      </c>
      <c r="F57" s="592" t="s">
        <v>537</v>
      </c>
      <c r="G57" s="1237"/>
      <c r="H57" s="1238"/>
      <c r="I57" s="137" t="s">
        <v>538</v>
      </c>
      <c r="J57" s="1204"/>
      <c r="K57" s="1205"/>
      <c r="L57" s="1204"/>
    </row>
    <row r="58" spans="1:12" ht="108" customHeight="1">
      <c r="A58" s="41"/>
      <c r="C58" s="1210"/>
      <c r="D58" s="1205"/>
      <c r="E58" s="599">
        <v>3</v>
      </c>
      <c r="F58" s="592" t="s">
        <v>889</v>
      </c>
      <c r="G58" s="1237"/>
      <c r="H58" s="1238"/>
      <c r="I58" s="137" t="s">
        <v>498</v>
      </c>
      <c r="J58" s="1204"/>
      <c r="K58" s="1205"/>
      <c r="L58" s="1204"/>
    </row>
    <row r="59" spans="1:12" ht="90.75" customHeight="1">
      <c r="A59" s="41"/>
      <c r="C59" s="1210" t="s">
        <v>534</v>
      </c>
      <c r="D59" s="596" t="s">
        <v>539</v>
      </c>
      <c r="E59" s="599">
        <v>0</v>
      </c>
      <c r="F59" s="592" t="s">
        <v>891</v>
      </c>
      <c r="G59" s="1271"/>
      <c r="H59" s="1238" t="str">
        <f>+Aplicativo!C324</f>
        <v>C9. Implementación de las líneas de gestión</v>
      </c>
      <c r="I59" s="137" t="s">
        <v>494</v>
      </c>
      <c r="J59" s="1204">
        <f>+IF(Aplicativo!E368="","",Aplicativo!E368)</f>
        <v>2</v>
      </c>
      <c r="K59" s="1205" t="str">
        <f>+IF(J59="","",VLOOKUP(J59,Aplicativo!C334:I337,2,FALSE))</f>
        <v>Las líneas de gestión han sido definidas conjuntamente con los actores estratégicos y tienen un avance inferior al 60%. Su implementación tiene interrupciones</v>
      </c>
      <c r="L59" s="1204">
        <f>+IF(AND(J59=1),0,IF(AND(J59=2),1,IF(AND(J59=3),2,IF(AND(J59=4),3,""))))</f>
        <v>1</v>
      </c>
    </row>
    <row r="60" spans="1:12" ht="89.25" customHeight="1">
      <c r="A60" s="41"/>
      <c r="C60" s="1210"/>
      <c r="D60" s="1276" t="s">
        <v>540</v>
      </c>
      <c r="E60" s="599">
        <v>1</v>
      </c>
      <c r="F60" s="592" t="s">
        <v>1076</v>
      </c>
      <c r="G60" s="1271"/>
      <c r="H60" s="1238"/>
      <c r="I60" s="137" t="s">
        <v>495</v>
      </c>
      <c r="J60" s="1204"/>
      <c r="K60" s="1205"/>
      <c r="L60" s="1204"/>
    </row>
    <row r="61" spans="1:12" ht="98.25" customHeight="1">
      <c r="A61" s="41"/>
      <c r="C61" s="1210"/>
      <c r="D61" s="1276"/>
      <c r="E61" s="599">
        <v>2</v>
      </c>
      <c r="F61" s="592" t="s">
        <v>1077</v>
      </c>
      <c r="G61" s="1271"/>
      <c r="H61" s="1238"/>
      <c r="I61" s="137" t="s">
        <v>496</v>
      </c>
      <c r="J61" s="1204"/>
      <c r="K61" s="1205"/>
      <c r="L61" s="1204"/>
    </row>
    <row r="62" spans="1:12" ht="108" customHeight="1">
      <c r="A62" s="41"/>
      <c r="C62" s="1210"/>
      <c r="D62" s="1276"/>
      <c r="E62" s="599">
        <v>3</v>
      </c>
      <c r="F62" s="592" t="s">
        <v>892</v>
      </c>
      <c r="G62" s="1271"/>
      <c r="H62" s="1238"/>
      <c r="I62" s="137" t="s">
        <v>498</v>
      </c>
      <c r="J62" s="1204"/>
      <c r="K62" s="1205"/>
      <c r="L62" s="1204"/>
    </row>
    <row r="63" spans="1:12" ht="54" customHeight="1">
      <c r="A63" s="41"/>
      <c r="C63" s="1272" t="s">
        <v>499</v>
      </c>
      <c r="D63" s="389" t="s">
        <v>893</v>
      </c>
      <c r="E63" s="135">
        <v>0</v>
      </c>
      <c r="F63" s="590" t="s">
        <v>541</v>
      </c>
      <c r="G63" s="1278"/>
      <c r="H63" s="1274" t="str">
        <f>+Aplicativo!C517</f>
        <v>E2. Talento humano</v>
      </c>
      <c r="I63" s="136">
        <v>1</v>
      </c>
      <c r="J63" s="1275">
        <f>+IF(Aplicativo!E557="","",Aplicativo!E557)</f>
        <v>1</v>
      </c>
      <c r="K63" s="1270" t="str">
        <f>+IF(J63="","",VLOOKUP(J63,Aplicativo!C527:I530,2,FALSE))</f>
        <v>El personal es insuficiente para implementar todas las líneas de gestión y sus destrezas y competencias no son las requeridas</v>
      </c>
      <c r="L63" s="1269">
        <f>+IF(AND(J63=1),0,IF(AND(J63=2),1,IF(AND(J63=3),3,IF(AND(J63=4),3,""))))</f>
        <v>0</v>
      </c>
    </row>
    <row r="64" spans="1:12" ht="63" customHeight="1">
      <c r="A64" s="41"/>
      <c r="C64" s="1272"/>
      <c r="D64" s="1270" t="s">
        <v>542</v>
      </c>
      <c r="E64" s="135">
        <v>1</v>
      </c>
      <c r="F64" s="590" t="s">
        <v>543</v>
      </c>
      <c r="G64" s="1278"/>
      <c r="H64" s="1274"/>
      <c r="I64" s="136">
        <v>2</v>
      </c>
      <c r="J64" s="1275"/>
      <c r="K64" s="1270"/>
      <c r="L64" s="1269"/>
    </row>
    <row r="65" spans="1:12" ht="78" customHeight="1">
      <c r="A65" s="41"/>
      <c r="C65" s="1272"/>
      <c r="D65" s="1270"/>
      <c r="E65" s="135">
        <v>2</v>
      </c>
      <c r="F65" s="590" t="s">
        <v>544</v>
      </c>
      <c r="G65" s="1278"/>
      <c r="H65" s="1274"/>
      <c r="I65" s="136" t="s">
        <v>505</v>
      </c>
      <c r="J65" s="1275"/>
      <c r="K65" s="1270"/>
      <c r="L65" s="1269"/>
    </row>
    <row r="66" spans="1:12" ht="65.25" customHeight="1">
      <c r="A66" s="41"/>
      <c r="C66" s="1272"/>
      <c r="D66" s="1270"/>
      <c r="E66" s="135">
        <v>3</v>
      </c>
      <c r="F66" s="590" t="s">
        <v>545</v>
      </c>
      <c r="G66" s="1278"/>
      <c r="H66" s="1274"/>
      <c r="I66" s="136" t="s">
        <v>546</v>
      </c>
      <c r="J66" s="1275"/>
      <c r="K66" s="1270"/>
      <c r="L66" s="1269"/>
    </row>
    <row r="67" spans="1:12" ht="61.5" customHeight="1">
      <c r="A67" s="41"/>
      <c r="C67" s="1272" t="s">
        <v>547</v>
      </c>
      <c r="D67" s="389" t="s">
        <v>897</v>
      </c>
      <c r="E67" s="135">
        <v>0</v>
      </c>
      <c r="F67" s="590" t="s">
        <v>895</v>
      </c>
      <c r="G67" s="1278"/>
      <c r="H67" s="1274" t="str">
        <f>+Aplicativo!C517</f>
        <v>E2. Talento humano</v>
      </c>
      <c r="I67" s="136" t="s">
        <v>505</v>
      </c>
      <c r="J67" s="1275">
        <f>+IF(Aplicativo!E557="","",Aplicativo!E557)</f>
        <v>1</v>
      </c>
      <c r="K67" s="1270" t="str">
        <f>+IF(J67="","",VLOOKUP(J67,Aplicativo!C527:I530,2,FALSE))</f>
        <v>El personal es insuficiente para implementar todas las líneas de gestión y sus destrezas y competencias no son las requeridas</v>
      </c>
      <c r="L67" s="1269">
        <f>+IF(AND(J67=1),1,IF(AND(J67=2),1,IF(AND(J67=3),2,IF(AND(J67=4),3,""))))</f>
        <v>1</v>
      </c>
    </row>
    <row r="68" spans="1:12" ht="80.25" customHeight="1">
      <c r="A68" s="41"/>
      <c r="C68" s="1272"/>
      <c r="D68" s="1270" t="s">
        <v>894</v>
      </c>
      <c r="E68" s="135">
        <v>1</v>
      </c>
      <c r="F68" s="590" t="s">
        <v>548</v>
      </c>
      <c r="G68" s="1278"/>
      <c r="H68" s="1274"/>
      <c r="I68" s="136" t="s">
        <v>516</v>
      </c>
      <c r="J68" s="1275"/>
      <c r="K68" s="1270"/>
      <c r="L68" s="1269"/>
    </row>
    <row r="69" spans="1:12" ht="74.25" customHeight="1">
      <c r="A69" s="41"/>
      <c r="C69" s="1272"/>
      <c r="D69" s="1270"/>
      <c r="E69" s="135">
        <v>2</v>
      </c>
      <c r="F69" s="590" t="s">
        <v>549</v>
      </c>
      <c r="G69" s="1278"/>
      <c r="H69" s="1274"/>
      <c r="I69" s="136" t="s">
        <v>496</v>
      </c>
      <c r="J69" s="1275"/>
      <c r="K69" s="1270"/>
      <c r="L69" s="1269"/>
    </row>
    <row r="70" spans="1:12" ht="59.25" customHeight="1">
      <c r="A70" s="41"/>
      <c r="C70" s="1272"/>
      <c r="D70" s="1270"/>
      <c r="E70" s="135">
        <v>3</v>
      </c>
      <c r="F70" s="590" t="s">
        <v>896</v>
      </c>
      <c r="G70" s="1278"/>
      <c r="H70" s="1274"/>
      <c r="I70" s="136" t="s">
        <v>498</v>
      </c>
      <c r="J70" s="1275"/>
      <c r="K70" s="1270"/>
      <c r="L70" s="1269"/>
    </row>
    <row r="71" spans="1:12" ht="57.75" customHeight="1">
      <c r="A71" s="41"/>
      <c r="C71" s="1272" t="s">
        <v>499</v>
      </c>
      <c r="D71" s="389" t="s">
        <v>898</v>
      </c>
      <c r="E71" s="135">
        <v>0</v>
      </c>
      <c r="F71" s="590" t="s">
        <v>550</v>
      </c>
      <c r="G71" s="1278"/>
      <c r="H71" s="1274" t="str">
        <f>+Aplicativo!C500</f>
        <v>E1. Sostenibilidad financiera</v>
      </c>
      <c r="I71" s="136" t="s">
        <v>494</v>
      </c>
      <c r="J71" s="1275">
        <f>+IF(Aplicativo!E556="","",Aplicativo!E556)</f>
        <v>2</v>
      </c>
      <c r="K71" s="1270" t="str">
        <f>+IF(J71="","",VLOOKUP(J71,Aplicativo!C510:I513,2,FALSE))</f>
        <v>Existe un presupuesto que cubre parte de los costos recurrentes</v>
      </c>
      <c r="L71" s="1269">
        <f>+IF(AND(J71=1),0,IF(AND(J71=2),1,IF(AND(J71=3),2,IF(AND(J71=4),3,""))))</f>
        <v>1</v>
      </c>
    </row>
    <row r="72" spans="1:12" ht="87.75" customHeight="1">
      <c r="A72" s="41"/>
      <c r="C72" s="1272"/>
      <c r="D72" s="1270" t="s">
        <v>551</v>
      </c>
      <c r="E72" s="135">
        <v>1</v>
      </c>
      <c r="F72" s="590" t="s">
        <v>1045</v>
      </c>
      <c r="G72" s="1278"/>
      <c r="H72" s="1274"/>
      <c r="I72" s="136" t="s">
        <v>495</v>
      </c>
      <c r="J72" s="1275"/>
      <c r="K72" s="1270"/>
      <c r="L72" s="1269"/>
    </row>
    <row r="73" spans="1:12" ht="75.75" customHeight="1">
      <c r="A73" s="41"/>
      <c r="C73" s="1272"/>
      <c r="D73" s="1270"/>
      <c r="E73" s="135">
        <v>2</v>
      </c>
      <c r="F73" s="590" t="s">
        <v>1078</v>
      </c>
      <c r="G73" s="1278"/>
      <c r="H73" s="1274"/>
      <c r="I73" s="136" t="s">
        <v>496</v>
      </c>
      <c r="J73" s="1275"/>
      <c r="K73" s="1270"/>
      <c r="L73" s="1269"/>
    </row>
    <row r="74" spans="1:12" ht="72" customHeight="1">
      <c r="A74" s="41"/>
      <c r="C74" s="1272"/>
      <c r="D74" s="1270"/>
      <c r="E74" s="135">
        <v>3</v>
      </c>
      <c r="F74" s="590" t="s">
        <v>1046</v>
      </c>
      <c r="G74" s="1278"/>
      <c r="H74" s="1274"/>
      <c r="I74" s="136" t="s">
        <v>498</v>
      </c>
      <c r="J74" s="1275"/>
      <c r="K74" s="1270"/>
      <c r="L74" s="1269"/>
    </row>
    <row r="75" spans="1:12" ht="79.5" customHeight="1">
      <c r="A75" s="41"/>
      <c r="C75" s="1272" t="s">
        <v>499</v>
      </c>
      <c r="D75" s="389" t="s">
        <v>899</v>
      </c>
      <c r="E75" s="135">
        <v>0</v>
      </c>
      <c r="F75" s="590" t="s">
        <v>554</v>
      </c>
      <c r="G75" s="1273"/>
      <c r="H75" s="1274" t="str">
        <f>+Aplicativo!C500</f>
        <v>E1. Sostenibilidad financiera</v>
      </c>
      <c r="I75" s="136" t="s">
        <v>494</v>
      </c>
      <c r="J75" s="1275">
        <f>+IF(Aplicativo!E556="","",Aplicativo!E556)</f>
        <v>2</v>
      </c>
      <c r="K75" s="1270" t="str">
        <f>+IF(J75="","",VLOOKUP(J75,Aplicativo!C510:I513,2,FALSE))</f>
        <v>Existe un presupuesto que cubre parte de los costos recurrentes</v>
      </c>
      <c r="L75" s="1269">
        <f>+IF(AND(J75=1),0,IF(AND(J75=2),2,IF(AND(J75=3),2,IF(AND(J75=4),3,""))))</f>
        <v>2</v>
      </c>
    </row>
    <row r="76" spans="1:12" ht="72.75" customHeight="1">
      <c r="A76" s="41"/>
      <c r="C76" s="1272"/>
      <c r="D76" s="1270" t="s">
        <v>555</v>
      </c>
      <c r="E76" s="135">
        <v>1</v>
      </c>
      <c r="F76" s="590" t="s">
        <v>556</v>
      </c>
      <c r="G76" s="1273"/>
      <c r="H76" s="1274"/>
      <c r="I76" s="136" t="s">
        <v>505</v>
      </c>
      <c r="J76" s="1275"/>
      <c r="K76" s="1270"/>
      <c r="L76" s="1269"/>
    </row>
    <row r="77" spans="1:12" ht="84" customHeight="1">
      <c r="A77" s="41"/>
      <c r="C77" s="1272"/>
      <c r="D77" s="1270"/>
      <c r="E77" s="135">
        <v>2</v>
      </c>
      <c r="F77" s="590" t="s">
        <v>557</v>
      </c>
      <c r="G77" s="1273"/>
      <c r="H77" s="1274"/>
      <c r="I77" s="136" t="s">
        <v>558</v>
      </c>
      <c r="J77" s="1275"/>
      <c r="K77" s="1270"/>
      <c r="L77" s="1269"/>
    </row>
    <row r="78" spans="1:12" ht="63" customHeight="1">
      <c r="A78" s="41"/>
      <c r="C78" s="1272"/>
      <c r="D78" s="1270"/>
      <c r="E78" s="135">
        <v>3</v>
      </c>
      <c r="F78" s="590" t="s">
        <v>559</v>
      </c>
      <c r="G78" s="1273"/>
      <c r="H78" s="1274"/>
      <c r="I78" s="136" t="s">
        <v>498</v>
      </c>
      <c r="J78" s="1275"/>
      <c r="K78" s="1270"/>
      <c r="L78" s="1269"/>
    </row>
    <row r="79" spans="1:12" ht="79.5" customHeight="1">
      <c r="A79" s="41"/>
      <c r="C79" s="1210" t="s">
        <v>534</v>
      </c>
      <c r="D79" s="390" t="s">
        <v>903</v>
      </c>
      <c r="E79" s="599">
        <v>0</v>
      </c>
      <c r="F79" s="592" t="s">
        <v>900</v>
      </c>
      <c r="G79" s="1276"/>
      <c r="H79" s="1277" t="str">
        <f>+Aplicativo!C500</f>
        <v>E1. Sostenibilidad financiera</v>
      </c>
      <c r="I79" s="137" t="s">
        <v>934</v>
      </c>
      <c r="J79" s="1204">
        <f>+IF(Aplicativo!E556="","",Aplicativo!E556)</f>
        <v>2</v>
      </c>
      <c r="K79" s="1205" t="str">
        <f>+IF(J79="","",VLOOKUP(J79,Aplicativo!C510:I513,2,FALSE))</f>
        <v>Existe un presupuesto que cubre parte de los costos recurrentes</v>
      </c>
      <c r="L79" s="1204">
        <f>+IF(AND(J79=1),0,IF(AND(J79=2),1,IF(AND(J79=3),2,IF(AND(J79=4),3,""))))</f>
        <v>1</v>
      </c>
    </row>
    <row r="80" spans="1:12" ht="51.75" customHeight="1">
      <c r="A80" s="41"/>
      <c r="C80" s="1210"/>
      <c r="D80" s="1205" t="s">
        <v>560</v>
      </c>
      <c r="E80" s="599">
        <v>1</v>
      </c>
      <c r="F80" s="592" t="s">
        <v>561</v>
      </c>
      <c r="G80" s="1276"/>
      <c r="H80" s="1277"/>
      <c r="I80" s="137" t="s">
        <v>933</v>
      </c>
      <c r="J80" s="1204"/>
      <c r="K80" s="1205"/>
      <c r="L80" s="1204"/>
    </row>
    <row r="81" spans="1:12" ht="45.75" customHeight="1">
      <c r="A81" s="41"/>
      <c r="C81" s="1210"/>
      <c r="D81" s="1205"/>
      <c r="E81" s="599">
        <v>2</v>
      </c>
      <c r="F81" s="592" t="s">
        <v>562</v>
      </c>
      <c r="G81" s="1276"/>
      <c r="H81" s="1277"/>
      <c r="I81" s="137" t="s">
        <v>496</v>
      </c>
      <c r="J81" s="1204"/>
      <c r="K81" s="1205"/>
      <c r="L81" s="1204"/>
    </row>
    <row r="82" spans="1:12" ht="75.75" customHeight="1">
      <c r="A82" s="41"/>
      <c r="C82" s="1210"/>
      <c r="D82" s="1205"/>
      <c r="E82" s="599">
        <v>3</v>
      </c>
      <c r="F82" s="592" t="s">
        <v>563</v>
      </c>
      <c r="G82" s="1276"/>
      <c r="H82" s="1277"/>
      <c r="I82" s="137" t="s">
        <v>498</v>
      </c>
      <c r="J82" s="1204"/>
      <c r="K82" s="1205"/>
      <c r="L82" s="1204"/>
    </row>
    <row r="83" spans="1:12" ht="63" customHeight="1">
      <c r="A83" s="41"/>
      <c r="C83" s="1272" t="s">
        <v>499</v>
      </c>
      <c r="D83" s="389" t="s">
        <v>902</v>
      </c>
      <c r="E83" s="135">
        <v>0</v>
      </c>
      <c r="F83" s="590" t="s">
        <v>564</v>
      </c>
      <c r="G83" s="1273"/>
      <c r="H83" s="1274" t="str">
        <f>+Aplicativo!C534</f>
        <v>E3. Equipo e infraestructura</v>
      </c>
      <c r="I83" s="136">
        <v>1</v>
      </c>
      <c r="J83" s="1275">
        <f>+IF(Aplicativo!E558="","",Aplicativo!E558)</f>
        <v>3</v>
      </c>
      <c r="K83" s="1270" t="str">
        <f>+IF(J83="","",VLOOKUP(J83,Aplicativo!C547:I550,2,FALSE))</f>
        <v>El  equipo e infraestructura son adecuados y su mantenimiento es esporádico.</v>
      </c>
      <c r="L83" s="1269">
        <f>+IF(AND(J83=1),0,IF(AND(J83=2),1,IF(AND(J83=3),3,IF(AND(J83=4),3,""))))</f>
        <v>3</v>
      </c>
    </row>
    <row r="84" spans="1:12" ht="78" customHeight="1">
      <c r="A84" s="41"/>
      <c r="C84" s="1272"/>
      <c r="D84" s="1270" t="s">
        <v>565</v>
      </c>
      <c r="E84" s="135">
        <v>1</v>
      </c>
      <c r="F84" s="590" t="s">
        <v>566</v>
      </c>
      <c r="G84" s="1273"/>
      <c r="H84" s="1274"/>
      <c r="I84" s="136">
        <v>2</v>
      </c>
      <c r="J84" s="1275"/>
      <c r="K84" s="1270"/>
      <c r="L84" s="1269"/>
    </row>
    <row r="85" spans="1:12" ht="64.5" customHeight="1">
      <c r="A85" s="41"/>
      <c r="C85" s="1272"/>
      <c r="D85" s="1270"/>
      <c r="E85" s="135">
        <v>2</v>
      </c>
      <c r="F85" s="590" t="s">
        <v>567</v>
      </c>
      <c r="G85" s="1273"/>
      <c r="H85" s="1274"/>
      <c r="I85" s="136" t="s">
        <v>505</v>
      </c>
      <c r="J85" s="1275"/>
      <c r="K85" s="1270"/>
      <c r="L85" s="1269"/>
    </row>
    <row r="86" spans="1:12" ht="64.5" customHeight="1">
      <c r="A86" s="41"/>
      <c r="C86" s="1272"/>
      <c r="D86" s="1270"/>
      <c r="E86" s="135">
        <v>3</v>
      </c>
      <c r="F86" s="590" t="s">
        <v>1008</v>
      </c>
      <c r="G86" s="1273"/>
      <c r="H86" s="1274"/>
      <c r="I86" s="136" t="s">
        <v>546</v>
      </c>
      <c r="J86" s="1275"/>
      <c r="K86" s="1270"/>
      <c r="L86" s="1269"/>
    </row>
    <row r="87" spans="1:12" ht="68.25" customHeight="1">
      <c r="A87" s="41"/>
      <c r="C87" s="1210" t="s">
        <v>534</v>
      </c>
      <c r="D87" s="390" t="s">
        <v>1079</v>
      </c>
      <c r="E87" s="599">
        <v>0</v>
      </c>
      <c r="F87" s="592" t="s">
        <v>569</v>
      </c>
      <c r="G87" s="1271"/>
      <c r="H87" s="1238" t="str">
        <f>+Aplicativo!C534</f>
        <v>E3. Equipo e infraestructura</v>
      </c>
      <c r="I87" s="137" t="s">
        <v>934</v>
      </c>
      <c r="J87" s="1204">
        <f>+IF(Aplicativo!E558="","",Aplicativo!E558)</f>
        <v>3</v>
      </c>
      <c r="K87" s="1205" t="str">
        <f>+IF(J87="","",VLOOKUP(J87,Aplicativo!C547:I550,2,FALSE))</f>
        <v>El  equipo e infraestructura son adecuados y su mantenimiento es esporádico.</v>
      </c>
      <c r="L87" s="1204">
        <f>+IF(AND(J87=1),0,IF(AND(J87=2),1,IF(AND(J87=3),2,IF(AND(J87=4),3,""))))</f>
        <v>2</v>
      </c>
    </row>
    <row r="88" spans="1:12" ht="38.25" customHeight="1">
      <c r="A88" s="41"/>
      <c r="C88" s="1210"/>
      <c r="D88" s="1205" t="s">
        <v>570</v>
      </c>
      <c r="E88" s="599">
        <v>1</v>
      </c>
      <c r="F88" s="592" t="s">
        <v>571</v>
      </c>
      <c r="G88" s="1271"/>
      <c r="H88" s="1238"/>
      <c r="I88" s="137" t="s">
        <v>933</v>
      </c>
      <c r="J88" s="1204"/>
      <c r="K88" s="1205"/>
      <c r="L88" s="1204"/>
    </row>
    <row r="89" spans="1:12" ht="51.75" customHeight="1">
      <c r="A89" s="41"/>
      <c r="C89" s="1210"/>
      <c r="D89" s="1205"/>
      <c r="E89" s="599">
        <v>2</v>
      </c>
      <c r="F89" s="592" t="s">
        <v>572</v>
      </c>
      <c r="G89" s="1271"/>
      <c r="H89" s="1238"/>
      <c r="I89" s="137" t="s">
        <v>496</v>
      </c>
      <c r="J89" s="1204"/>
      <c r="K89" s="1205"/>
      <c r="L89" s="1204"/>
    </row>
    <row r="90" spans="1:12" ht="64.5" customHeight="1">
      <c r="A90" s="41"/>
      <c r="C90" s="1210"/>
      <c r="D90" s="1205"/>
      <c r="E90" s="599">
        <v>3</v>
      </c>
      <c r="F90" s="592" t="s">
        <v>1009</v>
      </c>
      <c r="G90" s="1271"/>
      <c r="H90" s="1238"/>
      <c r="I90" s="137" t="s">
        <v>498</v>
      </c>
      <c r="J90" s="1204"/>
      <c r="K90" s="1205"/>
      <c r="L90" s="1204"/>
    </row>
    <row r="91" spans="1:12" ht="64.5" customHeight="1">
      <c r="A91" s="41"/>
      <c r="C91" s="1210" t="s">
        <v>534</v>
      </c>
      <c r="D91" s="390" t="s">
        <v>901</v>
      </c>
      <c r="E91" s="599">
        <v>0</v>
      </c>
      <c r="F91" s="592" t="s">
        <v>574</v>
      </c>
      <c r="G91" s="1205" t="s">
        <v>1069</v>
      </c>
      <c r="H91" s="1238" t="str">
        <f>+Aplicativo!C419</f>
        <v>D3. Cualificación de actores estratégicos</v>
      </c>
      <c r="I91" s="1260"/>
      <c r="J91" s="1204">
        <f>+IF(Aplicativo!E493="","",Aplicativo!E493)</f>
        <v>3</v>
      </c>
      <c r="K91" s="1260"/>
      <c r="L91" s="1261">
        <f>+IF(AND(Aplicativo!H429="No",Aplicativo!H435=1),0,IF(AND(Aplicativo!H429="Si",Aplicativo!H435=3),2,IF(AND(Aplicativo!H429="Si",Aplicativo!H435=4),3,0)))</f>
        <v>2</v>
      </c>
    </row>
    <row r="92" spans="1:12" ht="61.5" customHeight="1">
      <c r="A92" s="41"/>
      <c r="C92" s="1210"/>
      <c r="D92" s="1205" t="s">
        <v>575</v>
      </c>
      <c r="E92" s="599">
        <v>1</v>
      </c>
      <c r="F92" s="592" t="s">
        <v>576</v>
      </c>
      <c r="G92" s="1205"/>
      <c r="H92" s="1238"/>
      <c r="I92" s="1260"/>
      <c r="J92" s="1204"/>
      <c r="K92" s="1260"/>
      <c r="L92" s="1262"/>
    </row>
    <row r="93" spans="1:12" ht="85.5" customHeight="1">
      <c r="A93" s="41"/>
      <c r="C93" s="1210"/>
      <c r="D93" s="1205"/>
      <c r="E93" s="599">
        <v>2</v>
      </c>
      <c r="F93" s="592" t="s">
        <v>1047</v>
      </c>
      <c r="G93" s="1205"/>
      <c r="H93" s="1238"/>
      <c r="I93" s="1260"/>
      <c r="J93" s="1204"/>
      <c r="K93" s="1260"/>
      <c r="L93" s="1262"/>
    </row>
    <row r="94" spans="1:12" ht="64.5" customHeight="1">
      <c r="A94" s="41"/>
      <c r="C94" s="1210"/>
      <c r="D94" s="1205"/>
      <c r="E94" s="599">
        <v>3</v>
      </c>
      <c r="F94" s="592" t="s">
        <v>1048</v>
      </c>
      <c r="G94" s="1205"/>
      <c r="H94" s="1238"/>
      <c r="I94" s="1260"/>
      <c r="J94" s="1204"/>
      <c r="K94" s="1260"/>
      <c r="L94" s="1265"/>
    </row>
    <row r="95" spans="1:12" ht="108" customHeight="1">
      <c r="A95" s="41"/>
      <c r="C95" s="1266" t="s">
        <v>492</v>
      </c>
      <c r="D95" s="388" t="s">
        <v>1080</v>
      </c>
      <c r="E95" s="133">
        <v>0</v>
      </c>
      <c r="F95" s="589" t="s">
        <v>579</v>
      </c>
      <c r="G95" s="1245"/>
      <c r="H95" s="1246" t="str">
        <f>+'Resumen '!C22</f>
        <v>C7. Articulación de la gestión del área con los planes de ordenamiento territorial</v>
      </c>
      <c r="I95" s="134" t="s">
        <v>505</v>
      </c>
      <c r="J95" s="1247">
        <f>+IF(Aplicativo!E366="","",Aplicativo!E366)</f>
        <v>4</v>
      </c>
      <c r="K95" s="1233" t="str">
        <f>+IF(J95="","",VLOOKUP(J95,Aplicativo!C300:I303,2,FALSE))</f>
        <v>El plan de ordenamiento reconoce el área protegida como determinante ambiental y su programa de ejecución y la zonificación ambiental del municipio lo integran y reconocen, lo cual se evidencia en la implementación de acciones</v>
      </c>
      <c r="L95" s="1247">
        <f>+IF(AND(J95=1),1,IF(AND(J95=2),1,IF(AND(J95=3),2,IF(AND(J95=4),3,""))))</f>
        <v>3</v>
      </c>
    </row>
    <row r="96" spans="1:12" ht="108" customHeight="1">
      <c r="A96" s="41"/>
      <c r="C96" s="1266"/>
      <c r="D96" s="1233" t="s">
        <v>1102</v>
      </c>
      <c r="E96" s="133">
        <v>1</v>
      </c>
      <c r="F96" s="589" t="s">
        <v>1082</v>
      </c>
      <c r="G96" s="1245"/>
      <c r="H96" s="1246"/>
      <c r="I96" s="134" t="s">
        <v>516</v>
      </c>
      <c r="J96" s="1247"/>
      <c r="K96" s="1233"/>
      <c r="L96" s="1247"/>
    </row>
    <row r="97" spans="1:12" ht="95.25" customHeight="1">
      <c r="A97" s="41"/>
      <c r="C97" s="1266"/>
      <c r="D97" s="1233"/>
      <c r="E97" s="133">
        <v>2</v>
      </c>
      <c r="F97" s="589" t="s">
        <v>1083</v>
      </c>
      <c r="G97" s="1245"/>
      <c r="H97" s="1246"/>
      <c r="I97" s="134" t="s">
        <v>496</v>
      </c>
      <c r="J97" s="1247"/>
      <c r="K97" s="1233"/>
      <c r="L97" s="1247"/>
    </row>
    <row r="98" spans="1:12" ht="93" customHeight="1">
      <c r="A98" s="41"/>
      <c r="C98" s="1266"/>
      <c r="D98" s="1233"/>
      <c r="E98" s="133">
        <v>3</v>
      </c>
      <c r="F98" s="589" t="s">
        <v>1084</v>
      </c>
      <c r="G98" s="1245"/>
      <c r="H98" s="1246"/>
      <c r="I98" s="134" t="s">
        <v>498</v>
      </c>
      <c r="J98" s="1247"/>
      <c r="K98" s="1233"/>
      <c r="L98" s="1247"/>
    </row>
    <row r="99" spans="1:12" ht="155.25" customHeight="1">
      <c r="A99" s="41"/>
      <c r="C99" s="1266"/>
      <c r="D99" s="140" t="s">
        <v>1085</v>
      </c>
      <c r="E99" s="141" t="s">
        <v>524</v>
      </c>
      <c r="F99" s="140" t="s">
        <v>1086</v>
      </c>
      <c r="G99" s="593"/>
      <c r="H99" s="138" t="str">
        <f>+Aplicativo!C219</f>
        <v>C3. Coherencia e implementación del plan de manejo</v>
      </c>
      <c r="I99" s="143" t="s">
        <v>580</v>
      </c>
      <c r="J99" s="139">
        <f>+IF(Aplicativo!E362="","",Aplicativo!E362)</f>
        <v>2</v>
      </c>
      <c r="K99" s="140" t="str">
        <f>+IF(J99="","",VLOOKUP(J99,Aplicativo!C231:I234,2,FALSE))</f>
        <v>Existen vacíos en la coherencia en todos los componentes del plan de manejo. Se implementa parcialmente</v>
      </c>
      <c r="L99" s="139">
        <f>+IF(J99=4,1,0)</f>
        <v>0</v>
      </c>
    </row>
    <row r="100" spans="1:12" ht="101.1" customHeight="1">
      <c r="A100" s="41"/>
      <c r="C100" s="1266"/>
      <c r="D100" s="1217" t="s">
        <v>1087</v>
      </c>
      <c r="E100" s="1219" t="s">
        <v>524</v>
      </c>
      <c r="F100" s="1217" t="s">
        <v>1049</v>
      </c>
      <c r="G100" s="1267"/>
      <c r="H100" s="138" t="str">
        <f>+Aplicativo!C238</f>
        <v>C4. Articulación con áreas del SINAP y/u otras áreas de importancia para la conservación</v>
      </c>
      <c r="I100" s="143" t="s">
        <v>580</v>
      </c>
      <c r="J100" s="139">
        <f>+IF(Aplicativo!E363="","",Aplicativo!E363)</f>
        <v>4</v>
      </c>
      <c r="K100" s="140" t="str">
        <f>+IF(J100="","",VLOOKUP(J100,Aplicativo!C248:I251,2,FALSE))</f>
        <v>La gestión del área protegida con otras áreas del SINAP y/u otras áreas de importancia para la conservación contribuye a la disminución ó prevención de las presiones y genera conectividad funcional.</v>
      </c>
      <c r="L100" s="139">
        <f>+IF(J100=4,1,0)</f>
        <v>1</v>
      </c>
    </row>
    <row r="101" spans="1:12" ht="138.75" customHeight="1">
      <c r="A101" s="41"/>
      <c r="C101" s="1266"/>
      <c r="D101" s="1218"/>
      <c r="E101" s="1221"/>
      <c r="F101" s="1218"/>
      <c r="G101" s="1268"/>
      <c r="H101" s="138" t="str">
        <f>+Aplicativo!D364</f>
        <v>C5. Articulación transfronteriza para la gestión</v>
      </c>
      <c r="I101" s="143" t="s">
        <v>580</v>
      </c>
      <c r="J101" s="139">
        <f>+IF(Aplicativo!E364="","",Aplicativo!E364)</f>
        <v>0</v>
      </c>
      <c r="K101" s="140" t="e">
        <f>+IF(J101="","",VLOOKUP(J101,Aplicativo!C266:I269,2,FALSE))</f>
        <v>#N/A</v>
      </c>
      <c r="L101" s="139" t="str">
        <f>+IF(J101=4,1,"")</f>
        <v/>
      </c>
    </row>
    <row r="102" spans="1:12" ht="147" customHeight="1">
      <c r="A102" s="41"/>
      <c r="C102" s="1266"/>
      <c r="D102" s="140" t="s">
        <v>1103</v>
      </c>
      <c r="E102" s="141" t="s">
        <v>524</v>
      </c>
      <c r="F102" s="140" t="s">
        <v>1090</v>
      </c>
      <c r="G102" s="593"/>
      <c r="H102" s="145" t="str">
        <f>+Aplicativo!C185</f>
        <v>C1. Coherencia en el diseño del área protegida</v>
      </c>
      <c r="I102" s="143" t="s">
        <v>592</v>
      </c>
      <c r="J102" s="139">
        <f>+IF(Aplicativo!E360="","",Aplicativo!E360)</f>
        <v>4</v>
      </c>
      <c r="K102" s="150" t="str">
        <f>+IF(J102="","",VLOOKUP(J102,Aplicativo!C195:I198,2,FALSE))</f>
        <v>La categoría de manejo, el diseño del área y la zonificación son coherentes entre sí, favoreciendo el cumplimiento de los objetivos de conservación</v>
      </c>
      <c r="L102" s="139">
        <f>+IF(J102&gt;=3,1,0)</f>
        <v>1</v>
      </c>
    </row>
    <row r="103" spans="1:12" ht="84" customHeight="1">
      <c r="A103" s="41"/>
      <c r="C103" s="1210" t="s">
        <v>534</v>
      </c>
      <c r="D103" s="390" t="s">
        <v>904</v>
      </c>
      <c r="E103" s="599">
        <v>0</v>
      </c>
      <c r="F103" s="592" t="s">
        <v>581</v>
      </c>
      <c r="G103" s="1259"/>
      <c r="H103" s="1238" t="str">
        <f>+Aplicativo!C373</f>
        <v>D1. Legitimidad de las instancias para la participación y coordinación</v>
      </c>
      <c r="I103" s="494" t="s">
        <v>934</v>
      </c>
      <c r="J103" s="1261">
        <f>+IF(Aplicativo!H398="","",Aplicativo!H398)</f>
        <v>1</v>
      </c>
      <c r="K103" s="1205" t="str">
        <f>+IF(J103="","",VLOOKUP(J103,Aplicativo!C394:I397,2,FALSE))</f>
        <v>No existen instancias para la participación y coordinación con actores estratégicos en la gestión del AP</v>
      </c>
      <c r="L103" s="1204">
        <f>+IF(AND(J103=1),0,IF(AND(J103=2),1,IF(AND(J103=3),2,IF(AND(J103=4),3,""))))</f>
        <v>0</v>
      </c>
    </row>
    <row r="104" spans="1:12" ht="76.5" customHeight="1">
      <c r="A104" s="41"/>
      <c r="C104" s="1210"/>
      <c r="D104" s="1205" t="s">
        <v>1050</v>
      </c>
      <c r="E104" s="599">
        <v>1</v>
      </c>
      <c r="F104" s="592" t="s">
        <v>583</v>
      </c>
      <c r="G104" s="1259"/>
      <c r="H104" s="1238"/>
      <c r="I104" s="494" t="s">
        <v>933</v>
      </c>
      <c r="J104" s="1262"/>
      <c r="K104" s="1205"/>
      <c r="L104" s="1204"/>
    </row>
    <row r="105" spans="1:12" ht="81.75" customHeight="1">
      <c r="A105" s="41"/>
      <c r="C105" s="1210"/>
      <c r="D105" s="1205"/>
      <c r="E105" s="599">
        <v>2</v>
      </c>
      <c r="F105" s="592" t="s">
        <v>1051</v>
      </c>
      <c r="G105" s="1259"/>
      <c r="H105" s="1238"/>
      <c r="I105" s="494" t="s">
        <v>943</v>
      </c>
      <c r="J105" s="1262"/>
      <c r="K105" s="1205"/>
      <c r="L105" s="1204"/>
    </row>
    <row r="106" spans="1:12" ht="78" customHeight="1">
      <c r="A106" s="41"/>
      <c r="C106" s="1210"/>
      <c r="D106" s="1205"/>
      <c r="E106" s="599">
        <v>3</v>
      </c>
      <c r="F106" s="592" t="s">
        <v>585</v>
      </c>
      <c r="G106" s="1259"/>
      <c r="H106" s="1238"/>
      <c r="I106" s="494" t="s">
        <v>944</v>
      </c>
      <c r="J106" s="1263"/>
      <c r="K106" s="1205"/>
      <c r="L106" s="1204"/>
    </row>
    <row r="107" spans="1:12" ht="74.25" customHeight="1">
      <c r="A107" s="41"/>
      <c r="C107" s="1264" t="s">
        <v>534</v>
      </c>
      <c r="D107" s="390" t="s">
        <v>942</v>
      </c>
      <c r="E107" s="599">
        <v>0</v>
      </c>
      <c r="F107" s="592" t="s">
        <v>905</v>
      </c>
      <c r="G107" s="1205" t="s">
        <v>586</v>
      </c>
      <c r="H107" s="1238" t="str">
        <f>+Aplicativo!C401</f>
        <v>D2. Articulación entre la autoridad ambiental y la tradicional para la gestión del área protegida</v>
      </c>
      <c r="I107" s="494" t="s">
        <v>934</v>
      </c>
      <c r="J107" s="1261">
        <f>+IF(Aplicativo!H416="","",Aplicativo!H416)</f>
        <v>0</v>
      </c>
      <c r="K107" s="1205" t="e">
        <f>+IF(J107="","",VLOOKUP(J107,Aplicativo!C412:I415,2,FALSE))</f>
        <v>#N/A</v>
      </c>
      <c r="L107" s="1204" t="str">
        <f>+IF(AND(J107=1),0,IF(AND(J107=2),1,IF(AND(J107=3),2,IF(AND(J107=4),3,""))))</f>
        <v/>
      </c>
    </row>
    <row r="108" spans="1:12" ht="108" customHeight="1">
      <c r="A108" s="41"/>
      <c r="C108" s="1264"/>
      <c r="D108" s="1205" t="s">
        <v>1052</v>
      </c>
      <c r="E108" s="599">
        <v>1</v>
      </c>
      <c r="F108" s="592" t="s">
        <v>906</v>
      </c>
      <c r="G108" s="1205"/>
      <c r="H108" s="1238"/>
      <c r="I108" s="494" t="s">
        <v>933</v>
      </c>
      <c r="J108" s="1262"/>
      <c r="K108" s="1205"/>
      <c r="L108" s="1204"/>
    </row>
    <row r="109" spans="1:12" ht="108" customHeight="1">
      <c r="A109" s="41"/>
      <c r="C109" s="1264"/>
      <c r="D109" s="1205"/>
      <c r="E109" s="599">
        <v>2</v>
      </c>
      <c r="F109" s="592" t="s">
        <v>907</v>
      </c>
      <c r="G109" s="1205"/>
      <c r="H109" s="1238"/>
      <c r="I109" s="494" t="s">
        <v>943</v>
      </c>
      <c r="J109" s="1262"/>
      <c r="K109" s="1205"/>
      <c r="L109" s="1204"/>
    </row>
    <row r="110" spans="1:12" ht="108" customHeight="1">
      <c r="A110" s="41"/>
      <c r="C110" s="1264"/>
      <c r="D110" s="1205"/>
      <c r="E110" s="599">
        <v>3</v>
      </c>
      <c r="F110" s="592" t="s">
        <v>1053</v>
      </c>
      <c r="G110" s="1205"/>
      <c r="H110" s="1238"/>
      <c r="I110" s="494" t="s">
        <v>944</v>
      </c>
      <c r="J110" s="1263"/>
      <c r="K110" s="1205"/>
      <c r="L110" s="1204"/>
    </row>
    <row r="111" spans="1:12" ht="48.6">
      <c r="A111" s="41"/>
      <c r="C111" s="1236" t="s">
        <v>534</v>
      </c>
      <c r="D111" s="390" t="s">
        <v>908</v>
      </c>
      <c r="E111" s="599">
        <v>0</v>
      </c>
      <c r="F111" s="592" t="s">
        <v>588</v>
      </c>
      <c r="G111" s="1237"/>
      <c r="H111" s="1238" t="str">
        <f>+Aplicativo!C373</f>
        <v>D1. Legitimidad de las instancias para la participación y coordinación</v>
      </c>
      <c r="I111" s="137">
        <v>1</v>
      </c>
      <c r="J111" s="1204">
        <f>+IF(Aplicativo!E491="","",Aplicativo!E491)</f>
        <v>1</v>
      </c>
      <c r="K111" s="1205" t="str">
        <f>+IF(J111="","",VLOOKUP(J111,Aplicativo!C394:I397,2,FALSE))</f>
        <v>No existen instancias para la participación y coordinación con actores estratégicos en la gestión del AP</v>
      </c>
      <c r="L111" s="1204">
        <f>+IF(AND(J111=1),0,IF(AND(J111=2),1,IF(AND(J111=3),2,IF(AND(J111=4),3,""))))</f>
        <v>0</v>
      </c>
    </row>
    <row r="112" spans="1:12" ht="95.25" customHeight="1">
      <c r="A112" s="41"/>
      <c r="C112" s="1236"/>
      <c r="D112" s="1205" t="s">
        <v>1091</v>
      </c>
      <c r="E112" s="599">
        <v>1</v>
      </c>
      <c r="F112" s="592" t="s">
        <v>589</v>
      </c>
      <c r="G112" s="1237"/>
      <c r="H112" s="1238"/>
      <c r="I112" s="137">
        <v>2</v>
      </c>
      <c r="J112" s="1204"/>
      <c r="K112" s="1205"/>
      <c r="L112" s="1204"/>
    </row>
    <row r="113" spans="1:13" ht="87" customHeight="1">
      <c r="A113" s="41"/>
      <c r="C113" s="1236"/>
      <c r="D113" s="1205"/>
      <c r="E113" s="599">
        <v>2</v>
      </c>
      <c r="F113" s="592" t="s">
        <v>1092</v>
      </c>
      <c r="G113" s="1237"/>
      <c r="H113" s="1238"/>
      <c r="I113" s="137">
        <v>3</v>
      </c>
      <c r="J113" s="1204"/>
      <c r="K113" s="1205"/>
      <c r="L113" s="1204"/>
    </row>
    <row r="114" spans="1:13" ht="68.25" customHeight="1">
      <c r="A114" s="41"/>
      <c r="C114" s="1236"/>
      <c r="D114" s="1205"/>
      <c r="E114" s="599">
        <v>3</v>
      </c>
      <c r="F114" s="592" t="s">
        <v>1054</v>
      </c>
      <c r="G114" s="1237"/>
      <c r="H114" s="1238"/>
      <c r="I114" s="137" t="s">
        <v>498</v>
      </c>
      <c r="J114" s="1204"/>
      <c r="K114" s="1205"/>
      <c r="L114" s="1204"/>
    </row>
    <row r="115" spans="1:13" ht="81" customHeight="1">
      <c r="A115" s="41"/>
      <c r="C115" s="1236"/>
      <c r="D115" s="1217" t="s">
        <v>910</v>
      </c>
      <c r="E115" s="1219" t="s">
        <v>524</v>
      </c>
      <c r="F115" s="1217" t="s">
        <v>909</v>
      </c>
      <c r="G115" s="1239"/>
      <c r="H115" s="138" t="str">
        <f>+Aplicativo!C373</f>
        <v>D1. Legitimidad de las instancias para la participación y coordinación</v>
      </c>
      <c r="I115" s="143" t="s">
        <v>592</v>
      </c>
      <c r="J115" s="139">
        <f>+IF(Aplicativo!E491="","",Aplicativo!E491)</f>
        <v>1</v>
      </c>
      <c r="K115" s="140" t="str">
        <f>+IF(J115="","",VLOOKUP(J115,Aplicativo!C394:I397,2,FALSE))</f>
        <v>No existen instancias para la participación y coordinación con actores estratégicos en la gestión del AP</v>
      </c>
      <c r="L115" s="139">
        <f>+IF(J115&gt;=3,1,0)</f>
        <v>0</v>
      </c>
    </row>
    <row r="116" spans="1:13" ht="132.9" customHeight="1">
      <c r="A116" s="41"/>
      <c r="C116" s="1236"/>
      <c r="D116" s="1222"/>
      <c r="E116" s="1220"/>
      <c r="F116" s="1222"/>
      <c r="G116" s="1240"/>
      <c r="H116" s="138" t="str">
        <f>+Aplicativo!C438</f>
        <v>D4. Manejo de conflictos</v>
      </c>
      <c r="I116" s="143" t="s">
        <v>592</v>
      </c>
      <c r="J116" s="139">
        <f>+IF(Aplicativo!E494="","",Aplicativo!E494)</f>
        <v>2</v>
      </c>
      <c r="K116" s="140" t="str">
        <f>+IF(J116="","",VLOOKUP(J116,Aplicativo!C448:I451,2,FALSE))</f>
        <v>Se identifican y caracterizan los conflictos y se avanza en la construcción de mecanismos para su solución</v>
      </c>
      <c r="L116" s="139">
        <f>+IF(J116&gt;=3,1,0)</f>
        <v>0</v>
      </c>
    </row>
    <row r="117" spans="1:13" ht="132.9" customHeight="1">
      <c r="A117" s="41"/>
      <c r="C117" s="1236"/>
      <c r="D117" s="1218"/>
      <c r="E117" s="1221"/>
      <c r="F117" s="1218"/>
      <c r="G117" s="1240"/>
      <c r="H117" s="138" t="str">
        <f>+Aplicativo!C401</f>
        <v>D2. Articulación entre la autoridad ambiental y la tradicional para la gestión del área protegida</v>
      </c>
      <c r="I117" s="143" t="s">
        <v>592</v>
      </c>
      <c r="J117" s="139">
        <f>+IF(Aplicativo!H416="","",Aplicativo!H416)</f>
        <v>0</v>
      </c>
      <c r="K117" s="140" t="e">
        <f>+IF(J117="","",VLOOKUP(J117,Aplicativo!C412:I415,2,FALSE))</f>
        <v>#N/A</v>
      </c>
      <c r="L117" s="139">
        <f>+IF(J117&gt;=3,1,0)</f>
        <v>0</v>
      </c>
    </row>
    <row r="118" spans="1:13" ht="58.5" customHeight="1">
      <c r="A118" s="41"/>
      <c r="C118" s="1236"/>
      <c r="D118" s="1217" t="s">
        <v>911</v>
      </c>
      <c r="E118" s="1219" t="s">
        <v>524</v>
      </c>
      <c r="F118" s="1217" t="s">
        <v>591</v>
      </c>
      <c r="G118" s="1240"/>
      <c r="H118" s="138" t="str">
        <f>+Aplicativo!C419</f>
        <v>D3. Cualificación de actores estratégicos</v>
      </c>
      <c r="I118" s="143" t="s">
        <v>592</v>
      </c>
      <c r="J118" s="139">
        <f>+IF(Aplicativo!E493="","",Aplicativo!E493)</f>
        <v>3</v>
      </c>
      <c r="K118" s="140" t="str">
        <f>+IF(J118="","",VLOOKUP(J118,Aplicativo!C431:I434,2,FALSE))</f>
        <v>Se avanza en la cualificación de algunos actores estratégicos</v>
      </c>
      <c r="L118" s="151">
        <f>+IF(J118&gt;=3,1,0)</f>
        <v>1</v>
      </c>
    </row>
    <row r="119" spans="1:13" ht="91.5" customHeight="1">
      <c r="A119" s="41"/>
      <c r="C119" s="1236"/>
      <c r="D119" s="1222"/>
      <c r="E119" s="1220"/>
      <c r="F119" s="1222"/>
      <c r="G119" s="1240"/>
      <c r="H119" s="138" t="str">
        <f>+Aplicativo!C564</f>
        <v>F1. Implementación de cadenas de valor</v>
      </c>
      <c r="I119" s="143" t="s">
        <v>580</v>
      </c>
      <c r="J119" s="139">
        <f>+IF(Aplicativo!E635="","",Aplicativo!E635)</f>
        <v>2</v>
      </c>
      <c r="K119" s="140" t="str">
        <f>+IF(J119="","",VLOOKUP(J119,Aplicativo!C574:I577,2,FALSE))</f>
        <v>Se caracteriza y priorizan sistemas productivos para generar cadenas de valor  y/o biocomercio</v>
      </c>
      <c r="L119" s="151">
        <f>+IF(J119=0,"",IF(J119=4,1,0))</f>
        <v>0</v>
      </c>
    </row>
    <row r="120" spans="1:13" ht="54.75" customHeight="1">
      <c r="A120" s="41"/>
      <c r="C120" s="1236"/>
      <c r="D120" s="1222"/>
      <c r="E120" s="1220"/>
      <c r="F120" s="1222"/>
      <c r="G120" s="1240"/>
      <c r="H120" s="138" t="str">
        <f>+Aplicativo!C581</f>
        <v>F2. Buenas prácticas</v>
      </c>
      <c r="I120" s="143" t="s">
        <v>580</v>
      </c>
      <c r="J120" s="139">
        <f>+IF(Aplicativo!E636="","",Aplicativo!E636)</f>
        <v>2</v>
      </c>
      <c r="K120" s="140" t="str">
        <f>+IF(J120="","",VLOOKUP(J120,Aplicativo!C591:I594,2,FALSE))</f>
        <v>Los sistemas productivos del AP no incluyen buenas prácticas en sus procesos</v>
      </c>
      <c r="L120" s="151">
        <f>+IF(J120=0,"",IF(J120=4,1,0))</f>
        <v>0</v>
      </c>
    </row>
    <row r="121" spans="1:13" ht="77.25" customHeight="1">
      <c r="A121" s="41"/>
      <c r="C121" s="1236"/>
      <c r="D121" s="1218"/>
      <c r="E121" s="1221"/>
      <c r="F121" s="1218"/>
      <c r="G121" s="1240"/>
      <c r="H121" s="138" t="str">
        <f>+Aplicativo!C598</f>
        <v>F3. Turismo como estrategia de conservación</v>
      </c>
      <c r="I121" s="143" t="s">
        <v>580</v>
      </c>
      <c r="J121" s="139">
        <f>+IF(Aplicativo!E637="","",Aplicativo!E637)</f>
        <v>1</v>
      </c>
      <c r="K121" s="140" t="str">
        <f>+IF(J121="","",VLOOKUP(J121,Aplicativo!C609:I612,2,FALSE))</f>
        <v>La actividad ecoturística se identifica como estrategia para el AP pero no se ha caracterizado</v>
      </c>
      <c r="L121" s="151">
        <f>+IF(J121=0,"",IF(J121=4,1,0))</f>
        <v>0</v>
      </c>
    </row>
    <row r="122" spans="1:13" ht="87.9" customHeight="1">
      <c r="A122" s="41"/>
      <c r="C122" s="1236"/>
      <c r="D122" s="681" t="s">
        <v>912</v>
      </c>
      <c r="E122" s="683" t="s">
        <v>524</v>
      </c>
      <c r="F122" s="681" t="s">
        <v>1093</v>
      </c>
      <c r="G122" s="1240"/>
      <c r="H122" s="138" t="str">
        <f>+Aplicativo!C373</f>
        <v>D1. Legitimidad de las instancias para la participación y coordinación</v>
      </c>
      <c r="I122" s="143" t="s">
        <v>580</v>
      </c>
      <c r="J122" s="139">
        <f>+IF(Aplicativo!E491="","",Aplicativo!E491)</f>
        <v>1</v>
      </c>
      <c r="K122" s="140" t="str">
        <f>+IF(J122="","",VLOOKUP(J122,Aplicativo!C394:I397,2,FALSE))</f>
        <v>No existen instancias para la participación y coordinación con actores estratégicos en la gestión del AP</v>
      </c>
      <c r="L122" s="151">
        <f>+IF(J122=4,1,0)</f>
        <v>0</v>
      </c>
      <c r="M122" s="677"/>
    </row>
    <row r="123" spans="1:13" ht="117" customHeight="1">
      <c r="A123" s="41"/>
      <c r="C123" s="686"/>
      <c r="D123" s="682"/>
      <c r="E123" s="684"/>
      <c r="F123" s="682"/>
      <c r="G123" s="688"/>
      <c r="H123" s="138" t="str">
        <f>+Aplicativo!C401</f>
        <v>D2. Articulación entre la autoridad ambiental y la tradicional para la gestión del área protegida</v>
      </c>
      <c r="I123" s="143" t="s">
        <v>592</v>
      </c>
      <c r="J123" s="139">
        <f>+IF(Aplicativo!E492="","",Aplicativo!E492)</f>
        <v>0</v>
      </c>
      <c r="K123" s="140" t="e">
        <f>+IF(J123="","",VLOOKUP(J123,Aplicativo!C412:I415,2,FALSE))</f>
        <v>#N/A</v>
      </c>
      <c r="L123" s="151">
        <f>+IF(J123&gt;=3,1,0)</f>
        <v>0</v>
      </c>
      <c r="M123" s="19"/>
    </row>
    <row r="124" spans="1:13" ht="94.5" customHeight="1">
      <c r="A124" s="41"/>
      <c r="C124" s="1248"/>
      <c r="D124" s="391" t="s">
        <v>916</v>
      </c>
      <c r="E124" s="146">
        <v>0</v>
      </c>
      <c r="F124" s="595" t="s">
        <v>1094</v>
      </c>
      <c r="G124" s="1249"/>
      <c r="H124" s="1225" t="str">
        <f>+Aplicativo!C62</f>
        <v>A4. Beneficios asociados a las contribuciones de la naturaleza</v>
      </c>
      <c r="I124" s="147" t="s">
        <v>505</v>
      </c>
      <c r="J124" s="1227">
        <f>+IF(Aplicativo!E84="","",Aplicativo!E84)</f>
        <v>1</v>
      </c>
      <c r="K124" s="1229" t="str">
        <f>+IF(J124="","",VLOOKUP(J124,Aplicativo!C72:I75,2,FALSE))</f>
        <v>Se identifican los beneficios derivados de las contribuciones de la naturaleza que brinda el área protegida, pero aún no se cuenta con una caracterización de los mismos.</v>
      </c>
      <c r="L124" s="1212">
        <f>+IF(AND(J124=1),1,IF(AND(J124=2),1,IF(AND(J124=3),2,IF(AND(J124=4),3,""))))</f>
        <v>1</v>
      </c>
      <c r="M124" s="1242"/>
    </row>
    <row r="125" spans="1:13" ht="94.5" customHeight="1">
      <c r="A125" s="41"/>
      <c r="C125" s="1248"/>
      <c r="D125" s="1229" t="s">
        <v>594</v>
      </c>
      <c r="E125" s="146">
        <v>1</v>
      </c>
      <c r="F125" s="595" t="s">
        <v>595</v>
      </c>
      <c r="G125" s="1249"/>
      <c r="H125" s="1225"/>
      <c r="I125" s="147" t="s">
        <v>516</v>
      </c>
      <c r="J125" s="1227"/>
      <c r="K125" s="1229"/>
      <c r="L125" s="1212"/>
      <c r="M125" s="1243"/>
    </row>
    <row r="126" spans="1:13" ht="83.25" customHeight="1">
      <c r="A126" s="41"/>
      <c r="C126" s="1248"/>
      <c r="D126" s="1229"/>
      <c r="E126" s="146">
        <v>2</v>
      </c>
      <c r="F126" s="595" t="s">
        <v>913</v>
      </c>
      <c r="G126" s="1249"/>
      <c r="H126" s="1225"/>
      <c r="I126" s="147" t="s">
        <v>496</v>
      </c>
      <c r="J126" s="1227"/>
      <c r="K126" s="1229"/>
      <c r="L126" s="1212"/>
      <c r="M126" s="1243"/>
    </row>
    <row r="127" spans="1:13" ht="74.25" customHeight="1">
      <c r="A127" s="41"/>
      <c r="C127" s="1248"/>
      <c r="D127" s="1229"/>
      <c r="E127" s="146">
        <v>3</v>
      </c>
      <c r="F127" s="595" t="s">
        <v>914</v>
      </c>
      <c r="G127" s="1249"/>
      <c r="H127" s="1225"/>
      <c r="I127" s="147" t="s">
        <v>498</v>
      </c>
      <c r="J127" s="1227"/>
      <c r="K127" s="1229"/>
      <c r="L127" s="1212"/>
      <c r="M127" s="1244"/>
    </row>
    <row r="128" spans="1:13" ht="51.75" customHeight="1">
      <c r="A128" s="41"/>
      <c r="C128" s="1250" t="s">
        <v>596</v>
      </c>
      <c r="D128" s="388" t="s">
        <v>915</v>
      </c>
      <c r="E128" s="133">
        <v>0</v>
      </c>
      <c r="F128" s="589" t="s">
        <v>597</v>
      </c>
      <c r="G128" s="1245"/>
      <c r="H128" s="1246" t="str">
        <f>+Aplicativo!C341</f>
        <v>C10. Evaluación, seguimiento y retroalimentación a la planeación del manejo</v>
      </c>
      <c r="I128" s="134" t="s">
        <v>494</v>
      </c>
      <c r="J128" s="1247">
        <f>+IF(Aplicativo!E369="","",Aplicativo!E369)</f>
        <v>2</v>
      </c>
      <c r="K128" s="1233" t="str">
        <f>+IF(J128="","",VLOOKUP(J128,Aplicativo!C351:I354,2,FALSE))</f>
        <v>Se realiza de manera discontinua la evaluación, seguimiento y retroalimentación</v>
      </c>
      <c r="L128" s="1247">
        <f>+IF(AND(J128=1),0,IF(AND(J128=2),1,IF(AND(J128=3),2,IF(AND(J128=4),3,""))))</f>
        <v>1</v>
      </c>
    </row>
    <row r="129" spans="1:12" ht="76.5" customHeight="1">
      <c r="A129" s="41"/>
      <c r="C129" s="1251"/>
      <c r="D129" s="1233" t="s">
        <v>598</v>
      </c>
      <c r="E129" s="133">
        <v>1</v>
      </c>
      <c r="F129" s="589" t="s">
        <v>599</v>
      </c>
      <c r="G129" s="1245"/>
      <c r="H129" s="1246"/>
      <c r="I129" s="134" t="s">
        <v>495</v>
      </c>
      <c r="J129" s="1247"/>
      <c r="K129" s="1233"/>
      <c r="L129" s="1247"/>
    </row>
    <row r="130" spans="1:12" ht="108" customHeight="1">
      <c r="A130" s="41"/>
      <c r="C130" s="1251"/>
      <c r="D130" s="1233"/>
      <c r="E130" s="133">
        <v>2</v>
      </c>
      <c r="F130" s="589" t="s">
        <v>600</v>
      </c>
      <c r="G130" s="1245"/>
      <c r="H130" s="1246"/>
      <c r="I130" s="134" t="s">
        <v>496</v>
      </c>
      <c r="J130" s="1247"/>
      <c r="K130" s="1233"/>
      <c r="L130" s="1247"/>
    </row>
    <row r="131" spans="1:12" ht="85.5" customHeight="1">
      <c r="A131" s="41"/>
      <c r="C131" s="1251"/>
      <c r="D131" s="1233"/>
      <c r="E131" s="133">
        <v>3</v>
      </c>
      <c r="F131" s="589" t="s">
        <v>601</v>
      </c>
      <c r="G131" s="1245"/>
      <c r="H131" s="1246"/>
      <c r="I131" s="134" t="s">
        <v>498</v>
      </c>
      <c r="J131" s="1247"/>
      <c r="K131" s="1233"/>
      <c r="L131" s="1247"/>
    </row>
    <row r="132" spans="1:12" ht="85.5" customHeight="1">
      <c r="A132" s="41"/>
      <c r="C132" s="1251"/>
      <c r="D132" s="708"/>
      <c r="E132" s="709"/>
      <c r="F132" s="708"/>
      <c r="G132" s="710"/>
      <c r="H132" s="1253" t="str">
        <f>+Aplicativo!C307</f>
        <v>C8. Manejo y uso del conocimiento</v>
      </c>
      <c r="I132" s="134" t="s">
        <v>505</v>
      </c>
      <c r="J132" s="1256">
        <f>+IF(Aplicativo!E367="","",Aplicativo!E367)</f>
        <v>1</v>
      </c>
      <c r="K132" s="1233" t="str">
        <f>+IF(J132="","",VLOOKUP(J132,Aplicativo!C317:I320,2,FALSE))</f>
        <v>El conocimiento para la planeación del manejo  es insuficiente o se encuentra desactualizado</v>
      </c>
      <c r="L132" s="1247">
        <f>+IF(AND(J132=1),1,IF(AND(J132=2),1,IF(AND(J132=3),2,IF(AND(J132=4),3,""))))</f>
        <v>1</v>
      </c>
    </row>
    <row r="133" spans="1:12" ht="85.5" customHeight="1">
      <c r="A133" s="41"/>
      <c r="C133" s="1251"/>
      <c r="D133" s="711"/>
      <c r="E133" s="712"/>
      <c r="F133" s="711"/>
      <c r="G133" s="713"/>
      <c r="H133" s="1254"/>
      <c r="I133" s="134" t="s">
        <v>516</v>
      </c>
      <c r="J133" s="1257"/>
      <c r="K133" s="1233"/>
      <c r="L133" s="1247"/>
    </row>
    <row r="134" spans="1:12" ht="85.5" customHeight="1">
      <c r="A134" s="41"/>
      <c r="C134" s="1251"/>
      <c r="D134" s="711"/>
      <c r="E134" s="712"/>
      <c r="F134" s="711"/>
      <c r="G134" s="713"/>
      <c r="H134" s="1254"/>
      <c r="I134" s="134" t="s">
        <v>943</v>
      </c>
      <c r="J134" s="1257"/>
      <c r="K134" s="1233"/>
      <c r="L134" s="1247"/>
    </row>
    <row r="135" spans="1:12" ht="85.5" customHeight="1">
      <c r="A135" s="41"/>
      <c r="C135" s="1252"/>
      <c r="D135" s="714"/>
      <c r="E135" s="715"/>
      <c r="F135" s="714"/>
      <c r="G135" s="716"/>
      <c r="H135" s="1255"/>
      <c r="I135" s="134" t="s">
        <v>498</v>
      </c>
      <c r="J135" s="1258"/>
      <c r="K135" s="1233"/>
      <c r="L135" s="1247"/>
    </row>
    <row r="136" spans="1:12" ht="72" customHeight="1">
      <c r="A136" s="41"/>
      <c r="C136" s="1206" t="s">
        <v>602</v>
      </c>
      <c r="D136" s="157" t="s">
        <v>603</v>
      </c>
      <c r="E136" s="598">
        <v>0</v>
      </c>
      <c r="F136" s="591" t="s">
        <v>604</v>
      </c>
      <c r="G136" s="1207" t="s">
        <v>947</v>
      </c>
      <c r="H136" s="1234" t="str">
        <f>+Aplicativo!C534</f>
        <v>E3. Equipo e infraestructura</v>
      </c>
      <c r="I136" s="404" t="s">
        <v>934</v>
      </c>
      <c r="J136" s="1208">
        <f>+IF((Aplicativo!H544=""),"",IF(Aplicativo!H544="No","",Aplicativo!H551))</f>
        <v>3</v>
      </c>
      <c r="K136" s="1207" t="str">
        <f>+IF(J136="","",VLOOKUP(J136,Aplicativo!C547:I550,2,FALSE))</f>
        <v>El  equipo e infraestructura son adecuados y su mantenimiento es esporádico.</v>
      </c>
      <c r="L136" s="1208">
        <f>+IF(AND(J136=1),0,IF(AND(J136=2),1,IF(AND(J136=3),2,IF(AND(J136=4),3,""))))</f>
        <v>2</v>
      </c>
    </row>
    <row r="137" spans="1:12" ht="78" customHeight="1">
      <c r="A137" s="41"/>
      <c r="C137" s="1206"/>
      <c r="D137" s="1235" t="s">
        <v>605</v>
      </c>
      <c r="E137" s="598">
        <v>1</v>
      </c>
      <c r="F137" s="591" t="s">
        <v>1055</v>
      </c>
      <c r="G137" s="1207"/>
      <c r="H137" s="1234"/>
      <c r="I137" s="404" t="s">
        <v>933</v>
      </c>
      <c r="J137" s="1208"/>
      <c r="K137" s="1207"/>
      <c r="L137" s="1208"/>
    </row>
    <row r="138" spans="1:12" ht="67.5" customHeight="1">
      <c r="A138" s="41"/>
      <c r="C138" s="1206"/>
      <c r="D138" s="1235"/>
      <c r="E138" s="598">
        <v>2</v>
      </c>
      <c r="F138" s="591" t="s">
        <v>607</v>
      </c>
      <c r="G138" s="1207"/>
      <c r="H138" s="1234"/>
      <c r="I138" s="404" t="s">
        <v>943</v>
      </c>
      <c r="J138" s="1208"/>
      <c r="K138" s="1207"/>
      <c r="L138" s="1208"/>
    </row>
    <row r="139" spans="1:12" ht="72" customHeight="1">
      <c r="A139" s="41"/>
      <c r="C139" s="1206"/>
      <c r="D139" s="1235"/>
      <c r="E139" s="598">
        <v>3</v>
      </c>
      <c r="F139" s="591" t="s">
        <v>608</v>
      </c>
      <c r="G139" s="1207"/>
      <c r="H139" s="1234"/>
      <c r="I139" s="404" t="s">
        <v>498</v>
      </c>
      <c r="J139" s="1208"/>
      <c r="K139" s="1207"/>
      <c r="L139" s="1208"/>
    </row>
    <row r="140" spans="1:12" ht="70.5" customHeight="1">
      <c r="A140" s="41"/>
      <c r="C140" s="1210" t="s">
        <v>534</v>
      </c>
      <c r="D140" s="390" t="s">
        <v>609</v>
      </c>
      <c r="E140" s="599">
        <v>0</v>
      </c>
      <c r="F140" s="592" t="s">
        <v>610</v>
      </c>
      <c r="G140" s="1205" t="s">
        <v>1019</v>
      </c>
      <c r="H140" s="1204"/>
      <c r="I140" s="152"/>
      <c r="J140" s="1204"/>
      <c r="K140" s="1211"/>
      <c r="L140" s="1204"/>
    </row>
    <row r="141" spans="1:12" ht="89.25" customHeight="1">
      <c r="A141" s="41"/>
      <c r="C141" s="1210"/>
      <c r="D141" s="1205" t="s">
        <v>611</v>
      </c>
      <c r="E141" s="599">
        <v>1</v>
      </c>
      <c r="F141" s="592" t="s">
        <v>1095</v>
      </c>
      <c r="G141" s="1205"/>
      <c r="H141" s="1204"/>
      <c r="I141" s="152"/>
      <c r="J141" s="1204"/>
      <c r="K141" s="1211"/>
      <c r="L141" s="1204"/>
    </row>
    <row r="142" spans="1:12" ht="93" customHeight="1">
      <c r="A142" s="41"/>
      <c r="C142" s="1210"/>
      <c r="D142" s="1205"/>
      <c r="E142" s="599">
        <v>2</v>
      </c>
      <c r="F142" s="592" t="s">
        <v>612</v>
      </c>
      <c r="G142" s="1205"/>
      <c r="H142" s="1204"/>
      <c r="I142" s="152"/>
      <c r="J142" s="1204"/>
      <c r="K142" s="1211"/>
      <c r="L142" s="1204"/>
    </row>
    <row r="143" spans="1:12" ht="95.25" customHeight="1">
      <c r="A143" s="41"/>
      <c r="C143" s="1210"/>
      <c r="D143" s="1205"/>
      <c r="E143" s="599">
        <v>3</v>
      </c>
      <c r="F143" s="592" t="s">
        <v>1056</v>
      </c>
      <c r="G143" s="1205"/>
      <c r="H143" s="1204"/>
      <c r="I143" s="152"/>
      <c r="J143" s="1204"/>
      <c r="K143" s="1211"/>
      <c r="L143" s="1204"/>
    </row>
    <row r="144" spans="1:12" ht="53.25" customHeight="1">
      <c r="A144" s="41"/>
      <c r="C144" s="1206" t="s">
        <v>614</v>
      </c>
      <c r="D144" s="386" t="s">
        <v>615</v>
      </c>
      <c r="E144" s="598">
        <v>0</v>
      </c>
      <c r="F144" s="591" t="s">
        <v>616</v>
      </c>
      <c r="G144" s="1207" t="s">
        <v>1019</v>
      </c>
      <c r="H144" s="1208"/>
      <c r="I144" s="153"/>
      <c r="J144" s="1208"/>
      <c r="K144" s="1209"/>
      <c r="L144" s="1208"/>
    </row>
    <row r="145" spans="1:13" ht="93" customHeight="1">
      <c r="A145" s="41"/>
      <c r="C145" s="1206"/>
      <c r="D145" s="1207" t="s">
        <v>617</v>
      </c>
      <c r="E145" s="598">
        <v>1</v>
      </c>
      <c r="F145" s="591" t="s">
        <v>618</v>
      </c>
      <c r="G145" s="1207"/>
      <c r="H145" s="1208"/>
      <c r="I145" s="153"/>
      <c r="J145" s="1208"/>
      <c r="K145" s="1209"/>
      <c r="L145" s="1208"/>
    </row>
    <row r="146" spans="1:13" ht="66.75" customHeight="1">
      <c r="A146" s="41"/>
      <c r="C146" s="1206"/>
      <c r="D146" s="1207"/>
      <c r="E146" s="598">
        <v>2</v>
      </c>
      <c r="F146" s="591" t="s">
        <v>917</v>
      </c>
      <c r="G146" s="1207"/>
      <c r="H146" s="1208"/>
      <c r="I146" s="153"/>
      <c r="J146" s="1208"/>
      <c r="K146" s="1209"/>
      <c r="L146" s="1208"/>
    </row>
    <row r="147" spans="1:13" ht="69" customHeight="1">
      <c r="A147" s="41"/>
      <c r="C147" s="1206"/>
      <c r="D147" s="1207"/>
      <c r="E147" s="598">
        <v>3</v>
      </c>
      <c r="F147" s="591" t="s">
        <v>918</v>
      </c>
      <c r="G147" s="1207"/>
      <c r="H147" s="1208"/>
      <c r="I147" s="153"/>
      <c r="J147" s="1208"/>
      <c r="K147" s="1209"/>
      <c r="L147" s="1208"/>
    </row>
    <row r="148" spans="1:13" ht="75.75" customHeight="1">
      <c r="A148" s="41"/>
      <c r="C148" s="1223" t="s">
        <v>593</v>
      </c>
      <c r="D148" s="391" t="s">
        <v>619</v>
      </c>
      <c r="E148" s="146">
        <v>0</v>
      </c>
      <c r="F148" s="595" t="s">
        <v>1010</v>
      </c>
      <c r="G148" s="1213"/>
      <c r="H148" s="1225" t="str">
        <f>+Aplicativo!C5</f>
        <v>A1. Salud del área protegida</v>
      </c>
      <c r="I148" s="147" t="s">
        <v>494</v>
      </c>
      <c r="J148" s="1227">
        <f>+ROUND(M148,0)</f>
        <v>2</v>
      </c>
      <c r="K148" s="1229" t="str">
        <f>+IF(J148="","",VLOOKUP(J148,Aplicativo!C15:I18,2,FALSE))</f>
        <v>La integridad del área protegida se encuentra en estado No Deseable, se cumple solo para una parte de los objetos de conservación con el atributo función. La base natural que sustenta la provisión de servicios ecosistémicos está en condición de riesgo.</v>
      </c>
      <c r="L148" s="1212">
        <f>+IF(AND(J148=1),0,IF(AND(J148=2),1,IF(AND(J148=3),2,IF(AND(J148=4),3,""))))</f>
        <v>1</v>
      </c>
      <c r="M148" s="43">
        <f>+IF(Aplicativo!E81="","",Aplicativo!E81)</f>
        <v>2</v>
      </c>
    </row>
    <row r="149" spans="1:13" ht="91.5" customHeight="1">
      <c r="A149" s="41"/>
      <c r="C149" s="1223"/>
      <c r="D149" s="1229" t="s">
        <v>621</v>
      </c>
      <c r="E149" s="146">
        <v>1</v>
      </c>
      <c r="F149" s="595" t="s">
        <v>1011</v>
      </c>
      <c r="G149" s="1213"/>
      <c r="H149" s="1225"/>
      <c r="I149" s="147" t="s">
        <v>495</v>
      </c>
      <c r="J149" s="1227"/>
      <c r="K149" s="1229"/>
      <c r="L149" s="1212"/>
    </row>
    <row r="150" spans="1:13" ht="95.25" customHeight="1">
      <c r="A150" s="41"/>
      <c r="C150" s="1223"/>
      <c r="D150" s="1229"/>
      <c r="E150" s="146">
        <v>2</v>
      </c>
      <c r="F150" s="595" t="s">
        <v>1057</v>
      </c>
      <c r="G150" s="1213"/>
      <c r="H150" s="1225"/>
      <c r="I150" s="147" t="s">
        <v>496</v>
      </c>
      <c r="J150" s="1227"/>
      <c r="K150" s="1229"/>
      <c r="L150" s="1212"/>
    </row>
    <row r="151" spans="1:13" ht="70.5" customHeight="1">
      <c r="A151" s="41"/>
      <c r="C151" s="1224"/>
      <c r="D151" s="1230"/>
      <c r="E151" s="154">
        <v>3</v>
      </c>
      <c r="F151" s="597" t="s">
        <v>1058</v>
      </c>
      <c r="G151" s="1214"/>
      <c r="H151" s="1226"/>
      <c r="I151" s="155" t="s">
        <v>498</v>
      </c>
      <c r="J151" s="1228"/>
      <c r="K151" s="1230"/>
      <c r="L151" s="1212"/>
    </row>
    <row r="152" spans="1:13" ht="35.25" customHeight="1">
      <c r="C152" s="1231" t="s">
        <v>622</v>
      </c>
      <c r="D152" s="1232"/>
      <c r="E152" s="1231"/>
      <c r="F152" s="1231"/>
      <c r="G152" s="1232"/>
      <c r="H152" s="1231"/>
      <c r="I152" s="1231"/>
      <c r="J152" s="1231"/>
      <c r="K152" s="1231"/>
      <c r="L152" s="717">
        <f>+IF('Resultados METT GEF 7'!C153="","",'Resultados METT GEF 7'!C153)</f>
        <v>41</v>
      </c>
    </row>
    <row r="158" spans="1:13">
      <c r="M158" s="61"/>
    </row>
  </sheetData>
  <sheetProtection algorithmName="SHA-512" hashValue="yZdqDCsr+eOST/p0hxVg5SdWPzExckgechTRSwF8AyeDsI+j7y0sCazh39Eof6uUAGA4cTYuvGiFjUe5TSU6rA==" saltValue="teanQg8um0iQUuQKg4plVw==" spinCount="100000" sheet="1" objects="1" scenarios="1"/>
  <mergeCells count="239">
    <mergeCell ref="C152:K152"/>
    <mergeCell ref="C148:C151"/>
    <mergeCell ref="G148:G151"/>
    <mergeCell ref="H148:H151"/>
    <mergeCell ref="J148:J151"/>
    <mergeCell ref="K148:K151"/>
    <mergeCell ref="L148:L151"/>
    <mergeCell ref="D149:D151"/>
    <mergeCell ref="C144:C147"/>
    <mergeCell ref="G144:G147"/>
    <mergeCell ref="H144:H147"/>
    <mergeCell ref="J144:J147"/>
    <mergeCell ref="K144:K147"/>
    <mergeCell ref="L144:L147"/>
    <mergeCell ref="D145:D147"/>
    <mergeCell ref="G128:G131"/>
    <mergeCell ref="H128:H131"/>
    <mergeCell ref="J128:J131"/>
    <mergeCell ref="K128:K131"/>
    <mergeCell ref="L128:L131"/>
    <mergeCell ref="D129:D131"/>
    <mergeCell ref="C140:C143"/>
    <mergeCell ref="G140:G143"/>
    <mergeCell ref="H140:H143"/>
    <mergeCell ref="J140:J143"/>
    <mergeCell ref="K140:K143"/>
    <mergeCell ref="L140:L143"/>
    <mergeCell ref="D141:D143"/>
    <mergeCell ref="C136:C139"/>
    <mergeCell ref="G136:G139"/>
    <mergeCell ref="H136:H139"/>
    <mergeCell ref="J136:J139"/>
    <mergeCell ref="K136:K139"/>
    <mergeCell ref="L136:L139"/>
    <mergeCell ref="D137:D139"/>
    <mergeCell ref="C128:C135"/>
    <mergeCell ref="H132:H135"/>
    <mergeCell ref="L111:L114"/>
    <mergeCell ref="D112:D114"/>
    <mergeCell ref="D115:D117"/>
    <mergeCell ref="E115:E117"/>
    <mergeCell ref="F115:F117"/>
    <mergeCell ref="G115:G122"/>
    <mergeCell ref="D118:D121"/>
    <mergeCell ref="E118:E121"/>
    <mergeCell ref="M124:M127"/>
    <mergeCell ref="D125:D127"/>
    <mergeCell ref="J132:J135"/>
    <mergeCell ref="K132:K135"/>
    <mergeCell ref="F118:F121"/>
    <mergeCell ref="L103:L106"/>
    <mergeCell ref="D104:D106"/>
    <mergeCell ref="C107:C110"/>
    <mergeCell ref="G107:G110"/>
    <mergeCell ref="H107:H110"/>
    <mergeCell ref="J107:J110"/>
    <mergeCell ref="K107:K110"/>
    <mergeCell ref="L107:L110"/>
    <mergeCell ref="C124:C127"/>
    <mergeCell ref="G124:G127"/>
    <mergeCell ref="H124:H127"/>
    <mergeCell ref="J124:J127"/>
    <mergeCell ref="K124:K127"/>
    <mergeCell ref="L124:L127"/>
    <mergeCell ref="L132:L135"/>
    <mergeCell ref="D108:D110"/>
    <mergeCell ref="C111:C122"/>
    <mergeCell ref="G111:G114"/>
    <mergeCell ref="H111:H114"/>
    <mergeCell ref="J111:J114"/>
    <mergeCell ref="K111:K114"/>
    <mergeCell ref="E100:E101"/>
    <mergeCell ref="F100:F101"/>
    <mergeCell ref="G100:G101"/>
    <mergeCell ref="C103:C106"/>
    <mergeCell ref="G103:G106"/>
    <mergeCell ref="H103:H106"/>
    <mergeCell ref="L91:L94"/>
    <mergeCell ref="D92:D94"/>
    <mergeCell ref="C95:C102"/>
    <mergeCell ref="G95:G98"/>
    <mergeCell ref="H95:H98"/>
    <mergeCell ref="J95:J98"/>
    <mergeCell ref="K95:K98"/>
    <mergeCell ref="L95:L98"/>
    <mergeCell ref="D96:D98"/>
    <mergeCell ref="D100:D101"/>
    <mergeCell ref="C91:C94"/>
    <mergeCell ref="G91:G94"/>
    <mergeCell ref="H91:H94"/>
    <mergeCell ref="I91:I94"/>
    <mergeCell ref="J91:J94"/>
    <mergeCell ref="K91:K94"/>
    <mergeCell ref="J103:J106"/>
    <mergeCell ref="K103:K106"/>
    <mergeCell ref="C87:C90"/>
    <mergeCell ref="G87:G90"/>
    <mergeCell ref="H87:H90"/>
    <mergeCell ref="J87:J90"/>
    <mergeCell ref="K87:K90"/>
    <mergeCell ref="L87:L90"/>
    <mergeCell ref="D88:D90"/>
    <mergeCell ref="C83:C86"/>
    <mergeCell ref="G83:G86"/>
    <mergeCell ref="H83:H86"/>
    <mergeCell ref="J83:J86"/>
    <mergeCell ref="K83:K86"/>
    <mergeCell ref="L83:L86"/>
    <mergeCell ref="D84:D86"/>
    <mergeCell ref="C79:C82"/>
    <mergeCell ref="G79:G82"/>
    <mergeCell ref="H79:H82"/>
    <mergeCell ref="J79:J82"/>
    <mergeCell ref="K79:K82"/>
    <mergeCell ref="L79:L82"/>
    <mergeCell ref="D80:D82"/>
    <mergeCell ref="C75:C78"/>
    <mergeCell ref="G75:G78"/>
    <mergeCell ref="H75:H78"/>
    <mergeCell ref="J75:J78"/>
    <mergeCell ref="K75:K78"/>
    <mergeCell ref="L75:L78"/>
    <mergeCell ref="D76:D78"/>
    <mergeCell ref="C71:C74"/>
    <mergeCell ref="G71:G74"/>
    <mergeCell ref="H71:H74"/>
    <mergeCell ref="J71:J74"/>
    <mergeCell ref="K71:K74"/>
    <mergeCell ref="L71:L74"/>
    <mergeCell ref="D72:D74"/>
    <mergeCell ref="C67:C70"/>
    <mergeCell ref="G67:G70"/>
    <mergeCell ref="H67:H70"/>
    <mergeCell ref="J67:J70"/>
    <mergeCell ref="K67:K70"/>
    <mergeCell ref="L67:L70"/>
    <mergeCell ref="D68:D70"/>
    <mergeCell ref="C63:C66"/>
    <mergeCell ref="G63:G66"/>
    <mergeCell ref="H63:H66"/>
    <mergeCell ref="J63:J66"/>
    <mergeCell ref="K63:K66"/>
    <mergeCell ref="L63:L66"/>
    <mergeCell ref="D64:D66"/>
    <mergeCell ref="C59:C62"/>
    <mergeCell ref="G59:G62"/>
    <mergeCell ref="H59:H62"/>
    <mergeCell ref="J59:J62"/>
    <mergeCell ref="K59:K62"/>
    <mergeCell ref="L59:L62"/>
    <mergeCell ref="D60:D62"/>
    <mergeCell ref="C55:C58"/>
    <mergeCell ref="G55:G58"/>
    <mergeCell ref="H55:H58"/>
    <mergeCell ref="J55:J58"/>
    <mergeCell ref="K55:K58"/>
    <mergeCell ref="L55:L58"/>
    <mergeCell ref="D56:D58"/>
    <mergeCell ref="C47:C50"/>
    <mergeCell ref="G47:G50"/>
    <mergeCell ref="H47:H50"/>
    <mergeCell ref="J47:J50"/>
    <mergeCell ref="K47:K50"/>
    <mergeCell ref="L47:L50"/>
    <mergeCell ref="D48:D50"/>
    <mergeCell ref="J51:J54"/>
    <mergeCell ref="K51:K54"/>
    <mergeCell ref="L51:L54"/>
    <mergeCell ref="E33:E35"/>
    <mergeCell ref="F33:F35"/>
    <mergeCell ref="D33:D38"/>
    <mergeCell ref="L39:L42"/>
    <mergeCell ref="D40:D42"/>
    <mergeCell ref="C43:C46"/>
    <mergeCell ref="G43:G46"/>
    <mergeCell ref="H43:H46"/>
    <mergeCell ref="J43:J46"/>
    <mergeCell ref="K43:K46"/>
    <mergeCell ref="L43:L46"/>
    <mergeCell ref="D44:D46"/>
    <mergeCell ref="C39:C42"/>
    <mergeCell ref="G39:G42"/>
    <mergeCell ref="H39:H42"/>
    <mergeCell ref="J39:J42"/>
    <mergeCell ref="K39:K42"/>
    <mergeCell ref="C29:C38"/>
    <mergeCell ref="G33:G35"/>
    <mergeCell ref="G29:G32"/>
    <mergeCell ref="H29:H32"/>
    <mergeCell ref="J29:J32"/>
    <mergeCell ref="K29:K32"/>
    <mergeCell ref="L29:L32"/>
    <mergeCell ref="C25:C28"/>
    <mergeCell ref="G25:G28"/>
    <mergeCell ref="H25:H28"/>
    <mergeCell ref="J25:J28"/>
    <mergeCell ref="K25:K28"/>
    <mergeCell ref="L25:L28"/>
    <mergeCell ref="D26:D28"/>
    <mergeCell ref="C13:C16"/>
    <mergeCell ref="G13:G16"/>
    <mergeCell ref="H13:H16"/>
    <mergeCell ref="J13:J16"/>
    <mergeCell ref="K13:K16"/>
    <mergeCell ref="L13:L16"/>
    <mergeCell ref="D14:D16"/>
    <mergeCell ref="C21:C24"/>
    <mergeCell ref="G21:G24"/>
    <mergeCell ref="H21:H24"/>
    <mergeCell ref="J21:J24"/>
    <mergeCell ref="K21:K24"/>
    <mergeCell ref="L21:L24"/>
    <mergeCell ref="D22:D24"/>
    <mergeCell ref="C17:C20"/>
    <mergeCell ref="G17:G20"/>
    <mergeCell ref="C9:C12"/>
    <mergeCell ref="G9:G12"/>
    <mergeCell ref="H9:H12"/>
    <mergeCell ref="J9:J12"/>
    <mergeCell ref="C1:L1"/>
    <mergeCell ref="C3:F3"/>
    <mergeCell ref="G3:L3"/>
    <mergeCell ref="C5:C8"/>
    <mergeCell ref="G5:G8"/>
    <mergeCell ref="H5:H8"/>
    <mergeCell ref="I5:I8"/>
    <mergeCell ref="J5:J8"/>
    <mergeCell ref="K5:K8"/>
    <mergeCell ref="L5:L8"/>
    <mergeCell ref="D10:D12"/>
    <mergeCell ref="D30:D32"/>
    <mergeCell ref="K9:K12"/>
    <mergeCell ref="L9:L12"/>
    <mergeCell ref="H17:H20"/>
    <mergeCell ref="J17:J20"/>
    <mergeCell ref="K17:K20"/>
    <mergeCell ref="L17:L20"/>
    <mergeCell ref="D18:D20"/>
    <mergeCell ref="D6:D8"/>
  </mergeCells>
  <pageMargins left="0.7" right="0.7" top="0.75" bottom="0.75" header="0.3" footer="0.3"/>
  <pageSetup paperSize="9" orientation="portrait" horizontalDpi="300" verticalDpi="0" copies="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9C380-3481-CD48-ABF4-A7FAFB2D3488}">
  <sheetPr codeName="Hoja15">
    <tabColor theme="4"/>
  </sheetPr>
  <dimension ref="A1:H1195"/>
  <sheetViews>
    <sheetView topLeftCell="A226" zoomScaleNormal="100" zoomScaleSheetLayoutView="100" workbookViewId="0">
      <selection activeCell="C235" sqref="C235"/>
    </sheetView>
  </sheetViews>
  <sheetFormatPr baseColWidth="10" defaultColWidth="7.6640625" defaultRowHeight="14.4"/>
  <cols>
    <col min="1" max="1" width="2.6640625" style="366" customWidth="1"/>
    <col min="2" max="2" width="64.44140625" style="368" customWidth="1"/>
    <col min="3" max="3" width="57.88671875" style="369" customWidth="1"/>
    <col min="4" max="4" width="60.109375" style="368" customWidth="1"/>
    <col min="5" max="5" width="3.44140625" style="367" customWidth="1"/>
    <col min="6" max="6" width="7.6640625" style="367"/>
    <col min="7" max="7" width="19" style="367" customWidth="1"/>
    <col min="8" max="16384" width="7.6640625" style="367"/>
  </cols>
  <sheetData>
    <row r="1" spans="2:8" ht="20.25" customHeight="1">
      <c r="B1" s="1315" t="s">
        <v>651</v>
      </c>
      <c r="C1" s="1315"/>
      <c r="D1" s="1315"/>
    </row>
    <row r="2" spans="2:8" ht="23.25" customHeight="1">
      <c r="B2" s="1315"/>
      <c r="C2" s="1315"/>
      <c r="D2" s="1315"/>
    </row>
    <row r="3" spans="2:8" ht="36.9" customHeight="1">
      <c r="B3" s="1316"/>
      <c r="C3" s="1316"/>
      <c r="D3" s="1316"/>
    </row>
    <row r="4" spans="2:8" ht="20.100000000000001" customHeight="1">
      <c r="B4" s="1317" t="s">
        <v>652</v>
      </c>
      <c r="C4" s="1318"/>
      <c r="D4" s="1319"/>
      <c r="F4" s="495"/>
      <c r="G4" s="582" t="s">
        <v>1020</v>
      </c>
      <c r="H4" s="496"/>
    </row>
    <row r="5" spans="2:8" ht="20.100000000000001" customHeight="1">
      <c r="B5" s="1320" t="s">
        <v>653</v>
      </c>
      <c r="C5" s="1321"/>
      <c r="D5" s="1322"/>
      <c r="F5" s="495"/>
      <c r="G5" s="542" t="s">
        <v>1015</v>
      </c>
      <c r="H5" s="496"/>
    </row>
    <row r="6" spans="2:8" ht="15" thickBot="1">
      <c r="B6" s="1323"/>
      <c r="C6" s="1323"/>
      <c r="D6" s="1323"/>
      <c r="F6" s="495"/>
      <c r="G6" s="543" t="s">
        <v>1016</v>
      </c>
      <c r="H6" s="496"/>
    </row>
    <row r="7" spans="2:8" ht="162" customHeight="1" thickBot="1">
      <c r="B7" s="1324" t="s">
        <v>852</v>
      </c>
      <c r="C7" s="1325"/>
      <c r="D7" s="1326"/>
    </row>
    <row r="8" spans="2:8" ht="36" customHeight="1" thickBot="1">
      <c r="B8" s="1327" t="s">
        <v>654</v>
      </c>
      <c r="C8" s="1328"/>
      <c r="D8" s="1329"/>
    </row>
    <row r="9" spans="2:8" ht="15" thickBot="1">
      <c r="B9" s="366"/>
      <c r="C9" s="379"/>
      <c r="D9" s="366"/>
    </row>
    <row r="10" spans="2:8">
      <c r="B10" s="410" t="s">
        <v>655</v>
      </c>
      <c r="C10" s="380" t="s">
        <v>656</v>
      </c>
      <c r="D10" s="381" t="s">
        <v>657</v>
      </c>
    </row>
    <row r="11" spans="2:8">
      <c r="B11" s="370"/>
      <c r="C11" s="408"/>
      <c r="D11" s="371"/>
    </row>
    <row r="12" spans="2:8" ht="123.9" customHeight="1">
      <c r="B12" s="360" t="s">
        <v>658</v>
      </c>
      <c r="C12" s="383"/>
      <c r="D12" s="371"/>
    </row>
    <row r="13" spans="2:8" ht="123.9" customHeight="1">
      <c r="B13" s="360" t="s">
        <v>659</v>
      </c>
      <c r="C13" s="383"/>
      <c r="D13" s="371" t="s">
        <v>660</v>
      </c>
    </row>
    <row r="14" spans="2:8" ht="123.9" customHeight="1">
      <c r="B14" s="360" t="s">
        <v>661</v>
      </c>
      <c r="C14" s="584" t="str">
        <f>+IF('Información General'!F3="","",'Información General'!F3)</f>
        <v>DRMI LURIZA</v>
      </c>
      <c r="D14" s="371"/>
    </row>
    <row r="15" spans="2:8" ht="123.9" customHeight="1">
      <c r="B15" s="360" t="s">
        <v>662</v>
      </c>
      <c r="C15" s="383"/>
      <c r="D15" s="371"/>
    </row>
    <row r="16" spans="2:8" ht="123.9" customHeight="1">
      <c r="B16" s="360" t="s">
        <v>663</v>
      </c>
      <c r="C16" s="383"/>
      <c r="D16" s="361" t="s">
        <v>664</v>
      </c>
    </row>
    <row r="17" spans="2:4" ht="123.9" customHeight="1">
      <c r="B17" s="360" t="s">
        <v>665</v>
      </c>
      <c r="C17" s="584" t="s">
        <v>1021</v>
      </c>
      <c r="D17" s="371"/>
    </row>
    <row r="18" spans="2:4" ht="123.9" customHeight="1">
      <c r="B18" s="360" t="s">
        <v>666</v>
      </c>
      <c r="C18" s="383"/>
      <c r="D18" s="371"/>
    </row>
    <row r="19" spans="2:4" ht="123.9" customHeight="1">
      <c r="B19" s="360" t="s">
        <v>667</v>
      </c>
      <c r="C19" s="383"/>
      <c r="D19" s="371"/>
    </row>
    <row r="20" spans="2:4" ht="123.9" customHeight="1">
      <c r="B20" s="360" t="s">
        <v>668</v>
      </c>
      <c r="C20" s="383"/>
      <c r="D20" s="361" t="s">
        <v>854</v>
      </c>
    </row>
    <row r="21" spans="2:4" ht="123.9" customHeight="1">
      <c r="B21" s="360" t="s">
        <v>669</v>
      </c>
      <c r="C21" s="584" t="str">
        <f>+IF('Información General'!F7="","",'Información General'!F7)</f>
        <v xml:space="preserve">CRA </v>
      </c>
      <c r="D21" s="371"/>
    </row>
    <row r="22" spans="2:4" ht="123.9" customHeight="1">
      <c r="B22" s="360" t="s">
        <v>670</v>
      </c>
      <c r="C22" s="584">
        <f>+IF('Información General'!F9="","",'Información General'!F9)</f>
        <v>837.17</v>
      </c>
      <c r="D22" s="371"/>
    </row>
    <row r="23" spans="2:4" ht="123.9" customHeight="1">
      <c r="B23" s="360" t="s">
        <v>671</v>
      </c>
      <c r="C23" s="584">
        <f>+IF('Información General'!F27="","",'Información General'!F27)</f>
        <v>0</v>
      </c>
      <c r="D23" s="371"/>
    </row>
    <row r="24" spans="2:4" ht="123.9" customHeight="1">
      <c r="B24" s="360" t="s">
        <v>672</v>
      </c>
      <c r="C24" s="584">
        <f>+IF('Información General'!F29="","",'Información General'!F29)</f>
        <v>2</v>
      </c>
      <c r="D24" s="371"/>
    </row>
    <row r="25" spans="2:4" ht="123.9" customHeight="1">
      <c r="B25" s="360" t="s">
        <v>673</v>
      </c>
      <c r="C25" s="383"/>
      <c r="D25" s="371"/>
    </row>
    <row r="26" spans="2:4" ht="123.9" customHeight="1">
      <c r="B26" s="360" t="s">
        <v>674</v>
      </c>
      <c r="C26" s="383"/>
      <c r="D26" s="371"/>
    </row>
    <row r="27" spans="2:4" ht="123.9" customHeight="1">
      <c r="B27" s="360" t="s">
        <v>675</v>
      </c>
      <c r="C27" s="383"/>
      <c r="D27" s="371"/>
    </row>
    <row r="28" spans="2:4" ht="123.9" customHeight="1">
      <c r="B28" s="360" t="s">
        <v>676</v>
      </c>
      <c r="C28" s="383"/>
      <c r="D28" s="371"/>
    </row>
    <row r="29" spans="2:4" ht="123.9" customHeight="1">
      <c r="B29" s="360" t="s">
        <v>677</v>
      </c>
      <c r="C29" s="383"/>
      <c r="D29" s="371"/>
    </row>
    <row r="30" spans="2:4" ht="123.9" customHeight="1">
      <c r="B30" s="360" t="s">
        <v>678</v>
      </c>
      <c r="C30" s="383"/>
      <c r="D30" s="371"/>
    </row>
    <row r="31" spans="2:4" ht="123.9" customHeight="1">
      <c r="B31" s="360" t="s">
        <v>679</v>
      </c>
      <c r="C31" s="383"/>
      <c r="D31" s="371"/>
    </row>
    <row r="32" spans="2:4" ht="123.9" customHeight="1">
      <c r="B32" s="360" t="s">
        <v>680</v>
      </c>
      <c r="C32" s="383">
        <v>1</v>
      </c>
      <c r="D32" s="361" t="s">
        <v>855</v>
      </c>
    </row>
    <row r="33" spans="2:4" ht="14.25" customHeight="1" thickBot="1">
      <c r="D33" s="368" t="s">
        <v>3</v>
      </c>
    </row>
    <row r="34" spans="2:4" ht="32.25" customHeight="1">
      <c r="B34" s="585" t="s">
        <v>681</v>
      </c>
      <c r="C34" s="587" t="s">
        <v>656</v>
      </c>
      <c r="D34" s="586"/>
    </row>
    <row r="35" spans="2:4">
      <c r="B35" s="360"/>
      <c r="C35" s="383"/>
      <c r="D35" s="371"/>
    </row>
    <row r="36" spans="2:4">
      <c r="B36" s="372" t="s">
        <v>682</v>
      </c>
      <c r="C36" s="383"/>
      <c r="D36" s="409"/>
    </row>
    <row r="37" spans="2:4">
      <c r="B37" s="360" t="s">
        <v>683</v>
      </c>
      <c r="C37" s="383"/>
      <c r="D37" s="409"/>
    </row>
    <row r="38" spans="2:4">
      <c r="B38" s="360" t="s">
        <v>684</v>
      </c>
      <c r="C38" s="383"/>
      <c r="D38" s="409"/>
    </row>
    <row r="39" spans="2:4">
      <c r="B39" s="360" t="s">
        <v>685</v>
      </c>
      <c r="C39" s="383"/>
      <c r="D39" s="409"/>
    </row>
    <row r="40" spans="2:4">
      <c r="B40" s="360" t="s">
        <v>686</v>
      </c>
      <c r="C40" s="383"/>
      <c r="D40" s="409"/>
    </row>
    <row r="41" spans="2:4">
      <c r="B41" s="360"/>
      <c r="C41" s="383"/>
      <c r="D41" s="409"/>
    </row>
    <row r="42" spans="2:4">
      <c r="B42" s="360" t="s">
        <v>687</v>
      </c>
      <c r="C42" s="383"/>
      <c r="D42" s="409" t="s">
        <v>688</v>
      </c>
    </row>
    <row r="43" spans="2:4">
      <c r="B43" s="360" t="s">
        <v>689</v>
      </c>
      <c r="C43" s="383"/>
      <c r="D43" s="409"/>
    </row>
    <row r="44" spans="2:4">
      <c r="B44" s="360"/>
      <c r="C44" s="383"/>
      <c r="D44" s="409"/>
    </row>
    <row r="45" spans="2:4">
      <c r="B45" s="372" t="s">
        <v>690</v>
      </c>
      <c r="C45" s="383"/>
      <c r="D45" s="409"/>
    </row>
    <row r="46" spans="2:4">
      <c r="B46" s="360" t="s">
        <v>683</v>
      </c>
      <c r="C46" s="383"/>
      <c r="D46" s="409"/>
    </row>
    <row r="47" spans="2:4">
      <c r="B47" s="360" t="s">
        <v>684</v>
      </c>
      <c r="C47" s="383"/>
      <c r="D47" s="409"/>
    </row>
    <row r="48" spans="2:4">
      <c r="B48" s="360" t="s">
        <v>685</v>
      </c>
      <c r="C48" s="383"/>
      <c r="D48" s="409"/>
    </row>
    <row r="49" spans="2:4">
      <c r="B49" s="360" t="s">
        <v>691</v>
      </c>
      <c r="C49" s="383"/>
      <c r="D49" s="409"/>
    </row>
    <row r="50" spans="2:4">
      <c r="B50" s="360" t="s">
        <v>692</v>
      </c>
      <c r="C50" s="383"/>
      <c r="D50" s="409"/>
    </row>
    <row r="51" spans="2:4">
      <c r="B51" s="360"/>
      <c r="C51" s="383"/>
      <c r="D51" s="409"/>
    </row>
    <row r="52" spans="2:4" ht="57.6">
      <c r="B52" s="372" t="s">
        <v>693</v>
      </c>
      <c r="C52" s="383"/>
      <c r="D52" s="409"/>
    </row>
    <row r="53" spans="2:4">
      <c r="B53" s="360" t="s">
        <v>683</v>
      </c>
      <c r="C53" s="383"/>
      <c r="D53" s="409"/>
    </row>
    <row r="54" spans="2:4">
      <c r="B54" s="360" t="s">
        <v>684</v>
      </c>
      <c r="C54" s="383"/>
      <c r="D54" s="409"/>
    </row>
    <row r="55" spans="2:4">
      <c r="B55" s="360" t="s">
        <v>685</v>
      </c>
      <c r="C55" s="383"/>
      <c r="D55" s="409" t="s">
        <v>694</v>
      </c>
    </row>
    <row r="56" spans="2:4">
      <c r="B56" s="360" t="s">
        <v>686</v>
      </c>
      <c r="C56" s="383"/>
      <c r="D56" s="409"/>
    </row>
    <row r="57" spans="2:4">
      <c r="B57" s="360" t="s">
        <v>687</v>
      </c>
      <c r="C57" s="383"/>
      <c r="D57" s="409"/>
    </row>
    <row r="58" spans="2:4">
      <c r="B58" s="360" t="s">
        <v>695</v>
      </c>
      <c r="C58" s="383"/>
      <c r="D58" s="409" t="s">
        <v>696</v>
      </c>
    </row>
    <row r="59" spans="2:4">
      <c r="B59" s="370"/>
      <c r="C59" s="383"/>
      <c r="D59" s="409"/>
    </row>
    <row r="60" spans="2:4" ht="28.8">
      <c r="B60" s="372" t="s">
        <v>697</v>
      </c>
      <c r="C60" s="383"/>
      <c r="D60" s="409"/>
    </row>
    <row r="61" spans="2:4">
      <c r="B61" s="370"/>
      <c r="C61" s="383"/>
      <c r="D61" s="371" t="s">
        <v>698</v>
      </c>
    </row>
    <row r="62" spans="2:4">
      <c r="B62" s="370"/>
      <c r="C62" s="383"/>
      <c r="D62" s="371" t="s">
        <v>699</v>
      </c>
    </row>
    <row r="63" spans="2:4">
      <c r="B63" s="370"/>
      <c r="C63" s="383"/>
      <c r="D63" s="371"/>
    </row>
    <row r="64" spans="2:4">
      <c r="B64" s="370"/>
      <c r="C64" s="383"/>
      <c r="D64" s="371" t="s">
        <v>698</v>
      </c>
    </row>
    <row r="65" spans="2:4">
      <c r="B65" s="370"/>
      <c r="C65" s="383"/>
      <c r="D65" s="371" t="s">
        <v>699</v>
      </c>
    </row>
    <row r="66" spans="2:4">
      <c r="B66" s="370"/>
      <c r="C66" s="383"/>
      <c r="D66" s="371"/>
    </row>
    <row r="67" spans="2:4">
      <c r="B67" s="370"/>
      <c r="C67" s="383"/>
      <c r="D67" s="371" t="s">
        <v>698</v>
      </c>
    </row>
    <row r="68" spans="2:4" ht="15" thickBot="1">
      <c r="B68" s="373"/>
      <c r="C68" s="384"/>
      <c r="D68" s="374" t="s">
        <v>699</v>
      </c>
    </row>
    <row r="69" spans="2:4" ht="15" thickBot="1"/>
    <row r="70" spans="2:4" ht="24" customHeight="1">
      <c r="B70" s="1330" t="s">
        <v>700</v>
      </c>
      <c r="C70" s="1331"/>
      <c r="D70" s="1332"/>
    </row>
    <row r="71" spans="2:4" ht="47.25" customHeight="1">
      <c r="B71" s="1333" t="s">
        <v>701</v>
      </c>
      <c r="C71" s="1334"/>
      <c r="D71" s="1335"/>
    </row>
    <row r="72" spans="2:4">
      <c r="B72" s="1336" t="s">
        <v>853</v>
      </c>
      <c r="C72" s="1337"/>
      <c r="D72" s="1338"/>
    </row>
    <row r="73" spans="2:4" ht="16.5" customHeight="1">
      <c r="B73" s="1339" t="s">
        <v>702</v>
      </c>
      <c r="C73" s="1340"/>
      <c r="D73" s="1341"/>
    </row>
    <row r="74" spans="2:4" ht="57.6">
      <c r="B74" s="360" t="s">
        <v>703</v>
      </c>
      <c r="C74" s="382"/>
      <c r="D74" s="375" t="s">
        <v>704</v>
      </c>
    </row>
    <row r="75" spans="2:4" ht="57.6">
      <c r="B75" s="360" t="s">
        <v>705</v>
      </c>
      <c r="C75" s="382"/>
      <c r="D75" s="375" t="s">
        <v>704</v>
      </c>
    </row>
    <row r="76" spans="2:4" ht="57.6">
      <c r="B76" s="360" t="s">
        <v>706</v>
      </c>
      <c r="C76" s="382"/>
      <c r="D76" s="375" t="s">
        <v>704</v>
      </c>
    </row>
    <row r="77" spans="2:4">
      <c r="B77" s="1303" t="s">
        <v>707</v>
      </c>
      <c r="C77" s="1304"/>
      <c r="D77" s="1305"/>
    </row>
    <row r="78" spans="2:4" ht="18.75" customHeight="1">
      <c r="B78" s="1306" t="s">
        <v>708</v>
      </c>
      <c r="C78" s="1307"/>
      <c r="D78" s="1308"/>
    </row>
    <row r="79" spans="2:4" ht="57.6">
      <c r="B79" s="360" t="s">
        <v>709</v>
      </c>
      <c r="C79" s="382"/>
      <c r="D79" s="375" t="s">
        <v>704</v>
      </c>
    </row>
    <row r="80" spans="2:4" ht="57.6">
      <c r="B80" s="360" t="s">
        <v>710</v>
      </c>
      <c r="C80" s="382"/>
      <c r="D80" s="375" t="s">
        <v>704</v>
      </c>
    </row>
    <row r="81" spans="2:4" ht="57.6">
      <c r="B81" s="360" t="s">
        <v>711</v>
      </c>
      <c r="C81" s="382"/>
      <c r="D81" s="375" t="s">
        <v>704</v>
      </c>
    </row>
    <row r="82" spans="2:4" ht="57.6">
      <c r="B82" s="360" t="s">
        <v>712</v>
      </c>
      <c r="C82" s="382"/>
      <c r="D82" s="375" t="s">
        <v>704</v>
      </c>
    </row>
    <row r="83" spans="2:4" ht="57.6">
      <c r="B83" s="360" t="s">
        <v>713</v>
      </c>
      <c r="C83" s="382"/>
      <c r="D83" s="375" t="s">
        <v>704</v>
      </c>
    </row>
    <row r="84" spans="2:4">
      <c r="B84" s="1303" t="s">
        <v>714</v>
      </c>
      <c r="C84" s="1304"/>
      <c r="D84" s="1305"/>
    </row>
    <row r="85" spans="2:4" ht="20.25" customHeight="1">
      <c r="B85" s="1306" t="s">
        <v>715</v>
      </c>
      <c r="C85" s="1307"/>
      <c r="D85" s="1308"/>
    </row>
    <row r="86" spans="2:4" ht="57.6">
      <c r="B86" s="360" t="s">
        <v>716</v>
      </c>
      <c r="C86" s="382"/>
      <c r="D86" s="375" t="s">
        <v>704</v>
      </c>
    </row>
    <row r="87" spans="2:4" ht="57.6">
      <c r="B87" s="360" t="s">
        <v>717</v>
      </c>
      <c r="C87" s="382"/>
      <c r="D87" s="375" t="s">
        <v>704</v>
      </c>
    </row>
    <row r="88" spans="2:4" ht="57.6">
      <c r="B88" s="360" t="s">
        <v>718</v>
      </c>
      <c r="C88" s="382"/>
      <c r="D88" s="375" t="s">
        <v>704</v>
      </c>
    </row>
    <row r="89" spans="2:4">
      <c r="B89" s="1303" t="s">
        <v>719</v>
      </c>
      <c r="C89" s="1304"/>
      <c r="D89" s="1305"/>
    </row>
    <row r="90" spans="2:4" ht="18.75" customHeight="1">
      <c r="B90" s="1306" t="s">
        <v>720</v>
      </c>
      <c r="C90" s="1307"/>
      <c r="D90" s="1308"/>
    </row>
    <row r="91" spans="2:4" ht="57.6">
      <c r="B91" s="360" t="s">
        <v>721</v>
      </c>
      <c r="C91" s="382"/>
      <c r="D91" s="375" t="s">
        <v>704</v>
      </c>
    </row>
    <row r="92" spans="2:4" ht="57.6">
      <c r="B92" s="360" t="s">
        <v>722</v>
      </c>
      <c r="C92" s="382"/>
      <c r="D92" s="375" t="s">
        <v>704</v>
      </c>
    </row>
    <row r="93" spans="2:4" ht="57.6">
      <c r="B93" s="360" t="s">
        <v>723</v>
      </c>
      <c r="C93" s="382"/>
      <c r="D93" s="375" t="s">
        <v>704</v>
      </c>
    </row>
    <row r="94" spans="2:4" ht="57.6">
      <c r="B94" s="360" t="s">
        <v>724</v>
      </c>
      <c r="C94" s="382"/>
      <c r="D94" s="375" t="s">
        <v>704</v>
      </c>
    </row>
    <row r="95" spans="2:4">
      <c r="B95" s="1303" t="s">
        <v>725</v>
      </c>
      <c r="C95" s="1304"/>
      <c r="D95" s="1305"/>
    </row>
    <row r="96" spans="2:4" ht="30" customHeight="1">
      <c r="B96" s="1306" t="s">
        <v>726</v>
      </c>
      <c r="C96" s="1307"/>
      <c r="D96" s="1308"/>
    </row>
    <row r="97" spans="2:4" ht="57.6">
      <c r="B97" s="360" t="s">
        <v>727</v>
      </c>
      <c r="C97" s="382"/>
      <c r="D97" s="375" t="s">
        <v>704</v>
      </c>
    </row>
    <row r="98" spans="2:4" ht="57.6">
      <c r="B98" s="360" t="s">
        <v>728</v>
      </c>
      <c r="C98" s="382"/>
      <c r="D98" s="375" t="s">
        <v>704</v>
      </c>
    </row>
    <row r="99" spans="2:4" ht="57.6">
      <c r="B99" s="360" t="s">
        <v>729</v>
      </c>
      <c r="C99" s="382"/>
      <c r="D99" s="375" t="s">
        <v>704</v>
      </c>
    </row>
    <row r="100" spans="2:4" ht="57.6">
      <c r="B100" s="360" t="s">
        <v>730</v>
      </c>
      <c r="C100" s="382"/>
      <c r="D100" s="375" t="s">
        <v>704</v>
      </c>
    </row>
    <row r="101" spans="2:4">
      <c r="B101" s="1303" t="s">
        <v>731</v>
      </c>
      <c r="C101" s="1304"/>
      <c r="D101" s="1305"/>
    </row>
    <row r="102" spans="2:4" ht="17.25" customHeight="1">
      <c r="B102" s="1306" t="s">
        <v>732</v>
      </c>
      <c r="C102" s="1307"/>
      <c r="D102" s="1308"/>
    </row>
    <row r="103" spans="2:4" ht="57.6">
      <c r="B103" s="360" t="s">
        <v>733</v>
      </c>
      <c r="C103" s="382"/>
      <c r="D103" s="375" t="s">
        <v>704</v>
      </c>
    </row>
    <row r="104" spans="2:4" ht="57.6">
      <c r="B104" s="360" t="s">
        <v>734</v>
      </c>
      <c r="C104" s="382"/>
      <c r="D104" s="375" t="s">
        <v>704</v>
      </c>
    </row>
    <row r="105" spans="2:4" ht="57.6">
      <c r="B105" s="360" t="s">
        <v>735</v>
      </c>
      <c r="C105" s="382"/>
      <c r="D105" s="375" t="s">
        <v>704</v>
      </c>
    </row>
    <row r="106" spans="2:4" ht="57.6">
      <c r="B106" s="360" t="s">
        <v>736</v>
      </c>
      <c r="C106" s="382"/>
      <c r="D106" s="375" t="s">
        <v>704</v>
      </c>
    </row>
    <row r="107" spans="2:4" ht="57.6">
      <c r="B107" s="360" t="s">
        <v>737</v>
      </c>
      <c r="C107" s="382"/>
      <c r="D107" s="375" t="s">
        <v>704</v>
      </c>
    </row>
    <row r="108" spans="2:4">
      <c r="B108" s="1303" t="s">
        <v>738</v>
      </c>
      <c r="C108" s="1304"/>
      <c r="D108" s="1305"/>
    </row>
    <row r="109" spans="2:4" ht="18" customHeight="1">
      <c r="B109" s="1306" t="s">
        <v>739</v>
      </c>
      <c r="C109" s="1307"/>
      <c r="D109" s="1308"/>
    </row>
    <row r="110" spans="2:4" ht="57.6">
      <c r="B110" s="360" t="s">
        <v>740</v>
      </c>
      <c r="C110" s="382"/>
      <c r="D110" s="375" t="s">
        <v>704</v>
      </c>
    </row>
    <row r="111" spans="2:4" ht="57.6">
      <c r="B111" s="360" t="s">
        <v>741</v>
      </c>
      <c r="C111" s="382"/>
      <c r="D111" s="375" t="s">
        <v>704</v>
      </c>
    </row>
    <row r="112" spans="2:4" ht="57.6">
      <c r="B112" s="360" t="s">
        <v>742</v>
      </c>
      <c r="C112" s="382"/>
      <c r="D112" s="375" t="s">
        <v>704</v>
      </c>
    </row>
    <row r="113" spans="2:4" ht="57.6">
      <c r="B113" s="360" t="s">
        <v>743</v>
      </c>
      <c r="C113" s="382"/>
      <c r="D113" s="375" t="s">
        <v>704</v>
      </c>
    </row>
    <row r="114" spans="2:4" ht="72">
      <c r="B114" s="360" t="s">
        <v>744</v>
      </c>
      <c r="C114" s="382"/>
      <c r="D114" s="375" t="s">
        <v>745</v>
      </c>
    </row>
    <row r="115" spans="2:4" ht="57.6">
      <c r="B115" s="360" t="s">
        <v>746</v>
      </c>
      <c r="C115" s="382"/>
      <c r="D115" s="375" t="s">
        <v>704</v>
      </c>
    </row>
    <row r="116" spans="2:4">
      <c r="B116" s="1303" t="s">
        <v>747</v>
      </c>
      <c r="C116" s="1304"/>
      <c r="D116" s="1305"/>
    </row>
    <row r="117" spans="2:4" ht="29.25" customHeight="1">
      <c r="B117" s="1306" t="s">
        <v>748</v>
      </c>
      <c r="C117" s="1307"/>
      <c r="D117" s="1308"/>
    </row>
    <row r="118" spans="2:4" ht="57.6">
      <c r="B118" s="360" t="s">
        <v>749</v>
      </c>
      <c r="C118" s="382"/>
      <c r="D118" s="375" t="s">
        <v>704</v>
      </c>
    </row>
    <row r="119" spans="2:4" ht="57.6">
      <c r="B119" s="360" t="s">
        <v>750</v>
      </c>
      <c r="C119" s="382"/>
      <c r="D119" s="375" t="s">
        <v>704</v>
      </c>
    </row>
    <row r="120" spans="2:4" ht="57.6">
      <c r="B120" s="360" t="s">
        <v>751</v>
      </c>
      <c r="C120" s="382"/>
      <c r="D120" s="375" t="s">
        <v>704</v>
      </c>
    </row>
    <row r="121" spans="2:4" ht="57.6">
      <c r="B121" s="360" t="s">
        <v>752</v>
      </c>
      <c r="C121" s="382"/>
      <c r="D121" s="375" t="s">
        <v>704</v>
      </c>
    </row>
    <row r="122" spans="2:4">
      <c r="B122" s="1303" t="s">
        <v>753</v>
      </c>
      <c r="C122" s="1304"/>
      <c r="D122" s="1305"/>
    </row>
    <row r="123" spans="2:4" ht="16.5" customHeight="1">
      <c r="B123" s="1306" t="s">
        <v>754</v>
      </c>
      <c r="C123" s="1307"/>
      <c r="D123" s="1308"/>
    </row>
    <row r="124" spans="2:4" ht="57.6">
      <c r="B124" s="360" t="s">
        <v>755</v>
      </c>
      <c r="C124" s="382"/>
      <c r="D124" s="375" t="s">
        <v>704</v>
      </c>
    </row>
    <row r="125" spans="2:4" ht="57.6">
      <c r="B125" s="360" t="s">
        <v>756</v>
      </c>
      <c r="C125" s="382"/>
      <c r="D125" s="375" t="s">
        <v>704</v>
      </c>
    </row>
    <row r="126" spans="2:4" ht="57.6">
      <c r="B126" s="360" t="s">
        <v>757</v>
      </c>
      <c r="C126" s="382"/>
      <c r="D126" s="375" t="s">
        <v>704</v>
      </c>
    </row>
    <row r="127" spans="2:4" ht="57.6">
      <c r="B127" s="360" t="s">
        <v>758</v>
      </c>
      <c r="C127" s="382"/>
      <c r="D127" s="375" t="s">
        <v>704</v>
      </c>
    </row>
    <row r="128" spans="2:4" ht="57.6">
      <c r="B128" s="360" t="s">
        <v>759</v>
      </c>
      <c r="C128" s="382"/>
      <c r="D128" s="375" t="s">
        <v>704</v>
      </c>
    </row>
    <row r="129" spans="2:4" ht="57.6">
      <c r="B129" s="360" t="s">
        <v>760</v>
      </c>
      <c r="C129" s="382"/>
      <c r="D129" s="375" t="s">
        <v>704</v>
      </c>
    </row>
    <row r="130" spans="2:4" ht="57.6">
      <c r="B130" s="360" t="s">
        <v>761</v>
      </c>
      <c r="C130" s="382"/>
      <c r="D130" s="375" t="s">
        <v>704</v>
      </c>
    </row>
    <row r="131" spans="2:4">
      <c r="B131" s="1303" t="s">
        <v>762</v>
      </c>
      <c r="C131" s="1304"/>
      <c r="D131" s="1305"/>
    </row>
    <row r="132" spans="2:4" ht="33" customHeight="1">
      <c r="B132" s="1306" t="s">
        <v>763</v>
      </c>
      <c r="C132" s="1307"/>
      <c r="D132" s="1308"/>
    </row>
    <row r="133" spans="2:4" ht="72">
      <c r="B133" s="360" t="s">
        <v>764</v>
      </c>
      <c r="C133" s="382"/>
      <c r="D133" s="375" t="s">
        <v>745</v>
      </c>
    </row>
    <row r="134" spans="2:4" ht="72">
      <c r="B134" s="360" t="s">
        <v>765</v>
      </c>
      <c r="C134" s="382"/>
      <c r="D134" s="375" t="s">
        <v>745</v>
      </c>
    </row>
    <row r="135" spans="2:4" ht="72">
      <c r="B135" s="360" t="s">
        <v>766</v>
      </c>
      <c r="C135" s="382"/>
      <c r="D135" s="375" t="s">
        <v>745</v>
      </c>
    </row>
    <row r="136" spans="2:4" ht="72">
      <c r="B136" s="360" t="s">
        <v>767</v>
      </c>
      <c r="C136" s="382"/>
      <c r="D136" s="375" t="s">
        <v>745</v>
      </c>
    </row>
    <row r="137" spans="2:4">
      <c r="B137" s="1303" t="s">
        <v>768</v>
      </c>
      <c r="C137" s="1304"/>
      <c r="D137" s="1305"/>
    </row>
    <row r="138" spans="2:4" ht="17.25" customHeight="1">
      <c r="B138" s="1306" t="s">
        <v>769</v>
      </c>
      <c r="C138" s="1307"/>
      <c r="D138" s="1308"/>
    </row>
    <row r="139" spans="2:4" ht="57.6">
      <c r="B139" s="360" t="s">
        <v>770</v>
      </c>
      <c r="C139" s="382"/>
      <c r="D139" s="375" t="s">
        <v>704</v>
      </c>
    </row>
    <row r="140" spans="2:4" ht="57.6">
      <c r="B140" s="360" t="s">
        <v>771</v>
      </c>
      <c r="C140" s="382"/>
      <c r="D140" s="375" t="s">
        <v>704</v>
      </c>
    </row>
    <row r="141" spans="2:4" ht="57.6">
      <c r="B141" s="360" t="s">
        <v>772</v>
      </c>
      <c r="C141" s="382"/>
      <c r="D141" s="375" t="s">
        <v>704</v>
      </c>
    </row>
    <row r="142" spans="2:4" ht="57.6">
      <c r="B142" s="360" t="s">
        <v>773</v>
      </c>
      <c r="C142" s="382"/>
      <c r="D142" s="375" t="s">
        <v>704</v>
      </c>
    </row>
    <row r="143" spans="2:4">
      <c r="B143" s="1303" t="s">
        <v>774</v>
      </c>
      <c r="C143" s="1304"/>
      <c r="D143" s="1305"/>
    </row>
    <row r="144" spans="2:4" ht="63" customHeight="1">
      <c r="B144" s="360" t="s">
        <v>775</v>
      </c>
      <c r="C144" s="382"/>
      <c r="D144" s="375" t="s">
        <v>704</v>
      </c>
    </row>
    <row r="145" spans="2:4" ht="57.6">
      <c r="B145" s="360" t="s">
        <v>776</v>
      </c>
      <c r="C145" s="382"/>
      <c r="D145" s="375" t="s">
        <v>704</v>
      </c>
    </row>
    <row r="146" spans="2:4" ht="58.2" thickBot="1">
      <c r="B146" s="362" t="s">
        <v>777</v>
      </c>
      <c r="C146" s="382"/>
      <c r="D146" s="376" t="s">
        <v>704</v>
      </c>
    </row>
    <row r="147" spans="2:4" ht="15" thickBot="1"/>
    <row r="148" spans="2:4" ht="12.9" customHeight="1">
      <c r="B148" s="1309" t="s">
        <v>778</v>
      </c>
      <c r="C148" s="1310"/>
      <c r="D148" s="1311"/>
    </row>
    <row r="149" spans="2:4" ht="12.9" customHeight="1">
      <c r="B149" s="1312"/>
      <c r="C149" s="1313"/>
      <c r="D149" s="1314"/>
    </row>
    <row r="150" spans="2:4" ht="129.6">
      <c r="B150" s="360" t="s">
        <v>779</v>
      </c>
      <c r="C150" s="588">
        <f>+IF('Homologación METT - GEF 3, 4, 5'!L5="","",'Homologación METT - GEF 3, 4, 5'!L5)</f>
        <v>3</v>
      </c>
      <c r="D150" s="385" t="s">
        <v>858</v>
      </c>
    </row>
    <row r="151" spans="2:4" ht="78" customHeight="1">
      <c r="B151" s="360" t="s">
        <v>780</v>
      </c>
      <c r="C151" s="1295" t="str">
        <f>+'Homologación METT - GEF 3, 4, 5'!G5</f>
        <v>Las áreas que hacen parte del Sistema Nacional de Áreas Protegidas - SINAP están legalmente constituidas, por lo que éstas áreas se encuentran en un nivel 3.</v>
      </c>
      <c r="D151" s="1296"/>
    </row>
    <row r="152" spans="2:4" ht="129.6">
      <c r="B152" s="360" t="s">
        <v>781</v>
      </c>
      <c r="C152" s="588">
        <f>+IF('Homologación METT - GEF 3, 4, 5'!L9="","",'Homologación METT - GEF 3, 4, 5'!L9)</f>
        <v>1</v>
      </c>
      <c r="D152" s="385" t="s">
        <v>782</v>
      </c>
    </row>
    <row r="153" spans="2:4" ht="78.900000000000006" customHeight="1">
      <c r="B153" s="360" t="s">
        <v>780</v>
      </c>
      <c r="C153" s="1295" t="str">
        <f>+'Resumen '!E21</f>
        <v>El área protegida cuenta con la siguiente Zonificación ambiental: Zona de preservación, zona de restauración, zona de conservación y zona de uso público en esta zona esta permitido el turismo y a pesar de no estar regulado no existe una incidencia directa de esta actividad que afecte la zonificación; se ha dado cumplimiento a la regulación de uso establecida y aprobada, sin embargo no se cuenta con un esquema de control y vigilancia, la información incluida aqui hace parte del seguimiento del área por parte de la autoridad ambiental y la comunidad.</v>
      </c>
      <c r="D153" s="1296"/>
    </row>
    <row r="154" spans="2:4" ht="144">
      <c r="B154" s="360" t="s">
        <v>783</v>
      </c>
      <c r="C154" s="588">
        <f>+IF('Homologación METT - GEF 3, 4, 5'!L13="","",'Homologación METT - GEF 3, 4, 5'!L13)</f>
        <v>0</v>
      </c>
      <c r="D154" s="385" t="s">
        <v>784</v>
      </c>
    </row>
    <row r="155" spans="2:4" ht="78.900000000000006" customHeight="1">
      <c r="B155" s="360" t="s">
        <v>780</v>
      </c>
      <c r="C155" s="1295" t="str">
        <f>+'Resumen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D155" s="1296"/>
    </row>
    <row r="156" spans="2:4" ht="100.8">
      <c r="B156" s="360" t="s">
        <v>785</v>
      </c>
      <c r="C156" s="588" t="str">
        <f>+IF('Homologación METT - GEF 3, 4, 5'!L17="","",'Homologación METT - GEF 3, 4, 5'!L17)</f>
        <v>1</v>
      </c>
      <c r="D156" s="385" t="s">
        <v>786</v>
      </c>
    </row>
    <row r="157" spans="2:4" ht="78.900000000000006" customHeight="1">
      <c r="B157" s="360" t="s">
        <v>780</v>
      </c>
      <c r="C157" s="1295" t="str">
        <f>+'Resumen '!E6</f>
        <v>A) El área protegida cuenta con 7 objetos de conservación, los cuales estan siendo reeplanteados en la actualización del PMA que se encuentra vencido.:Bosque seco Tropical (Bs-T): Desde la realización del PMA no se ha realizado un monitoreo que determine el estado actual del bosque seco en AP.
Cuerpos de Agua : Se cuenta con un documento donde se plasma la identificación de los cuerpos de agua presente en la zona y un estudio de la calidad de agua y estado fisico-quimico en que se encuetran.
Comunidad de Aves : se cuenta con un listado actualizado de la comunidad de aves en el AP,  a traves de observaciones realizados por organizaciones externas se han reportado un número importante de especies (240) en la zona que incluyen especies endemicas y casi endemicas, cifra importante a nivel departamental. 
Fauna Objeto de Cacería: Por medio del Centro de Reacción Inmediata CRIA-de la CRA no reporta para la zona cifras de decomiso o de actividad de caceria ilegal, sin embargo en mesa de trabajo realizada con la comunidad de la zona informan que se presentan algunos casos de caseria muy esporadicos especialmente de aves para comercilización y otros casos para autoconsumo.
Tradición Artesanal con la Iraca : Si bien en el AP las mujeres se caracterizan por el arte del tejido de manera cultural,la Palma de Iraca no se da en la zona acuerdo a un estudio realizado por la CRA, esta materia prima para la elboración de productos llega a Usiacurí proveniente de los montes de Maria- Bolivar, por lo tanto este objeto de conservación sera reemplantado en la actualización del PMA Luriza.
Conocimiento y uso sostenible de las Plantas Medicinales: No se ha realizado un estudio que permita verificar el estado de este objeto de conservación.
Carreto (Aspidosperma polyneuron): Para la declaratoria del AP se encontro una pobalción de esta especie en estado de amaneza, sin embargo no se cuenta con información precisa del estado actual de la especie , por lo tanto este objeto de conservación será reeplanteado en la actualización del PMA.
B)El Distrito Regional de Manejo Integrado DRMI Luriza, no cuenta con una anàlisis de integradad Ecològica que permita realizar una evaluaciòn temporal del estado de la cobertura vegetal desde inicio de su declaratoria en el año 2011 hace 10 años; Sin embargo algunas gestiones realizadas desde la CRA como entiddad administradora ha gestionado la compra de 452 hectareas de propietarios de predios privados de 837 declaradas, lo que ha permitido que se observe una recuperaciòn de la cobertura vegetal debido al abandono de actividades como ganaderìa o agricultura muy comunes a realziar en estos predios.</v>
      </c>
      <c r="D157" s="1296"/>
    </row>
    <row r="158" spans="2:4" ht="243.9" customHeight="1">
      <c r="B158" s="360" t="s">
        <v>787</v>
      </c>
      <c r="C158" s="588">
        <f>+IF('Homologación METT - GEF 3, 4, 5'!L21="","",'Homologación METT - GEF 3, 4, 5'!L21)</f>
        <v>3</v>
      </c>
      <c r="D158" s="385" t="s">
        <v>788</v>
      </c>
    </row>
    <row r="159" spans="2:4" ht="78.900000000000006" customHeight="1">
      <c r="B159" s="360" t="s">
        <v>780</v>
      </c>
      <c r="C159" s="1295" t="str">
        <f>+'Resumen '!E16</f>
        <v>El diseño del área protegida es coherente con la zonificación, sin embargo con el ejercicio de actualización del PM se plantera la modificación de la misma respondiendo a unos procesos de restauración natural que ha tenido la zona reflejados sobretodo en el saneamiento predial que ha permitido una recuperaación significativa de la cobertura vegetal.</v>
      </c>
      <c r="D159" s="1296"/>
    </row>
    <row r="160" spans="2:4" ht="158.4">
      <c r="B160" s="360" t="s">
        <v>789</v>
      </c>
      <c r="C160" s="588">
        <f>+IF('Homologación METT - GEF 3, 4, 5'!L25="","",'Homologación METT - GEF 3, 4, 5'!L25)</f>
        <v>3</v>
      </c>
      <c r="D160" s="385" t="s">
        <v>790</v>
      </c>
    </row>
    <row r="161" spans="2:4" ht="78.900000000000006" customHeight="1">
      <c r="B161" s="360" t="s">
        <v>780</v>
      </c>
      <c r="C161" s="1295" t="str">
        <f>+'Resumen '!E17</f>
        <v>El AP cuenta con limites claros, y alinderamiento de los predios adquiridos por la CRA.</v>
      </c>
      <c r="D161" s="1296"/>
    </row>
    <row r="162" spans="2:4" ht="86.4">
      <c r="B162" s="360" t="s">
        <v>791</v>
      </c>
      <c r="C162" s="588">
        <f>+IF('Homologación METT - GEF 3, 4, 5'!L29="","",'Homologación METT - GEF 3, 4, 5'!L29)</f>
        <v>2</v>
      </c>
      <c r="D162" s="385" t="s">
        <v>792</v>
      </c>
    </row>
    <row r="163" spans="2:4" ht="78.900000000000006" customHeight="1">
      <c r="B163" s="360" t="s">
        <v>780</v>
      </c>
      <c r="C163" s="1295" t="str">
        <f>+'Resumen '!E18</f>
        <v>EL PM elborado se constituyo como la herramienta técnica que consolido la declaratoria del AP en el año 2011, siendo asi la situación en estos momentos este PM se encuentra desctualizado y la implementación de las actividades estrategicas planteadas han sido desarrolladas de manera parcial con la comunidad y con los actores locales, generando una necesidad de tener en cuenta a otros actores de inicidencia territorial como la gobernación, academias entre otros, que permitan fortalecer la implementación y seguimiento de las actividades inmersas en el Plan de Acción, de igual manera se hace necesario la revisión del estado financiero de la misma, acuerdo a lo analizado se puede definir que el PM ha tenido una implementación de un 55%.</v>
      </c>
      <c r="D163" s="1296"/>
    </row>
    <row r="164" spans="2:4" ht="28.8">
      <c r="B164" s="360" t="s">
        <v>793</v>
      </c>
      <c r="C164" s="572">
        <f>+IF(SUM('Homologación METT - GEF 3, 4, 5'!L33:L35)=0,0,AVERAGEIF('Homologación METT - GEF 3, 4, 5'!L33:L35,"&gt;0"))</f>
        <v>1</v>
      </c>
      <c r="D164" s="409" t="s">
        <v>872</v>
      </c>
    </row>
    <row r="165" spans="2:4" ht="80.099999999999994" customHeight="1">
      <c r="B165" s="360" t="s">
        <v>780</v>
      </c>
      <c r="C165" s="1295" t="str">
        <f>+CONCATENATE('Resumen '!E27,"",'Resumen '!E30,"",'Resumen '!E32)</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concertación.El área protegida no cuenta con un protocolo de manejo de conflictos, actualmente la manera de manejar un conflicto presentados entres los actores estrategicos es a traves de contacto directo con la parte involucrada tratando de esta manera regular o mitigar la problematica presentada.El AP incorpora en algunas de sus actividades la participación de hombres, mujeres, niños y jovenes como en campañas de siembra, artesanias y temas culturales, sin embargo no existe un programa definido para cada uno de ellos que se evidencia en la Planeación y manejo del AP.</v>
      </c>
      <c r="D165" s="1296"/>
    </row>
    <row r="166" spans="2:4" ht="28.8">
      <c r="B166" s="360" t="s">
        <v>794</v>
      </c>
      <c r="C166" s="588">
        <f>+IF('Homologación METT - GEF 3, 4, 5'!L36="","",'Homologación METT - GEF 3, 4, 5'!L36)</f>
        <v>1</v>
      </c>
      <c r="D166" s="409" t="s">
        <v>872</v>
      </c>
    </row>
    <row r="167" spans="2:4" ht="78.900000000000006" customHeight="1">
      <c r="B167" s="360" t="s">
        <v>780</v>
      </c>
      <c r="C167" s="1295" t="str">
        <f>+'Homologación METT - GEF 3, 4, 5'!G36</f>
        <v>Todas las áreas protegidas del SINAP cuentan con una ruta definida para la actualización de los planes de manejo</v>
      </c>
      <c r="D167" s="1296"/>
    </row>
    <row r="168" spans="2:4" ht="28.8">
      <c r="B168" s="360" t="s">
        <v>795</v>
      </c>
      <c r="C168" s="572">
        <f>+IF(SUM('Homologación METT - GEF 3, 4, 5'!L37:L38)=0,0,AVERAGEIF('Homologación METT - GEF 3, 4, 5'!L37:L38,"&gt;0"))</f>
        <v>0</v>
      </c>
      <c r="D168" s="409" t="s">
        <v>872</v>
      </c>
    </row>
    <row r="169" spans="2:4" ht="78.900000000000006" customHeight="1">
      <c r="B169" s="360" t="s">
        <v>780</v>
      </c>
      <c r="C169" s="1301" t="str">
        <f>+CONCATENATE('Resumen '!E25,"",'Resumen '!E23,"")</f>
        <v>Para el AP  es la primera vez que se realiza un análisis de efectividad y manejo, se generan reportes semestrales de cumplimiento de indicadores y metas establecidas en el PAC institucional 2020-2023.La información base del AP es la relacionada con el documento del PM elaborada en el año 2011, es por ello que la entidad ambiental esta realizando los esfuerzos para la actualización de la misma y poder contar asi con nuevas acciones y estrategias de manejo del AP.</v>
      </c>
      <c r="D169" s="1302"/>
    </row>
    <row r="170" spans="2:4" ht="86.4">
      <c r="B170" s="360" t="s">
        <v>796</v>
      </c>
      <c r="C170" s="588">
        <f>+IF('Homologación METT - GEF 3, 4, 5'!L39="","",'Homologación METT - GEF 3, 4, 5'!L39)</f>
        <v>1</v>
      </c>
      <c r="D170" s="385" t="s">
        <v>797</v>
      </c>
    </row>
    <row r="171" spans="2:4" ht="78.900000000000006" customHeight="1">
      <c r="B171" s="360" t="s">
        <v>780</v>
      </c>
      <c r="C171" s="1295" t="str">
        <f>+'Resumen '!E24</f>
        <v>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v>
      </c>
      <c r="D171" s="1296"/>
    </row>
    <row r="172" spans="2:4" ht="158.4">
      <c r="B172" s="360" t="s">
        <v>798</v>
      </c>
      <c r="C172" s="588">
        <f>+IF('Homologación METT - GEF 3, 4, 5'!L43="","",'Homologación METT - GEF 3, 4, 5'!L43)</f>
        <v>0</v>
      </c>
      <c r="D172" s="385" t="s">
        <v>799</v>
      </c>
    </row>
    <row r="173" spans="2:4" ht="78.900000000000006" customHeight="1">
      <c r="B173" s="360" t="s">
        <v>780</v>
      </c>
      <c r="C173" s="1293" t="str">
        <f>+'Resumen '!E23</f>
        <v>La información base del AP es la relacionada con el documento del PM elaborada en el año 2011, es por ello que la entidad ambiental esta realizando los esfuerzos para la actualización de la misma y poder contar asi con nuevas acciones y estrategias de manejo del AP.</v>
      </c>
      <c r="D173" s="1294"/>
    </row>
    <row r="174" spans="2:4" ht="129.6">
      <c r="B174" s="360" t="s">
        <v>994</v>
      </c>
      <c r="C174" s="588">
        <f>+IF(SUM('Homologación METT - GEF 3, 4, 5'!L47:L51)=0,0,AVERAGEIF('Homologación METT - GEF 3, 4, 5'!L47:L51,"&gt;0"))</f>
        <v>1</v>
      </c>
      <c r="D174" s="385" t="s">
        <v>800</v>
      </c>
    </row>
    <row r="175" spans="2:4" ht="78.900000000000006" customHeight="1">
      <c r="B175" s="360" t="s">
        <v>780</v>
      </c>
      <c r="C175" s="1299" t="str">
        <f>+CONCATENATE('Resumen '!E14,"",'Resumen '!E21)</f>
        <v>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actividades ganaderas y agropecuarias, contaminación de residuos sólidos y aguas servidas, deslizamientos, inundaciones, tráfico de especies, especies invasoras y sequias entre otros,El área protegida cuenta con la siguiente Zonificación ambiental: Zona de preservación, zona de restauración, zona de conservación y zona de uso público en esta zona esta permitido el turismo y a pesar de no estar regulado no existe una incidencia directa de esta actividad que afecte la zonificación; se ha dado cumplimiento a la regulación de uso establecida y aprobada, sin embargo no se cuenta con un esquema de control y vigilancia, la información incluida aqui hace parte del seguimiento del área por parte de la autoridad ambiental y la comunidad.</v>
      </c>
      <c r="D175" s="1300"/>
    </row>
    <row r="176" spans="2:4" ht="115.2">
      <c r="B176" s="360" t="s">
        <v>801</v>
      </c>
      <c r="C176" s="588">
        <f>+IF('Homologación METT - GEF 3, 4, 5'!L55="","",'Homologación METT - GEF 3, 4, 5'!L55)</f>
        <v>1</v>
      </c>
      <c r="D176" s="385" t="s">
        <v>802</v>
      </c>
    </row>
    <row r="177" spans="2:4" ht="78.900000000000006" customHeight="1">
      <c r="B177" s="360" t="s">
        <v>780</v>
      </c>
      <c r="C177" s="1293" t="str">
        <f>+'Resumen '!E23</f>
        <v>La información base del AP es la relacionada con el documento del PM elaborada en el año 2011, es por ello que la entidad ambiental esta realizando los esfuerzos para la actualización de la misma y poder contar asi con nuevas acciones y estrategias de manejo del AP.</v>
      </c>
      <c r="D177" s="1294"/>
    </row>
    <row r="178" spans="2:4" ht="144">
      <c r="B178" s="360" t="s">
        <v>803</v>
      </c>
      <c r="C178" s="588">
        <f>+IF('Homologación METT - GEF 3, 4, 5'!L59="","",'Homologación METT - GEF 3, 4, 5'!L59)</f>
        <v>1</v>
      </c>
      <c r="D178" s="385" t="s">
        <v>804</v>
      </c>
    </row>
    <row r="179" spans="2:4" ht="78.900000000000006" customHeight="1">
      <c r="B179" s="360" t="s">
        <v>780</v>
      </c>
      <c r="C179" s="1293" t="str">
        <f>+'Resumen '!E24</f>
        <v>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v>
      </c>
      <c r="D179" s="1294"/>
    </row>
    <row r="180" spans="2:4" ht="111.9" customHeight="1">
      <c r="B180" s="360" t="s">
        <v>805</v>
      </c>
      <c r="C180" s="588">
        <f>+IF('Homologación METT - GEF 3, 4, 5'!L63="","",'Homologación METT - GEF 3, 4, 5'!L63)</f>
        <v>0</v>
      </c>
      <c r="D180" s="385" t="s">
        <v>806</v>
      </c>
    </row>
    <row r="181" spans="2:4" ht="78.900000000000006" customHeight="1">
      <c r="B181" s="360" t="s">
        <v>780</v>
      </c>
      <c r="C181" s="1293" t="str">
        <f>+'Resumen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D181" s="1294"/>
    </row>
    <row r="182" spans="2:4" ht="100.8">
      <c r="B182" s="360" t="s">
        <v>807</v>
      </c>
      <c r="C182" s="588">
        <f>+IF('Homologación METT - GEF 3, 4, 5'!L67="","",'Homologación METT - GEF 3, 4, 5'!L67)</f>
        <v>1</v>
      </c>
      <c r="D182" s="385" t="s">
        <v>808</v>
      </c>
    </row>
    <row r="183" spans="2:4" ht="78" customHeight="1">
      <c r="B183" s="360" t="s">
        <v>780</v>
      </c>
      <c r="C183" s="1293" t="str">
        <f>+'Resumen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D183" s="1294"/>
    </row>
    <row r="184" spans="2:4" ht="115.2">
      <c r="B184" s="360" t="s">
        <v>809</v>
      </c>
      <c r="C184" s="588">
        <f>+IF('Homologación METT - GEF 3, 4, 5'!L71="","",'Homologación METT - GEF 3, 4, 5'!L71)</f>
        <v>1</v>
      </c>
      <c r="D184" s="385" t="s">
        <v>810</v>
      </c>
    </row>
    <row r="185" spans="2:4" ht="78" customHeight="1">
      <c r="B185" s="360" t="s">
        <v>780</v>
      </c>
      <c r="C185" s="1293"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D185" s="1294"/>
    </row>
    <row r="186" spans="2:4" ht="158.4">
      <c r="B186" s="360" t="s">
        <v>811</v>
      </c>
      <c r="C186" s="588">
        <f>+IF('Homologación METT - GEF 3, 4, 5'!L75="","",'Homologación METT - GEF 3, 4, 5'!L75)</f>
        <v>2</v>
      </c>
      <c r="D186" s="385" t="s">
        <v>812</v>
      </c>
    </row>
    <row r="187" spans="2:4" ht="78.900000000000006" customHeight="1">
      <c r="B187" s="360" t="s">
        <v>780</v>
      </c>
      <c r="C187" s="1293"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D187" s="1294"/>
    </row>
    <row r="188" spans="2:4" ht="86.4">
      <c r="B188" s="360" t="s">
        <v>813</v>
      </c>
      <c r="C188" s="588">
        <f>+IF('Homologación METT - GEF 3, 4, 5'!L79="","",'Homologación METT - GEF 3, 4, 5'!L79)</f>
        <v>1</v>
      </c>
      <c r="D188" s="385" t="s">
        <v>814</v>
      </c>
    </row>
    <row r="189" spans="2:4" ht="80.099999999999994" customHeight="1">
      <c r="B189" s="360" t="s">
        <v>780</v>
      </c>
      <c r="C189" s="1293"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D189" s="1294"/>
    </row>
    <row r="190" spans="2:4" ht="100.8">
      <c r="B190" s="360" t="s">
        <v>815</v>
      </c>
      <c r="C190" s="588">
        <f>+IF('Homologación METT - GEF 3, 4, 5'!L83="","",'Homologación METT - GEF 3, 4, 5'!L83)</f>
        <v>3</v>
      </c>
      <c r="D190" s="385" t="s">
        <v>816</v>
      </c>
    </row>
    <row r="191" spans="2:4" ht="78.900000000000006" customHeight="1">
      <c r="B191" s="360" t="s">
        <v>780</v>
      </c>
      <c r="C191" s="1293" t="str">
        <f>+'Resumen '!E36</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D191" s="1294"/>
    </row>
    <row r="192" spans="2:4" ht="57.6">
      <c r="B192" s="360" t="s">
        <v>817</v>
      </c>
      <c r="C192" s="588">
        <f>+IF('Homologación METT - GEF 3, 4, 5'!L87="","",'Homologación METT - GEF 3, 4, 5'!L87)</f>
        <v>2</v>
      </c>
      <c r="D192" s="385" t="s">
        <v>818</v>
      </c>
    </row>
    <row r="193" spans="2:4" ht="78" customHeight="1">
      <c r="B193" s="360" t="s">
        <v>780</v>
      </c>
      <c r="C193" s="1293" t="str">
        <f>+'Resumen '!E39</f>
        <v>Aunque se trata desde el nivel local la realziación de buenas prácticas a traves de la activdiad ecoturistica, la falta de ordenamiento del mismo no permite que este sistema productivo seaa sostenible, ni acorde a los obejtivos de conservaación del AP.</v>
      </c>
      <c r="D193" s="1294"/>
    </row>
    <row r="194" spans="2:4" ht="100.8">
      <c r="B194" s="360" t="s">
        <v>819</v>
      </c>
      <c r="C194" s="588">
        <f>+IF('Homologación METT - GEF 3, 4, 5'!L91="","",'Homologación METT - GEF 3, 4, 5'!L91)</f>
        <v>2</v>
      </c>
      <c r="D194" s="385" t="s">
        <v>820</v>
      </c>
    </row>
    <row r="195" spans="2:4" ht="78.900000000000006" customHeight="1">
      <c r="B195" s="360" t="s">
        <v>780</v>
      </c>
      <c r="C195" s="1293" t="str">
        <f>+'Resumen '!E29</f>
        <v>En el PM cuenta con estrategias de educación ambiental dirigidas a la comunidad del área, determinadas a la necesidad de conservación de la misma, de igual manera como eje transversal la autoridad ambiental maneja procesos de fortalecimiento en capacidades continuos dirigidos a la comunidad del área protegida, ente territorial , organizaciones e instituciones educativas de manera continua en el municipio de Usiacurí, algunas capacitaciones realizadas en el área son : Conservación de Bosque seco, Guianza y recorridos por la naturaleza en convenio con el SENA, Huertas caseras, Medidas de adaptación al cambio climatico, manejo y disposición final de residuos sólidos.</v>
      </c>
      <c r="D195" s="1294"/>
    </row>
    <row r="196" spans="2:4" ht="144">
      <c r="B196" s="360" t="s">
        <v>821</v>
      </c>
      <c r="C196" s="588">
        <f>+IF('Homologación METT - GEF 3, 4, 5'!L95="","",'Homologación METT - GEF 3, 4, 5'!L95)</f>
        <v>3</v>
      </c>
      <c r="D196" s="385" t="s">
        <v>822</v>
      </c>
    </row>
    <row r="197" spans="2:4" ht="78.900000000000006" customHeight="1">
      <c r="B197" s="360" t="s">
        <v>780</v>
      </c>
      <c r="C197" s="1293" t="str">
        <f>+'Resumen '!E22</f>
        <v>El área protegida se encuenttra articulada con el Plan de ordenamiento territorial de los municipios de Usiacurí y Piojó siendo reconocida como una determinante ambiental. A traves de convenios instirintucionales elaborados entre la CRA y el municipio de Usiacurí fueron implementadas acciones tendientes a la conservación del DRMI luriza.</v>
      </c>
      <c r="D197" s="1294"/>
    </row>
    <row r="198" spans="2:4" ht="72">
      <c r="B198" s="360" t="s">
        <v>823</v>
      </c>
      <c r="C198" s="588">
        <f>+IF('Homologación METT - GEF 3, 4, 5'!L99="","",'Homologación METT - GEF 3, 4, 5'!L99)</f>
        <v>0</v>
      </c>
      <c r="D198" s="409" t="s">
        <v>872</v>
      </c>
    </row>
    <row r="199" spans="2:4" ht="78.900000000000006" customHeight="1">
      <c r="B199" s="360" t="s">
        <v>780</v>
      </c>
      <c r="C199" s="1293" t="str">
        <f>+'Resumen '!E18</f>
        <v>EL PM elborado se constituyo como la herramienta técnica que consolido la declaratoria del AP en el año 2011, siendo asi la situación en estos momentos este PM se encuentra desctualizado y la implementación de las actividades estrategicas planteadas han sido desarrolladas de manera parcial con la comunidad y con los actores locales, generando una necesidad de tener en cuenta a otros actores de inicidencia territorial como la gobernación, academias entre otros, que permitan fortalecer la implementación y seguimiento de las actividades inmersas en el Plan de Acción, de igual manera se hace necesario la revisión del estado financiero de la misma, acuerdo a lo analizado se puede definir que el PM ha tenido una implementación de un 55%.</v>
      </c>
      <c r="D199" s="1294"/>
    </row>
    <row r="200" spans="2:4" ht="72">
      <c r="B200" s="360" t="s">
        <v>824</v>
      </c>
      <c r="C200" s="588">
        <f>+IF(SUM('Homologación METT - GEF 3, 4, 5'!L100:L101)=0,0,AVERAGEIF('Homologación METT - GEF 3, 4, 5'!L100:L101,"&gt;0"))</f>
        <v>1</v>
      </c>
      <c r="D200" s="409" t="s">
        <v>872</v>
      </c>
    </row>
    <row r="201" spans="2:4" ht="78.900000000000006" customHeight="1">
      <c r="B201" s="360" t="s">
        <v>780</v>
      </c>
      <c r="C201" s="1293" t="str">
        <f>+CONCATENATE('Resumen '!E19,"",'Resumen '!E20,"")</f>
        <v>El área Potegida no cuenta con estrategias complementarias de conservación ni otras áreas del SINAP a su alrededor, se identifican dos RNSC: los Mameyales y los charcones,ubicadas en el municipio de Piojó localizadas a unos 25 minutos del DRMI Luriza, las cuales serian las mas cercanas acuerdo a la cartografia de áreas protegidas del Atlántico sin embargo no existe una artciulación entre las mismas.Otras áreas administradas por la corporación corresponden a DRMI Palmar del Titi, PNR Los Rosales, RFP El Palomar, DRMI Banco Totumo Bijibna, en dónde el objetivo principal de conservación es el Bosque seco tropical priorizandose de esta manera procesos de compensacion dirigidos a la restauración del bosque.</v>
      </c>
      <c r="D201" s="1294"/>
    </row>
    <row r="202" spans="2:4" ht="72">
      <c r="B202" s="360" t="s">
        <v>825</v>
      </c>
      <c r="C202" s="588">
        <f>+IF('Homologación METT - GEF 3, 4, 5'!L102="","",'Homologación METT - GEF 3, 4, 5'!L102)</f>
        <v>1</v>
      </c>
      <c r="D202" s="409" t="s">
        <v>872</v>
      </c>
    </row>
    <row r="203" spans="2:4" ht="78.900000000000006" customHeight="1">
      <c r="B203" s="360" t="s">
        <v>780</v>
      </c>
      <c r="C203" s="1293" t="str">
        <f>+'Resumen '!E16</f>
        <v>El diseño del área protegida es coherente con la zonificación, sin embargo con el ejercicio de actualización del PM se plantera la modificación de la misma respondiendo a unos procesos de restauración natural que ha tenido la zona reflejados sobretodo en el saneamiento predial que ha permitido una recuperaación significativa de la cobertura vegetal.</v>
      </c>
      <c r="D203" s="1294"/>
    </row>
    <row r="204" spans="2:4" ht="129.6">
      <c r="B204" s="360" t="s">
        <v>826</v>
      </c>
      <c r="C204" s="588">
        <f>+IF('Homologación METT - GEF 3, 4, 5'!L103="","",'Homologación METT - GEF 3, 4, 5'!L103)</f>
        <v>0</v>
      </c>
      <c r="D204" s="385" t="s">
        <v>827</v>
      </c>
    </row>
    <row r="205" spans="2:4" ht="78.900000000000006" customHeight="1">
      <c r="B205" s="360" t="s">
        <v>780</v>
      </c>
      <c r="C205" s="1293" t="str">
        <f>+'Resumen '!E27</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D205" s="1294"/>
    </row>
    <row r="206" spans="2:4" ht="144">
      <c r="B206" s="360" t="s">
        <v>828</v>
      </c>
      <c r="C206" s="588" t="str">
        <f>+IF('Homologación METT - GEF 3, 4, 5'!L107="","",'Homologación METT - GEF 3, 4, 5'!L107)</f>
        <v/>
      </c>
      <c r="D206" s="385" t="s">
        <v>829</v>
      </c>
    </row>
    <row r="207" spans="2:4" ht="78.900000000000006" customHeight="1">
      <c r="B207" s="360" t="s">
        <v>780</v>
      </c>
      <c r="C207" s="1293" t="str">
        <f>+'Resumen '!E28</f>
        <v/>
      </c>
      <c r="D207" s="1294"/>
    </row>
    <row r="208" spans="2:4" ht="129.6">
      <c r="B208" s="360" t="s">
        <v>830</v>
      </c>
      <c r="C208" s="588">
        <f>+IF('Homologación METT - GEF 3, 4, 5'!L111="","",'Homologación METT - GEF 3, 4, 5'!L111)</f>
        <v>0</v>
      </c>
      <c r="D208" s="385" t="s">
        <v>831</v>
      </c>
    </row>
    <row r="209" spans="2:4" ht="78.900000000000006" customHeight="1">
      <c r="B209" s="360" t="s">
        <v>780</v>
      </c>
      <c r="C209" s="1293" t="str">
        <f>+'Resumen '!E27</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D209" s="1294"/>
    </row>
    <row r="210" spans="2:4" ht="43.2">
      <c r="B210" s="360" t="s">
        <v>832</v>
      </c>
      <c r="C210" s="588">
        <f>+IF(SUM('Homologación METT - GEF 3, 4, 5'!L115:L117)=0,0,AVERAGEIF('Homologación METT - GEF 3, 4, 5'!L115:L117,"&gt;0"))</f>
        <v>0</v>
      </c>
      <c r="D210" s="409" t="s">
        <v>872</v>
      </c>
    </row>
    <row r="211" spans="2:4" ht="78.900000000000006" customHeight="1">
      <c r="B211" s="360" t="s">
        <v>780</v>
      </c>
      <c r="C211" s="1293" t="str">
        <f>+CONCATENATE('Resumen '!E27,"",'Resumen '!E28,"",'Resumen '!E30,"")</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concertación.El área protegida no cuenta con un protocolo de manejo de conflictos, actualmente la manera de manejar un conflicto presentados entres los actores estrategicos es a traves de contacto directo con la parte involucrada tratando de esta manera regular o mitigar la problematica presentada.</v>
      </c>
      <c r="D211" s="1294"/>
    </row>
    <row r="212" spans="2:4" ht="43.2">
      <c r="B212" s="360" t="s">
        <v>833</v>
      </c>
      <c r="C212" s="588">
        <f>+IF(SUM('Homologación METT - GEF 3, 4, 5'!L118:L121)=0,0,AVERAGEIF('Homologación METT - GEF 3, 4, 5'!L118:L121,"&gt;0"))</f>
        <v>1</v>
      </c>
      <c r="D212" s="409" t="s">
        <v>872</v>
      </c>
    </row>
    <row r="213" spans="2:4" ht="78" customHeight="1">
      <c r="B213" s="360" t="s">
        <v>780</v>
      </c>
      <c r="C213" s="1299" t="str">
        <f>+CONCATENATE('Resumen '!E29,"",'Resumen '!E38,"",'Resumen '!E39,"",'Resumen '!E40,"")</f>
        <v xml:space="preserve">En el PM cuenta con estrategias de educación ambiental dirigidas a la comunidad del área, determinadas a la necesidad de conservación de la misma, de igual manera como eje transversal la autoridad ambiental maneja procesos de fortalecimiento en capacidades continuos dirigidos a la comunidad del área protegida, ente territorial , organizaciones e instituciones educativas de manera continua en el municipio de Usiacurí, algunas capacitaciones realizadas en el área son : Conservación de Bosque seco, Guianza y recorridos por la naturaleza en convenio con el SENA, Huertas caseras, Medidas de adaptación al cambio climatico, manejo y disposición final de residuos sólidos.El AP cuenta con un potencial de la actividad ecoturistica realizada por locales y operadores externos, este sistema productivo no cuenta con una cadena de valor, ni como mercado verde, en el área se identifica un predio privado en el cual  funciona un centro de interpretación que ha sido avalado y certificado como un Negocio Verde de la CRA, este negocio genera trabajo a la comunidad local, con el avance de los procesos la producción de miel y artesanias se esta consolidando dentro del sistema productivo del AP.Aunque se trata desde el nivel local la realziación de buenas prácticas a traves de la activdiad ecoturistica, la falta de ordenamiento del mismo no permite que este sistema productivo seaa sostenible, ni acorde a los obejtivos de conservaación del AP.El área protegida cuenta con vocación ecoturistica, se han venido desarrollando diferentes actividades a lo largo de los años tratando de enfocar esta activdiad en el PM pasado, sin embargo a falta del ordenamiento de la actividad no ha sido posible ya que no se cuenta con estudio de capacidad de carga, identficiación de actores calves como operadores, señalización de los senderos, fortalecimiento organizativo. </v>
      </c>
      <c r="D213" s="1300"/>
    </row>
    <row r="214" spans="2:4" ht="28.8">
      <c r="B214" s="360" t="s">
        <v>834</v>
      </c>
      <c r="C214" s="588">
        <f>+IF(SUM('Homologación METT - GEF 3, 4, 5'!L122:L123)=0,0,AVERAGEIF('Homologación METT - GEF 3, 4, 5'!L122:L123,"&gt;0"))</f>
        <v>0</v>
      </c>
      <c r="D214" s="409" t="s">
        <v>872</v>
      </c>
    </row>
    <row r="215" spans="2:4" ht="78.900000000000006" customHeight="1">
      <c r="B215" s="360" t="s">
        <v>780</v>
      </c>
      <c r="C215" s="1299" t="str">
        <f>+CONCATENATE('Resumen '!E27,"",'Resumen '!E28)</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D215" s="1300"/>
    </row>
    <row r="216" spans="2:4" ht="100.8">
      <c r="B216" s="360" t="s">
        <v>835</v>
      </c>
      <c r="C216" s="588">
        <f>+IF('Homologación METT - GEF 3, 4, 5'!L124="","",'Homologación METT - GEF 3, 4, 5'!L124)</f>
        <v>1</v>
      </c>
      <c r="D216" s="385" t="s">
        <v>836</v>
      </c>
    </row>
    <row r="217" spans="2:4" ht="78.900000000000006" customHeight="1">
      <c r="B217" s="360" t="s">
        <v>780</v>
      </c>
      <c r="C217" s="1293" t="str">
        <f>+'Resumen '!E9</f>
        <v xml:space="preserve">El AP no cuenta con una caracterización de las principales contribuciones de la naturaleza en el compomenente diagnostico del PM, ni tampoco con un análisis de beneficios de servcios por parte de las comunidades, sin embargo, se ha caracterizado el recurso hidrico como un factor muy importe asociado a los bienes y servicios ecosistemicos que ofrece el AP, el cual beneficia a la comundida la zona ya que cuenta con arroyos permanentes de poca escorrentia pero garantiza el recurso  durante todo el año, asi mismo a traves de los mecanismos de gestiòn se han caracterizados algunas actvidades consideradas como una contribuciòn del AP, para la zona del DMI luriza se ha visto caracterizado el tema del ecoturismo, por lo que se ya se encuentran identificados senderos ecologicos, se ha fortalecido a la comunidad en temas como guianzas y recorridos por la naturaleza. </v>
      </c>
      <c r="D217" s="1294"/>
    </row>
    <row r="218" spans="2:4" ht="100.8">
      <c r="B218" s="360" t="s">
        <v>837</v>
      </c>
      <c r="C218" s="588">
        <f>+IF(SUM('Homologación METT - GEF 3, 4, 5'!L128:L132)=0,0,AVERAGEIF('Homologación METT - GEF 3, 4, 5'!L128:L132,"&gt;0"))</f>
        <v>1</v>
      </c>
      <c r="D218" s="385" t="s">
        <v>838</v>
      </c>
    </row>
    <row r="219" spans="2:4" ht="78.900000000000006" customHeight="1">
      <c r="B219" s="360" t="s">
        <v>780</v>
      </c>
      <c r="C219" s="1299" t="str">
        <f>+CONCATENATE('Resumen '!E25,"",'Resumen '!E23)</f>
        <v>Para el AP  es la primera vez que se realiza un análisis de efectividad y manejo, se generan reportes semestrales de cumplimiento de indicadores y metas establecidas en el PAC institucional 2020-2023.La información base del AP es la relacionada con el documento del PM elaborada en el año 2011, es por ello que la entidad ambiental esta realizando los esfuerzos para la actualización de la misma y poder contar asi con nuevas acciones y estrategias de manejo del AP.</v>
      </c>
      <c r="D219" s="1300"/>
    </row>
    <row r="220" spans="2:4" ht="115.2">
      <c r="B220" s="360" t="s">
        <v>839</v>
      </c>
      <c r="C220" s="588">
        <f>+IF('Homologación METT - GEF 3, 4, 5'!L136="","",'Homologación METT - GEF 3, 4, 5'!L136)</f>
        <v>2</v>
      </c>
      <c r="D220" s="385" t="s">
        <v>840</v>
      </c>
    </row>
    <row r="221" spans="2:4" ht="78.900000000000006" customHeight="1">
      <c r="B221" s="360" t="s">
        <v>780</v>
      </c>
      <c r="C221" s="1293" t="str">
        <f>+IF(C220="","",'Resumen '!E36)</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D221" s="1294"/>
    </row>
    <row r="222" spans="2:4" ht="144">
      <c r="B222" s="360" t="s">
        <v>841</v>
      </c>
      <c r="C222" s="679"/>
      <c r="D222" s="385" t="s">
        <v>842</v>
      </c>
    </row>
    <row r="223" spans="2:4" ht="78.900000000000006" customHeight="1">
      <c r="B223" s="360" t="s">
        <v>780</v>
      </c>
      <c r="C223" s="1297" t="str">
        <f>+'Homologación METT - GEF 3, 4, 5'!G140</f>
        <v>Este aspecto no es considerado relevante en el manejo del AP.</v>
      </c>
      <c r="D223" s="1298"/>
    </row>
    <row r="224" spans="2:4" ht="115.2">
      <c r="B224" s="360" t="s">
        <v>843</v>
      </c>
      <c r="C224" s="679"/>
      <c r="D224" s="385" t="s">
        <v>844</v>
      </c>
    </row>
    <row r="225" spans="2:4" ht="78.900000000000006" customHeight="1">
      <c r="B225" s="360" t="s">
        <v>780</v>
      </c>
      <c r="C225" s="1297" t="str">
        <f>+'Homologación METT - GEF 3, 4, 5'!G144</f>
        <v>Este aspecto no es considerado relevante en el manejo del AP.</v>
      </c>
      <c r="D225" s="1298"/>
    </row>
    <row r="226" spans="2:4" ht="129.6">
      <c r="B226" s="360" t="s">
        <v>845</v>
      </c>
      <c r="C226" s="588">
        <f>+IF('Homologación METT - GEF 3, 4, 5'!L148="","",'Homologación METT - GEF 3, 4, 5'!L148)</f>
        <v>1</v>
      </c>
      <c r="D226" s="385" t="s">
        <v>846</v>
      </c>
    </row>
    <row r="227" spans="2:4" ht="78.900000000000006" customHeight="1">
      <c r="B227" s="360" t="s">
        <v>780</v>
      </c>
      <c r="C227" s="1293" t="str">
        <f>+'Resumen '!E6</f>
        <v>A) El área protegida cuenta con 7 objetos de conservación, los cuales estan siendo reeplanteados en la actualización del PMA que se encuentra vencido.:Bosque seco Tropical (Bs-T): Desde la realización del PMA no se ha realizado un monitoreo que determine el estado actual del bosque seco en AP.
Cuerpos de Agua : Se cuenta con un documento donde se plasma la identificación de los cuerpos de agua presente en la zona y un estudio de la calidad de agua y estado fisico-quimico en que se encuetran.
Comunidad de Aves : se cuenta con un listado actualizado de la comunidad de aves en el AP,  a traves de observaciones realizados por organizaciones externas se han reportado un número importante de especies (240) en la zona que incluyen especies endemicas y casi endemicas, cifra importante a nivel departamental. 
Fauna Objeto de Cacería: Por medio del Centro de Reacción Inmediata CRIA-de la CRA no reporta para la zona cifras de decomiso o de actividad de caceria ilegal, sin embargo en mesa de trabajo realizada con la comunidad de la zona informan que se presentan algunos casos de caseria muy esporadicos especialmente de aves para comercilización y otros casos para autoconsumo.
Tradición Artesanal con la Iraca : Si bien en el AP las mujeres se caracterizan por el arte del tejido de manera cultural,la Palma de Iraca no se da en la zona acuerdo a un estudio realizado por la CRA, esta materia prima para la elboración de productos llega a Usiacurí proveniente de los montes de Maria- Bolivar, por lo tanto este objeto de conservación sera reemplantado en la actualización del PMA Luriza.
Conocimiento y uso sostenible de las Plantas Medicinales: No se ha realizado un estudio que permita verificar el estado de este objeto de conservación.
Carreto (Aspidosperma polyneuron): Para la declaratoria del AP se encontro una pobalción de esta especie en estado de amaneza, sin embargo no se cuenta con información precisa del estado actual de la especie , por lo tanto este objeto de conservación será reeplanteado en la actualización del PMA.
B)El Distrito Regional de Manejo Integrado DRMI Luriza, no cuenta con una anàlisis de integradad Ecològica que permita realizar una evaluaciòn temporal del estado de la cobertura vegetal desde inicio de su declaratoria en el año 2011 hace 10 años; Sin embargo algunas gestiones realizadas desde la CRA como entiddad administradora ha gestionado la compra de 452 hectareas de propietarios de predios privados de 837 declaradas, lo que ha permitido que se observe una recuperaciòn de la cobertura vegetal debido al abandono de actividades como ganaderìa o agricultura muy comunes a realziar en estos predios.</v>
      </c>
      <c r="D227" s="1294"/>
    </row>
    <row r="228" spans="2:4" ht="28.8">
      <c r="B228" s="360" t="s">
        <v>847</v>
      </c>
      <c r="C228" s="588">
        <f>+AVERAGE('Homologación METT - GEF 3, 4, 5'!L152:L153)</f>
        <v>0</v>
      </c>
      <c r="D228" s="409" t="s">
        <v>872</v>
      </c>
    </row>
    <row r="229" spans="2:4" ht="78.900000000000006" customHeight="1">
      <c r="B229" s="360" t="s">
        <v>780</v>
      </c>
      <c r="C229" s="1293" t="str">
        <f>+CONCATENATE('Resumen '!E7,"",'Resumen '!E23)</f>
        <v>Para el caso particular del DRMI luriza  hasta la fecha no existen datos biológicos acerca del estado en que se encuentran la fauna y flora silvestre como consecuencia del cambio climático y las extremas sequías que están azotado al Atlántico.
Sin embargo, la situación del fenómeno de El Niño ha afectado notoriamente los ciclos de vegetación, como floración y pérdida foliar, lo que modifica el comportamiento de desplazamiento de la fauna, sus sitios de descanso, alimentación y apareamiento y con ello la migración de ciertas especies en busca de agua y alimentación.El AP cuenta con la aplicación de metodologia ARCA en el cual se plantearon las medidas de adaptación para cada uno de los riesgos y fenomenos identificados, el PM actual no incluye dentro de su diagnostico con información realcionada  del cambio climáticoLa información base del AP es la relacionada con el documento del PM elaborada en el año 2011, es por ello que la entidad ambiental esta realizando los esfuerzos para la actualización de la misma y poder contar asi con nuevas acciones y estrategias de manejo del AP.</v>
      </c>
      <c r="D229" s="1294"/>
    </row>
    <row r="230" spans="2:4" ht="43.2">
      <c r="B230" s="363" t="s">
        <v>848</v>
      </c>
      <c r="C230" s="588">
        <f>+IF(SUM('Homologación METT - GEF 3, 4, 5'!L154:L156)=0,0,AVERAGEIF('Homologación METT - GEF 3, 4, 5'!L154:L156,"&gt;0"))</f>
        <v>0</v>
      </c>
      <c r="D230" s="409" t="s">
        <v>872</v>
      </c>
    </row>
    <row r="231" spans="2:4" ht="78.900000000000006" customHeight="1">
      <c r="B231" s="360" t="s">
        <v>780</v>
      </c>
      <c r="C231" s="1293" t="str">
        <f>+CONCATENATE('Resumen '!E14,"",'Resumen '!E39,"",'Resumen '!E40,"")</f>
        <v xml:space="preserve">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actividades ganaderas y agropecuarias, contaminación de residuos sólidos y aguas servidas, deslizamientos, inundaciones, tráfico de especies, especies invasoras y sequias entre otros,Aunque se trata desde el nivel local la realziación de buenas prácticas a traves de la activdiad ecoturistica, la falta de ordenamiento del mismo no permite que este sistema productivo seaa sostenible, ni acorde a los obejtivos de conservaación del AP.El área protegida cuenta con vocación ecoturistica, se han venido desarrollando diferentes actividades a lo largo de los años tratando de enfocar esta activdiad en el PM pasado, sin embargo a falta del ordenamiento de la actividad no ha sido posible ya que no se cuenta con estudio de capacidad de carga, identficiación de actores calves como operadores, señalización de los senderos, fortalecimiento organizativo. </v>
      </c>
      <c r="D231" s="1294"/>
    </row>
    <row r="232" spans="2:4" ht="28.8">
      <c r="B232" s="360" t="s">
        <v>849</v>
      </c>
      <c r="C232" s="588">
        <f>+IF('Homologación METT - GEF 3, 4, 5'!L157="","",'Homologación METT - GEF 3, 4, 5'!L157)</f>
        <v>0</v>
      </c>
      <c r="D232" s="409" t="s">
        <v>872</v>
      </c>
    </row>
    <row r="233" spans="2:4" ht="78.900000000000006" customHeight="1" thickBot="1">
      <c r="B233" s="362" t="s">
        <v>780</v>
      </c>
      <c r="C233" s="1293" t="str">
        <f>+'Resumen '!E24</f>
        <v>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v>
      </c>
      <c r="D233" s="1294"/>
    </row>
    <row r="234" spans="2:4" ht="15" thickBot="1">
      <c r="B234" s="364"/>
      <c r="C234" s="583"/>
      <c r="D234" s="377"/>
    </row>
    <row r="235" spans="2:4" ht="18.600000000000001" thickBot="1">
      <c r="B235" s="365" t="s">
        <v>850</v>
      </c>
      <c r="C235" s="588">
        <f>SUM(C232,C230,C228,C226,C224,C222,C220,C218,C216,C214,C212,C210,C208,C206,C204,C202,C200,C198,C196,C194,C192,C190,C188,C186,C184,C182,C180,C178,C176,C174,C172,C170,C168,C166,C164,C162,C160,C158,C154:C156,C152,C150)</f>
        <v>41</v>
      </c>
      <c r="D235" s="378" t="s">
        <v>851</v>
      </c>
    </row>
    <row r="236" spans="2:4">
      <c r="B236" s="393"/>
      <c r="C236" s="379"/>
      <c r="D236" s="379"/>
    </row>
    <row r="237" spans="2:4">
      <c r="B237" s="393"/>
      <c r="C237" s="379"/>
      <c r="D237" s="379"/>
    </row>
    <row r="238" spans="2:4">
      <c r="B238" s="393"/>
      <c r="C238" s="379"/>
      <c r="D238" s="379"/>
    </row>
    <row r="239" spans="2:4">
      <c r="B239" s="393"/>
      <c r="C239" s="379"/>
      <c r="D239" s="379"/>
    </row>
    <row r="240" spans="2:4">
      <c r="B240" s="393"/>
      <c r="C240" s="379"/>
      <c r="D240" s="379"/>
    </row>
    <row r="241" spans="2:4">
      <c r="B241" s="393"/>
      <c r="C241" s="379"/>
      <c r="D241" s="379"/>
    </row>
    <row r="242" spans="2:4">
      <c r="B242" s="393"/>
      <c r="C242" s="379"/>
      <c r="D242" s="379"/>
    </row>
    <row r="243" spans="2:4">
      <c r="B243" s="393"/>
      <c r="C243" s="379"/>
      <c r="D243" s="379"/>
    </row>
    <row r="244" spans="2:4">
      <c r="B244" s="393"/>
      <c r="C244" s="379"/>
      <c r="D244" s="379"/>
    </row>
    <row r="245" spans="2:4">
      <c r="B245" s="393"/>
      <c r="C245" s="379"/>
      <c r="D245" s="379"/>
    </row>
    <row r="246" spans="2:4">
      <c r="B246" s="393"/>
      <c r="C246" s="379"/>
      <c r="D246" s="379"/>
    </row>
    <row r="247" spans="2:4">
      <c r="B247" s="393"/>
      <c r="C247" s="379"/>
      <c r="D247" s="379"/>
    </row>
    <row r="248" spans="2:4">
      <c r="B248" s="393"/>
      <c r="C248" s="379"/>
      <c r="D248" s="379"/>
    </row>
    <row r="249" spans="2:4">
      <c r="B249" s="393"/>
      <c r="C249" s="379"/>
      <c r="D249" s="379"/>
    </row>
    <row r="250" spans="2:4">
      <c r="B250" s="393"/>
      <c r="C250" s="379"/>
      <c r="D250" s="379"/>
    </row>
    <row r="251" spans="2:4">
      <c r="B251" s="393"/>
      <c r="C251" s="379"/>
      <c r="D251" s="379"/>
    </row>
    <row r="252" spans="2:4">
      <c r="B252" s="393"/>
      <c r="C252" s="379"/>
      <c r="D252" s="379"/>
    </row>
    <row r="253" spans="2:4">
      <c r="B253" s="393"/>
      <c r="C253" s="379"/>
      <c r="D253" s="379"/>
    </row>
    <row r="254" spans="2:4">
      <c r="B254" s="393"/>
      <c r="C254" s="379"/>
      <c r="D254" s="379"/>
    </row>
    <row r="255" spans="2:4">
      <c r="B255" s="393"/>
      <c r="C255" s="379"/>
      <c r="D255" s="379"/>
    </row>
    <row r="256" spans="2:4">
      <c r="B256" s="393"/>
      <c r="C256" s="379"/>
      <c r="D256" s="379"/>
    </row>
    <row r="257" spans="2:4">
      <c r="B257" s="393"/>
      <c r="C257" s="379"/>
      <c r="D257" s="379"/>
    </row>
    <row r="258" spans="2:4">
      <c r="B258" s="393"/>
      <c r="C258" s="379"/>
      <c r="D258" s="379"/>
    </row>
    <row r="259" spans="2:4">
      <c r="B259" s="393"/>
      <c r="C259" s="379"/>
      <c r="D259" s="379"/>
    </row>
    <row r="260" spans="2:4">
      <c r="B260" s="393"/>
      <c r="C260" s="379"/>
      <c r="D260" s="379"/>
    </row>
    <row r="261" spans="2:4">
      <c r="B261" s="393"/>
      <c r="C261" s="379"/>
      <c r="D261" s="379"/>
    </row>
    <row r="262" spans="2:4">
      <c r="B262" s="393"/>
      <c r="C262" s="379"/>
      <c r="D262" s="379"/>
    </row>
    <row r="263" spans="2:4">
      <c r="B263" s="393"/>
      <c r="C263" s="379"/>
      <c r="D263" s="379"/>
    </row>
    <row r="264" spans="2:4">
      <c r="B264" s="393"/>
      <c r="C264" s="379"/>
      <c r="D264" s="379"/>
    </row>
    <row r="265" spans="2:4">
      <c r="B265" s="393"/>
      <c r="C265" s="379"/>
      <c r="D265" s="379"/>
    </row>
    <row r="266" spans="2:4">
      <c r="B266" s="393"/>
      <c r="C266" s="379"/>
      <c r="D266" s="379"/>
    </row>
    <row r="267" spans="2:4">
      <c r="B267" s="393"/>
      <c r="C267" s="379"/>
      <c r="D267" s="379"/>
    </row>
    <row r="268" spans="2:4">
      <c r="B268" s="393"/>
      <c r="C268" s="379"/>
      <c r="D268" s="379"/>
    </row>
    <row r="269" spans="2:4">
      <c r="B269" s="393"/>
      <c r="C269" s="379"/>
      <c r="D269" s="379"/>
    </row>
    <row r="270" spans="2:4">
      <c r="B270" s="393"/>
      <c r="C270" s="379"/>
      <c r="D270" s="379"/>
    </row>
    <row r="271" spans="2:4">
      <c r="B271" s="393"/>
      <c r="C271" s="379"/>
      <c r="D271" s="379"/>
    </row>
    <row r="272" spans="2:4">
      <c r="B272" s="393"/>
      <c r="C272" s="379"/>
      <c r="D272" s="379"/>
    </row>
    <row r="273" spans="2:4">
      <c r="B273" s="393"/>
      <c r="C273" s="379"/>
      <c r="D273" s="379"/>
    </row>
    <row r="274" spans="2:4">
      <c r="B274" s="393"/>
      <c r="C274" s="379"/>
      <c r="D274" s="379"/>
    </row>
    <row r="275" spans="2:4">
      <c r="B275" s="393"/>
      <c r="C275" s="379"/>
      <c r="D275" s="379"/>
    </row>
    <row r="276" spans="2:4">
      <c r="B276" s="393"/>
      <c r="C276" s="379"/>
      <c r="D276" s="379"/>
    </row>
    <row r="277" spans="2:4">
      <c r="B277" s="393"/>
      <c r="C277" s="379"/>
      <c r="D277" s="379"/>
    </row>
    <row r="278" spans="2:4">
      <c r="B278" s="393"/>
      <c r="C278" s="379"/>
      <c r="D278" s="379"/>
    </row>
    <row r="279" spans="2:4">
      <c r="B279" s="393"/>
      <c r="C279" s="379"/>
      <c r="D279" s="379"/>
    </row>
    <row r="280" spans="2:4">
      <c r="B280" s="393"/>
      <c r="C280" s="379"/>
      <c r="D280" s="379"/>
    </row>
    <row r="281" spans="2:4">
      <c r="B281" s="393"/>
      <c r="C281" s="379"/>
      <c r="D281" s="379"/>
    </row>
    <row r="282" spans="2:4">
      <c r="B282" s="393"/>
      <c r="C282" s="379"/>
      <c r="D282" s="379"/>
    </row>
    <row r="283" spans="2:4">
      <c r="B283" s="393"/>
      <c r="C283" s="379"/>
      <c r="D283" s="379"/>
    </row>
    <row r="284" spans="2:4">
      <c r="B284" s="393"/>
      <c r="C284" s="379"/>
      <c r="D284" s="379"/>
    </row>
    <row r="285" spans="2:4">
      <c r="B285" s="393"/>
      <c r="C285" s="379"/>
      <c r="D285" s="379"/>
    </row>
    <row r="286" spans="2:4">
      <c r="B286" s="393"/>
      <c r="C286" s="379"/>
      <c r="D286" s="379"/>
    </row>
    <row r="287" spans="2:4">
      <c r="B287" s="393"/>
      <c r="C287" s="379"/>
      <c r="D287" s="379"/>
    </row>
    <row r="288" spans="2:4">
      <c r="B288" s="393"/>
      <c r="C288" s="379"/>
      <c r="D288" s="379"/>
    </row>
    <row r="289" spans="2:4">
      <c r="B289" s="393"/>
      <c r="C289" s="379"/>
      <c r="D289" s="379"/>
    </row>
    <row r="290" spans="2:4">
      <c r="B290" s="393"/>
      <c r="C290" s="379"/>
      <c r="D290" s="379"/>
    </row>
    <row r="291" spans="2:4">
      <c r="B291" s="393"/>
      <c r="C291" s="379"/>
      <c r="D291" s="379"/>
    </row>
    <row r="292" spans="2:4">
      <c r="B292" s="393"/>
      <c r="C292" s="379"/>
      <c r="D292" s="379"/>
    </row>
    <row r="293" spans="2:4">
      <c r="B293" s="393"/>
      <c r="C293" s="379"/>
      <c r="D293" s="379"/>
    </row>
    <row r="294" spans="2:4">
      <c r="B294" s="393"/>
      <c r="C294" s="379"/>
      <c r="D294" s="379"/>
    </row>
    <row r="295" spans="2:4">
      <c r="B295" s="393"/>
      <c r="C295" s="379"/>
      <c r="D295" s="379"/>
    </row>
    <row r="296" spans="2:4">
      <c r="B296" s="393"/>
      <c r="C296" s="379"/>
      <c r="D296" s="379"/>
    </row>
    <row r="297" spans="2:4">
      <c r="B297" s="393"/>
      <c r="C297" s="379"/>
      <c r="D297" s="379"/>
    </row>
    <row r="298" spans="2:4">
      <c r="B298" s="393"/>
      <c r="C298" s="379"/>
      <c r="D298" s="379"/>
    </row>
    <row r="299" spans="2:4">
      <c r="B299" s="393"/>
      <c r="C299" s="379"/>
      <c r="D299" s="379"/>
    </row>
    <row r="300" spans="2:4">
      <c r="B300" s="393"/>
      <c r="C300" s="379"/>
      <c r="D300" s="379"/>
    </row>
    <row r="301" spans="2:4">
      <c r="B301" s="393"/>
      <c r="C301" s="379"/>
      <c r="D301" s="379"/>
    </row>
    <row r="302" spans="2:4">
      <c r="B302" s="393"/>
      <c r="C302" s="379"/>
      <c r="D302" s="379"/>
    </row>
    <row r="303" spans="2:4">
      <c r="B303" s="393"/>
      <c r="C303" s="379"/>
      <c r="D303" s="379"/>
    </row>
    <row r="304" spans="2:4">
      <c r="B304" s="393"/>
      <c r="C304" s="379"/>
      <c r="D304" s="379"/>
    </row>
    <row r="305" spans="2:4">
      <c r="B305" s="393"/>
      <c r="C305" s="379"/>
      <c r="D305" s="379"/>
    </row>
    <row r="306" spans="2:4">
      <c r="B306" s="393"/>
      <c r="C306" s="379"/>
      <c r="D306" s="379"/>
    </row>
    <row r="307" spans="2:4">
      <c r="B307" s="393"/>
      <c r="C307" s="379"/>
      <c r="D307" s="379"/>
    </row>
    <row r="308" spans="2:4">
      <c r="B308" s="393"/>
      <c r="C308" s="379"/>
      <c r="D308" s="379"/>
    </row>
    <row r="309" spans="2:4">
      <c r="B309" s="393"/>
      <c r="C309" s="379"/>
      <c r="D309" s="379"/>
    </row>
    <row r="310" spans="2:4">
      <c r="B310" s="393"/>
      <c r="C310" s="379"/>
      <c r="D310" s="379"/>
    </row>
    <row r="311" spans="2:4">
      <c r="B311" s="393"/>
      <c r="C311" s="379"/>
      <c r="D311" s="379"/>
    </row>
    <row r="312" spans="2:4">
      <c r="B312" s="393"/>
      <c r="C312" s="379"/>
      <c r="D312" s="379"/>
    </row>
    <row r="313" spans="2:4">
      <c r="B313" s="393"/>
      <c r="C313" s="379"/>
      <c r="D313" s="379"/>
    </row>
    <row r="314" spans="2:4">
      <c r="B314" s="393"/>
      <c r="C314" s="379"/>
      <c r="D314" s="379"/>
    </row>
    <row r="315" spans="2:4">
      <c r="B315" s="393"/>
      <c r="C315" s="379"/>
      <c r="D315" s="379"/>
    </row>
    <row r="316" spans="2:4">
      <c r="B316" s="393"/>
      <c r="C316" s="379"/>
      <c r="D316" s="379"/>
    </row>
    <row r="317" spans="2:4">
      <c r="B317" s="393"/>
      <c r="C317" s="379"/>
      <c r="D317" s="379"/>
    </row>
    <row r="318" spans="2:4">
      <c r="B318" s="393"/>
      <c r="C318" s="379"/>
      <c r="D318" s="379"/>
    </row>
    <row r="319" spans="2:4">
      <c r="B319" s="393"/>
      <c r="C319" s="379"/>
      <c r="D319" s="379"/>
    </row>
    <row r="320" spans="2:4">
      <c r="B320" s="393"/>
      <c r="C320" s="379"/>
      <c r="D320" s="379"/>
    </row>
    <row r="321" spans="2:4">
      <c r="B321" s="393"/>
      <c r="C321" s="379"/>
      <c r="D321" s="379"/>
    </row>
    <row r="322" spans="2:4">
      <c r="B322" s="393"/>
      <c r="C322" s="379"/>
      <c r="D322" s="379"/>
    </row>
    <row r="323" spans="2:4">
      <c r="B323" s="393"/>
      <c r="C323" s="379"/>
      <c r="D323" s="379"/>
    </row>
    <row r="324" spans="2:4">
      <c r="B324" s="393"/>
      <c r="C324" s="379"/>
      <c r="D324" s="379"/>
    </row>
    <row r="325" spans="2:4">
      <c r="B325" s="393"/>
      <c r="C325" s="379"/>
      <c r="D325" s="379"/>
    </row>
    <row r="326" spans="2:4">
      <c r="B326" s="393"/>
      <c r="C326" s="379"/>
      <c r="D326" s="379"/>
    </row>
    <row r="327" spans="2:4">
      <c r="B327" s="393"/>
      <c r="C327" s="379"/>
      <c r="D327" s="379"/>
    </row>
    <row r="328" spans="2:4">
      <c r="B328" s="393"/>
      <c r="C328" s="379"/>
      <c r="D328" s="379"/>
    </row>
    <row r="329" spans="2:4">
      <c r="B329" s="393"/>
      <c r="C329" s="379"/>
      <c r="D329" s="379"/>
    </row>
    <row r="330" spans="2:4">
      <c r="B330" s="393"/>
      <c r="C330" s="379"/>
      <c r="D330" s="379"/>
    </row>
    <row r="331" spans="2:4">
      <c r="B331" s="393"/>
      <c r="C331" s="379"/>
      <c r="D331" s="379"/>
    </row>
    <row r="332" spans="2:4">
      <c r="B332" s="393"/>
      <c r="C332" s="379"/>
      <c r="D332" s="379"/>
    </row>
    <row r="333" spans="2:4">
      <c r="B333" s="393"/>
      <c r="C333" s="379"/>
      <c r="D333" s="379"/>
    </row>
    <row r="334" spans="2:4">
      <c r="B334" s="393"/>
      <c r="C334" s="379"/>
      <c r="D334" s="379"/>
    </row>
    <row r="335" spans="2:4">
      <c r="B335" s="393"/>
      <c r="C335" s="379"/>
      <c r="D335" s="379"/>
    </row>
    <row r="336" spans="2:4">
      <c r="B336" s="393"/>
      <c r="C336" s="379"/>
      <c r="D336" s="379"/>
    </row>
    <row r="337" spans="2:4">
      <c r="B337" s="393"/>
      <c r="C337" s="379"/>
      <c r="D337" s="379"/>
    </row>
    <row r="338" spans="2:4">
      <c r="B338" s="393"/>
      <c r="C338" s="379"/>
      <c r="D338" s="379"/>
    </row>
    <row r="339" spans="2:4">
      <c r="B339" s="393"/>
      <c r="C339" s="379"/>
      <c r="D339" s="379"/>
    </row>
    <row r="340" spans="2:4">
      <c r="B340" s="393"/>
      <c r="C340" s="379"/>
      <c r="D340" s="379"/>
    </row>
    <row r="341" spans="2:4">
      <c r="B341" s="393"/>
      <c r="C341" s="379"/>
      <c r="D341" s="379"/>
    </row>
    <row r="342" spans="2:4">
      <c r="B342" s="393"/>
      <c r="C342" s="379"/>
      <c r="D342" s="379"/>
    </row>
    <row r="343" spans="2:4">
      <c r="B343" s="393"/>
      <c r="C343" s="379"/>
      <c r="D343" s="379"/>
    </row>
    <row r="344" spans="2:4">
      <c r="B344" s="393"/>
      <c r="C344" s="379"/>
      <c r="D344" s="379"/>
    </row>
    <row r="345" spans="2:4">
      <c r="B345" s="393"/>
      <c r="C345" s="379"/>
      <c r="D345" s="379"/>
    </row>
    <row r="346" spans="2:4">
      <c r="B346" s="393"/>
      <c r="C346" s="379"/>
      <c r="D346" s="379"/>
    </row>
    <row r="347" spans="2:4">
      <c r="B347" s="393"/>
      <c r="C347" s="379"/>
      <c r="D347" s="379"/>
    </row>
    <row r="348" spans="2:4">
      <c r="B348" s="393"/>
      <c r="C348" s="379"/>
      <c r="D348" s="379"/>
    </row>
    <row r="349" spans="2:4">
      <c r="B349" s="393"/>
      <c r="C349" s="379"/>
      <c r="D349" s="379"/>
    </row>
    <row r="350" spans="2:4">
      <c r="B350" s="393"/>
      <c r="C350" s="379"/>
      <c r="D350" s="379"/>
    </row>
    <row r="351" spans="2:4">
      <c r="B351" s="393"/>
      <c r="C351" s="379"/>
      <c r="D351" s="379"/>
    </row>
    <row r="352" spans="2:4">
      <c r="B352" s="393"/>
      <c r="C352" s="379"/>
      <c r="D352" s="379"/>
    </row>
    <row r="353" spans="2:4">
      <c r="B353" s="393"/>
      <c r="C353" s="379"/>
      <c r="D353" s="379"/>
    </row>
    <row r="354" spans="2:4">
      <c r="B354" s="393"/>
      <c r="C354" s="379"/>
      <c r="D354" s="379"/>
    </row>
    <row r="355" spans="2:4">
      <c r="B355" s="393"/>
      <c r="C355" s="379"/>
      <c r="D355" s="379"/>
    </row>
    <row r="356" spans="2:4">
      <c r="B356" s="393"/>
      <c r="C356" s="379"/>
      <c r="D356" s="379"/>
    </row>
    <row r="357" spans="2:4">
      <c r="B357" s="393"/>
      <c r="C357" s="379"/>
      <c r="D357" s="379"/>
    </row>
    <row r="358" spans="2:4">
      <c r="B358" s="393"/>
      <c r="C358" s="379"/>
      <c r="D358" s="379"/>
    </row>
    <row r="359" spans="2:4">
      <c r="B359" s="393"/>
      <c r="C359" s="379"/>
      <c r="D359" s="379"/>
    </row>
    <row r="360" spans="2:4">
      <c r="B360" s="393"/>
      <c r="C360" s="379"/>
      <c r="D360" s="379"/>
    </row>
    <row r="361" spans="2:4">
      <c r="B361" s="393"/>
      <c r="C361" s="379"/>
      <c r="D361" s="379"/>
    </row>
    <row r="362" spans="2:4">
      <c r="B362" s="393"/>
      <c r="C362" s="379"/>
      <c r="D362" s="379"/>
    </row>
    <row r="363" spans="2:4">
      <c r="B363" s="393"/>
      <c r="C363" s="379"/>
      <c r="D363" s="379"/>
    </row>
    <row r="364" spans="2:4">
      <c r="B364" s="393"/>
      <c r="C364" s="379"/>
      <c r="D364" s="379"/>
    </row>
    <row r="365" spans="2:4">
      <c r="B365" s="393"/>
      <c r="C365" s="379"/>
      <c r="D365" s="379"/>
    </row>
    <row r="366" spans="2:4">
      <c r="B366" s="393"/>
      <c r="C366" s="379"/>
      <c r="D366" s="379"/>
    </row>
    <row r="367" spans="2:4">
      <c r="B367" s="393"/>
      <c r="C367" s="379"/>
      <c r="D367" s="379"/>
    </row>
    <row r="368" spans="2:4">
      <c r="B368" s="393"/>
      <c r="C368" s="379"/>
      <c r="D368" s="379"/>
    </row>
    <row r="369" spans="2:4">
      <c r="B369" s="393"/>
      <c r="C369" s="379"/>
      <c r="D369" s="379"/>
    </row>
    <row r="370" spans="2:4">
      <c r="B370" s="393"/>
      <c r="C370" s="379"/>
      <c r="D370" s="379"/>
    </row>
    <row r="371" spans="2:4">
      <c r="B371" s="393"/>
      <c r="C371" s="379"/>
      <c r="D371" s="379"/>
    </row>
    <row r="372" spans="2:4">
      <c r="B372" s="393"/>
      <c r="C372" s="379"/>
      <c r="D372" s="379"/>
    </row>
    <row r="373" spans="2:4">
      <c r="B373" s="393"/>
      <c r="C373" s="379"/>
      <c r="D373" s="379"/>
    </row>
    <row r="374" spans="2:4">
      <c r="B374" s="393"/>
      <c r="C374" s="379"/>
      <c r="D374" s="379"/>
    </row>
    <row r="375" spans="2:4">
      <c r="B375" s="393"/>
      <c r="C375" s="379"/>
      <c r="D375" s="379"/>
    </row>
    <row r="376" spans="2:4">
      <c r="B376" s="393"/>
      <c r="C376" s="379"/>
      <c r="D376" s="379"/>
    </row>
    <row r="377" spans="2:4">
      <c r="B377" s="393"/>
      <c r="C377" s="379"/>
      <c r="D377" s="379"/>
    </row>
    <row r="378" spans="2:4">
      <c r="B378" s="393"/>
      <c r="C378" s="379"/>
      <c r="D378" s="379"/>
    </row>
    <row r="379" spans="2:4">
      <c r="B379" s="393"/>
      <c r="C379" s="379"/>
      <c r="D379" s="379"/>
    </row>
    <row r="380" spans="2:4">
      <c r="B380" s="393"/>
      <c r="C380" s="379"/>
      <c r="D380" s="379"/>
    </row>
    <row r="381" spans="2:4">
      <c r="B381" s="393"/>
      <c r="C381" s="379"/>
      <c r="D381" s="379"/>
    </row>
    <row r="382" spans="2:4">
      <c r="B382" s="393"/>
      <c r="C382" s="379"/>
      <c r="D382" s="379"/>
    </row>
    <row r="383" spans="2:4">
      <c r="B383" s="393"/>
      <c r="C383" s="379"/>
      <c r="D383" s="379"/>
    </row>
    <row r="384" spans="2:4">
      <c r="B384" s="393"/>
      <c r="C384" s="379"/>
      <c r="D384" s="379"/>
    </row>
    <row r="385" spans="2:4">
      <c r="B385" s="393"/>
      <c r="C385" s="379"/>
      <c r="D385" s="379"/>
    </row>
    <row r="386" spans="2:4">
      <c r="B386" s="393"/>
      <c r="C386" s="379"/>
      <c r="D386" s="379"/>
    </row>
    <row r="387" spans="2:4">
      <c r="B387" s="393"/>
      <c r="C387" s="379"/>
      <c r="D387" s="379"/>
    </row>
    <row r="388" spans="2:4">
      <c r="B388" s="393"/>
      <c r="C388" s="379"/>
      <c r="D388" s="379"/>
    </row>
    <row r="389" spans="2:4">
      <c r="B389" s="393"/>
      <c r="C389" s="379"/>
      <c r="D389" s="379"/>
    </row>
    <row r="390" spans="2:4">
      <c r="B390" s="393"/>
      <c r="C390" s="379"/>
      <c r="D390" s="379"/>
    </row>
    <row r="391" spans="2:4">
      <c r="B391" s="393"/>
      <c r="C391" s="379"/>
      <c r="D391" s="379"/>
    </row>
    <row r="392" spans="2:4">
      <c r="B392" s="366"/>
      <c r="C392" s="379"/>
      <c r="D392" s="379"/>
    </row>
    <row r="393" spans="2:4">
      <c r="B393" s="366"/>
      <c r="C393" s="379"/>
      <c r="D393" s="379"/>
    </row>
    <row r="394" spans="2:4">
      <c r="B394" s="366"/>
      <c r="C394" s="379"/>
      <c r="D394" s="379"/>
    </row>
    <row r="395" spans="2:4">
      <c r="B395" s="366"/>
      <c r="C395" s="379"/>
      <c r="D395" s="379"/>
    </row>
    <row r="396" spans="2:4">
      <c r="B396" s="366"/>
      <c r="C396" s="379"/>
      <c r="D396" s="379"/>
    </row>
    <row r="397" spans="2:4">
      <c r="B397" s="366"/>
      <c r="C397" s="379"/>
      <c r="D397" s="379"/>
    </row>
    <row r="398" spans="2:4">
      <c r="B398" s="366"/>
      <c r="C398" s="379"/>
      <c r="D398" s="379"/>
    </row>
    <row r="399" spans="2:4">
      <c r="B399" s="366"/>
      <c r="C399" s="379"/>
      <c r="D399" s="379"/>
    </row>
    <row r="400" spans="2:4">
      <c r="B400" s="366"/>
      <c r="C400" s="379"/>
      <c r="D400" s="379"/>
    </row>
    <row r="401" spans="2:4">
      <c r="B401" s="366"/>
      <c r="C401" s="379"/>
      <c r="D401" s="379"/>
    </row>
    <row r="402" spans="2:4">
      <c r="B402" s="366"/>
      <c r="C402" s="379"/>
      <c r="D402" s="379"/>
    </row>
    <row r="403" spans="2:4">
      <c r="B403" s="366"/>
      <c r="C403" s="379"/>
      <c r="D403" s="379"/>
    </row>
    <row r="404" spans="2:4">
      <c r="B404" s="366"/>
      <c r="C404" s="379"/>
      <c r="D404" s="379"/>
    </row>
    <row r="405" spans="2:4">
      <c r="B405" s="366"/>
      <c r="C405" s="379"/>
      <c r="D405" s="379"/>
    </row>
    <row r="406" spans="2:4">
      <c r="B406" s="366"/>
      <c r="C406" s="379"/>
      <c r="D406" s="379"/>
    </row>
    <row r="407" spans="2:4">
      <c r="B407" s="366"/>
      <c r="C407" s="379"/>
      <c r="D407" s="379"/>
    </row>
    <row r="408" spans="2:4">
      <c r="B408" s="366"/>
      <c r="C408" s="379"/>
      <c r="D408" s="379"/>
    </row>
    <row r="409" spans="2:4">
      <c r="B409" s="366"/>
      <c r="C409" s="379"/>
      <c r="D409" s="379"/>
    </row>
    <row r="410" spans="2:4">
      <c r="B410" s="366"/>
      <c r="C410" s="379"/>
      <c r="D410" s="379"/>
    </row>
    <row r="411" spans="2:4">
      <c r="B411" s="366"/>
      <c r="C411" s="379"/>
      <c r="D411" s="379"/>
    </row>
    <row r="412" spans="2:4">
      <c r="B412" s="366"/>
      <c r="C412" s="379"/>
      <c r="D412" s="379"/>
    </row>
    <row r="413" spans="2:4">
      <c r="B413" s="366"/>
      <c r="C413" s="379"/>
      <c r="D413" s="379"/>
    </row>
    <row r="414" spans="2:4">
      <c r="B414" s="366"/>
      <c r="C414" s="379"/>
      <c r="D414" s="379"/>
    </row>
    <row r="415" spans="2:4">
      <c r="B415" s="366"/>
      <c r="C415" s="379"/>
      <c r="D415" s="379"/>
    </row>
    <row r="416" spans="2:4">
      <c r="B416" s="366"/>
      <c r="C416" s="379"/>
      <c r="D416" s="379"/>
    </row>
    <row r="417" spans="2:4">
      <c r="B417" s="366"/>
      <c r="C417" s="379"/>
      <c r="D417" s="379"/>
    </row>
    <row r="418" spans="2:4">
      <c r="B418" s="366"/>
      <c r="C418" s="379"/>
      <c r="D418" s="379"/>
    </row>
    <row r="419" spans="2:4">
      <c r="B419" s="366"/>
      <c r="C419" s="379"/>
      <c r="D419" s="379"/>
    </row>
    <row r="420" spans="2:4">
      <c r="B420" s="366"/>
      <c r="C420" s="379"/>
      <c r="D420" s="379"/>
    </row>
    <row r="421" spans="2:4">
      <c r="B421" s="366"/>
      <c r="C421" s="379"/>
      <c r="D421" s="379"/>
    </row>
    <row r="422" spans="2:4">
      <c r="B422" s="366"/>
      <c r="C422" s="379"/>
      <c r="D422" s="379"/>
    </row>
    <row r="423" spans="2:4">
      <c r="B423" s="366"/>
      <c r="C423" s="379"/>
      <c r="D423" s="379"/>
    </row>
    <row r="424" spans="2:4">
      <c r="B424" s="366"/>
      <c r="C424" s="379"/>
      <c r="D424" s="379"/>
    </row>
    <row r="425" spans="2:4">
      <c r="B425" s="366"/>
      <c r="C425" s="379"/>
      <c r="D425" s="379"/>
    </row>
    <row r="426" spans="2:4">
      <c r="B426" s="366"/>
      <c r="C426" s="379"/>
      <c r="D426" s="379"/>
    </row>
    <row r="427" spans="2:4">
      <c r="B427" s="366"/>
      <c r="C427" s="379"/>
      <c r="D427" s="379"/>
    </row>
    <row r="428" spans="2:4">
      <c r="B428" s="366"/>
      <c r="C428" s="379"/>
      <c r="D428" s="379"/>
    </row>
    <row r="429" spans="2:4">
      <c r="B429" s="366"/>
      <c r="C429" s="379"/>
      <c r="D429" s="379"/>
    </row>
    <row r="430" spans="2:4">
      <c r="B430" s="366"/>
      <c r="C430" s="379"/>
      <c r="D430" s="379"/>
    </row>
    <row r="431" spans="2:4">
      <c r="B431" s="366"/>
      <c r="C431" s="379"/>
      <c r="D431" s="379"/>
    </row>
    <row r="432" spans="2:4">
      <c r="B432" s="366"/>
      <c r="C432" s="379"/>
      <c r="D432" s="379"/>
    </row>
    <row r="433" spans="2:4">
      <c r="B433" s="366"/>
      <c r="C433" s="379"/>
      <c r="D433" s="379"/>
    </row>
    <row r="434" spans="2:4">
      <c r="B434" s="366"/>
      <c r="C434" s="379"/>
      <c r="D434" s="366"/>
    </row>
    <row r="435" spans="2:4">
      <c r="B435" s="366"/>
      <c r="C435" s="379"/>
      <c r="D435" s="366"/>
    </row>
    <row r="436" spans="2:4">
      <c r="B436" s="366"/>
      <c r="C436" s="379"/>
      <c r="D436" s="366"/>
    </row>
    <row r="437" spans="2:4">
      <c r="B437" s="366"/>
      <c r="C437" s="379"/>
      <c r="D437" s="366"/>
    </row>
    <row r="438" spans="2:4">
      <c r="B438" s="366"/>
      <c r="C438" s="379"/>
      <c r="D438" s="366"/>
    </row>
    <row r="439" spans="2:4">
      <c r="B439" s="366"/>
      <c r="C439" s="379"/>
      <c r="D439" s="366"/>
    </row>
    <row r="440" spans="2:4">
      <c r="B440" s="366"/>
      <c r="C440" s="379"/>
      <c r="D440" s="366"/>
    </row>
    <row r="441" spans="2:4">
      <c r="B441" s="366"/>
      <c r="C441" s="379"/>
      <c r="D441" s="366"/>
    </row>
    <row r="442" spans="2:4">
      <c r="B442" s="366"/>
      <c r="C442" s="379"/>
      <c r="D442" s="366"/>
    </row>
    <row r="443" spans="2:4">
      <c r="B443" s="366"/>
      <c r="C443" s="379"/>
      <c r="D443" s="366"/>
    </row>
    <row r="444" spans="2:4">
      <c r="B444" s="366"/>
      <c r="C444" s="379"/>
      <c r="D444" s="366"/>
    </row>
    <row r="445" spans="2:4">
      <c r="B445" s="366"/>
      <c r="C445" s="379"/>
      <c r="D445" s="366"/>
    </row>
    <row r="446" spans="2:4">
      <c r="B446" s="366"/>
      <c r="C446" s="379"/>
      <c r="D446" s="366"/>
    </row>
    <row r="447" spans="2:4">
      <c r="B447" s="366"/>
      <c r="C447" s="379"/>
      <c r="D447" s="366"/>
    </row>
    <row r="448" spans="2:4">
      <c r="B448" s="366"/>
      <c r="C448" s="379"/>
      <c r="D448" s="366"/>
    </row>
    <row r="449" spans="2:4">
      <c r="B449" s="366"/>
      <c r="C449" s="379"/>
      <c r="D449" s="366"/>
    </row>
    <row r="450" spans="2:4">
      <c r="B450" s="366"/>
      <c r="C450" s="379"/>
      <c r="D450" s="366"/>
    </row>
    <row r="451" spans="2:4">
      <c r="B451" s="366"/>
      <c r="C451" s="379"/>
      <c r="D451" s="366"/>
    </row>
    <row r="452" spans="2:4">
      <c r="B452" s="366"/>
      <c r="C452" s="379"/>
      <c r="D452" s="366"/>
    </row>
    <row r="453" spans="2:4">
      <c r="B453" s="366"/>
      <c r="C453" s="379"/>
      <c r="D453" s="366"/>
    </row>
    <row r="454" spans="2:4">
      <c r="B454" s="366"/>
      <c r="C454" s="379"/>
      <c r="D454" s="366"/>
    </row>
    <row r="455" spans="2:4">
      <c r="B455" s="366"/>
      <c r="C455" s="379"/>
      <c r="D455" s="366"/>
    </row>
    <row r="456" spans="2:4">
      <c r="B456" s="366"/>
      <c r="C456" s="379"/>
      <c r="D456" s="366"/>
    </row>
    <row r="457" spans="2:4">
      <c r="B457" s="366"/>
      <c r="C457" s="379"/>
      <c r="D457" s="366"/>
    </row>
    <row r="458" spans="2:4">
      <c r="B458" s="366"/>
      <c r="C458" s="379"/>
      <c r="D458" s="366"/>
    </row>
    <row r="459" spans="2:4">
      <c r="B459" s="366"/>
      <c r="C459" s="379"/>
      <c r="D459" s="366"/>
    </row>
    <row r="460" spans="2:4">
      <c r="B460" s="366"/>
      <c r="C460" s="379"/>
      <c r="D460" s="366"/>
    </row>
    <row r="461" spans="2:4">
      <c r="B461" s="366"/>
      <c r="C461" s="379"/>
      <c r="D461" s="366"/>
    </row>
    <row r="462" spans="2:4">
      <c r="B462" s="366"/>
      <c r="C462" s="379"/>
      <c r="D462" s="366"/>
    </row>
    <row r="463" spans="2:4">
      <c r="B463" s="366"/>
      <c r="C463" s="379"/>
      <c r="D463" s="366"/>
    </row>
    <row r="464" spans="2:4">
      <c r="B464" s="366"/>
      <c r="C464" s="379"/>
      <c r="D464" s="366"/>
    </row>
    <row r="465" spans="2:4">
      <c r="B465" s="366"/>
      <c r="C465" s="379"/>
      <c r="D465" s="366"/>
    </row>
    <row r="466" spans="2:4">
      <c r="B466" s="366"/>
      <c r="C466" s="379"/>
      <c r="D466" s="366"/>
    </row>
    <row r="467" spans="2:4">
      <c r="B467" s="366"/>
      <c r="C467" s="379"/>
      <c r="D467" s="366"/>
    </row>
    <row r="468" spans="2:4">
      <c r="B468" s="366"/>
      <c r="C468" s="379"/>
      <c r="D468" s="366"/>
    </row>
    <row r="469" spans="2:4">
      <c r="B469" s="366"/>
      <c r="C469" s="379"/>
      <c r="D469" s="366"/>
    </row>
    <row r="470" spans="2:4">
      <c r="B470" s="366"/>
      <c r="C470" s="379"/>
      <c r="D470" s="366"/>
    </row>
    <row r="471" spans="2:4">
      <c r="B471" s="366"/>
      <c r="C471" s="379"/>
      <c r="D471" s="366"/>
    </row>
    <row r="472" spans="2:4">
      <c r="B472" s="366"/>
      <c r="C472" s="379"/>
      <c r="D472" s="366"/>
    </row>
    <row r="473" spans="2:4">
      <c r="B473" s="366"/>
      <c r="C473" s="379"/>
      <c r="D473" s="366"/>
    </row>
    <row r="474" spans="2:4">
      <c r="B474" s="366"/>
      <c r="C474" s="379"/>
      <c r="D474" s="366"/>
    </row>
    <row r="475" spans="2:4">
      <c r="B475" s="366"/>
      <c r="C475" s="379"/>
      <c r="D475" s="366"/>
    </row>
    <row r="476" spans="2:4">
      <c r="B476" s="366"/>
      <c r="C476" s="379"/>
      <c r="D476" s="366"/>
    </row>
    <row r="477" spans="2:4">
      <c r="B477" s="366"/>
      <c r="C477" s="379"/>
      <c r="D477" s="366"/>
    </row>
    <row r="478" spans="2:4">
      <c r="B478" s="366"/>
      <c r="C478" s="379"/>
      <c r="D478" s="366"/>
    </row>
    <row r="479" spans="2:4">
      <c r="B479" s="366"/>
      <c r="C479" s="379"/>
      <c r="D479" s="366"/>
    </row>
    <row r="480" spans="2:4">
      <c r="B480" s="366"/>
      <c r="C480" s="379"/>
      <c r="D480" s="366"/>
    </row>
    <row r="481" spans="2:4">
      <c r="B481" s="366"/>
      <c r="C481" s="379"/>
      <c r="D481" s="366"/>
    </row>
    <row r="482" spans="2:4">
      <c r="B482" s="366"/>
      <c r="C482" s="379"/>
      <c r="D482" s="366"/>
    </row>
    <row r="483" spans="2:4">
      <c r="B483" s="366"/>
      <c r="C483" s="379"/>
      <c r="D483" s="366"/>
    </row>
    <row r="484" spans="2:4">
      <c r="B484" s="366"/>
      <c r="C484" s="379"/>
      <c r="D484" s="366"/>
    </row>
    <row r="485" spans="2:4">
      <c r="B485" s="366"/>
      <c r="C485" s="379"/>
      <c r="D485" s="366"/>
    </row>
    <row r="486" spans="2:4">
      <c r="B486" s="366"/>
      <c r="C486" s="379"/>
      <c r="D486" s="366"/>
    </row>
    <row r="487" spans="2:4">
      <c r="B487" s="366"/>
      <c r="C487" s="379"/>
      <c r="D487" s="366"/>
    </row>
    <row r="488" spans="2:4">
      <c r="B488" s="366"/>
      <c r="C488" s="379"/>
      <c r="D488" s="366"/>
    </row>
    <row r="489" spans="2:4">
      <c r="B489" s="366"/>
      <c r="C489" s="379"/>
      <c r="D489" s="366"/>
    </row>
    <row r="490" spans="2:4">
      <c r="B490" s="366"/>
      <c r="C490" s="379"/>
      <c r="D490" s="366"/>
    </row>
    <row r="491" spans="2:4">
      <c r="B491" s="366"/>
      <c r="C491" s="379"/>
      <c r="D491" s="366"/>
    </row>
    <row r="492" spans="2:4">
      <c r="B492" s="366"/>
      <c r="C492" s="379"/>
      <c r="D492" s="366"/>
    </row>
    <row r="493" spans="2:4">
      <c r="B493" s="366"/>
      <c r="C493" s="379"/>
      <c r="D493" s="366"/>
    </row>
    <row r="494" spans="2:4">
      <c r="B494" s="366"/>
      <c r="C494" s="379"/>
      <c r="D494" s="366"/>
    </row>
    <row r="495" spans="2:4">
      <c r="B495" s="366"/>
      <c r="C495" s="379"/>
      <c r="D495" s="366"/>
    </row>
    <row r="496" spans="2:4">
      <c r="B496" s="366"/>
      <c r="C496" s="379"/>
      <c r="D496" s="366"/>
    </row>
    <row r="497" spans="2:4">
      <c r="B497" s="366"/>
      <c r="C497" s="379"/>
      <c r="D497" s="366"/>
    </row>
    <row r="498" spans="2:4">
      <c r="B498" s="366"/>
      <c r="C498" s="379"/>
      <c r="D498" s="366"/>
    </row>
    <row r="499" spans="2:4">
      <c r="B499" s="366"/>
      <c r="C499" s="379"/>
      <c r="D499" s="366"/>
    </row>
    <row r="500" spans="2:4">
      <c r="B500" s="366"/>
      <c r="C500" s="379"/>
      <c r="D500" s="366"/>
    </row>
    <row r="501" spans="2:4">
      <c r="B501" s="366"/>
      <c r="C501" s="379"/>
      <c r="D501" s="366"/>
    </row>
    <row r="502" spans="2:4">
      <c r="B502" s="366"/>
      <c r="C502" s="379"/>
      <c r="D502" s="366"/>
    </row>
    <row r="503" spans="2:4">
      <c r="B503" s="366"/>
      <c r="C503" s="379"/>
      <c r="D503" s="366"/>
    </row>
    <row r="504" spans="2:4">
      <c r="B504" s="366"/>
      <c r="C504" s="379"/>
      <c r="D504" s="366"/>
    </row>
    <row r="505" spans="2:4">
      <c r="B505" s="366"/>
      <c r="C505" s="379"/>
      <c r="D505" s="366"/>
    </row>
    <row r="506" spans="2:4">
      <c r="B506" s="366"/>
      <c r="C506" s="379"/>
      <c r="D506" s="366"/>
    </row>
    <row r="507" spans="2:4">
      <c r="B507" s="366"/>
      <c r="C507" s="379"/>
      <c r="D507" s="366"/>
    </row>
    <row r="508" spans="2:4">
      <c r="B508" s="366"/>
      <c r="C508" s="379"/>
      <c r="D508" s="366"/>
    </row>
    <row r="509" spans="2:4">
      <c r="B509" s="366"/>
      <c r="C509" s="379"/>
      <c r="D509" s="366"/>
    </row>
    <row r="510" spans="2:4">
      <c r="B510" s="366"/>
      <c r="C510" s="379"/>
      <c r="D510" s="366"/>
    </row>
    <row r="511" spans="2:4">
      <c r="B511" s="366"/>
      <c r="C511" s="379"/>
      <c r="D511" s="366"/>
    </row>
    <row r="512" spans="2:4">
      <c r="B512" s="366"/>
      <c r="C512" s="379"/>
      <c r="D512" s="366"/>
    </row>
    <row r="513" spans="2:4">
      <c r="B513" s="366"/>
      <c r="C513" s="379"/>
      <c r="D513" s="366"/>
    </row>
    <row r="514" spans="2:4">
      <c r="B514" s="366"/>
      <c r="C514" s="379"/>
      <c r="D514" s="366"/>
    </row>
    <row r="515" spans="2:4">
      <c r="B515" s="366"/>
      <c r="C515" s="379"/>
      <c r="D515" s="366"/>
    </row>
    <row r="516" spans="2:4">
      <c r="B516" s="366"/>
      <c r="C516" s="379"/>
      <c r="D516" s="366"/>
    </row>
    <row r="517" spans="2:4">
      <c r="B517" s="366"/>
      <c r="C517" s="379"/>
      <c r="D517" s="366"/>
    </row>
    <row r="518" spans="2:4">
      <c r="B518" s="366"/>
      <c r="C518" s="379"/>
      <c r="D518" s="366"/>
    </row>
    <row r="519" spans="2:4">
      <c r="B519" s="366"/>
      <c r="C519" s="379"/>
      <c r="D519" s="366"/>
    </row>
    <row r="520" spans="2:4">
      <c r="B520" s="366"/>
      <c r="C520" s="379"/>
      <c r="D520" s="366"/>
    </row>
    <row r="521" spans="2:4">
      <c r="B521" s="366"/>
      <c r="C521" s="379"/>
      <c r="D521" s="366"/>
    </row>
    <row r="522" spans="2:4">
      <c r="B522" s="366"/>
      <c r="C522" s="379"/>
      <c r="D522" s="366"/>
    </row>
    <row r="523" spans="2:4">
      <c r="B523" s="366"/>
      <c r="C523" s="379"/>
      <c r="D523" s="366"/>
    </row>
    <row r="524" spans="2:4">
      <c r="B524" s="366"/>
      <c r="C524" s="379"/>
      <c r="D524" s="366"/>
    </row>
    <row r="525" spans="2:4">
      <c r="B525" s="366"/>
      <c r="C525" s="379"/>
      <c r="D525" s="366"/>
    </row>
    <row r="526" spans="2:4">
      <c r="B526" s="366"/>
      <c r="C526" s="379"/>
      <c r="D526" s="366"/>
    </row>
    <row r="527" spans="2:4">
      <c r="B527" s="366"/>
      <c r="C527" s="379"/>
      <c r="D527" s="366"/>
    </row>
    <row r="528" spans="2:4">
      <c r="B528" s="366"/>
      <c r="C528" s="379"/>
      <c r="D528" s="366"/>
    </row>
    <row r="529" spans="2:4">
      <c r="B529" s="366"/>
      <c r="C529" s="379"/>
      <c r="D529" s="366"/>
    </row>
    <row r="530" spans="2:4">
      <c r="B530" s="366"/>
      <c r="C530" s="379"/>
      <c r="D530" s="366"/>
    </row>
    <row r="531" spans="2:4">
      <c r="B531" s="366"/>
      <c r="C531" s="379"/>
      <c r="D531" s="366"/>
    </row>
    <row r="532" spans="2:4">
      <c r="B532" s="366"/>
      <c r="C532" s="379"/>
      <c r="D532" s="366"/>
    </row>
    <row r="533" spans="2:4">
      <c r="B533" s="366"/>
      <c r="C533" s="379"/>
      <c r="D533" s="366"/>
    </row>
    <row r="534" spans="2:4">
      <c r="B534" s="366"/>
      <c r="C534" s="379"/>
      <c r="D534" s="366"/>
    </row>
    <row r="535" spans="2:4">
      <c r="B535" s="366"/>
      <c r="C535" s="379"/>
      <c r="D535" s="366"/>
    </row>
    <row r="536" spans="2:4">
      <c r="B536" s="366"/>
      <c r="C536" s="379"/>
      <c r="D536" s="366"/>
    </row>
    <row r="537" spans="2:4">
      <c r="B537" s="366"/>
      <c r="C537" s="379"/>
      <c r="D537" s="366"/>
    </row>
    <row r="538" spans="2:4">
      <c r="B538" s="366"/>
      <c r="C538" s="379"/>
      <c r="D538" s="366"/>
    </row>
    <row r="539" spans="2:4">
      <c r="B539" s="366"/>
      <c r="C539" s="379"/>
      <c r="D539" s="366"/>
    </row>
    <row r="540" spans="2:4">
      <c r="B540" s="366"/>
      <c r="C540" s="379"/>
      <c r="D540" s="366"/>
    </row>
    <row r="541" spans="2:4">
      <c r="B541" s="366"/>
      <c r="C541" s="379"/>
      <c r="D541" s="366"/>
    </row>
    <row r="542" spans="2:4">
      <c r="B542" s="366"/>
      <c r="C542" s="379"/>
      <c r="D542" s="366"/>
    </row>
    <row r="543" spans="2:4">
      <c r="B543" s="366"/>
      <c r="C543" s="379"/>
      <c r="D543" s="366"/>
    </row>
    <row r="544" spans="2:4">
      <c r="B544" s="366"/>
      <c r="C544" s="379"/>
      <c r="D544" s="366"/>
    </row>
    <row r="545" spans="2:4">
      <c r="B545" s="366"/>
      <c r="C545" s="379"/>
      <c r="D545" s="366"/>
    </row>
    <row r="546" spans="2:4">
      <c r="B546" s="366"/>
      <c r="C546" s="379"/>
      <c r="D546" s="366"/>
    </row>
    <row r="547" spans="2:4">
      <c r="B547" s="366"/>
      <c r="C547" s="379"/>
      <c r="D547" s="366"/>
    </row>
    <row r="548" spans="2:4">
      <c r="B548" s="366"/>
      <c r="C548" s="379"/>
      <c r="D548" s="366"/>
    </row>
    <row r="549" spans="2:4">
      <c r="B549" s="366"/>
      <c r="C549" s="379"/>
      <c r="D549" s="366"/>
    </row>
    <row r="550" spans="2:4">
      <c r="B550" s="366"/>
      <c r="C550" s="379"/>
      <c r="D550" s="366"/>
    </row>
    <row r="551" spans="2:4">
      <c r="B551" s="366"/>
      <c r="C551" s="379"/>
      <c r="D551" s="366"/>
    </row>
    <row r="552" spans="2:4">
      <c r="B552" s="366"/>
      <c r="C552" s="379"/>
      <c r="D552" s="366"/>
    </row>
    <row r="553" spans="2:4">
      <c r="B553" s="366"/>
      <c r="C553" s="379"/>
      <c r="D553" s="366"/>
    </row>
    <row r="554" spans="2:4">
      <c r="B554" s="366"/>
      <c r="C554" s="379"/>
      <c r="D554" s="366"/>
    </row>
    <row r="555" spans="2:4">
      <c r="B555" s="366"/>
      <c r="C555" s="379"/>
      <c r="D555" s="366"/>
    </row>
    <row r="556" spans="2:4">
      <c r="B556" s="366"/>
      <c r="C556" s="379"/>
      <c r="D556" s="366"/>
    </row>
    <row r="557" spans="2:4">
      <c r="B557" s="366"/>
      <c r="C557" s="379"/>
      <c r="D557" s="366"/>
    </row>
    <row r="558" spans="2:4">
      <c r="B558" s="366"/>
      <c r="C558" s="379"/>
      <c r="D558" s="366"/>
    </row>
    <row r="559" spans="2:4">
      <c r="B559" s="366"/>
      <c r="C559" s="379"/>
      <c r="D559" s="366"/>
    </row>
    <row r="560" spans="2:4">
      <c r="B560" s="366"/>
      <c r="C560" s="379"/>
      <c r="D560" s="366"/>
    </row>
    <row r="561" spans="2:4">
      <c r="B561" s="366"/>
      <c r="C561" s="379"/>
      <c r="D561" s="366"/>
    </row>
    <row r="562" spans="2:4">
      <c r="B562" s="366"/>
      <c r="C562" s="379"/>
      <c r="D562" s="366"/>
    </row>
    <row r="563" spans="2:4">
      <c r="B563" s="366"/>
      <c r="C563" s="379"/>
      <c r="D563" s="366"/>
    </row>
    <row r="564" spans="2:4">
      <c r="B564" s="366"/>
      <c r="C564" s="379"/>
      <c r="D564" s="366"/>
    </row>
    <row r="565" spans="2:4">
      <c r="B565" s="366"/>
      <c r="C565" s="379"/>
      <c r="D565" s="366"/>
    </row>
    <row r="566" spans="2:4">
      <c r="B566" s="366"/>
      <c r="C566" s="379"/>
      <c r="D566" s="366"/>
    </row>
    <row r="567" spans="2:4">
      <c r="B567" s="366"/>
      <c r="C567" s="379"/>
      <c r="D567" s="366"/>
    </row>
    <row r="568" spans="2:4">
      <c r="B568" s="366"/>
      <c r="C568" s="379"/>
      <c r="D568" s="366"/>
    </row>
    <row r="569" spans="2:4">
      <c r="B569" s="366"/>
      <c r="C569" s="379"/>
      <c r="D569" s="366"/>
    </row>
    <row r="570" spans="2:4">
      <c r="B570" s="366"/>
      <c r="C570" s="379"/>
      <c r="D570" s="366"/>
    </row>
    <row r="571" spans="2:4">
      <c r="B571" s="366"/>
      <c r="C571" s="379"/>
      <c r="D571" s="366"/>
    </row>
    <row r="572" spans="2:4">
      <c r="B572" s="366"/>
      <c r="C572" s="379"/>
      <c r="D572" s="366"/>
    </row>
    <row r="573" spans="2:4">
      <c r="B573" s="366"/>
      <c r="C573" s="379"/>
      <c r="D573" s="366"/>
    </row>
    <row r="574" spans="2:4">
      <c r="B574" s="366"/>
      <c r="C574" s="379"/>
      <c r="D574" s="366"/>
    </row>
    <row r="575" spans="2:4">
      <c r="B575" s="366"/>
      <c r="C575" s="379"/>
      <c r="D575" s="366"/>
    </row>
    <row r="576" spans="2:4">
      <c r="B576" s="366"/>
      <c r="C576" s="379"/>
      <c r="D576" s="366"/>
    </row>
    <row r="577" spans="2:4">
      <c r="B577" s="366"/>
      <c r="C577" s="379"/>
      <c r="D577" s="366"/>
    </row>
    <row r="578" spans="2:4">
      <c r="B578" s="366"/>
      <c r="C578" s="379"/>
      <c r="D578" s="366"/>
    </row>
    <row r="579" spans="2:4">
      <c r="B579" s="366"/>
      <c r="C579" s="379"/>
      <c r="D579" s="366"/>
    </row>
    <row r="580" spans="2:4">
      <c r="B580" s="366"/>
      <c r="C580" s="379"/>
      <c r="D580" s="366"/>
    </row>
    <row r="581" spans="2:4">
      <c r="B581" s="366"/>
      <c r="C581" s="379"/>
      <c r="D581" s="366"/>
    </row>
    <row r="582" spans="2:4">
      <c r="B582" s="366"/>
      <c r="C582" s="379"/>
      <c r="D582" s="366"/>
    </row>
    <row r="583" spans="2:4">
      <c r="B583" s="366"/>
      <c r="C583" s="379"/>
      <c r="D583" s="366"/>
    </row>
    <row r="584" spans="2:4">
      <c r="B584" s="366"/>
      <c r="C584" s="379"/>
      <c r="D584" s="366"/>
    </row>
    <row r="585" spans="2:4">
      <c r="B585" s="366"/>
      <c r="C585" s="379"/>
      <c r="D585" s="366"/>
    </row>
    <row r="586" spans="2:4">
      <c r="B586" s="366"/>
      <c r="C586" s="379"/>
      <c r="D586" s="366"/>
    </row>
    <row r="587" spans="2:4">
      <c r="B587" s="366"/>
      <c r="C587" s="379"/>
      <c r="D587" s="366"/>
    </row>
    <row r="588" spans="2:4">
      <c r="B588" s="366"/>
      <c r="C588" s="379"/>
      <c r="D588" s="366"/>
    </row>
    <row r="589" spans="2:4">
      <c r="B589" s="366"/>
      <c r="C589" s="379"/>
      <c r="D589" s="366"/>
    </row>
    <row r="590" spans="2:4">
      <c r="B590" s="366"/>
      <c r="C590" s="379"/>
      <c r="D590" s="366"/>
    </row>
    <row r="591" spans="2:4">
      <c r="B591" s="366"/>
      <c r="C591" s="379"/>
      <c r="D591" s="366"/>
    </row>
    <row r="592" spans="2:4">
      <c r="B592" s="366"/>
      <c r="C592" s="379"/>
      <c r="D592" s="366"/>
    </row>
    <row r="593" spans="2:4">
      <c r="B593" s="366"/>
      <c r="C593" s="379"/>
      <c r="D593" s="366"/>
    </row>
    <row r="594" spans="2:4">
      <c r="B594" s="366"/>
      <c r="C594" s="379"/>
      <c r="D594" s="366"/>
    </row>
    <row r="595" spans="2:4">
      <c r="B595" s="366"/>
      <c r="C595" s="379"/>
      <c r="D595" s="366"/>
    </row>
    <row r="596" spans="2:4">
      <c r="B596" s="366"/>
      <c r="C596" s="379"/>
      <c r="D596" s="366"/>
    </row>
    <row r="597" spans="2:4">
      <c r="B597" s="366"/>
      <c r="C597" s="379"/>
      <c r="D597" s="366"/>
    </row>
    <row r="598" spans="2:4">
      <c r="B598" s="366"/>
      <c r="C598" s="379"/>
      <c r="D598" s="366"/>
    </row>
    <row r="599" spans="2:4">
      <c r="B599" s="366"/>
      <c r="C599" s="379"/>
      <c r="D599" s="366"/>
    </row>
    <row r="600" spans="2:4">
      <c r="B600" s="366"/>
      <c r="C600" s="379"/>
      <c r="D600" s="366"/>
    </row>
    <row r="601" spans="2:4">
      <c r="B601" s="366"/>
      <c r="C601" s="379"/>
      <c r="D601" s="366"/>
    </row>
    <row r="602" spans="2:4">
      <c r="B602" s="366"/>
      <c r="C602" s="379"/>
      <c r="D602" s="366"/>
    </row>
    <row r="603" spans="2:4">
      <c r="B603" s="366"/>
      <c r="C603" s="379"/>
      <c r="D603" s="366"/>
    </row>
    <row r="604" spans="2:4">
      <c r="B604" s="366"/>
      <c r="C604" s="379"/>
      <c r="D604" s="366"/>
    </row>
    <row r="605" spans="2:4">
      <c r="B605" s="366"/>
      <c r="C605" s="379"/>
      <c r="D605" s="366"/>
    </row>
    <row r="606" spans="2:4">
      <c r="B606" s="366"/>
      <c r="C606" s="379"/>
      <c r="D606" s="366"/>
    </row>
    <row r="607" spans="2:4">
      <c r="B607" s="366"/>
      <c r="C607" s="379"/>
      <c r="D607" s="366"/>
    </row>
    <row r="608" spans="2:4">
      <c r="B608" s="366"/>
      <c r="C608" s="379"/>
      <c r="D608" s="366"/>
    </row>
    <row r="609" spans="2:4">
      <c r="B609" s="366"/>
      <c r="C609" s="379"/>
      <c r="D609" s="366"/>
    </row>
    <row r="610" spans="2:4">
      <c r="B610" s="366"/>
      <c r="C610" s="379"/>
      <c r="D610" s="366"/>
    </row>
    <row r="611" spans="2:4">
      <c r="B611" s="366"/>
      <c r="C611" s="379"/>
      <c r="D611" s="366"/>
    </row>
    <row r="612" spans="2:4">
      <c r="B612" s="366"/>
      <c r="C612" s="379"/>
      <c r="D612" s="366"/>
    </row>
    <row r="613" spans="2:4">
      <c r="B613" s="366"/>
      <c r="C613" s="379"/>
      <c r="D613" s="366"/>
    </row>
    <row r="614" spans="2:4">
      <c r="B614" s="366"/>
      <c r="C614" s="379"/>
      <c r="D614" s="366"/>
    </row>
    <row r="615" spans="2:4">
      <c r="B615" s="366"/>
      <c r="C615" s="379"/>
      <c r="D615" s="366"/>
    </row>
    <row r="616" spans="2:4">
      <c r="B616" s="366"/>
      <c r="C616" s="379"/>
      <c r="D616" s="366"/>
    </row>
    <row r="617" spans="2:4">
      <c r="B617" s="366"/>
      <c r="C617" s="379"/>
      <c r="D617" s="366"/>
    </row>
    <row r="618" spans="2:4">
      <c r="B618" s="366"/>
      <c r="C618" s="379"/>
      <c r="D618" s="366"/>
    </row>
    <row r="619" spans="2:4">
      <c r="B619" s="366"/>
      <c r="C619" s="379"/>
      <c r="D619" s="366"/>
    </row>
    <row r="620" spans="2:4">
      <c r="B620" s="366"/>
      <c r="C620" s="379"/>
      <c r="D620" s="366"/>
    </row>
    <row r="621" spans="2:4">
      <c r="B621" s="366"/>
      <c r="C621" s="379"/>
      <c r="D621" s="366"/>
    </row>
    <row r="622" spans="2:4">
      <c r="B622" s="366"/>
      <c r="C622" s="379"/>
      <c r="D622" s="366"/>
    </row>
    <row r="623" spans="2:4">
      <c r="B623" s="366"/>
      <c r="C623" s="379"/>
      <c r="D623" s="366"/>
    </row>
    <row r="624" spans="2:4">
      <c r="B624" s="366"/>
      <c r="C624" s="379"/>
      <c r="D624" s="366"/>
    </row>
    <row r="625" spans="2:4">
      <c r="B625" s="366"/>
      <c r="C625" s="379"/>
      <c r="D625" s="366"/>
    </row>
    <row r="626" spans="2:4">
      <c r="B626" s="366"/>
      <c r="C626" s="379"/>
      <c r="D626" s="366"/>
    </row>
    <row r="627" spans="2:4">
      <c r="B627" s="366"/>
      <c r="C627" s="379"/>
      <c r="D627" s="366"/>
    </row>
    <row r="628" spans="2:4">
      <c r="B628" s="366"/>
      <c r="C628" s="379"/>
      <c r="D628" s="366"/>
    </row>
    <row r="629" spans="2:4">
      <c r="B629" s="366"/>
      <c r="C629" s="379"/>
      <c r="D629" s="366"/>
    </row>
    <row r="630" spans="2:4">
      <c r="B630" s="366"/>
      <c r="C630" s="379"/>
      <c r="D630" s="366"/>
    </row>
    <row r="631" spans="2:4">
      <c r="B631" s="366"/>
      <c r="C631" s="379"/>
      <c r="D631" s="366"/>
    </row>
    <row r="632" spans="2:4">
      <c r="B632" s="366"/>
      <c r="C632" s="379"/>
      <c r="D632" s="366"/>
    </row>
    <row r="633" spans="2:4">
      <c r="B633" s="366"/>
      <c r="C633" s="379"/>
      <c r="D633" s="366"/>
    </row>
    <row r="634" spans="2:4">
      <c r="B634" s="366"/>
      <c r="C634" s="379"/>
      <c r="D634" s="366"/>
    </row>
    <row r="635" spans="2:4">
      <c r="B635" s="366"/>
      <c r="C635" s="379"/>
      <c r="D635" s="366"/>
    </row>
    <row r="636" spans="2:4">
      <c r="B636" s="366"/>
      <c r="C636" s="379"/>
      <c r="D636" s="366"/>
    </row>
    <row r="637" spans="2:4">
      <c r="B637" s="366"/>
      <c r="C637" s="379"/>
      <c r="D637" s="366"/>
    </row>
    <row r="638" spans="2:4">
      <c r="B638" s="366"/>
      <c r="C638" s="379"/>
      <c r="D638" s="366"/>
    </row>
    <row r="639" spans="2:4">
      <c r="B639" s="366"/>
      <c r="C639" s="379"/>
      <c r="D639" s="366"/>
    </row>
    <row r="640" spans="2:4">
      <c r="B640" s="366"/>
      <c r="C640" s="379"/>
      <c r="D640" s="366"/>
    </row>
    <row r="641" spans="2:4">
      <c r="B641" s="366"/>
      <c r="C641" s="379"/>
      <c r="D641" s="366"/>
    </row>
    <row r="642" spans="2:4">
      <c r="B642" s="366"/>
      <c r="C642" s="379"/>
      <c r="D642" s="366"/>
    </row>
    <row r="643" spans="2:4">
      <c r="B643" s="366"/>
      <c r="C643" s="379"/>
      <c r="D643" s="366"/>
    </row>
    <row r="644" spans="2:4">
      <c r="B644" s="366"/>
      <c r="C644" s="379"/>
      <c r="D644" s="366"/>
    </row>
    <row r="645" spans="2:4">
      <c r="B645" s="366"/>
      <c r="C645" s="379"/>
      <c r="D645" s="366"/>
    </row>
    <row r="646" spans="2:4">
      <c r="B646" s="366"/>
      <c r="C646" s="379"/>
      <c r="D646" s="366"/>
    </row>
    <row r="647" spans="2:4">
      <c r="B647" s="366"/>
      <c r="C647" s="379"/>
      <c r="D647" s="366"/>
    </row>
    <row r="648" spans="2:4">
      <c r="B648" s="366"/>
      <c r="C648" s="379"/>
      <c r="D648" s="366"/>
    </row>
    <row r="649" spans="2:4">
      <c r="B649" s="366"/>
      <c r="C649" s="379"/>
      <c r="D649" s="366"/>
    </row>
    <row r="650" spans="2:4">
      <c r="B650" s="366"/>
      <c r="C650" s="379"/>
      <c r="D650" s="366"/>
    </row>
    <row r="651" spans="2:4">
      <c r="B651" s="366"/>
      <c r="C651" s="379"/>
      <c r="D651" s="366"/>
    </row>
    <row r="652" spans="2:4">
      <c r="B652" s="366"/>
      <c r="C652" s="379"/>
      <c r="D652" s="366"/>
    </row>
    <row r="653" spans="2:4">
      <c r="B653" s="366"/>
      <c r="C653" s="379"/>
      <c r="D653" s="366"/>
    </row>
    <row r="654" spans="2:4">
      <c r="B654" s="366"/>
      <c r="C654" s="379"/>
      <c r="D654" s="366"/>
    </row>
    <row r="655" spans="2:4">
      <c r="B655" s="366"/>
      <c r="C655" s="379"/>
      <c r="D655" s="366"/>
    </row>
    <row r="656" spans="2:4">
      <c r="B656" s="366"/>
      <c r="C656" s="379"/>
      <c r="D656" s="366"/>
    </row>
    <row r="657" spans="2:4">
      <c r="B657" s="366"/>
      <c r="C657" s="379"/>
      <c r="D657" s="366"/>
    </row>
    <row r="658" spans="2:4">
      <c r="B658" s="366"/>
      <c r="C658" s="379"/>
      <c r="D658" s="366"/>
    </row>
    <row r="659" spans="2:4">
      <c r="B659" s="366"/>
      <c r="C659" s="379"/>
      <c r="D659" s="366"/>
    </row>
    <row r="660" spans="2:4">
      <c r="B660" s="366"/>
      <c r="C660" s="379"/>
      <c r="D660" s="366"/>
    </row>
    <row r="661" spans="2:4">
      <c r="B661" s="366"/>
      <c r="C661" s="379"/>
      <c r="D661" s="366"/>
    </row>
    <row r="662" spans="2:4">
      <c r="B662" s="366"/>
      <c r="C662" s="379"/>
      <c r="D662" s="366"/>
    </row>
    <row r="663" spans="2:4">
      <c r="B663" s="366"/>
      <c r="C663" s="379"/>
      <c r="D663" s="366"/>
    </row>
    <row r="664" spans="2:4">
      <c r="B664" s="366"/>
      <c r="C664" s="379"/>
      <c r="D664" s="366"/>
    </row>
    <row r="665" spans="2:4">
      <c r="B665" s="366"/>
      <c r="C665" s="379"/>
      <c r="D665" s="366"/>
    </row>
    <row r="666" spans="2:4">
      <c r="B666" s="366"/>
      <c r="C666" s="379"/>
      <c r="D666" s="366"/>
    </row>
    <row r="667" spans="2:4">
      <c r="B667" s="366"/>
      <c r="C667" s="379"/>
      <c r="D667" s="366"/>
    </row>
    <row r="668" spans="2:4">
      <c r="B668" s="366"/>
      <c r="C668" s="379"/>
      <c r="D668" s="366"/>
    </row>
    <row r="669" spans="2:4">
      <c r="B669" s="366"/>
      <c r="C669" s="379"/>
      <c r="D669" s="366"/>
    </row>
    <row r="670" spans="2:4">
      <c r="B670" s="366"/>
      <c r="C670" s="379"/>
      <c r="D670" s="366"/>
    </row>
    <row r="671" spans="2:4">
      <c r="B671" s="366"/>
      <c r="C671" s="379"/>
      <c r="D671" s="366"/>
    </row>
    <row r="672" spans="2:4">
      <c r="B672" s="366"/>
      <c r="C672" s="379"/>
      <c r="D672" s="366"/>
    </row>
    <row r="673" spans="2:4">
      <c r="B673" s="366"/>
      <c r="C673" s="379"/>
      <c r="D673" s="366"/>
    </row>
    <row r="674" spans="2:4">
      <c r="B674" s="366"/>
      <c r="C674" s="379"/>
      <c r="D674" s="366"/>
    </row>
    <row r="675" spans="2:4">
      <c r="B675" s="366"/>
      <c r="C675" s="379"/>
      <c r="D675" s="366"/>
    </row>
    <row r="676" spans="2:4">
      <c r="B676" s="366"/>
      <c r="C676" s="379"/>
      <c r="D676" s="366"/>
    </row>
    <row r="677" spans="2:4">
      <c r="B677" s="366"/>
      <c r="C677" s="379"/>
      <c r="D677" s="366"/>
    </row>
    <row r="678" spans="2:4">
      <c r="B678" s="366"/>
      <c r="C678" s="379"/>
      <c r="D678" s="366"/>
    </row>
    <row r="679" spans="2:4">
      <c r="B679" s="366"/>
      <c r="C679" s="379"/>
      <c r="D679" s="366"/>
    </row>
    <row r="680" spans="2:4">
      <c r="B680" s="366"/>
      <c r="C680" s="379"/>
      <c r="D680" s="366"/>
    </row>
    <row r="681" spans="2:4">
      <c r="B681" s="366"/>
      <c r="C681" s="379"/>
      <c r="D681" s="366"/>
    </row>
    <row r="682" spans="2:4">
      <c r="B682" s="366"/>
      <c r="C682" s="379"/>
      <c r="D682" s="366"/>
    </row>
    <row r="683" spans="2:4">
      <c r="B683" s="366"/>
      <c r="C683" s="379"/>
      <c r="D683" s="366"/>
    </row>
    <row r="684" spans="2:4">
      <c r="B684" s="366"/>
      <c r="C684" s="379"/>
      <c r="D684" s="366"/>
    </row>
    <row r="685" spans="2:4">
      <c r="B685" s="366"/>
      <c r="C685" s="379"/>
      <c r="D685" s="366"/>
    </row>
    <row r="686" spans="2:4">
      <c r="B686" s="366"/>
      <c r="C686" s="379"/>
      <c r="D686" s="366"/>
    </row>
    <row r="687" spans="2:4">
      <c r="B687" s="366"/>
      <c r="C687" s="379"/>
      <c r="D687" s="366"/>
    </row>
    <row r="688" spans="2:4">
      <c r="B688" s="366"/>
      <c r="C688" s="379"/>
      <c r="D688" s="366"/>
    </row>
    <row r="689" spans="2:4">
      <c r="B689" s="366"/>
      <c r="C689" s="379"/>
      <c r="D689" s="366"/>
    </row>
    <row r="690" spans="2:4">
      <c r="B690" s="366"/>
      <c r="C690" s="379"/>
      <c r="D690" s="366"/>
    </row>
    <row r="691" spans="2:4">
      <c r="B691" s="366"/>
      <c r="C691" s="379"/>
      <c r="D691" s="366"/>
    </row>
    <row r="692" spans="2:4">
      <c r="B692" s="366"/>
      <c r="C692" s="379"/>
      <c r="D692" s="366"/>
    </row>
    <row r="693" spans="2:4">
      <c r="B693" s="366"/>
      <c r="C693" s="379"/>
      <c r="D693" s="366"/>
    </row>
    <row r="694" spans="2:4">
      <c r="B694" s="366"/>
      <c r="C694" s="379"/>
      <c r="D694" s="366"/>
    </row>
    <row r="695" spans="2:4">
      <c r="B695" s="366"/>
      <c r="C695" s="379"/>
      <c r="D695" s="366"/>
    </row>
    <row r="696" spans="2:4">
      <c r="B696" s="366"/>
      <c r="C696" s="379"/>
      <c r="D696" s="366"/>
    </row>
    <row r="697" spans="2:4">
      <c r="B697" s="366"/>
      <c r="C697" s="379"/>
      <c r="D697" s="366"/>
    </row>
    <row r="698" spans="2:4">
      <c r="B698" s="366"/>
      <c r="C698" s="379"/>
      <c r="D698" s="366"/>
    </row>
    <row r="699" spans="2:4">
      <c r="B699" s="366"/>
      <c r="C699" s="379"/>
      <c r="D699" s="366"/>
    </row>
    <row r="700" spans="2:4">
      <c r="B700" s="366"/>
      <c r="C700" s="379"/>
      <c r="D700" s="366"/>
    </row>
    <row r="701" spans="2:4">
      <c r="B701" s="366"/>
      <c r="C701" s="379"/>
      <c r="D701" s="366"/>
    </row>
    <row r="702" spans="2:4">
      <c r="B702" s="366"/>
      <c r="C702" s="379"/>
      <c r="D702" s="366"/>
    </row>
    <row r="703" spans="2:4">
      <c r="B703" s="366"/>
      <c r="C703" s="379"/>
      <c r="D703" s="366"/>
    </row>
    <row r="704" spans="2:4">
      <c r="B704" s="366"/>
      <c r="C704" s="379"/>
      <c r="D704" s="366"/>
    </row>
    <row r="705" spans="2:4">
      <c r="B705" s="366"/>
      <c r="C705" s="379"/>
      <c r="D705" s="366"/>
    </row>
    <row r="706" spans="2:4">
      <c r="B706" s="366"/>
      <c r="C706" s="379"/>
      <c r="D706" s="366"/>
    </row>
    <row r="707" spans="2:4">
      <c r="B707" s="366"/>
      <c r="C707" s="379"/>
      <c r="D707" s="366"/>
    </row>
    <row r="708" spans="2:4">
      <c r="B708" s="366"/>
      <c r="C708" s="379"/>
      <c r="D708" s="366"/>
    </row>
    <row r="709" spans="2:4">
      <c r="B709" s="366"/>
      <c r="C709" s="379"/>
      <c r="D709" s="366"/>
    </row>
    <row r="710" spans="2:4">
      <c r="B710" s="366"/>
      <c r="C710" s="379"/>
      <c r="D710" s="366"/>
    </row>
    <row r="711" spans="2:4">
      <c r="B711" s="366"/>
      <c r="C711" s="379"/>
      <c r="D711" s="366"/>
    </row>
    <row r="712" spans="2:4">
      <c r="B712" s="366"/>
      <c r="C712" s="379"/>
      <c r="D712" s="366"/>
    </row>
    <row r="713" spans="2:4">
      <c r="B713" s="366"/>
      <c r="C713" s="379"/>
      <c r="D713" s="366"/>
    </row>
    <row r="714" spans="2:4">
      <c r="B714" s="366"/>
      <c r="C714" s="379"/>
      <c r="D714" s="366"/>
    </row>
    <row r="715" spans="2:4">
      <c r="B715" s="366"/>
      <c r="C715" s="379"/>
      <c r="D715" s="366"/>
    </row>
    <row r="716" spans="2:4">
      <c r="B716" s="366"/>
      <c r="C716" s="379"/>
      <c r="D716" s="366"/>
    </row>
    <row r="717" spans="2:4">
      <c r="B717" s="366"/>
      <c r="C717" s="379"/>
      <c r="D717" s="366"/>
    </row>
    <row r="718" spans="2:4">
      <c r="B718" s="366"/>
      <c r="C718" s="379"/>
      <c r="D718" s="366"/>
    </row>
    <row r="719" spans="2:4">
      <c r="B719" s="366"/>
      <c r="C719" s="379"/>
      <c r="D719" s="366"/>
    </row>
    <row r="720" spans="2:4">
      <c r="B720" s="366"/>
      <c r="C720" s="379"/>
      <c r="D720" s="366"/>
    </row>
    <row r="721" spans="2:4">
      <c r="B721" s="366"/>
      <c r="C721" s="379"/>
      <c r="D721" s="366"/>
    </row>
    <row r="722" spans="2:4">
      <c r="B722" s="366"/>
      <c r="C722" s="379"/>
      <c r="D722" s="366"/>
    </row>
    <row r="723" spans="2:4">
      <c r="B723" s="366"/>
      <c r="C723" s="379"/>
      <c r="D723" s="366"/>
    </row>
    <row r="724" spans="2:4">
      <c r="B724" s="366"/>
      <c r="C724" s="379"/>
      <c r="D724" s="366"/>
    </row>
    <row r="725" spans="2:4">
      <c r="B725" s="366"/>
      <c r="C725" s="379"/>
      <c r="D725" s="366"/>
    </row>
    <row r="726" spans="2:4">
      <c r="B726" s="366"/>
      <c r="C726" s="379"/>
      <c r="D726" s="366"/>
    </row>
    <row r="727" spans="2:4">
      <c r="B727" s="366"/>
      <c r="C727" s="379"/>
      <c r="D727" s="366"/>
    </row>
    <row r="728" spans="2:4">
      <c r="B728" s="366"/>
      <c r="C728" s="379"/>
      <c r="D728" s="366"/>
    </row>
    <row r="729" spans="2:4">
      <c r="B729" s="366"/>
      <c r="C729" s="379"/>
      <c r="D729" s="366"/>
    </row>
    <row r="730" spans="2:4">
      <c r="B730" s="366"/>
      <c r="C730" s="379"/>
      <c r="D730" s="366"/>
    </row>
    <row r="731" spans="2:4">
      <c r="B731" s="366"/>
      <c r="C731" s="379"/>
      <c r="D731" s="366"/>
    </row>
    <row r="732" spans="2:4">
      <c r="B732" s="366"/>
      <c r="C732" s="379"/>
      <c r="D732" s="366"/>
    </row>
    <row r="733" spans="2:4">
      <c r="B733" s="366"/>
      <c r="C733" s="379"/>
      <c r="D733" s="366"/>
    </row>
    <row r="734" spans="2:4">
      <c r="B734" s="366"/>
      <c r="C734" s="379"/>
      <c r="D734" s="366"/>
    </row>
    <row r="735" spans="2:4">
      <c r="B735" s="366"/>
      <c r="C735" s="379"/>
      <c r="D735" s="366"/>
    </row>
    <row r="736" spans="2:4">
      <c r="B736" s="366"/>
      <c r="C736" s="379"/>
      <c r="D736" s="366"/>
    </row>
    <row r="737" spans="2:4">
      <c r="B737" s="366"/>
      <c r="C737" s="379"/>
      <c r="D737" s="366"/>
    </row>
    <row r="738" spans="2:4">
      <c r="B738" s="366"/>
      <c r="C738" s="379"/>
      <c r="D738" s="366"/>
    </row>
    <row r="739" spans="2:4">
      <c r="B739" s="366"/>
      <c r="C739" s="379"/>
      <c r="D739" s="366"/>
    </row>
    <row r="740" spans="2:4">
      <c r="B740" s="366"/>
      <c r="C740" s="379"/>
      <c r="D740" s="366"/>
    </row>
    <row r="741" spans="2:4">
      <c r="B741" s="366"/>
      <c r="C741" s="379"/>
      <c r="D741" s="366"/>
    </row>
    <row r="742" spans="2:4">
      <c r="B742" s="366"/>
      <c r="C742" s="379"/>
      <c r="D742" s="366"/>
    </row>
    <row r="743" spans="2:4">
      <c r="B743" s="366"/>
      <c r="C743" s="379"/>
      <c r="D743" s="366"/>
    </row>
    <row r="744" spans="2:4">
      <c r="B744" s="366"/>
      <c r="C744" s="379"/>
      <c r="D744" s="366"/>
    </row>
    <row r="745" spans="2:4">
      <c r="B745" s="366"/>
      <c r="C745" s="379"/>
      <c r="D745" s="366"/>
    </row>
    <row r="746" spans="2:4">
      <c r="B746" s="366"/>
      <c r="C746" s="379"/>
      <c r="D746" s="366"/>
    </row>
    <row r="747" spans="2:4">
      <c r="B747" s="366"/>
      <c r="C747" s="379"/>
      <c r="D747" s="366"/>
    </row>
    <row r="748" spans="2:4">
      <c r="B748" s="366"/>
      <c r="C748" s="379"/>
      <c r="D748" s="366"/>
    </row>
    <row r="749" spans="2:4">
      <c r="B749" s="366"/>
      <c r="C749" s="379"/>
      <c r="D749" s="366"/>
    </row>
    <row r="750" spans="2:4">
      <c r="B750" s="366"/>
      <c r="C750" s="379"/>
      <c r="D750" s="366"/>
    </row>
    <row r="751" spans="2:4">
      <c r="B751" s="366"/>
      <c r="C751" s="379"/>
      <c r="D751" s="366"/>
    </row>
    <row r="752" spans="2:4">
      <c r="B752" s="366"/>
      <c r="C752" s="379"/>
      <c r="D752" s="366"/>
    </row>
    <row r="753" spans="2:4">
      <c r="B753" s="366"/>
      <c r="C753" s="379"/>
      <c r="D753" s="366"/>
    </row>
    <row r="754" spans="2:4">
      <c r="B754" s="366"/>
      <c r="C754" s="379"/>
      <c r="D754" s="366"/>
    </row>
    <row r="755" spans="2:4">
      <c r="B755" s="366"/>
      <c r="C755" s="379"/>
      <c r="D755" s="366"/>
    </row>
    <row r="756" spans="2:4">
      <c r="B756" s="366"/>
      <c r="C756" s="379"/>
      <c r="D756" s="366"/>
    </row>
    <row r="757" spans="2:4">
      <c r="B757" s="366"/>
      <c r="C757" s="379"/>
      <c r="D757" s="366"/>
    </row>
    <row r="758" spans="2:4">
      <c r="B758" s="366"/>
      <c r="C758" s="379"/>
      <c r="D758" s="366"/>
    </row>
    <row r="759" spans="2:4">
      <c r="B759" s="366"/>
      <c r="C759" s="379"/>
      <c r="D759" s="366"/>
    </row>
    <row r="760" spans="2:4">
      <c r="B760" s="366"/>
      <c r="C760" s="379"/>
      <c r="D760" s="366"/>
    </row>
    <row r="761" spans="2:4">
      <c r="B761" s="366"/>
      <c r="C761" s="379"/>
      <c r="D761" s="366"/>
    </row>
    <row r="762" spans="2:4">
      <c r="B762" s="366"/>
      <c r="C762" s="379"/>
      <c r="D762" s="366"/>
    </row>
    <row r="763" spans="2:4">
      <c r="B763" s="366"/>
      <c r="C763" s="379"/>
      <c r="D763" s="366"/>
    </row>
    <row r="764" spans="2:4">
      <c r="B764" s="366"/>
      <c r="C764" s="379"/>
      <c r="D764" s="366"/>
    </row>
    <row r="765" spans="2:4">
      <c r="B765" s="366"/>
      <c r="C765" s="379"/>
      <c r="D765" s="366"/>
    </row>
    <row r="766" spans="2:4">
      <c r="B766" s="366"/>
      <c r="C766" s="379"/>
      <c r="D766" s="366"/>
    </row>
    <row r="767" spans="2:4">
      <c r="B767" s="366"/>
      <c r="C767" s="379"/>
      <c r="D767" s="366"/>
    </row>
    <row r="768" spans="2:4">
      <c r="B768" s="366"/>
      <c r="C768" s="379"/>
      <c r="D768" s="366"/>
    </row>
    <row r="769" spans="2:4">
      <c r="B769" s="366"/>
      <c r="C769" s="379"/>
      <c r="D769" s="366"/>
    </row>
    <row r="770" spans="2:4">
      <c r="B770" s="366"/>
      <c r="C770" s="379"/>
      <c r="D770" s="366"/>
    </row>
    <row r="771" spans="2:4">
      <c r="B771" s="366"/>
      <c r="C771" s="379"/>
      <c r="D771" s="366"/>
    </row>
    <row r="772" spans="2:4">
      <c r="B772" s="366"/>
      <c r="C772" s="379"/>
      <c r="D772" s="366"/>
    </row>
    <row r="773" spans="2:4">
      <c r="B773" s="366"/>
      <c r="C773" s="379"/>
      <c r="D773" s="366"/>
    </row>
    <row r="774" spans="2:4">
      <c r="B774" s="366"/>
      <c r="C774" s="379"/>
      <c r="D774" s="366"/>
    </row>
    <row r="775" spans="2:4">
      <c r="B775" s="366"/>
      <c r="C775" s="379"/>
      <c r="D775" s="366"/>
    </row>
    <row r="776" spans="2:4">
      <c r="B776" s="366"/>
      <c r="C776" s="379"/>
      <c r="D776" s="366"/>
    </row>
    <row r="777" spans="2:4">
      <c r="B777" s="366"/>
      <c r="C777" s="379"/>
      <c r="D777" s="366"/>
    </row>
    <row r="778" spans="2:4">
      <c r="B778" s="366"/>
      <c r="C778" s="379"/>
      <c r="D778" s="366"/>
    </row>
    <row r="779" spans="2:4">
      <c r="B779" s="366"/>
      <c r="C779" s="379"/>
      <c r="D779" s="366"/>
    </row>
    <row r="780" spans="2:4">
      <c r="B780" s="366"/>
      <c r="C780" s="379"/>
      <c r="D780" s="366"/>
    </row>
    <row r="781" spans="2:4">
      <c r="B781" s="366"/>
      <c r="C781" s="379"/>
      <c r="D781" s="366"/>
    </row>
    <row r="782" spans="2:4">
      <c r="B782" s="366"/>
      <c r="C782" s="379"/>
      <c r="D782" s="366"/>
    </row>
    <row r="783" spans="2:4">
      <c r="B783" s="366"/>
      <c r="C783" s="379"/>
      <c r="D783" s="366"/>
    </row>
    <row r="784" spans="2:4">
      <c r="B784" s="366"/>
      <c r="C784" s="379"/>
      <c r="D784" s="366"/>
    </row>
    <row r="785" spans="2:4">
      <c r="B785" s="366"/>
      <c r="C785" s="379"/>
      <c r="D785" s="366"/>
    </row>
    <row r="786" spans="2:4">
      <c r="B786" s="366"/>
      <c r="C786" s="379"/>
      <c r="D786" s="366"/>
    </row>
    <row r="787" spans="2:4">
      <c r="B787" s="366"/>
      <c r="C787" s="379"/>
      <c r="D787" s="366"/>
    </row>
    <row r="788" spans="2:4">
      <c r="B788" s="366"/>
      <c r="C788" s="379"/>
      <c r="D788" s="366"/>
    </row>
    <row r="789" spans="2:4">
      <c r="B789" s="366"/>
      <c r="C789" s="379"/>
      <c r="D789" s="366"/>
    </row>
    <row r="790" spans="2:4">
      <c r="B790" s="366"/>
      <c r="C790" s="379"/>
      <c r="D790" s="366"/>
    </row>
    <row r="791" spans="2:4">
      <c r="B791" s="366"/>
      <c r="C791" s="379"/>
      <c r="D791" s="366"/>
    </row>
    <row r="792" spans="2:4">
      <c r="B792" s="366"/>
      <c r="C792" s="379"/>
      <c r="D792" s="366"/>
    </row>
    <row r="793" spans="2:4">
      <c r="B793" s="366"/>
      <c r="C793" s="379"/>
      <c r="D793" s="366"/>
    </row>
    <row r="794" spans="2:4">
      <c r="B794" s="366"/>
      <c r="C794" s="379"/>
      <c r="D794" s="366"/>
    </row>
    <row r="795" spans="2:4">
      <c r="B795" s="366"/>
      <c r="C795" s="379"/>
      <c r="D795" s="366"/>
    </row>
    <row r="796" spans="2:4">
      <c r="B796" s="366"/>
      <c r="C796" s="379"/>
      <c r="D796" s="366"/>
    </row>
    <row r="797" spans="2:4">
      <c r="B797" s="366"/>
      <c r="C797" s="379"/>
      <c r="D797" s="366"/>
    </row>
    <row r="798" spans="2:4">
      <c r="B798" s="366"/>
      <c r="C798" s="379"/>
      <c r="D798" s="366"/>
    </row>
    <row r="799" spans="2:4">
      <c r="B799" s="366"/>
      <c r="C799" s="379"/>
      <c r="D799" s="366"/>
    </row>
    <row r="800" spans="2:4">
      <c r="B800" s="366"/>
      <c r="C800" s="379"/>
      <c r="D800" s="366"/>
    </row>
    <row r="801" spans="2:4">
      <c r="B801" s="366"/>
      <c r="C801" s="379"/>
      <c r="D801" s="366"/>
    </row>
    <row r="802" spans="2:4">
      <c r="B802" s="366"/>
      <c r="C802" s="379"/>
      <c r="D802" s="366"/>
    </row>
    <row r="803" spans="2:4">
      <c r="B803" s="366"/>
      <c r="C803" s="379"/>
      <c r="D803" s="366"/>
    </row>
    <row r="804" spans="2:4">
      <c r="B804" s="366"/>
      <c r="C804" s="379"/>
      <c r="D804" s="366"/>
    </row>
    <row r="805" spans="2:4">
      <c r="B805" s="366"/>
      <c r="C805" s="379"/>
      <c r="D805" s="366"/>
    </row>
    <row r="806" spans="2:4">
      <c r="B806" s="366"/>
      <c r="C806" s="379"/>
      <c r="D806" s="366"/>
    </row>
    <row r="807" spans="2:4">
      <c r="B807" s="366"/>
      <c r="C807" s="379"/>
      <c r="D807" s="366"/>
    </row>
    <row r="808" spans="2:4">
      <c r="B808" s="366"/>
      <c r="C808" s="379"/>
      <c r="D808" s="366"/>
    </row>
    <row r="809" spans="2:4">
      <c r="B809" s="366"/>
      <c r="C809" s="379"/>
      <c r="D809" s="366"/>
    </row>
    <row r="810" spans="2:4">
      <c r="B810" s="366"/>
      <c r="C810" s="379"/>
      <c r="D810" s="366"/>
    </row>
    <row r="811" spans="2:4">
      <c r="B811" s="366"/>
      <c r="C811" s="379"/>
      <c r="D811" s="366"/>
    </row>
    <row r="812" spans="2:4">
      <c r="B812" s="366"/>
      <c r="C812" s="379"/>
      <c r="D812" s="366"/>
    </row>
    <row r="813" spans="2:4">
      <c r="B813" s="366"/>
      <c r="C813" s="379"/>
      <c r="D813" s="366"/>
    </row>
    <row r="814" spans="2:4">
      <c r="B814" s="366"/>
      <c r="C814" s="379"/>
      <c r="D814" s="366"/>
    </row>
    <row r="815" spans="2:4">
      <c r="B815" s="366"/>
      <c r="C815" s="379"/>
      <c r="D815" s="366"/>
    </row>
    <row r="816" spans="2:4">
      <c r="B816" s="366"/>
      <c r="C816" s="379"/>
      <c r="D816" s="366"/>
    </row>
    <row r="817" spans="2:4">
      <c r="B817" s="366"/>
      <c r="C817" s="379"/>
      <c r="D817" s="366"/>
    </row>
    <row r="818" spans="2:4">
      <c r="B818" s="366"/>
      <c r="C818" s="379"/>
      <c r="D818" s="366"/>
    </row>
    <row r="819" spans="2:4">
      <c r="B819" s="366"/>
      <c r="C819" s="379"/>
      <c r="D819" s="366"/>
    </row>
    <row r="820" spans="2:4">
      <c r="B820" s="366"/>
      <c r="C820" s="379"/>
      <c r="D820" s="366"/>
    </row>
    <row r="821" spans="2:4">
      <c r="B821" s="366"/>
      <c r="C821" s="379"/>
      <c r="D821" s="366"/>
    </row>
    <row r="822" spans="2:4">
      <c r="B822" s="366"/>
      <c r="C822" s="379"/>
      <c r="D822" s="366"/>
    </row>
    <row r="823" spans="2:4">
      <c r="B823" s="366"/>
      <c r="C823" s="379"/>
      <c r="D823" s="366"/>
    </row>
    <row r="824" spans="2:4">
      <c r="B824" s="366"/>
      <c r="C824" s="379"/>
      <c r="D824" s="366"/>
    </row>
    <row r="825" spans="2:4">
      <c r="B825" s="366"/>
      <c r="C825" s="379"/>
      <c r="D825" s="366"/>
    </row>
    <row r="826" spans="2:4">
      <c r="B826" s="366"/>
      <c r="C826" s="379"/>
      <c r="D826" s="366"/>
    </row>
    <row r="827" spans="2:4">
      <c r="B827" s="366"/>
      <c r="C827" s="379"/>
      <c r="D827" s="366"/>
    </row>
    <row r="828" spans="2:4">
      <c r="B828" s="366"/>
      <c r="C828" s="379"/>
      <c r="D828" s="366"/>
    </row>
    <row r="829" spans="2:4">
      <c r="B829" s="366"/>
      <c r="C829" s="379"/>
      <c r="D829" s="366"/>
    </row>
    <row r="830" spans="2:4">
      <c r="B830" s="366"/>
      <c r="C830" s="379"/>
      <c r="D830" s="366"/>
    </row>
    <row r="831" spans="2:4">
      <c r="B831" s="366"/>
      <c r="C831" s="379"/>
      <c r="D831" s="366"/>
    </row>
    <row r="832" spans="2:4">
      <c r="B832" s="366"/>
      <c r="C832" s="379"/>
      <c r="D832" s="366"/>
    </row>
    <row r="833" spans="2:4">
      <c r="B833" s="366"/>
      <c r="C833" s="379"/>
      <c r="D833" s="366"/>
    </row>
    <row r="834" spans="2:4">
      <c r="B834" s="366"/>
      <c r="C834" s="379"/>
      <c r="D834" s="366"/>
    </row>
    <row r="835" spans="2:4">
      <c r="B835" s="366"/>
      <c r="C835" s="379"/>
      <c r="D835" s="366"/>
    </row>
    <row r="836" spans="2:4">
      <c r="B836" s="366"/>
      <c r="C836" s="379"/>
      <c r="D836" s="366"/>
    </row>
    <row r="837" spans="2:4">
      <c r="B837" s="366"/>
      <c r="C837" s="379"/>
      <c r="D837" s="366"/>
    </row>
    <row r="838" spans="2:4">
      <c r="B838" s="366"/>
      <c r="C838" s="379"/>
      <c r="D838" s="366"/>
    </row>
    <row r="839" spans="2:4">
      <c r="B839" s="366"/>
      <c r="C839" s="379"/>
      <c r="D839" s="366"/>
    </row>
    <row r="840" spans="2:4">
      <c r="B840" s="366"/>
      <c r="C840" s="379"/>
      <c r="D840" s="366"/>
    </row>
    <row r="841" spans="2:4">
      <c r="B841" s="366"/>
      <c r="C841" s="379"/>
      <c r="D841" s="366"/>
    </row>
    <row r="842" spans="2:4">
      <c r="B842" s="366"/>
      <c r="C842" s="379"/>
      <c r="D842" s="366"/>
    </row>
    <row r="843" spans="2:4">
      <c r="B843" s="366"/>
      <c r="C843" s="379"/>
      <c r="D843" s="366"/>
    </row>
    <row r="844" spans="2:4">
      <c r="B844" s="366"/>
      <c r="C844" s="379"/>
      <c r="D844" s="366"/>
    </row>
    <row r="845" spans="2:4">
      <c r="B845" s="366"/>
      <c r="C845" s="379"/>
      <c r="D845" s="366"/>
    </row>
    <row r="846" spans="2:4">
      <c r="B846" s="366"/>
      <c r="C846" s="379"/>
      <c r="D846" s="366"/>
    </row>
    <row r="847" spans="2:4">
      <c r="B847" s="366"/>
      <c r="C847" s="379"/>
      <c r="D847" s="366"/>
    </row>
    <row r="848" spans="2:4">
      <c r="B848" s="366"/>
      <c r="C848" s="379"/>
      <c r="D848" s="366"/>
    </row>
    <row r="849" spans="2:4">
      <c r="B849" s="366"/>
      <c r="C849" s="379"/>
      <c r="D849" s="366"/>
    </row>
    <row r="850" spans="2:4">
      <c r="B850" s="366"/>
      <c r="C850" s="379"/>
      <c r="D850" s="366"/>
    </row>
    <row r="851" spans="2:4">
      <c r="B851" s="366"/>
      <c r="C851" s="379"/>
      <c r="D851" s="366"/>
    </row>
    <row r="852" spans="2:4">
      <c r="B852" s="366"/>
      <c r="C852" s="379"/>
      <c r="D852" s="366"/>
    </row>
    <row r="853" spans="2:4">
      <c r="B853" s="366"/>
      <c r="C853" s="379"/>
      <c r="D853" s="366"/>
    </row>
    <row r="854" spans="2:4">
      <c r="B854" s="366"/>
      <c r="C854" s="379"/>
      <c r="D854" s="366"/>
    </row>
    <row r="855" spans="2:4">
      <c r="B855" s="366"/>
      <c r="C855" s="379"/>
      <c r="D855" s="366"/>
    </row>
    <row r="856" spans="2:4">
      <c r="B856" s="366"/>
      <c r="C856" s="379"/>
      <c r="D856" s="366"/>
    </row>
    <row r="857" spans="2:4">
      <c r="B857" s="366"/>
      <c r="C857" s="379"/>
      <c r="D857" s="366"/>
    </row>
    <row r="858" spans="2:4">
      <c r="B858" s="366"/>
      <c r="C858" s="379"/>
      <c r="D858" s="366"/>
    </row>
    <row r="859" spans="2:4">
      <c r="B859" s="366"/>
      <c r="C859" s="379"/>
      <c r="D859" s="366"/>
    </row>
    <row r="860" spans="2:4">
      <c r="B860" s="366"/>
      <c r="C860" s="379"/>
      <c r="D860" s="366"/>
    </row>
    <row r="861" spans="2:4">
      <c r="B861" s="366"/>
      <c r="C861" s="379"/>
      <c r="D861" s="366"/>
    </row>
    <row r="862" spans="2:4">
      <c r="B862" s="366"/>
      <c r="C862" s="379"/>
      <c r="D862" s="366"/>
    </row>
    <row r="863" spans="2:4">
      <c r="B863" s="366"/>
      <c r="C863" s="379"/>
      <c r="D863" s="366"/>
    </row>
    <row r="864" spans="2:4">
      <c r="B864" s="366"/>
      <c r="C864" s="379"/>
      <c r="D864" s="366"/>
    </row>
    <row r="865" spans="2:4">
      <c r="B865" s="366"/>
      <c r="C865" s="379"/>
      <c r="D865" s="366"/>
    </row>
    <row r="866" spans="2:4">
      <c r="B866" s="366"/>
      <c r="C866" s="379"/>
      <c r="D866" s="366"/>
    </row>
    <row r="867" spans="2:4">
      <c r="B867" s="366"/>
      <c r="C867" s="379"/>
      <c r="D867" s="366"/>
    </row>
    <row r="868" spans="2:4">
      <c r="B868" s="366"/>
      <c r="C868" s="379"/>
      <c r="D868" s="366"/>
    </row>
    <row r="869" spans="2:4">
      <c r="B869" s="366"/>
      <c r="C869" s="379"/>
      <c r="D869" s="366"/>
    </row>
    <row r="870" spans="2:4">
      <c r="B870" s="366"/>
      <c r="C870" s="379"/>
      <c r="D870" s="366"/>
    </row>
    <row r="871" spans="2:4">
      <c r="B871" s="366"/>
      <c r="C871" s="379"/>
      <c r="D871" s="366"/>
    </row>
    <row r="872" spans="2:4">
      <c r="B872" s="366"/>
      <c r="C872" s="379"/>
      <c r="D872" s="366"/>
    </row>
    <row r="873" spans="2:4">
      <c r="B873" s="366"/>
      <c r="C873" s="379"/>
      <c r="D873" s="366"/>
    </row>
    <row r="874" spans="2:4">
      <c r="B874" s="366"/>
      <c r="C874" s="379"/>
      <c r="D874" s="366"/>
    </row>
    <row r="875" spans="2:4">
      <c r="B875" s="366"/>
      <c r="C875" s="379"/>
      <c r="D875" s="366"/>
    </row>
    <row r="876" spans="2:4">
      <c r="B876" s="366"/>
      <c r="C876" s="379"/>
      <c r="D876" s="366"/>
    </row>
    <row r="877" spans="2:4">
      <c r="B877" s="366"/>
      <c r="C877" s="379"/>
      <c r="D877" s="366"/>
    </row>
    <row r="878" spans="2:4">
      <c r="B878" s="366"/>
      <c r="C878" s="379"/>
      <c r="D878" s="366"/>
    </row>
    <row r="879" spans="2:4">
      <c r="B879" s="366"/>
      <c r="C879" s="379"/>
      <c r="D879" s="366"/>
    </row>
    <row r="880" spans="2:4">
      <c r="B880" s="366"/>
      <c r="C880" s="379"/>
      <c r="D880" s="366"/>
    </row>
    <row r="881" spans="2:4">
      <c r="B881" s="366"/>
      <c r="C881" s="379"/>
      <c r="D881" s="366"/>
    </row>
    <row r="882" spans="2:4">
      <c r="B882" s="366"/>
      <c r="C882" s="379"/>
      <c r="D882" s="366"/>
    </row>
    <row r="883" spans="2:4">
      <c r="B883" s="366"/>
      <c r="C883" s="379"/>
      <c r="D883" s="366"/>
    </row>
    <row r="884" spans="2:4">
      <c r="B884" s="366"/>
      <c r="C884" s="379"/>
      <c r="D884" s="366"/>
    </row>
    <row r="885" spans="2:4">
      <c r="B885" s="366"/>
      <c r="C885" s="379"/>
      <c r="D885" s="366"/>
    </row>
    <row r="886" spans="2:4">
      <c r="B886" s="366"/>
      <c r="C886" s="379"/>
      <c r="D886" s="366"/>
    </row>
    <row r="887" spans="2:4">
      <c r="B887" s="366"/>
      <c r="C887" s="379"/>
      <c r="D887" s="366"/>
    </row>
    <row r="888" spans="2:4">
      <c r="B888" s="366"/>
      <c r="C888" s="379"/>
      <c r="D888" s="366"/>
    </row>
    <row r="889" spans="2:4">
      <c r="B889" s="366"/>
      <c r="C889" s="379"/>
      <c r="D889" s="366"/>
    </row>
    <row r="890" spans="2:4">
      <c r="B890" s="366"/>
      <c r="C890" s="379"/>
      <c r="D890" s="366"/>
    </row>
    <row r="891" spans="2:4">
      <c r="B891" s="366"/>
      <c r="C891" s="379"/>
      <c r="D891" s="366"/>
    </row>
    <row r="892" spans="2:4">
      <c r="B892" s="366"/>
      <c r="C892" s="379"/>
      <c r="D892" s="366"/>
    </row>
    <row r="893" spans="2:4">
      <c r="B893" s="366"/>
      <c r="C893" s="379"/>
      <c r="D893" s="366"/>
    </row>
    <row r="894" spans="2:4">
      <c r="B894" s="366"/>
      <c r="C894" s="379"/>
      <c r="D894" s="366"/>
    </row>
    <row r="895" spans="2:4">
      <c r="B895" s="366"/>
      <c r="C895" s="379"/>
      <c r="D895" s="366"/>
    </row>
    <row r="896" spans="2:4">
      <c r="B896" s="366"/>
      <c r="C896" s="379"/>
      <c r="D896" s="366"/>
    </row>
    <row r="897" spans="2:4">
      <c r="B897" s="366"/>
      <c r="C897" s="379"/>
      <c r="D897" s="366"/>
    </row>
    <row r="898" spans="2:4">
      <c r="B898" s="366"/>
      <c r="C898" s="379"/>
      <c r="D898" s="366"/>
    </row>
    <row r="899" spans="2:4">
      <c r="B899" s="366"/>
      <c r="C899" s="379"/>
      <c r="D899" s="366"/>
    </row>
    <row r="900" spans="2:4">
      <c r="B900" s="366"/>
      <c r="C900" s="379"/>
      <c r="D900" s="366"/>
    </row>
    <row r="901" spans="2:4">
      <c r="B901" s="366"/>
      <c r="C901" s="379"/>
      <c r="D901" s="366"/>
    </row>
    <row r="902" spans="2:4">
      <c r="B902" s="366"/>
      <c r="C902" s="379"/>
      <c r="D902" s="366"/>
    </row>
    <row r="903" spans="2:4">
      <c r="B903" s="366"/>
      <c r="C903" s="379"/>
      <c r="D903" s="366"/>
    </row>
    <row r="904" spans="2:4">
      <c r="B904" s="366"/>
      <c r="C904" s="379"/>
      <c r="D904" s="366"/>
    </row>
    <row r="905" spans="2:4">
      <c r="B905" s="366"/>
      <c r="C905" s="379"/>
      <c r="D905" s="366"/>
    </row>
    <row r="906" spans="2:4">
      <c r="B906" s="366"/>
      <c r="C906" s="379"/>
      <c r="D906" s="366"/>
    </row>
    <row r="907" spans="2:4">
      <c r="B907" s="366"/>
      <c r="C907" s="379"/>
      <c r="D907" s="366"/>
    </row>
    <row r="908" spans="2:4">
      <c r="B908" s="366"/>
      <c r="C908" s="379"/>
      <c r="D908" s="366"/>
    </row>
    <row r="909" spans="2:4">
      <c r="B909" s="366"/>
      <c r="C909" s="379"/>
      <c r="D909" s="366"/>
    </row>
    <row r="910" spans="2:4">
      <c r="B910" s="366"/>
      <c r="C910" s="379"/>
      <c r="D910" s="366"/>
    </row>
    <row r="911" spans="2:4">
      <c r="B911" s="366"/>
      <c r="C911" s="379"/>
      <c r="D911" s="366"/>
    </row>
    <row r="912" spans="2:4">
      <c r="B912" s="366"/>
      <c r="C912" s="379"/>
      <c r="D912" s="366"/>
    </row>
    <row r="913" spans="2:4">
      <c r="B913" s="366"/>
      <c r="C913" s="379"/>
      <c r="D913" s="366"/>
    </row>
    <row r="914" spans="2:4">
      <c r="B914" s="366"/>
      <c r="C914" s="379"/>
      <c r="D914" s="366"/>
    </row>
    <row r="915" spans="2:4">
      <c r="B915" s="366"/>
      <c r="C915" s="379"/>
      <c r="D915" s="366"/>
    </row>
    <row r="916" spans="2:4">
      <c r="B916" s="366"/>
      <c r="C916" s="379"/>
      <c r="D916" s="366"/>
    </row>
    <row r="917" spans="2:4">
      <c r="B917" s="366"/>
      <c r="C917" s="379"/>
      <c r="D917" s="366"/>
    </row>
    <row r="918" spans="2:4">
      <c r="B918" s="366"/>
      <c r="C918" s="379"/>
      <c r="D918" s="366"/>
    </row>
    <row r="919" spans="2:4">
      <c r="B919" s="366"/>
      <c r="C919" s="379"/>
      <c r="D919" s="366"/>
    </row>
    <row r="920" spans="2:4">
      <c r="B920" s="366"/>
      <c r="C920" s="379"/>
      <c r="D920" s="366"/>
    </row>
    <row r="921" spans="2:4">
      <c r="B921" s="366"/>
      <c r="C921" s="379"/>
      <c r="D921" s="366"/>
    </row>
    <row r="922" spans="2:4">
      <c r="B922" s="366"/>
      <c r="C922" s="379"/>
      <c r="D922" s="366"/>
    </row>
    <row r="923" spans="2:4">
      <c r="B923" s="366"/>
      <c r="C923" s="379"/>
      <c r="D923" s="366"/>
    </row>
    <row r="924" spans="2:4">
      <c r="B924" s="366"/>
      <c r="C924" s="379"/>
      <c r="D924" s="366"/>
    </row>
    <row r="925" spans="2:4">
      <c r="B925" s="366"/>
      <c r="C925" s="379"/>
      <c r="D925" s="366"/>
    </row>
    <row r="926" spans="2:4">
      <c r="B926" s="366"/>
      <c r="C926" s="379"/>
      <c r="D926" s="366"/>
    </row>
    <row r="927" spans="2:4">
      <c r="B927" s="366"/>
      <c r="C927" s="379"/>
      <c r="D927" s="366"/>
    </row>
    <row r="928" spans="2:4">
      <c r="B928" s="366"/>
      <c r="C928" s="379"/>
      <c r="D928" s="366"/>
    </row>
    <row r="929" spans="2:4">
      <c r="B929" s="366"/>
      <c r="C929" s="379"/>
      <c r="D929" s="366"/>
    </row>
    <row r="930" spans="2:4">
      <c r="B930" s="366"/>
      <c r="C930" s="379"/>
      <c r="D930" s="366"/>
    </row>
    <row r="931" spans="2:4">
      <c r="B931" s="366"/>
      <c r="C931" s="379"/>
      <c r="D931" s="366"/>
    </row>
    <row r="932" spans="2:4">
      <c r="B932" s="366"/>
      <c r="C932" s="379"/>
      <c r="D932" s="366"/>
    </row>
    <row r="933" spans="2:4">
      <c r="B933" s="366"/>
      <c r="C933" s="379"/>
      <c r="D933" s="366"/>
    </row>
    <row r="934" spans="2:4">
      <c r="B934" s="366"/>
      <c r="C934" s="379"/>
      <c r="D934" s="366"/>
    </row>
    <row r="935" spans="2:4">
      <c r="B935" s="366"/>
      <c r="C935" s="379"/>
      <c r="D935" s="366"/>
    </row>
    <row r="936" spans="2:4">
      <c r="B936" s="366"/>
      <c r="C936" s="379"/>
      <c r="D936" s="366"/>
    </row>
    <row r="937" spans="2:4">
      <c r="B937" s="366"/>
      <c r="C937" s="379"/>
      <c r="D937" s="366"/>
    </row>
    <row r="938" spans="2:4">
      <c r="B938" s="366"/>
      <c r="C938" s="379"/>
      <c r="D938" s="366"/>
    </row>
    <row r="939" spans="2:4">
      <c r="B939" s="366"/>
      <c r="C939" s="379"/>
      <c r="D939" s="366"/>
    </row>
    <row r="940" spans="2:4">
      <c r="B940" s="366"/>
      <c r="C940" s="379"/>
      <c r="D940" s="366"/>
    </row>
    <row r="941" spans="2:4">
      <c r="B941" s="366"/>
      <c r="C941" s="379"/>
      <c r="D941" s="366"/>
    </row>
    <row r="942" spans="2:4">
      <c r="B942" s="366"/>
      <c r="C942" s="379"/>
      <c r="D942" s="366"/>
    </row>
    <row r="943" spans="2:4">
      <c r="B943" s="366"/>
      <c r="C943" s="379"/>
      <c r="D943" s="366"/>
    </row>
    <row r="944" spans="2:4">
      <c r="B944" s="366"/>
      <c r="C944" s="379"/>
      <c r="D944" s="366"/>
    </row>
    <row r="945" spans="2:4">
      <c r="B945" s="366"/>
      <c r="C945" s="379"/>
      <c r="D945" s="366"/>
    </row>
    <row r="946" spans="2:4">
      <c r="B946" s="366"/>
      <c r="C946" s="379"/>
      <c r="D946" s="366"/>
    </row>
    <row r="947" spans="2:4">
      <c r="B947" s="366"/>
      <c r="C947" s="379"/>
      <c r="D947" s="366"/>
    </row>
    <row r="948" spans="2:4">
      <c r="B948" s="366"/>
      <c r="C948" s="379"/>
      <c r="D948" s="366"/>
    </row>
    <row r="949" spans="2:4">
      <c r="B949" s="366"/>
      <c r="C949" s="379"/>
      <c r="D949" s="366"/>
    </row>
    <row r="950" spans="2:4">
      <c r="B950" s="366"/>
      <c r="C950" s="379"/>
      <c r="D950" s="366"/>
    </row>
    <row r="951" spans="2:4">
      <c r="B951" s="366"/>
      <c r="C951" s="379"/>
      <c r="D951" s="366"/>
    </row>
    <row r="952" spans="2:4">
      <c r="B952" s="366"/>
      <c r="C952" s="379"/>
      <c r="D952" s="366"/>
    </row>
    <row r="953" spans="2:4">
      <c r="B953" s="366"/>
      <c r="C953" s="379"/>
      <c r="D953" s="366"/>
    </row>
    <row r="954" spans="2:4">
      <c r="B954" s="366"/>
      <c r="C954" s="379"/>
      <c r="D954" s="366"/>
    </row>
    <row r="955" spans="2:4">
      <c r="B955" s="366"/>
      <c r="C955" s="379"/>
      <c r="D955" s="366"/>
    </row>
    <row r="956" spans="2:4">
      <c r="B956" s="366"/>
      <c r="C956" s="379"/>
      <c r="D956" s="366"/>
    </row>
    <row r="957" spans="2:4">
      <c r="B957" s="366"/>
      <c r="C957" s="379"/>
      <c r="D957" s="366"/>
    </row>
    <row r="958" spans="2:4">
      <c r="B958" s="366"/>
      <c r="C958" s="379"/>
      <c r="D958" s="366"/>
    </row>
    <row r="959" spans="2:4">
      <c r="B959" s="366"/>
      <c r="C959" s="379"/>
      <c r="D959" s="366"/>
    </row>
    <row r="960" spans="2:4">
      <c r="B960" s="366"/>
      <c r="C960" s="379"/>
      <c r="D960" s="366"/>
    </row>
    <row r="961" spans="2:4">
      <c r="B961" s="366"/>
      <c r="C961" s="379"/>
      <c r="D961" s="366"/>
    </row>
    <row r="962" spans="2:4">
      <c r="B962" s="366"/>
      <c r="C962" s="379"/>
      <c r="D962" s="366"/>
    </row>
    <row r="963" spans="2:4">
      <c r="B963" s="366"/>
      <c r="C963" s="379"/>
      <c r="D963" s="366"/>
    </row>
    <row r="964" spans="2:4">
      <c r="B964" s="366"/>
      <c r="C964" s="379"/>
      <c r="D964" s="366"/>
    </row>
    <row r="965" spans="2:4">
      <c r="B965" s="366"/>
      <c r="C965" s="379"/>
      <c r="D965" s="366"/>
    </row>
    <row r="966" spans="2:4">
      <c r="B966" s="366"/>
      <c r="C966" s="379"/>
      <c r="D966" s="366"/>
    </row>
    <row r="967" spans="2:4">
      <c r="B967" s="366"/>
      <c r="C967" s="379"/>
      <c r="D967" s="366"/>
    </row>
    <row r="968" spans="2:4">
      <c r="B968" s="366"/>
      <c r="C968" s="379"/>
      <c r="D968" s="366"/>
    </row>
    <row r="969" spans="2:4">
      <c r="B969" s="366"/>
      <c r="C969" s="379"/>
      <c r="D969" s="366"/>
    </row>
    <row r="970" spans="2:4">
      <c r="B970" s="366"/>
      <c r="C970" s="379"/>
      <c r="D970" s="366"/>
    </row>
    <row r="971" spans="2:4">
      <c r="B971" s="366"/>
      <c r="C971" s="379"/>
      <c r="D971" s="366"/>
    </row>
    <row r="972" spans="2:4">
      <c r="B972" s="366"/>
      <c r="C972" s="379"/>
      <c r="D972" s="366"/>
    </row>
    <row r="973" spans="2:4">
      <c r="B973" s="366"/>
      <c r="C973" s="379"/>
      <c r="D973" s="366"/>
    </row>
    <row r="974" spans="2:4">
      <c r="B974" s="366"/>
      <c r="C974" s="379"/>
      <c r="D974" s="366"/>
    </row>
    <row r="975" spans="2:4">
      <c r="B975" s="366"/>
      <c r="C975" s="379"/>
      <c r="D975" s="366"/>
    </row>
    <row r="976" spans="2:4">
      <c r="B976" s="366"/>
      <c r="C976" s="379"/>
      <c r="D976" s="366"/>
    </row>
    <row r="977" spans="2:4">
      <c r="B977" s="366"/>
      <c r="C977" s="379"/>
      <c r="D977" s="366"/>
    </row>
    <row r="978" spans="2:4">
      <c r="B978" s="366"/>
      <c r="C978" s="379"/>
      <c r="D978" s="366"/>
    </row>
    <row r="979" spans="2:4">
      <c r="B979" s="366"/>
      <c r="C979" s="379"/>
      <c r="D979" s="366"/>
    </row>
    <row r="980" spans="2:4">
      <c r="B980" s="366"/>
      <c r="C980" s="379"/>
      <c r="D980" s="366"/>
    </row>
    <row r="981" spans="2:4">
      <c r="B981" s="366"/>
      <c r="C981" s="379"/>
      <c r="D981" s="366"/>
    </row>
    <row r="982" spans="2:4">
      <c r="B982" s="366"/>
      <c r="C982" s="379"/>
      <c r="D982" s="366"/>
    </row>
    <row r="983" spans="2:4">
      <c r="B983" s="366"/>
      <c r="C983" s="379"/>
      <c r="D983" s="366"/>
    </row>
    <row r="984" spans="2:4">
      <c r="B984" s="366"/>
      <c r="C984" s="379"/>
      <c r="D984" s="366"/>
    </row>
    <row r="985" spans="2:4">
      <c r="B985" s="366"/>
      <c r="C985" s="379"/>
      <c r="D985" s="366"/>
    </row>
    <row r="986" spans="2:4">
      <c r="B986" s="366"/>
      <c r="C986" s="379"/>
      <c r="D986" s="366"/>
    </row>
    <row r="987" spans="2:4">
      <c r="B987" s="366"/>
      <c r="C987" s="379"/>
      <c r="D987" s="366"/>
    </row>
    <row r="988" spans="2:4">
      <c r="B988" s="366"/>
      <c r="C988" s="379"/>
      <c r="D988" s="366"/>
    </row>
    <row r="989" spans="2:4">
      <c r="B989" s="366"/>
      <c r="C989" s="379"/>
      <c r="D989" s="366"/>
    </row>
    <row r="990" spans="2:4">
      <c r="B990" s="366"/>
      <c r="C990" s="379"/>
      <c r="D990" s="366"/>
    </row>
    <row r="991" spans="2:4">
      <c r="B991" s="366"/>
      <c r="C991" s="379"/>
      <c r="D991" s="366"/>
    </row>
    <row r="992" spans="2:4">
      <c r="B992" s="366"/>
      <c r="C992" s="379"/>
      <c r="D992" s="366"/>
    </row>
    <row r="993" spans="2:4">
      <c r="B993" s="366"/>
      <c r="C993" s="379"/>
      <c r="D993" s="366"/>
    </row>
    <row r="994" spans="2:4">
      <c r="B994" s="366"/>
      <c r="C994" s="379"/>
      <c r="D994" s="366"/>
    </row>
    <row r="995" spans="2:4">
      <c r="B995" s="366"/>
      <c r="C995" s="379"/>
      <c r="D995" s="366"/>
    </row>
    <row r="996" spans="2:4">
      <c r="B996" s="366"/>
      <c r="C996" s="379"/>
      <c r="D996" s="366"/>
    </row>
    <row r="997" spans="2:4">
      <c r="B997" s="366"/>
      <c r="C997" s="379"/>
      <c r="D997" s="366"/>
    </row>
    <row r="998" spans="2:4">
      <c r="B998" s="366"/>
      <c r="C998" s="379"/>
      <c r="D998" s="366"/>
    </row>
    <row r="999" spans="2:4">
      <c r="B999" s="366"/>
      <c r="C999" s="379"/>
      <c r="D999" s="366"/>
    </row>
    <row r="1000" spans="2:4">
      <c r="B1000" s="366"/>
      <c r="C1000" s="379"/>
      <c r="D1000" s="366"/>
    </row>
    <row r="1001" spans="2:4">
      <c r="B1001" s="366"/>
      <c r="C1001" s="379"/>
      <c r="D1001" s="366"/>
    </row>
    <row r="1002" spans="2:4">
      <c r="B1002" s="366"/>
      <c r="C1002" s="379"/>
      <c r="D1002" s="366"/>
    </row>
    <row r="1003" spans="2:4">
      <c r="B1003" s="366"/>
      <c r="C1003" s="379"/>
      <c r="D1003" s="366"/>
    </row>
    <row r="1004" spans="2:4">
      <c r="B1004" s="366"/>
      <c r="C1004" s="379"/>
      <c r="D1004" s="366"/>
    </row>
    <row r="1005" spans="2:4">
      <c r="B1005" s="366"/>
      <c r="C1005" s="379"/>
      <c r="D1005" s="366"/>
    </row>
    <row r="1006" spans="2:4">
      <c r="B1006" s="366"/>
      <c r="C1006" s="379"/>
      <c r="D1006" s="366"/>
    </row>
    <row r="1007" spans="2:4">
      <c r="B1007" s="366"/>
      <c r="C1007" s="379"/>
      <c r="D1007" s="366"/>
    </row>
    <row r="1008" spans="2:4">
      <c r="B1008" s="366"/>
      <c r="C1008" s="379"/>
      <c r="D1008" s="366"/>
    </row>
    <row r="1009" spans="2:4">
      <c r="B1009" s="366"/>
      <c r="C1009" s="379"/>
      <c r="D1009" s="366"/>
    </row>
    <row r="1010" spans="2:4">
      <c r="B1010" s="366"/>
      <c r="C1010" s="379"/>
      <c r="D1010" s="366"/>
    </row>
    <row r="1011" spans="2:4">
      <c r="B1011" s="366"/>
      <c r="C1011" s="379"/>
      <c r="D1011" s="366"/>
    </row>
    <row r="1012" spans="2:4">
      <c r="B1012" s="366"/>
      <c r="C1012" s="379"/>
      <c r="D1012" s="366"/>
    </row>
    <row r="1013" spans="2:4">
      <c r="B1013" s="366"/>
      <c r="C1013" s="379"/>
      <c r="D1013" s="366"/>
    </row>
    <row r="1014" spans="2:4">
      <c r="B1014" s="366"/>
      <c r="C1014" s="379"/>
      <c r="D1014" s="366"/>
    </row>
    <row r="1015" spans="2:4">
      <c r="B1015" s="366"/>
      <c r="C1015" s="379"/>
      <c r="D1015" s="366"/>
    </row>
    <row r="1016" spans="2:4">
      <c r="B1016" s="366"/>
      <c r="C1016" s="379"/>
      <c r="D1016" s="366"/>
    </row>
    <row r="1017" spans="2:4">
      <c r="B1017" s="366"/>
      <c r="C1017" s="379"/>
      <c r="D1017" s="366"/>
    </row>
    <row r="1018" spans="2:4">
      <c r="B1018" s="366"/>
      <c r="C1018" s="379"/>
      <c r="D1018" s="366"/>
    </row>
    <row r="1019" spans="2:4">
      <c r="B1019" s="366"/>
      <c r="C1019" s="379"/>
      <c r="D1019" s="366"/>
    </row>
    <row r="1020" spans="2:4">
      <c r="B1020" s="366"/>
      <c r="C1020" s="379"/>
      <c r="D1020" s="366"/>
    </row>
    <row r="1021" spans="2:4">
      <c r="B1021" s="366"/>
      <c r="C1021" s="379"/>
      <c r="D1021" s="366"/>
    </row>
    <row r="1022" spans="2:4">
      <c r="B1022" s="366"/>
      <c r="C1022" s="379"/>
      <c r="D1022" s="366"/>
    </row>
    <row r="1023" spans="2:4">
      <c r="B1023" s="366"/>
      <c r="C1023" s="379"/>
      <c r="D1023" s="366"/>
    </row>
    <row r="1024" spans="2:4">
      <c r="B1024" s="366"/>
      <c r="C1024" s="379"/>
      <c r="D1024" s="366"/>
    </row>
    <row r="1025" spans="2:4">
      <c r="B1025" s="366"/>
      <c r="C1025" s="379"/>
      <c r="D1025" s="366"/>
    </row>
    <row r="1026" spans="2:4">
      <c r="B1026" s="366"/>
      <c r="C1026" s="379"/>
      <c r="D1026" s="366"/>
    </row>
    <row r="1027" spans="2:4">
      <c r="B1027" s="366"/>
      <c r="C1027" s="379"/>
      <c r="D1027" s="366"/>
    </row>
    <row r="1028" spans="2:4">
      <c r="B1028" s="366"/>
      <c r="C1028" s="379"/>
      <c r="D1028" s="366"/>
    </row>
    <row r="1029" spans="2:4">
      <c r="B1029" s="366"/>
      <c r="C1029" s="379"/>
      <c r="D1029" s="366"/>
    </row>
    <row r="1030" spans="2:4">
      <c r="B1030" s="366"/>
      <c r="C1030" s="379"/>
      <c r="D1030" s="366"/>
    </row>
    <row r="1031" spans="2:4">
      <c r="B1031" s="366"/>
      <c r="C1031" s="379"/>
      <c r="D1031" s="366"/>
    </row>
    <row r="1032" spans="2:4">
      <c r="B1032" s="366"/>
      <c r="C1032" s="379"/>
      <c r="D1032" s="366"/>
    </row>
    <row r="1033" spans="2:4">
      <c r="B1033" s="366"/>
      <c r="C1033" s="379"/>
      <c r="D1033" s="366"/>
    </row>
    <row r="1034" spans="2:4">
      <c r="B1034" s="366"/>
      <c r="C1034" s="379"/>
      <c r="D1034" s="366"/>
    </row>
    <row r="1035" spans="2:4">
      <c r="B1035" s="366"/>
      <c r="C1035" s="379"/>
      <c r="D1035" s="366"/>
    </row>
    <row r="1036" spans="2:4">
      <c r="B1036" s="366"/>
      <c r="C1036" s="379"/>
      <c r="D1036" s="366"/>
    </row>
    <row r="1037" spans="2:4">
      <c r="B1037" s="366"/>
      <c r="C1037" s="379"/>
      <c r="D1037" s="366"/>
    </row>
    <row r="1038" spans="2:4">
      <c r="B1038" s="366"/>
      <c r="C1038" s="379"/>
      <c r="D1038" s="366"/>
    </row>
    <row r="1039" spans="2:4">
      <c r="B1039" s="366"/>
      <c r="C1039" s="379"/>
      <c r="D1039" s="366"/>
    </row>
    <row r="1040" spans="2:4">
      <c r="B1040" s="366"/>
      <c r="C1040" s="379"/>
      <c r="D1040" s="366"/>
    </row>
    <row r="1041" spans="2:4">
      <c r="B1041" s="366"/>
      <c r="C1041" s="379"/>
      <c r="D1041" s="366"/>
    </row>
    <row r="1042" spans="2:4">
      <c r="B1042" s="366"/>
      <c r="C1042" s="379"/>
      <c r="D1042" s="366"/>
    </row>
    <row r="1043" spans="2:4">
      <c r="B1043" s="366"/>
      <c r="C1043" s="379"/>
      <c r="D1043" s="366"/>
    </row>
    <row r="1044" spans="2:4">
      <c r="B1044" s="366"/>
      <c r="C1044" s="379"/>
      <c r="D1044" s="366"/>
    </row>
    <row r="1045" spans="2:4">
      <c r="B1045" s="366"/>
      <c r="C1045" s="379"/>
      <c r="D1045" s="366"/>
    </row>
    <row r="1046" spans="2:4">
      <c r="B1046" s="366"/>
      <c r="C1046" s="379"/>
      <c r="D1046" s="366"/>
    </row>
    <row r="1047" spans="2:4">
      <c r="B1047" s="366"/>
      <c r="C1047" s="379"/>
      <c r="D1047" s="366"/>
    </row>
    <row r="1048" spans="2:4">
      <c r="B1048" s="366"/>
      <c r="C1048" s="379"/>
      <c r="D1048" s="366"/>
    </row>
    <row r="1049" spans="2:4">
      <c r="B1049" s="366"/>
      <c r="C1049" s="379"/>
      <c r="D1049" s="366"/>
    </row>
    <row r="1050" spans="2:4">
      <c r="B1050" s="366"/>
      <c r="C1050" s="379"/>
      <c r="D1050" s="366"/>
    </row>
    <row r="1051" spans="2:4">
      <c r="B1051" s="366"/>
      <c r="C1051" s="379"/>
      <c r="D1051" s="366"/>
    </row>
    <row r="1052" spans="2:4">
      <c r="B1052" s="366"/>
      <c r="C1052" s="379"/>
      <c r="D1052" s="366"/>
    </row>
    <row r="1053" spans="2:4">
      <c r="B1053" s="366"/>
      <c r="C1053" s="379"/>
      <c r="D1053" s="366"/>
    </row>
    <row r="1054" spans="2:4">
      <c r="B1054" s="366"/>
      <c r="C1054" s="379"/>
      <c r="D1054" s="366"/>
    </row>
    <row r="1055" spans="2:4">
      <c r="B1055" s="366"/>
      <c r="C1055" s="379"/>
      <c r="D1055" s="366"/>
    </row>
    <row r="1056" spans="2:4">
      <c r="B1056" s="366"/>
      <c r="C1056" s="379"/>
      <c r="D1056" s="366"/>
    </row>
    <row r="1057" spans="2:4">
      <c r="B1057" s="366"/>
      <c r="C1057" s="379"/>
      <c r="D1057" s="366"/>
    </row>
    <row r="1058" spans="2:4">
      <c r="B1058" s="366"/>
      <c r="C1058" s="379"/>
      <c r="D1058" s="366"/>
    </row>
    <row r="1059" spans="2:4">
      <c r="B1059" s="366"/>
      <c r="C1059" s="379"/>
      <c r="D1059" s="366"/>
    </row>
    <row r="1060" spans="2:4">
      <c r="B1060" s="366"/>
      <c r="C1060" s="379"/>
      <c r="D1060" s="366"/>
    </row>
    <row r="1061" spans="2:4">
      <c r="B1061" s="366"/>
      <c r="C1061" s="379"/>
      <c r="D1061" s="366"/>
    </row>
    <row r="1062" spans="2:4">
      <c r="B1062" s="366"/>
      <c r="C1062" s="379"/>
      <c r="D1062" s="366"/>
    </row>
    <row r="1063" spans="2:4">
      <c r="B1063" s="366"/>
      <c r="C1063" s="379"/>
      <c r="D1063" s="366"/>
    </row>
    <row r="1064" spans="2:4">
      <c r="B1064" s="366"/>
      <c r="C1064" s="379"/>
      <c r="D1064" s="366"/>
    </row>
    <row r="1065" spans="2:4">
      <c r="B1065" s="366"/>
      <c r="C1065" s="379"/>
      <c r="D1065" s="366"/>
    </row>
    <row r="1066" spans="2:4">
      <c r="B1066" s="366"/>
      <c r="C1066" s="379"/>
      <c r="D1066" s="366"/>
    </row>
    <row r="1067" spans="2:4">
      <c r="B1067" s="366"/>
      <c r="C1067" s="379"/>
      <c r="D1067" s="366"/>
    </row>
    <row r="1068" spans="2:4">
      <c r="B1068" s="366"/>
      <c r="C1068" s="379"/>
      <c r="D1068" s="366"/>
    </row>
    <row r="1069" spans="2:4">
      <c r="B1069" s="366"/>
      <c r="C1069" s="379"/>
      <c r="D1069" s="366"/>
    </row>
    <row r="1070" spans="2:4">
      <c r="B1070" s="366"/>
      <c r="C1070" s="379"/>
      <c r="D1070" s="366"/>
    </row>
    <row r="1071" spans="2:4">
      <c r="B1071" s="366"/>
      <c r="C1071" s="379"/>
      <c r="D1071" s="366"/>
    </row>
    <row r="1072" spans="2:4">
      <c r="B1072" s="366"/>
      <c r="C1072" s="379"/>
      <c r="D1072" s="366"/>
    </row>
    <row r="1073" spans="2:4">
      <c r="B1073" s="366"/>
      <c r="C1073" s="379"/>
      <c r="D1073" s="366"/>
    </row>
    <row r="1074" spans="2:4">
      <c r="B1074" s="366"/>
      <c r="C1074" s="379"/>
      <c r="D1074" s="366"/>
    </row>
    <row r="1075" spans="2:4">
      <c r="B1075" s="366"/>
      <c r="C1075" s="379"/>
      <c r="D1075" s="366"/>
    </row>
    <row r="1076" spans="2:4">
      <c r="B1076" s="366"/>
      <c r="C1076" s="379"/>
      <c r="D1076" s="366"/>
    </row>
    <row r="1077" spans="2:4">
      <c r="B1077" s="366"/>
      <c r="C1077" s="379"/>
      <c r="D1077" s="366"/>
    </row>
    <row r="1078" spans="2:4">
      <c r="B1078" s="366"/>
      <c r="C1078" s="379"/>
      <c r="D1078" s="366"/>
    </row>
    <row r="1079" spans="2:4">
      <c r="B1079" s="366"/>
      <c r="C1079" s="379"/>
      <c r="D1079" s="366"/>
    </row>
    <row r="1080" spans="2:4">
      <c r="B1080" s="366"/>
      <c r="C1080" s="379"/>
      <c r="D1080" s="366"/>
    </row>
    <row r="1081" spans="2:4">
      <c r="B1081" s="366"/>
      <c r="C1081" s="379"/>
      <c r="D1081" s="366"/>
    </row>
    <row r="1082" spans="2:4">
      <c r="B1082" s="366"/>
      <c r="C1082" s="379"/>
      <c r="D1082" s="366"/>
    </row>
    <row r="1083" spans="2:4">
      <c r="B1083" s="366"/>
      <c r="C1083" s="379"/>
      <c r="D1083" s="366"/>
    </row>
    <row r="1084" spans="2:4">
      <c r="B1084" s="366"/>
      <c r="C1084" s="379"/>
      <c r="D1084" s="366"/>
    </row>
    <row r="1085" spans="2:4">
      <c r="B1085" s="366"/>
      <c r="C1085" s="379"/>
      <c r="D1085" s="366"/>
    </row>
    <row r="1086" spans="2:4">
      <c r="B1086" s="366"/>
      <c r="C1086" s="379"/>
      <c r="D1086" s="366"/>
    </row>
    <row r="1087" spans="2:4">
      <c r="B1087" s="366"/>
      <c r="C1087" s="379"/>
      <c r="D1087" s="366"/>
    </row>
    <row r="1088" spans="2:4">
      <c r="B1088" s="366"/>
      <c r="C1088" s="379"/>
      <c r="D1088" s="366"/>
    </row>
    <row r="1089" spans="2:4">
      <c r="B1089" s="366"/>
      <c r="C1089" s="379"/>
      <c r="D1089" s="366"/>
    </row>
    <row r="1090" spans="2:4">
      <c r="B1090" s="366"/>
      <c r="C1090" s="379"/>
      <c r="D1090" s="366"/>
    </row>
    <row r="1091" spans="2:4">
      <c r="B1091" s="366"/>
      <c r="C1091" s="379"/>
      <c r="D1091" s="366"/>
    </row>
    <row r="1092" spans="2:4">
      <c r="B1092" s="366"/>
      <c r="C1092" s="379"/>
      <c r="D1092" s="366"/>
    </row>
    <row r="1093" spans="2:4">
      <c r="B1093" s="366"/>
      <c r="C1093" s="379"/>
      <c r="D1093" s="366"/>
    </row>
    <row r="1094" spans="2:4">
      <c r="B1094" s="366"/>
      <c r="C1094" s="379"/>
      <c r="D1094" s="366"/>
    </row>
    <row r="1095" spans="2:4">
      <c r="B1095" s="366"/>
      <c r="C1095" s="379"/>
      <c r="D1095" s="366"/>
    </row>
    <row r="1096" spans="2:4">
      <c r="B1096" s="366"/>
      <c r="C1096" s="379"/>
      <c r="D1096" s="366"/>
    </row>
    <row r="1097" spans="2:4">
      <c r="B1097" s="366"/>
      <c r="C1097" s="379"/>
      <c r="D1097" s="366"/>
    </row>
    <row r="1098" spans="2:4">
      <c r="B1098" s="366"/>
      <c r="C1098" s="379"/>
      <c r="D1098" s="366"/>
    </row>
    <row r="1099" spans="2:4">
      <c r="B1099" s="366"/>
      <c r="C1099" s="379"/>
      <c r="D1099" s="366"/>
    </row>
    <row r="1100" spans="2:4">
      <c r="B1100" s="366"/>
      <c r="C1100" s="379"/>
      <c r="D1100" s="366"/>
    </row>
    <row r="1101" spans="2:4">
      <c r="B1101" s="366"/>
      <c r="C1101" s="379"/>
      <c r="D1101" s="366"/>
    </row>
    <row r="1102" spans="2:4">
      <c r="B1102" s="366"/>
      <c r="C1102" s="379"/>
      <c r="D1102" s="366"/>
    </row>
    <row r="1103" spans="2:4">
      <c r="B1103" s="366"/>
      <c r="C1103" s="379"/>
      <c r="D1103" s="366"/>
    </row>
    <row r="1104" spans="2:4">
      <c r="B1104" s="366"/>
      <c r="C1104" s="379"/>
      <c r="D1104" s="366"/>
    </row>
    <row r="1105" spans="2:4">
      <c r="B1105" s="366"/>
      <c r="C1105" s="379"/>
      <c r="D1105" s="366"/>
    </row>
    <row r="1106" spans="2:4">
      <c r="B1106" s="366"/>
      <c r="C1106" s="379"/>
      <c r="D1106" s="366"/>
    </row>
    <row r="1107" spans="2:4">
      <c r="B1107" s="366"/>
      <c r="C1107" s="379"/>
      <c r="D1107" s="366"/>
    </row>
    <row r="1108" spans="2:4">
      <c r="B1108" s="366"/>
      <c r="C1108" s="379"/>
      <c r="D1108" s="366"/>
    </row>
    <row r="1109" spans="2:4">
      <c r="B1109" s="366"/>
      <c r="C1109" s="379"/>
      <c r="D1109" s="366"/>
    </row>
    <row r="1110" spans="2:4">
      <c r="B1110" s="366"/>
      <c r="C1110" s="379"/>
      <c r="D1110" s="366"/>
    </row>
    <row r="1111" spans="2:4">
      <c r="B1111" s="366"/>
      <c r="C1111" s="379"/>
      <c r="D1111" s="366"/>
    </row>
    <row r="1112" spans="2:4">
      <c r="B1112" s="366"/>
      <c r="C1112" s="379"/>
      <c r="D1112" s="366"/>
    </row>
    <row r="1113" spans="2:4">
      <c r="B1113" s="366"/>
      <c r="C1113" s="379"/>
      <c r="D1113" s="366"/>
    </row>
    <row r="1114" spans="2:4">
      <c r="B1114" s="366"/>
      <c r="C1114" s="379"/>
      <c r="D1114" s="366"/>
    </row>
    <row r="1115" spans="2:4">
      <c r="B1115" s="366"/>
      <c r="C1115" s="379"/>
      <c r="D1115" s="366"/>
    </row>
    <row r="1116" spans="2:4">
      <c r="B1116" s="366"/>
      <c r="C1116" s="379"/>
      <c r="D1116" s="366"/>
    </row>
    <row r="1117" spans="2:4">
      <c r="B1117" s="366"/>
      <c r="C1117" s="379"/>
      <c r="D1117" s="366"/>
    </row>
    <row r="1118" spans="2:4">
      <c r="B1118" s="366"/>
      <c r="C1118" s="379"/>
      <c r="D1118" s="366"/>
    </row>
    <row r="1119" spans="2:4">
      <c r="B1119" s="366"/>
      <c r="C1119" s="379"/>
      <c r="D1119" s="366"/>
    </row>
    <row r="1120" spans="2:4">
      <c r="B1120" s="366"/>
      <c r="C1120" s="379"/>
      <c r="D1120" s="366"/>
    </row>
    <row r="1121" spans="2:4">
      <c r="B1121" s="366"/>
      <c r="C1121" s="379"/>
      <c r="D1121" s="366"/>
    </row>
    <row r="1122" spans="2:4">
      <c r="B1122" s="366"/>
      <c r="C1122" s="379"/>
      <c r="D1122" s="366"/>
    </row>
    <row r="1123" spans="2:4">
      <c r="B1123" s="366"/>
      <c r="C1123" s="379"/>
      <c r="D1123" s="366"/>
    </row>
    <row r="1124" spans="2:4">
      <c r="B1124" s="366"/>
      <c r="C1124" s="379"/>
      <c r="D1124" s="366"/>
    </row>
    <row r="1125" spans="2:4">
      <c r="B1125" s="366"/>
      <c r="C1125" s="379"/>
      <c r="D1125" s="366"/>
    </row>
    <row r="1126" spans="2:4">
      <c r="B1126" s="366"/>
      <c r="C1126" s="379"/>
      <c r="D1126" s="366"/>
    </row>
    <row r="1127" spans="2:4">
      <c r="B1127" s="366"/>
      <c r="C1127" s="379"/>
      <c r="D1127" s="366"/>
    </row>
    <row r="1128" spans="2:4">
      <c r="B1128" s="366"/>
      <c r="C1128" s="379"/>
      <c r="D1128" s="366"/>
    </row>
    <row r="1129" spans="2:4">
      <c r="B1129" s="366"/>
      <c r="C1129" s="379"/>
      <c r="D1129" s="366"/>
    </row>
    <row r="1130" spans="2:4">
      <c r="B1130" s="366"/>
      <c r="C1130" s="379"/>
      <c r="D1130" s="366"/>
    </row>
    <row r="1131" spans="2:4">
      <c r="B1131" s="366"/>
      <c r="C1131" s="379"/>
      <c r="D1131" s="366"/>
    </row>
    <row r="1132" spans="2:4">
      <c r="B1132" s="366"/>
      <c r="C1132" s="379"/>
      <c r="D1132" s="366"/>
    </row>
    <row r="1133" spans="2:4">
      <c r="B1133" s="366"/>
      <c r="C1133" s="379"/>
      <c r="D1133" s="366"/>
    </row>
    <row r="1134" spans="2:4">
      <c r="B1134" s="366"/>
      <c r="C1134" s="379"/>
      <c r="D1134" s="366"/>
    </row>
    <row r="1135" spans="2:4">
      <c r="B1135" s="366"/>
      <c r="C1135" s="379"/>
      <c r="D1135" s="366"/>
    </row>
    <row r="1136" spans="2:4">
      <c r="B1136" s="366"/>
      <c r="C1136" s="379"/>
      <c r="D1136" s="366"/>
    </row>
    <row r="1137" spans="2:4">
      <c r="B1137" s="366"/>
      <c r="C1137" s="379"/>
      <c r="D1137" s="366"/>
    </row>
    <row r="1138" spans="2:4">
      <c r="B1138" s="366"/>
      <c r="C1138" s="379"/>
      <c r="D1138" s="366"/>
    </row>
    <row r="1139" spans="2:4">
      <c r="B1139" s="366"/>
      <c r="C1139" s="379"/>
      <c r="D1139" s="366"/>
    </row>
    <row r="1140" spans="2:4">
      <c r="B1140" s="366"/>
      <c r="C1140" s="379"/>
      <c r="D1140" s="366"/>
    </row>
    <row r="1141" spans="2:4">
      <c r="B1141" s="366"/>
      <c r="C1141" s="379"/>
      <c r="D1141" s="366"/>
    </row>
    <row r="1142" spans="2:4">
      <c r="B1142" s="366"/>
      <c r="C1142" s="379"/>
      <c r="D1142" s="366"/>
    </row>
    <row r="1143" spans="2:4">
      <c r="B1143" s="366"/>
      <c r="C1143" s="379"/>
      <c r="D1143" s="366"/>
    </row>
    <row r="1144" spans="2:4">
      <c r="B1144" s="366"/>
      <c r="C1144" s="379"/>
      <c r="D1144" s="366"/>
    </row>
    <row r="1145" spans="2:4">
      <c r="B1145" s="366"/>
      <c r="C1145" s="379"/>
      <c r="D1145" s="366"/>
    </row>
    <row r="1146" spans="2:4">
      <c r="B1146" s="366"/>
      <c r="C1146" s="379"/>
      <c r="D1146" s="366"/>
    </row>
    <row r="1147" spans="2:4">
      <c r="B1147" s="366"/>
      <c r="C1147" s="379"/>
      <c r="D1147" s="366"/>
    </row>
    <row r="1148" spans="2:4">
      <c r="B1148" s="366"/>
      <c r="C1148" s="379"/>
      <c r="D1148" s="366"/>
    </row>
    <row r="1149" spans="2:4">
      <c r="B1149" s="366"/>
      <c r="C1149" s="379"/>
      <c r="D1149" s="366"/>
    </row>
    <row r="1150" spans="2:4">
      <c r="B1150" s="366"/>
      <c r="C1150" s="379"/>
      <c r="D1150" s="366"/>
    </row>
    <row r="1151" spans="2:4">
      <c r="B1151" s="366"/>
      <c r="C1151" s="379"/>
      <c r="D1151" s="366"/>
    </row>
    <row r="1152" spans="2:4">
      <c r="B1152" s="366"/>
      <c r="C1152" s="379"/>
      <c r="D1152" s="366"/>
    </row>
    <row r="1153" spans="2:4">
      <c r="B1153" s="366"/>
      <c r="C1153" s="379"/>
      <c r="D1153" s="366"/>
    </row>
    <row r="1154" spans="2:4">
      <c r="B1154" s="366"/>
      <c r="C1154" s="379"/>
      <c r="D1154" s="366"/>
    </row>
    <row r="1155" spans="2:4">
      <c r="B1155" s="366"/>
      <c r="C1155" s="379"/>
      <c r="D1155" s="366"/>
    </row>
    <row r="1156" spans="2:4">
      <c r="B1156" s="366"/>
      <c r="C1156" s="379"/>
      <c r="D1156" s="366"/>
    </row>
    <row r="1157" spans="2:4">
      <c r="B1157" s="366"/>
      <c r="C1157" s="379"/>
      <c r="D1157" s="366"/>
    </row>
    <row r="1158" spans="2:4">
      <c r="B1158" s="366"/>
      <c r="C1158" s="379"/>
      <c r="D1158" s="366"/>
    </row>
    <row r="1159" spans="2:4">
      <c r="B1159" s="366"/>
      <c r="C1159" s="379"/>
      <c r="D1159" s="366"/>
    </row>
    <row r="1160" spans="2:4">
      <c r="B1160" s="366"/>
      <c r="C1160" s="379"/>
      <c r="D1160" s="366"/>
    </row>
    <row r="1161" spans="2:4">
      <c r="B1161" s="366"/>
      <c r="C1161" s="379"/>
      <c r="D1161" s="366"/>
    </row>
    <row r="1162" spans="2:4">
      <c r="B1162" s="366"/>
      <c r="C1162" s="379"/>
      <c r="D1162" s="366"/>
    </row>
    <row r="1163" spans="2:4">
      <c r="B1163" s="366"/>
      <c r="C1163" s="379"/>
      <c r="D1163" s="366"/>
    </row>
    <row r="1164" spans="2:4">
      <c r="B1164" s="366"/>
      <c r="C1164" s="379"/>
      <c r="D1164" s="366"/>
    </row>
    <row r="1165" spans="2:4">
      <c r="B1165" s="366"/>
      <c r="C1165" s="379"/>
      <c r="D1165" s="366"/>
    </row>
    <row r="1166" spans="2:4">
      <c r="B1166" s="366"/>
      <c r="C1166" s="379"/>
      <c r="D1166" s="366"/>
    </row>
    <row r="1167" spans="2:4">
      <c r="B1167" s="366"/>
      <c r="C1167" s="379"/>
      <c r="D1167" s="366"/>
    </row>
    <row r="1168" spans="2:4">
      <c r="B1168" s="366"/>
      <c r="C1168" s="379"/>
      <c r="D1168" s="366"/>
    </row>
    <row r="1169" spans="2:4">
      <c r="B1169" s="366"/>
      <c r="C1169" s="379"/>
      <c r="D1169" s="366"/>
    </row>
    <row r="1170" spans="2:4">
      <c r="B1170" s="366"/>
      <c r="C1170" s="379"/>
      <c r="D1170" s="366"/>
    </row>
    <row r="1171" spans="2:4">
      <c r="B1171" s="366"/>
      <c r="C1171" s="379"/>
      <c r="D1171" s="366"/>
    </row>
    <row r="1172" spans="2:4">
      <c r="B1172" s="366"/>
      <c r="C1172" s="379"/>
      <c r="D1172" s="366"/>
    </row>
    <row r="1173" spans="2:4">
      <c r="B1173" s="366"/>
      <c r="C1173" s="379"/>
      <c r="D1173" s="366"/>
    </row>
    <row r="1174" spans="2:4">
      <c r="B1174" s="366"/>
      <c r="C1174" s="379"/>
      <c r="D1174" s="366"/>
    </row>
    <row r="1175" spans="2:4">
      <c r="B1175" s="366"/>
      <c r="C1175" s="379"/>
      <c r="D1175" s="366"/>
    </row>
    <row r="1176" spans="2:4">
      <c r="B1176" s="366"/>
      <c r="C1176" s="379"/>
      <c r="D1176" s="366"/>
    </row>
    <row r="1177" spans="2:4">
      <c r="B1177" s="366"/>
      <c r="C1177" s="379"/>
      <c r="D1177" s="366"/>
    </row>
    <row r="1178" spans="2:4">
      <c r="B1178" s="366"/>
      <c r="C1178" s="379"/>
      <c r="D1178" s="366"/>
    </row>
    <row r="1179" spans="2:4">
      <c r="B1179" s="366"/>
      <c r="C1179" s="379"/>
      <c r="D1179" s="366"/>
    </row>
    <row r="1180" spans="2:4">
      <c r="B1180" s="366"/>
      <c r="C1180" s="379"/>
      <c r="D1180" s="366"/>
    </row>
    <row r="1181" spans="2:4">
      <c r="B1181" s="366"/>
      <c r="C1181" s="379"/>
      <c r="D1181" s="366"/>
    </row>
    <row r="1182" spans="2:4">
      <c r="B1182" s="366"/>
      <c r="C1182" s="379"/>
      <c r="D1182" s="366"/>
    </row>
    <row r="1183" spans="2:4">
      <c r="B1183" s="366"/>
      <c r="C1183" s="379"/>
      <c r="D1183" s="366"/>
    </row>
    <row r="1184" spans="2:4">
      <c r="B1184" s="366"/>
      <c r="C1184" s="379"/>
      <c r="D1184" s="366"/>
    </row>
    <row r="1185" spans="2:4">
      <c r="B1185" s="366"/>
      <c r="C1185" s="379"/>
      <c r="D1185" s="366"/>
    </row>
    <row r="1186" spans="2:4">
      <c r="B1186" s="366"/>
      <c r="C1186" s="379"/>
      <c r="D1186" s="366"/>
    </row>
    <row r="1187" spans="2:4">
      <c r="B1187" s="366"/>
      <c r="C1187" s="379"/>
      <c r="D1187" s="366"/>
    </row>
    <row r="1188" spans="2:4">
      <c r="B1188" s="366"/>
      <c r="C1188" s="379"/>
      <c r="D1188" s="366"/>
    </row>
    <row r="1189" spans="2:4">
      <c r="B1189" s="366"/>
      <c r="C1189" s="379"/>
      <c r="D1189" s="366"/>
    </row>
    <row r="1190" spans="2:4">
      <c r="B1190" s="366"/>
      <c r="C1190" s="379"/>
      <c r="D1190" s="366"/>
    </row>
    <row r="1191" spans="2:4">
      <c r="B1191" s="366"/>
      <c r="C1191" s="379"/>
      <c r="D1191" s="366"/>
    </row>
    <row r="1192" spans="2:4">
      <c r="B1192" s="366"/>
      <c r="C1192" s="379"/>
      <c r="D1192" s="366"/>
    </row>
    <row r="1193" spans="2:4">
      <c r="B1193" s="366"/>
      <c r="C1193" s="379"/>
      <c r="D1193" s="366"/>
    </row>
    <row r="1194" spans="2:4">
      <c r="B1194" s="366"/>
      <c r="C1194" s="379"/>
      <c r="D1194" s="366"/>
    </row>
    <row r="1195" spans="2:4">
      <c r="B1195" s="366"/>
      <c r="C1195" s="379"/>
      <c r="D1195" s="366"/>
    </row>
  </sheetData>
  <sheetProtection algorithmName="SHA-512" hashValue="XdDJnOe+F+/EUGbtNf4RAcqmmE9fXKF39UxAVqUMvdBV19KGRCKSFlt7b3AcLJ5v/yrCiZOE+Ie9l3LULL3jpg==" saltValue="/Cu9BCXlMXq8IEXciIqH8g==" spinCount="100000" sheet="1" objects="1" scenarios="1"/>
  <mergeCells count="74">
    <mergeCell ref="B78:D78"/>
    <mergeCell ref="B1:D3"/>
    <mergeCell ref="B4:D4"/>
    <mergeCell ref="B5:D5"/>
    <mergeCell ref="B6:D6"/>
    <mergeCell ref="B7:D7"/>
    <mergeCell ref="B8:D8"/>
    <mergeCell ref="B70:D70"/>
    <mergeCell ref="B71:D71"/>
    <mergeCell ref="B72:D72"/>
    <mergeCell ref="B73:D73"/>
    <mergeCell ref="B77:D77"/>
    <mergeCell ref="B117:D117"/>
    <mergeCell ref="B84:D84"/>
    <mergeCell ref="B85:D85"/>
    <mergeCell ref="B89:D89"/>
    <mergeCell ref="B90:D90"/>
    <mergeCell ref="B95:D95"/>
    <mergeCell ref="B96:D96"/>
    <mergeCell ref="B101:D101"/>
    <mergeCell ref="B102:D102"/>
    <mergeCell ref="B108:D108"/>
    <mergeCell ref="B109:D109"/>
    <mergeCell ref="B116:D116"/>
    <mergeCell ref="C159:D159"/>
    <mergeCell ref="B122:D122"/>
    <mergeCell ref="B123:D123"/>
    <mergeCell ref="B131:D131"/>
    <mergeCell ref="B132:D132"/>
    <mergeCell ref="B137:D137"/>
    <mergeCell ref="B138:D138"/>
    <mergeCell ref="B143:D143"/>
    <mergeCell ref="B148:D149"/>
    <mergeCell ref="C153:D153"/>
    <mergeCell ref="C155:D155"/>
    <mergeCell ref="C157:D157"/>
    <mergeCell ref="C183:D183"/>
    <mergeCell ref="C161:D161"/>
    <mergeCell ref="C163:D163"/>
    <mergeCell ref="C165:D165"/>
    <mergeCell ref="C167:D167"/>
    <mergeCell ref="C169:D169"/>
    <mergeCell ref="C171:D171"/>
    <mergeCell ref="C173:D173"/>
    <mergeCell ref="C175:D175"/>
    <mergeCell ref="C177:D177"/>
    <mergeCell ref="C179:D179"/>
    <mergeCell ref="C181:D181"/>
    <mergeCell ref="C201:D201"/>
    <mergeCell ref="C203:D203"/>
    <mergeCell ref="C205:D205"/>
    <mergeCell ref="C207:D207"/>
    <mergeCell ref="C185:D185"/>
    <mergeCell ref="C187:D187"/>
    <mergeCell ref="C189:D189"/>
    <mergeCell ref="C191:D191"/>
    <mergeCell ref="C193:D193"/>
    <mergeCell ref="C195:D195"/>
    <mergeCell ref="C233:D233"/>
    <mergeCell ref="C151:D151"/>
    <mergeCell ref="C221:D221"/>
    <mergeCell ref="C223:D223"/>
    <mergeCell ref="C225:D225"/>
    <mergeCell ref="C227:D227"/>
    <mergeCell ref="C229:D229"/>
    <mergeCell ref="C231:D231"/>
    <mergeCell ref="C209:D209"/>
    <mergeCell ref="C211:D211"/>
    <mergeCell ref="C213:D213"/>
    <mergeCell ref="C215:D215"/>
    <mergeCell ref="C217:D217"/>
    <mergeCell ref="C219:D219"/>
    <mergeCell ref="C197:D197"/>
    <mergeCell ref="C199:D199"/>
  </mergeCells>
  <dataValidations count="5">
    <dataValidation type="list" allowBlank="1" showInputMessage="1" showErrorMessage="1" sqref="C32" xr:uid="{796AAC6C-70CE-4F42-8446-9CC972DD4EF5}">
      <formula1>"1,2,3,4,5,6,7,8"</formula1>
    </dataValidation>
    <dataValidation type="list" allowBlank="1" showInputMessage="1" showErrorMessage="1" sqref="C20" xr:uid="{841B5A26-3656-494E-8CC1-B8584818959D}">
      <formula1>"1,2,3,4"</formula1>
    </dataValidation>
    <dataValidation type="list" allowBlank="1" showInputMessage="1" showErrorMessage="1" sqref="C16" xr:uid="{FFD41917-11B9-6E48-8E18-6FD8E4C74229}">
      <formula1>"1,2,3"</formula1>
    </dataValidation>
    <dataValidation type="list" allowBlank="1" showInputMessage="1" showErrorMessage="1" sqref="C74:C76 C79:C83 C86:C88 C91:C94 C97:C100 C103:C107 C110:C115 C118:C121 C124:C130 C133:C136 C139:C142 C144:C146" xr:uid="{20C0347E-6F01-A24D-844E-80D34F5D7CA0}">
      <formula1>"0,1,2,3"</formula1>
    </dataValidation>
    <dataValidation type="list" allowBlank="1" showInputMessage="1" showErrorMessage="1" sqref="C222 C224" xr:uid="{1F9FE3DC-70FB-564E-A065-9A2B5BAF0FE1}">
      <formula1>"0, 1, 2, 3"</formula1>
    </dataValidation>
  </dataValidations>
  <pageMargins left="0.7" right="0.7" top="0.75" bottom="0.75" header="0.3" footer="0.3"/>
  <pageSetup scale="6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428A7-231C-C148-86F7-0DFD596B1D5B}">
  <sheetPr codeName="Hoja17">
    <tabColor theme="4"/>
    <pageSetUpPr fitToPage="1"/>
  </sheetPr>
  <dimension ref="B1:R359"/>
  <sheetViews>
    <sheetView zoomScale="90" zoomScaleNormal="90" zoomScaleSheetLayoutView="100" workbookViewId="0">
      <selection activeCell="C164" sqref="C164"/>
    </sheetView>
  </sheetViews>
  <sheetFormatPr baseColWidth="10" defaultColWidth="9.109375" defaultRowHeight="14.4"/>
  <cols>
    <col min="1" max="1" width="3.109375" style="496" customWidth="1"/>
    <col min="2" max="2" width="61.109375" style="500" customWidth="1"/>
    <col min="3" max="3" width="58" style="499" customWidth="1"/>
    <col min="4" max="4" width="17.44140625" style="499" hidden="1" customWidth="1"/>
    <col min="5" max="5" width="21.44140625" style="499" hidden="1" customWidth="1"/>
    <col min="6" max="6" width="93.6640625" style="496" customWidth="1"/>
    <col min="7" max="7" width="11.88671875" style="495" customWidth="1"/>
    <col min="8" max="8" width="18.88671875" style="496" customWidth="1"/>
    <col min="9" max="16384" width="9.109375" style="496"/>
  </cols>
  <sheetData>
    <row r="1" spans="2:8" ht="15" customHeight="1">
      <c r="B1" s="1345" t="s">
        <v>948</v>
      </c>
      <c r="C1" s="1345"/>
      <c r="D1" s="1345"/>
      <c r="E1" s="1346"/>
      <c r="F1" s="1346"/>
    </row>
    <row r="2" spans="2:8" ht="32.1" customHeight="1">
      <c r="B2" s="1345"/>
      <c r="C2" s="1345"/>
      <c r="D2" s="1345"/>
      <c r="E2" s="1346"/>
      <c r="F2" s="1346"/>
    </row>
    <row r="3" spans="2:8" ht="36.9" customHeight="1" thickBot="1">
      <c r="B3" s="1345"/>
      <c r="C3" s="1345"/>
      <c r="D3" s="1345"/>
      <c r="E3" s="1346"/>
      <c r="F3" s="1346"/>
      <c r="H3" s="582" t="s">
        <v>1020</v>
      </c>
    </row>
    <row r="4" spans="2:8">
      <c r="B4" s="1347" t="s">
        <v>949</v>
      </c>
      <c r="C4" s="1348"/>
      <c r="D4" s="1348"/>
      <c r="E4" s="1348"/>
      <c r="F4" s="1349"/>
      <c r="H4" s="542" t="s">
        <v>1015</v>
      </c>
    </row>
    <row r="5" spans="2:8" ht="15" thickBot="1">
      <c r="B5" s="1350" t="s">
        <v>653</v>
      </c>
      <c r="C5" s="1351"/>
      <c r="D5" s="1351"/>
      <c r="E5" s="1351"/>
      <c r="F5" s="1352"/>
      <c r="H5" s="543" t="s">
        <v>1016</v>
      </c>
    </row>
    <row r="6" spans="2:8" ht="131.25" customHeight="1" thickBot="1">
      <c r="B6" s="1353" t="s">
        <v>1012</v>
      </c>
      <c r="C6" s="1354"/>
      <c r="D6" s="1354"/>
      <c r="E6" s="1354"/>
      <c r="F6" s="1355"/>
      <c r="G6" s="497"/>
    </row>
    <row r="7" spans="2:8" s="499" customFormat="1" ht="15" thickBot="1">
      <c r="B7" s="1356" t="s">
        <v>950</v>
      </c>
      <c r="C7" s="1357"/>
      <c r="D7" s="1357"/>
      <c r="E7" s="1357"/>
      <c r="F7" s="1358"/>
      <c r="G7" s="498"/>
    </row>
    <row r="8" spans="2:8" ht="15" thickBot="1"/>
    <row r="9" spans="2:8" ht="30" customHeight="1">
      <c r="B9" s="1342" t="s">
        <v>655</v>
      </c>
      <c r="C9" s="1343"/>
      <c r="D9" s="1343"/>
      <c r="E9" s="1343"/>
      <c r="F9" s="1344"/>
    </row>
    <row r="10" spans="2:8">
      <c r="B10" s="1360" t="s">
        <v>951</v>
      </c>
      <c r="C10" s="1361" t="s">
        <v>952</v>
      </c>
      <c r="D10" s="1362"/>
      <c r="E10" s="1363"/>
      <c r="F10" s="1364" t="s">
        <v>657</v>
      </c>
    </row>
    <row r="11" spans="2:8" ht="12.75" customHeight="1">
      <c r="B11" s="1360"/>
      <c r="C11" s="541" t="s">
        <v>953</v>
      </c>
      <c r="D11" s="541" t="s">
        <v>954</v>
      </c>
      <c r="E11" s="541" t="s">
        <v>955</v>
      </c>
      <c r="F11" s="1365"/>
    </row>
    <row r="12" spans="2:8" ht="28.8">
      <c r="B12" s="504" t="s">
        <v>658</v>
      </c>
      <c r="C12" s="545"/>
      <c r="D12" s="531"/>
      <c r="E12" s="531"/>
      <c r="F12" s="501"/>
    </row>
    <row r="13" spans="2:8">
      <c r="B13" s="504" t="s">
        <v>659</v>
      </c>
      <c r="C13" s="545"/>
      <c r="D13" s="532"/>
      <c r="E13" s="532"/>
      <c r="F13" s="501" t="s">
        <v>660</v>
      </c>
    </row>
    <row r="14" spans="2:8">
      <c r="B14" s="504" t="s">
        <v>661</v>
      </c>
      <c r="C14" s="544" t="str">
        <f>+IF(INICIO!P21="","",INICIO!P21)</f>
        <v>DRMI LURIZA</v>
      </c>
      <c r="D14" s="531"/>
      <c r="E14" s="531"/>
      <c r="F14" s="501"/>
      <c r="G14" s="502"/>
    </row>
    <row r="15" spans="2:8" ht="28.8">
      <c r="B15" s="521" t="s">
        <v>956</v>
      </c>
      <c r="C15" s="546"/>
      <c r="D15" s="531"/>
      <c r="E15" s="531"/>
      <c r="F15" s="501"/>
      <c r="G15" s="503"/>
    </row>
    <row r="16" spans="2:8">
      <c r="B16" s="504" t="s">
        <v>665</v>
      </c>
      <c r="C16" s="544" t="s">
        <v>1021</v>
      </c>
      <c r="D16" s="531"/>
      <c r="E16" s="531"/>
      <c r="F16" s="501"/>
      <c r="G16" s="502"/>
    </row>
    <row r="17" spans="2:7" ht="28.8">
      <c r="B17" s="504" t="s">
        <v>666</v>
      </c>
      <c r="C17" s="546"/>
      <c r="D17" s="531"/>
      <c r="E17" s="531"/>
      <c r="F17" s="501"/>
      <c r="G17" s="502"/>
    </row>
    <row r="18" spans="2:7">
      <c r="B18" s="504" t="s">
        <v>667</v>
      </c>
      <c r="C18" s="546"/>
      <c r="D18" s="531"/>
      <c r="E18" s="531"/>
      <c r="F18" s="501"/>
      <c r="G18" s="502"/>
    </row>
    <row r="19" spans="2:7" ht="57.6">
      <c r="B19" s="504" t="s">
        <v>668</v>
      </c>
      <c r="C19" s="546"/>
      <c r="D19" s="531"/>
      <c r="E19" s="531"/>
      <c r="F19" s="505" t="s">
        <v>854</v>
      </c>
      <c r="G19" s="502"/>
    </row>
    <row r="20" spans="2:7">
      <c r="B20" s="504" t="s">
        <v>669</v>
      </c>
      <c r="C20" s="544" t="str">
        <f>+IF('Información General'!F7="","",'Información General'!F7)</f>
        <v xml:space="preserve">CRA </v>
      </c>
      <c r="D20" s="531"/>
      <c r="E20" s="531"/>
      <c r="F20" s="501"/>
    </row>
    <row r="21" spans="2:7">
      <c r="B21" s="504" t="s">
        <v>670</v>
      </c>
      <c r="C21" s="544">
        <f>+IF('Información General'!F9="","",'Información General'!F9)</f>
        <v>837.17</v>
      </c>
      <c r="D21" s="531"/>
      <c r="E21" s="531"/>
      <c r="F21" s="501"/>
    </row>
    <row r="22" spans="2:7">
      <c r="B22" s="504" t="s">
        <v>671</v>
      </c>
      <c r="C22" s="544">
        <f>+IF('Información General'!F27="","",'Información General'!F27)</f>
        <v>0</v>
      </c>
      <c r="D22" s="531"/>
      <c r="E22" s="531"/>
      <c r="F22" s="501"/>
    </row>
    <row r="23" spans="2:7">
      <c r="B23" s="504" t="s">
        <v>672</v>
      </c>
      <c r="C23" s="544">
        <f>+IF('Información General'!F29="","",'Información General'!F29)</f>
        <v>2</v>
      </c>
      <c r="D23" s="531"/>
      <c r="E23" s="531"/>
      <c r="F23" s="501"/>
    </row>
    <row r="24" spans="2:7" ht="28.8">
      <c r="B24" s="504" t="s">
        <v>673</v>
      </c>
      <c r="C24" s="546"/>
      <c r="D24" s="531"/>
      <c r="E24" s="531"/>
      <c r="F24" s="501"/>
    </row>
    <row r="25" spans="2:7" ht="28.8">
      <c r="B25" s="504" t="s">
        <v>674</v>
      </c>
      <c r="C25" s="546"/>
      <c r="D25" s="531"/>
      <c r="E25" s="531"/>
      <c r="F25" s="501"/>
    </row>
    <row r="26" spans="2:7">
      <c r="B26" s="504" t="s">
        <v>675</v>
      </c>
      <c r="C26" s="546"/>
      <c r="D26" s="531"/>
      <c r="E26" s="531"/>
      <c r="F26" s="501"/>
    </row>
    <row r="27" spans="2:7" ht="93" customHeight="1">
      <c r="B27" s="504" t="s">
        <v>676</v>
      </c>
      <c r="C27" s="546"/>
      <c r="D27" s="531"/>
      <c r="E27" s="531"/>
      <c r="F27" s="501"/>
    </row>
    <row r="28" spans="2:7" ht="93" customHeight="1">
      <c r="B28" s="504" t="s">
        <v>677</v>
      </c>
      <c r="C28" s="546"/>
      <c r="D28" s="531"/>
      <c r="E28" s="531"/>
      <c r="F28" s="501"/>
    </row>
    <row r="29" spans="2:7" ht="93" customHeight="1">
      <c r="B29" s="504" t="s">
        <v>678</v>
      </c>
      <c r="C29" s="546"/>
      <c r="D29" s="531"/>
      <c r="E29" s="531"/>
      <c r="F29" s="501"/>
    </row>
    <row r="30" spans="2:7">
      <c r="B30" s="504" t="s">
        <v>679</v>
      </c>
      <c r="C30" s="546"/>
      <c r="D30" s="531"/>
      <c r="E30" s="531"/>
      <c r="F30" s="501"/>
    </row>
    <row r="31" spans="2:7" ht="108" customHeight="1" thickBot="1">
      <c r="B31" s="506" t="s">
        <v>680</v>
      </c>
      <c r="C31" s="547"/>
      <c r="D31" s="533"/>
      <c r="E31" s="533"/>
      <c r="F31" s="507" t="s">
        <v>957</v>
      </c>
      <c r="G31" s="508"/>
    </row>
    <row r="32" spans="2:7">
      <c r="F32" s="496" t="s">
        <v>3</v>
      </c>
    </row>
    <row r="34" spans="2:7" ht="15" thickBot="1"/>
    <row r="35" spans="2:7" s="500" customFormat="1" ht="30" customHeight="1">
      <c r="B35" s="1366" t="s">
        <v>958</v>
      </c>
      <c r="C35" s="1367"/>
      <c r="D35" s="1367"/>
      <c r="E35" s="1367"/>
      <c r="F35" s="1368"/>
      <c r="G35" s="509"/>
    </row>
    <row r="36" spans="2:7" ht="159.9" customHeight="1">
      <c r="B36" s="1369" t="s">
        <v>959</v>
      </c>
      <c r="C36" s="1370"/>
      <c r="D36" s="1370"/>
      <c r="E36" s="1370"/>
      <c r="F36" s="1371"/>
    </row>
    <row r="37" spans="2:7">
      <c r="B37" s="548" t="s">
        <v>960</v>
      </c>
      <c r="C37" s="549" t="s">
        <v>953</v>
      </c>
      <c r="D37" s="549" t="s">
        <v>954</v>
      </c>
      <c r="E37" s="549" t="s">
        <v>955</v>
      </c>
      <c r="F37" s="550" t="s">
        <v>961</v>
      </c>
    </row>
    <row r="38" spans="2:7" ht="130.5" customHeight="1">
      <c r="B38" s="510" t="s">
        <v>962</v>
      </c>
      <c r="C38" s="511" t="s">
        <v>963</v>
      </c>
      <c r="D38" s="511" t="s">
        <v>964</v>
      </c>
      <c r="E38" s="511" t="s">
        <v>965</v>
      </c>
      <c r="F38" s="512"/>
    </row>
    <row r="39" spans="2:7" ht="81.900000000000006" customHeight="1">
      <c r="B39" s="566" t="s">
        <v>966</v>
      </c>
      <c r="C39" s="551"/>
      <c r="D39" s="551"/>
      <c r="E39" s="551"/>
      <c r="F39" s="552"/>
    </row>
    <row r="40" spans="2:7" ht="81.900000000000006" customHeight="1">
      <c r="B40" s="566" t="s">
        <v>967</v>
      </c>
      <c r="C40" s="551"/>
      <c r="D40" s="551"/>
      <c r="E40" s="551"/>
      <c r="F40" s="552"/>
    </row>
    <row r="41" spans="2:7" ht="81.900000000000006" customHeight="1">
      <c r="B41" s="566" t="s">
        <v>968</v>
      </c>
      <c r="C41" s="551"/>
      <c r="D41" s="551"/>
      <c r="E41" s="551"/>
      <c r="F41" s="552"/>
    </row>
    <row r="42" spans="2:7" ht="81.900000000000006" customHeight="1">
      <c r="B42" s="566" t="s">
        <v>969</v>
      </c>
      <c r="C42" s="551"/>
      <c r="D42" s="551"/>
      <c r="E42" s="551"/>
      <c r="F42" s="552"/>
    </row>
    <row r="43" spans="2:7" ht="81.900000000000006" customHeight="1" thickBot="1">
      <c r="B43" s="567" t="s">
        <v>970</v>
      </c>
      <c r="C43" s="553"/>
      <c r="D43" s="553"/>
      <c r="E43" s="553"/>
      <c r="F43" s="554"/>
    </row>
    <row r="46" spans="2:7" ht="15" thickBot="1"/>
    <row r="47" spans="2:7" ht="30" customHeight="1">
      <c r="B47" s="1372" t="s">
        <v>971</v>
      </c>
      <c r="C47" s="1373"/>
      <c r="D47" s="1373"/>
      <c r="E47" s="1373"/>
      <c r="F47" s="1374"/>
      <c r="G47" s="513"/>
    </row>
    <row r="48" spans="2:7" ht="36.75" customHeight="1">
      <c r="B48" s="1375" t="s">
        <v>972</v>
      </c>
      <c r="C48" s="1376"/>
      <c r="D48" s="1377"/>
      <c r="E48" s="1377"/>
      <c r="F48" s="1378"/>
      <c r="G48" s="496"/>
    </row>
    <row r="49" spans="2:7">
      <c r="B49" s="555" t="s">
        <v>951</v>
      </c>
      <c r="C49" s="1379" t="s">
        <v>973</v>
      </c>
      <c r="D49" s="1380"/>
      <c r="E49" s="1381"/>
      <c r="F49" s="556" t="s">
        <v>961</v>
      </c>
      <c r="G49" s="514"/>
    </row>
    <row r="50" spans="2:7">
      <c r="B50" s="515" t="s">
        <v>974</v>
      </c>
      <c r="C50" s="1382" t="s">
        <v>975</v>
      </c>
      <c r="D50" s="1382"/>
      <c r="E50" s="1382"/>
      <c r="F50" s="516"/>
      <c r="G50" s="514"/>
    </row>
    <row r="51" spans="2:7">
      <c r="B51" s="517" t="s">
        <v>976</v>
      </c>
      <c r="C51" s="1359" t="s">
        <v>977</v>
      </c>
      <c r="D51" s="1359"/>
      <c r="E51" s="1359"/>
      <c r="F51" s="516"/>
      <c r="G51" s="496"/>
    </row>
    <row r="52" spans="2:7" ht="28.5" customHeight="1">
      <c r="B52" s="517" t="s">
        <v>978</v>
      </c>
      <c r="C52" s="1359" t="s">
        <v>979</v>
      </c>
      <c r="D52" s="1359"/>
      <c r="E52" s="1359"/>
      <c r="F52" s="516"/>
      <c r="G52" s="496"/>
    </row>
    <row r="53" spans="2:7" ht="26.25" customHeight="1">
      <c r="B53" s="517" t="s">
        <v>980</v>
      </c>
      <c r="C53" s="1359" t="s">
        <v>981</v>
      </c>
      <c r="D53" s="1359"/>
      <c r="E53" s="1359"/>
      <c r="F53" s="516"/>
      <c r="G53" s="496"/>
    </row>
    <row r="54" spans="2:7" ht="12.75" customHeight="1">
      <c r="B54" s="517" t="s">
        <v>982</v>
      </c>
      <c r="C54" s="1359" t="s">
        <v>983</v>
      </c>
      <c r="D54" s="1359"/>
      <c r="E54" s="1359"/>
      <c r="F54" s="516"/>
      <c r="G54" s="496"/>
    </row>
    <row r="55" spans="2:7" ht="13.5" customHeight="1" thickBot="1">
      <c r="B55" s="518" t="s">
        <v>984</v>
      </c>
      <c r="C55" s="1384" t="s">
        <v>985</v>
      </c>
      <c r="D55" s="1384"/>
      <c r="E55" s="1384"/>
      <c r="F55" s="519"/>
      <c r="G55" s="496"/>
    </row>
    <row r="56" spans="2:7">
      <c r="B56" s="520" t="s">
        <v>986</v>
      </c>
      <c r="C56" s="1385"/>
      <c r="D56" s="1385"/>
      <c r="E56" s="1385"/>
      <c r="F56" s="557"/>
      <c r="G56" s="496"/>
    </row>
    <row r="57" spans="2:7">
      <c r="B57" s="521" t="s">
        <v>976</v>
      </c>
      <c r="C57" s="1383"/>
      <c r="D57" s="1383"/>
      <c r="E57" s="1383"/>
      <c r="F57" s="558"/>
      <c r="G57" s="496"/>
    </row>
    <row r="58" spans="2:7">
      <c r="B58" s="521" t="s">
        <v>978</v>
      </c>
      <c r="C58" s="1383"/>
      <c r="D58" s="1383"/>
      <c r="E58" s="1383"/>
      <c r="F58" s="558"/>
      <c r="G58" s="496"/>
    </row>
    <row r="59" spans="2:7">
      <c r="B59" s="521" t="s">
        <v>980</v>
      </c>
      <c r="C59" s="1383"/>
      <c r="D59" s="1383"/>
      <c r="E59" s="1383"/>
      <c r="F59" s="558"/>
      <c r="G59" s="496"/>
    </row>
    <row r="60" spans="2:7">
      <c r="B60" s="521" t="s">
        <v>982</v>
      </c>
      <c r="C60" s="1383"/>
      <c r="D60" s="1383"/>
      <c r="E60" s="1383"/>
      <c r="F60" s="558"/>
      <c r="G60" s="496"/>
    </row>
    <row r="61" spans="2:7" ht="15" thickBot="1">
      <c r="B61" s="522" t="s">
        <v>984</v>
      </c>
      <c r="C61" s="1386"/>
      <c r="D61" s="1386"/>
      <c r="E61" s="1386"/>
      <c r="F61" s="559"/>
      <c r="G61" s="496"/>
    </row>
    <row r="62" spans="2:7">
      <c r="B62" s="520" t="s">
        <v>987</v>
      </c>
      <c r="C62" s="1385"/>
      <c r="D62" s="1385"/>
      <c r="E62" s="1385"/>
      <c r="F62" s="557"/>
      <c r="G62" s="496"/>
    </row>
    <row r="63" spans="2:7">
      <c r="B63" s="521" t="s">
        <v>976</v>
      </c>
      <c r="C63" s="1383"/>
      <c r="D63" s="1383"/>
      <c r="E63" s="1383"/>
      <c r="F63" s="558"/>
      <c r="G63" s="496"/>
    </row>
    <row r="64" spans="2:7">
      <c r="B64" s="521" t="s">
        <v>978</v>
      </c>
      <c r="C64" s="1383"/>
      <c r="D64" s="1383"/>
      <c r="E64" s="1383"/>
      <c r="F64" s="558"/>
      <c r="G64" s="496"/>
    </row>
    <row r="65" spans="2:7">
      <c r="B65" s="521" t="s">
        <v>980</v>
      </c>
      <c r="C65" s="1383"/>
      <c r="D65" s="1383"/>
      <c r="E65" s="1383"/>
      <c r="F65" s="558"/>
      <c r="G65" s="496"/>
    </row>
    <row r="66" spans="2:7">
      <c r="B66" s="521" t="s">
        <v>982</v>
      </c>
      <c r="C66" s="1383"/>
      <c r="D66" s="1383"/>
      <c r="E66" s="1383"/>
      <c r="F66" s="558"/>
      <c r="G66" s="496"/>
    </row>
    <row r="67" spans="2:7" ht="15" thickBot="1">
      <c r="B67" s="522" t="s">
        <v>984</v>
      </c>
      <c r="C67" s="1386"/>
      <c r="D67" s="1386"/>
      <c r="E67" s="1386"/>
      <c r="F67" s="559"/>
      <c r="G67" s="496"/>
    </row>
    <row r="68" spans="2:7">
      <c r="B68" s="520" t="s">
        <v>1017</v>
      </c>
      <c r="C68" s="1385"/>
      <c r="D68" s="1385"/>
      <c r="E68" s="1385"/>
      <c r="F68" s="557"/>
      <c r="G68" s="496"/>
    </row>
    <row r="69" spans="2:7">
      <c r="B69" s="521" t="s">
        <v>976</v>
      </c>
      <c r="C69" s="1383"/>
      <c r="D69" s="1383"/>
      <c r="E69" s="1383"/>
      <c r="F69" s="558"/>
      <c r="G69" s="496"/>
    </row>
    <row r="70" spans="2:7">
      <c r="B70" s="521" t="s">
        <v>978</v>
      </c>
      <c r="C70" s="1383"/>
      <c r="D70" s="1383"/>
      <c r="E70" s="1383"/>
      <c r="F70" s="558"/>
      <c r="G70" s="496"/>
    </row>
    <row r="71" spans="2:7">
      <c r="B71" s="521" t="s">
        <v>980</v>
      </c>
      <c r="C71" s="1383"/>
      <c r="D71" s="1383"/>
      <c r="E71" s="1383"/>
      <c r="F71" s="558"/>
      <c r="G71" s="496"/>
    </row>
    <row r="72" spans="2:7">
      <c r="B72" s="521" t="s">
        <v>982</v>
      </c>
      <c r="C72" s="1383"/>
      <c r="D72" s="1383"/>
      <c r="E72" s="1383"/>
      <c r="F72" s="558"/>
      <c r="G72" s="496"/>
    </row>
    <row r="73" spans="2:7" ht="15" thickBot="1">
      <c r="B73" s="522" t="s">
        <v>984</v>
      </c>
      <c r="C73" s="1386"/>
      <c r="D73" s="1386"/>
      <c r="E73" s="1386"/>
      <c r="F73" s="559"/>
      <c r="G73" s="496"/>
    </row>
    <row r="74" spans="2:7">
      <c r="B74" s="520" t="s">
        <v>1018</v>
      </c>
      <c r="C74" s="1385"/>
      <c r="D74" s="1385"/>
      <c r="E74" s="1385"/>
      <c r="F74" s="557"/>
      <c r="G74" s="496"/>
    </row>
    <row r="75" spans="2:7">
      <c r="B75" s="521" t="s">
        <v>976</v>
      </c>
      <c r="C75" s="1383"/>
      <c r="D75" s="1383"/>
      <c r="E75" s="1383"/>
      <c r="F75" s="558"/>
      <c r="G75" s="496"/>
    </row>
    <row r="76" spans="2:7">
      <c r="B76" s="521" t="s">
        <v>978</v>
      </c>
      <c r="C76" s="1383"/>
      <c r="D76" s="1383"/>
      <c r="E76" s="1383"/>
      <c r="F76" s="558"/>
      <c r="G76" s="496"/>
    </row>
    <row r="77" spans="2:7">
      <c r="B77" s="521" t="s">
        <v>980</v>
      </c>
      <c r="C77" s="1383"/>
      <c r="D77" s="1383"/>
      <c r="E77" s="1383"/>
      <c r="F77" s="558"/>
      <c r="G77" s="496"/>
    </row>
    <row r="78" spans="2:7">
      <c r="B78" s="521" t="s">
        <v>982</v>
      </c>
      <c r="C78" s="1383"/>
      <c r="D78" s="1383"/>
      <c r="E78" s="1383"/>
      <c r="F78" s="558"/>
      <c r="G78" s="496"/>
    </row>
    <row r="79" spans="2:7" ht="15" thickBot="1">
      <c r="B79" s="522" t="s">
        <v>984</v>
      </c>
      <c r="C79" s="1386"/>
      <c r="D79" s="1386"/>
      <c r="E79" s="1386"/>
      <c r="F79" s="559"/>
      <c r="G79" s="496"/>
    </row>
    <row r="82" spans="2:7" ht="15" thickBot="1">
      <c r="G82" s="496"/>
    </row>
    <row r="83" spans="2:7" ht="30" customHeight="1">
      <c r="B83" s="560" t="s">
        <v>988</v>
      </c>
      <c r="C83" s="561"/>
      <c r="D83" s="561"/>
      <c r="E83" s="561"/>
      <c r="F83" s="562"/>
      <c r="G83" s="514"/>
    </row>
    <row r="84" spans="2:7" ht="28.5" customHeight="1">
      <c r="B84" s="1390" t="s">
        <v>989</v>
      </c>
      <c r="C84" s="1391"/>
      <c r="D84" s="1391"/>
      <c r="E84" s="1391"/>
      <c r="F84" s="1392"/>
      <c r="G84" s="514"/>
    </row>
    <row r="85" spans="2:7">
      <c r="B85" s="563" t="s">
        <v>951</v>
      </c>
      <c r="C85" s="549" t="s">
        <v>990</v>
      </c>
      <c r="D85" s="549" t="s">
        <v>954</v>
      </c>
      <c r="E85" s="549" t="s">
        <v>955</v>
      </c>
      <c r="F85" s="564" t="s">
        <v>991</v>
      </c>
      <c r="G85" s="514"/>
    </row>
    <row r="86" spans="2:7" ht="115.2">
      <c r="B86" s="504" t="s">
        <v>779</v>
      </c>
      <c r="C86" s="572">
        <f>+IF('Homologación METT - GEF 6'!L5="","",'Homologación METT - GEF 6'!L5)</f>
        <v>3</v>
      </c>
      <c r="D86" s="534"/>
      <c r="E86" s="534"/>
      <c r="F86" s="565" t="s">
        <v>992</v>
      </c>
      <c r="G86" s="514"/>
    </row>
    <row r="87" spans="2:7" ht="63.9" customHeight="1">
      <c r="B87" s="504" t="s">
        <v>780</v>
      </c>
      <c r="C87" s="1387" t="str">
        <f>+'Homologación METT - GEF 6'!G5</f>
        <v>Las áreas que hacen parte del Sistema Nacional de Áreas Protegidas - SINAP están legalmente constituidas, por lo que éstas áreas se encuentran en un nivel 3.</v>
      </c>
      <c r="D87" s="1388"/>
      <c r="E87" s="1388"/>
      <c r="F87" s="1389"/>
      <c r="G87" s="496"/>
    </row>
    <row r="88" spans="2:7" ht="100.8">
      <c r="B88" s="504" t="s">
        <v>781</v>
      </c>
      <c r="C88" s="572">
        <f>+IF('Homologación METT - GEF 6'!L9="","",'Homologación METT - GEF 6'!L9)</f>
        <v>1</v>
      </c>
      <c r="D88" s="534"/>
      <c r="E88" s="534"/>
      <c r="F88" s="565" t="s">
        <v>782</v>
      </c>
      <c r="G88" s="496"/>
    </row>
    <row r="89" spans="2:7" ht="63.9" customHeight="1">
      <c r="B89" s="504" t="s">
        <v>780</v>
      </c>
      <c r="C89" s="1387" t="str">
        <f>+IF('Resumen '!E21="","",'Resumen '!E21)</f>
        <v>El área protegida cuenta con la siguiente Zonificación ambiental: Zona de preservación, zona de restauración, zona de conservación y zona de uso público en esta zona esta permitido el turismo y a pesar de no estar regulado no existe una incidencia directa de esta actividad que afecte la zonificación; se ha dado cumplimiento a la regulación de uso establecida y aprobada, sin embargo no se cuenta con un esquema de control y vigilancia, la información incluida aqui hace parte del seguimiento del área por parte de la autoridad ambiental y la comunidad.</v>
      </c>
      <c r="D89" s="1388"/>
      <c r="E89" s="1388"/>
      <c r="F89" s="1389"/>
      <c r="G89" s="496"/>
    </row>
    <row r="90" spans="2:7" ht="100.8">
      <c r="B90" s="504" t="s">
        <v>783</v>
      </c>
      <c r="C90" s="572">
        <f>+IF('Homologación METT - GEF 6'!L13="","",'Homologación METT - GEF 6'!L13)</f>
        <v>0</v>
      </c>
      <c r="D90" s="534"/>
      <c r="E90" s="534"/>
      <c r="F90" s="565" t="s">
        <v>784</v>
      </c>
      <c r="G90" s="496"/>
    </row>
    <row r="91" spans="2:7" ht="63.9" customHeight="1">
      <c r="B91" s="504" t="s">
        <v>780</v>
      </c>
      <c r="C91" s="1387" t="str">
        <f>+IF('Resumen '!E35="","",'Resumen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D91" s="1388"/>
      <c r="E91" s="1388"/>
      <c r="F91" s="1389"/>
      <c r="G91" s="496"/>
    </row>
    <row r="92" spans="2:7" ht="72">
      <c r="B92" s="504" t="s">
        <v>785</v>
      </c>
      <c r="C92" s="572" t="str">
        <f>+IF('Homologación METT - GEF 6'!L17="","",'Homologación METT - GEF 6'!L17)</f>
        <v>1</v>
      </c>
      <c r="D92" s="534"/>
      <c r="E92" s="534"/>
      <c r="F92" s="565" t="s">
        <v>786</v>
      </c>
      <c r="G92" s="496"/>
    </row>
    <row r="93" spans="2:7" ht="63.9" customHeight="1">
      <c r="B93" s="504" t="s">
        <v>780</v>
      </c>
      <c r="C93" s="1387" t="str">
        <f>+IF('Resumen '!E6="","",'Resumen '!E6)</f>
        <v>A) El área protegida cuenta con 7 objetos de conservación, los cuales estan siendo reeplanteados en la actualización del PMA que se encuentra vencido.:Bosque seco Tropical (Bs-T): Desde la realización del PMA no se ha realizado un monitoreo que determine el estado actual del bosque seco en AP.
Cuerpos de Agua : Se cuenta con un documento donde se plasma la identificación de los cuerpos de agua presente en la zona y un estudio de la calidad de agua y estado fisico-quimico en que se encuetran.
Comunidad de Aves : se cuenta con un listado actualizado de la comunidad de aves en el AP,  a traves de observaciones realizados por organizaciones externas se han reportado un número importante de especies (240) en la zona que incluyen especies endemicas y casi endemicas, cifra importante a nivel departamental. 
Fauna Objeto de Cacería: Por medio del Centro de Reacción Inmediata CRIA-de la CRA no reporta para la zona cifras de decomiso o de actividad de caceria ilegal, sin embargo en mesa de trabajo realizada con la comunidad de la zona informan que se presentan algunos casos de caseria muy esporadicos especialmente de aves para comercilización y otros casos para autoconsumo.
Tradición Artesanal con la Iraca : Si bien en el AP las mujeres se caracterizan por el arte del tejido de manera cultural,la Palma de Iraca no se da en la zona acuerdo a un estudio realizado por la CRA, esta materia prima para la elboración de productos llega a Usiacurí proveniente de los montes de Maria- Bolivar, por lo tanto este objeto de conservación sera reemplantado en la actualización del PMA Luriza.
Conocimiento y uso sostenible de las Plantas Medicinales: No se ha realizado un estudio que permita verificar el estado de este objeto de conservación.
Carreto (Aspidosperma polyneuron): Para la declaratoria del AP se encontro una pobalción de esta especie en estado de amaneza, sin embargo no se cuenta con información precisa del estado actual de la especie , por lo tanto este objeto de conservación será reeplanteado en la actualización del PMA.
B)El Distrito Regional de Manejo Integrado DRMI Luriza, no cuenta con una anàlisis de integradad Ecològica que permita realizar una evaluaciòn temporal del estado de la cobertura vegetal desde inicio de su declaratoria en el año 2011 hace 10 años; Sin embargo algunas gestiones realizadas desde la CRA como entiddad administradora ha gestionado la compra de 452 hectareas de propietarios de predios privados de 837 declaradas, lo que ha permitido que se observe una recuperaciòn de la cobertura vegetal debido al abandono de actividades como ganaderìa o agricultura muy comunes a realziar en estos predios.</v>
      </c>
      <c r="D93" s="1388"/>
      <c r="E93" s="1388"/>
      <c r="F93" s="1389"/>
      <c r="G93" s="496"/>
    </row>
    <row r="94" spans="2:7" ht="144">
      <c r="B94" s="504" t="s">
        <v>787</v>
      </c>
      <c r="C94" s="572">
        <f>+IF('Homologación METT - GEF 6'!L21="","",'Homologación METT - GEF 6'!L21)</f>
        <v>3</v>
      </c>
      <c r="D94" s="534"/>
      <c r="E94" s="534"/>
      <c r="F94" s="565" t="s">
        <v>788</v>
      </c>
      <c r="G94" s="496"/>
    </row>
    <row r="95" spans="2:7" ht="63.9" customHeight="1">
      <c r="B95" s="504" t="s">
        <v>780</v>
      </c>
      <c r="C95" s="1387" t="str">
        <f>+IF('Resumen '!E16="","",'Resumen '!E16)</f>
        <v>El diseño del área protegida es coherente con la zonificación, sin embargo con el ejercicio de actualización del PM se plantera la modificación de la misma respondiendo a unos procesos de restauración natural que ha tenido la zona reflejados sobretodo en el saneamiento predial que ha permitido una recuperaación significativa de la cobertura vegetal.</v>
      </c>
      <c r="D95" s="1388"/>
      <c r="E95" s="1388"/>
      <c r="F95" s="1389"/>
      <c r="G95" s="496"/>
    </row>
    <row r="96" spans="2:7" ht="115.2">
      <c r="B96" s="504" t="s">
        <v>789</v>
      </c>
      <c r="C96" s="572">
        <f>+IF('Homologación METT - GEF 6'!L25="","",'Homologación METT - GEF 6'!L25)</f>
        <v>3</v>
      </c>
      <c r="D96" s="534"/>
      <c r="E96" s="534"/>
      <c r="F96" s="565" t="s">
        <v>790</v>
      </c>
      <c r="G96" s="496"/>
    </row>
    <row r="97" spans="2:7" ht="63.9" customHeight="1">
      <c r="B97" s="504" t="s">
        <v>780</v>
      </c>
      <c r="C97" s="1387" t="str">
        <f>+IF('Resumen '!E17="","",'Resumen '!E17)</f>
        <v>El AP cuenta con limites claros, y alinderamiento de los predios adquiridos por la CRA.</v>
      </c>
      <c r="D97" s="1388"/>
      <c r="E97" s="1388"/>
      <c r="F97" s="1389"/>
      <c r="G97" s="496"/>
    </row>
    <row r="98" spans="2:7" ht="72">
      <c r="B98" s="504" t="s">
        <v>791</v>
      </c>
      <c r="C98" s="572">
        <f>+IF('Homologación METT - GEF 6'!L29="","",'Homologación METT - GEF 6'!L29)</f>
        <v>2</v>
      </c>
      <c r="D98" s="534"/>
      <c r="E98" s="534"/>
      <c r="F98" s="565" t="s">
        <v>792</v>
      </c>
      <c r="G98" s="496"/>
    </row>
    <row r="99" spans="2:7" ht="63.9" customHeight="1">
      <c r="B99" s="504" t="s">
        <v>780</v>
      </c>
      <c r="C99" s="1387" t="str">
        <f>+IF('Resumen '!E18="","",'Resumen '!E18)</f>
        <v>EL PM elborado se constituyo como la herramienta técnica que consolido la declaratoria del AP en el año 2011, siendo asi la situación en estos momentos este PM se encuentra desctualizado y la implementación de las actividades estrategicas planteadas han sido desarrolladas de manera parcial con la comunidad y con los actores locales, generando una necesidad de tener en cuenta a otros actores de inicidencia territorial como la gobernación, academias entre otros, que permitan fortalecer la implementación y seguimiento de las actividades inmersas en el Plan de Acción, de igual manera se hace necesario la revisión del estado financiero de la misma, acuerdo a lo analizado se puede definir que el PM ha tenido una implementación de un 55%.</v>
      </c>
      <c r="D99" s="1388"/>
      <c r="E99" s="1388"/>
      <c r="F99" s="1389"/>
      <c r="G99" s="496"/>
    </row>
    <row r="100" spans="2:7" ht="43.2">
      <c r="B100" s="504" t="s">
        <v>793</v>
      </c>
      <c r="C100" s="572">
        <f>+IF(SUM('Homologación METT - GEF 6'!L33:L35)=0,0,AVERAGEIF('Homologación METT - GEF 6'!L33:L35,"&gt;0"))</f>
        <v>1</v>
      </c>
      <c r="D100" s="534"/>
      <c r="E100" s="534"/>
      <c r="F100" s="523" t="s">
        <v>993</v>
      </c>
      <c r="G100" s="514"/>
    </row>
    <row r="101" spans="2:7" ht="63.9" customHeight="1">
      <c r="B101" s="504" t="s">
        <v>780</v>
      </c>
      <c r="C101" s="1387" t="str">
        <f>+CONCATENATE('Resumen '!E27,"",'Resumen '!E30,"",'Resumen '!E32)</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concertación.El área protegida no cuenta con un protocolo de manejo de conflictos, actualmente la manera de manejar un conflicto presentados entres los actores estrategicos es a traves de contacto directo con la parte involucrada tratando de esta manera regular o mitigar la problematica presentada.El AP incorpora en algunas de sus actividades la participación de hombres, mujeres, niños y jovenes como en campañas de siembra, artesanias y temas culturales, sin embargo no existe un programa definido para cada uno de ellos que se evidencia en la Planeación y manejo del AP.</v>
      </c>
      <c r="D101" s="1388"/>
      <c r="E101" s="1388"/>
      <c r="F101" s="1389"/>
      <c r="G101" s="496"/>
    </row>
    <row r="102" spans="2:7" ht="28.8">
      <c r="B102" s="504" t="s">
        <v>794</v>
      </c>
      <c r="C102" s="572">
        <f>+IF('Homologación METT - GEF 6'!L36="","",'Homologación METT - GEF 6'!L36)</f>
        <v>1</v>
      </c>
      <c r="D102" s="534"/>
      <c r="E102" s="534"/>
      <c r="F102" s="524" t="s">
        <v>993</v>
      </c>
      <c r="G102" s="514"/>
    </row>
    <row r="103" spans="2:7" ht="63.9" customHeight="1">
      <c r="B103" s="504" t="s">
        <v>780</v>
      </c>
      <c r="C103" s="1387" t="str">
        <f>+IF('Homologación METT - GEF 6'!G36="","",'Homologación METT - GEF 6'!G36)</f>
        <v>Todas las áreas protegidas del SINAP cuentan con una ruta definida para la actualización de los planes de manejo</v>
      </c>
      <c r="D103" s="1388"/>
      <c r="E103" s="1388"/>
      <c r="F103" s="1389"/>
      <c r="G103" s="496"/>
    </row>
    <row r="104" spans="2:7" ht="28.8">
      <c r="B104" s="504" t="s">
        <v>795</v>
      </c>
      <c r="C104" s="572">
        <f>+IF(SUM('Homologación METT - GEF 6'!L37:L38)=0,0,AVERAGEIF('Homologación METT - GEF 6'!L37:L38,"&gt;0"))</f>
        <v>0</v>
      </c>
      <c r="D104" s="534"/>
      <c r="E104" s="534"/>
      <c r="F104" s="524" t="s">
        <v>993</v>
      </c>
      <c r="G104" s="514"/>
    </row>
    <row r="105" spans="2:7" ht="63.9" customHeight="1">
      <c r="B105" s="504" t="s">
        <v>780</v>
      </c>
      <c r="C105" s="1387" t="str">
        <f>+CONCATENATE('Resumen '!E25,"",'Resumen '!E23,"")</f>
        <v>Para el AP  es la primera vez que se realiza un análisis de efectividad y manejo, se generan reportes semestrales de cumplimiento de indicadores y metas establecidas en el PAC institucional 2020-2023.La información base del AP es la relacionada con el documento del PM elaborada en el año 2011, es por ello que la entidad ambiental esta realizando los esfuerzos para la actualización de la misma y poder contar asi con nuevas acciones y estrategias de manejo del AP.</v>
      </c>
      <c r="D105" s="1388"/>
      <c r="E105" s="1388"/>
      <c r="F105" s="1389"/>
      <c r="G105" s="496"/>
    </row>
    <row r="106" spans="2:7" ht="57.6">
      <c r="B106" s="504" t="s">
        <v>796</v>
      </c>
      <c r="C106" s="572">
        <f>+IF('Homologación METT - GEF 6'!L39="","",'Homologación METT - GEF 6'!L39)</f>
        <v>1</v>
      </c>
      <c r="D106" s="534"/>
      <c r="E106" s="534"/>
      <c r="F106" s="565" t="s">
        <v>797</v>
      </c>
      <c r="G106" s="496"/>
    </row>
    <row r="107" spans="2:7" ht="63.9" customHeight="1">
      <c r="B107" s="504" t="s">
        <v>780</v>
      </c>
      <c r="C107" s="1387" t="str">
        <f>+IF('Resumen '!E24="","",'Resumen '!E24)</f>
        <v>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v>
      </c>
      <c r="D107" s="1388"/>
      <c r="E107" s="1388"/>
      <c r="F107" s="1389"/>
      <c r="G107" s="496"/>
    </row>
    <row r="108" spans="2:7" ht="115.2">
      <c r="B108" s="504" t="s">
        <v>798</v>
      </c>
      <c r="C108" s="572">
        <f>+IF('Homologación METT - GEF 6'!L43="","",'Homologación METT - GEF 6'!L43)</f>
        <v>0</v>
      </c>
      <c r="D108" s="534"/>
      <c r="E108" s="534"/>
      <c r="F108" s="565" t="s">
        <v>799</v>
      </c>
      <c r="G108" s="496"/>
    </row>
    <row r="109" spans="2:7" ht="63.9" customHeight="1">
      <c r="B109" s="504" t="s">
        <v>780</v>
      </c>
      <c r="C109" s="1387" t="str">
        <f>+IF('Resumen '!E23="","",'Resumen '!E23)</f>
        <v>La información base del AP es la relacionada con el documento del PM elaborada en el año 2011, es por ello que la entidad ambiental esta realizando los esfuerzos para la actualización de la misma y poder contar asi con nuevas acciones y estrategias de manejo del AP.</v>
      </c>
      <c r="D109" s="1388"/>
      <c r="E109" s="1388"/>
      <c r="F109" s="1389"/>
      <c r="G109" s="496"/>
    </row>
    <row r="110" spans="2:7" ht="86.4">
      <c r="B110" s="504" t="s">
        <v>994</v>
      </c>
      <c r="C110" s="572">
        <f>+IF(SUM('Homologación METT - GEF 6'!L47:L51)=0,0,AVERAGEIF('Homologación METT - GEF 6'!L47:L51,"&gt;0"))</f>
        <v>1</v>
      </c>
      <c r="D110" s="534"/>
      <c r="E110" s="534"/>
      <c r="F110" s="565" t="s">
        <v>800</v>
      </c>
      <c r="G110" s="496"/>
    </row>
    <row r="111" spans="2:7" ht="63.9" customHeight="1">
      <c r="B111" s="504" t="s">
        <v>780</v>
      </c>
      <c r="C111" s="1387" t="str">
        <f>+CONCATENATE('Resumen '!E14,"",'Resumen '!E21,"")</f>
        <v>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actividades ganaderas y agropecuarias, contaminación de residuos sólidos y aguas servidas, deslizamientos, inundaciones, tráfico de especies, especies invasoras y sequias entre otros,El área protegida cuenta con la siguiente Zonificación ambiental: Zona de preservación, zona de restauración, zona de conservación y zona de uso público en esta zona esta permitido el turismo y a pesar de no estar regulado no existe una incidencia directa de esta actividad que afecte la zonificación; se ha dado cumplimiento a la regulación de uso establecida y aprobada, sin embargo no se cuenta con un esquema de control y vigilancia, la información incluida aqui hace parte del seguimiento del área por parte de la autoridad ambiental y la comunidad.</v>
      </c>
      <c r="D111" s="1388"/>
      <c r="E111" s="1388"/>
      <c r="F111" s="1389"/>
      <c r="G111" s="496"/>
    </row>
    <row r="112" spans="2:7" ht="100.8">
      <c r="B112" s="504" t="s">
        <v>801</v>
      </c>
      <c r="C112" s="572">
        <f>+IF('Homologación METT - GEF 6'!L55="","",'Homologación METT - GEF 6'!L55)</f>
        <v>1</v>
      </c>
      <c r="D112" s="534"/>
      <c r="E112" s="534"/>
      <c r="F112" s="565" t="s">
        <v>802</v>
      </c>
      <c r="G112" s="496"/>
    </row>
    <row r="113" spans="2:7" ht="63.9" customHeight="1">
      <c r="B113" s="504" t="s">
        <v>780</v>
      </c>
      <c r="C113" s="1387" t="str">
        <f>+'Resumen '!E23</f>
        <v>La información base del AP es la relacionada con el documento del PM elaborada en el año 2011, es por ello que la entidad ambiental esta realizando los esfuerzos para la actualización de la misma y poder contar asi con nuevas acciones y estrategias de manejo del AP.</v>
      </c>
      <c r="D113" s="1388"/>
      <c r="E113" s="1388"/>
      <c r="F113" s="1389"/>
      <c r="G113" s="496"/>
    </row>
    <row r="114" spans="2:7" ht="100.8">
      <c r="B114" s="504" t="s">
        <v>803</v>
      </c>
      <c r="C114" s="572">
        <f>+IF('Homologación METT - GEF 6'!L59="","",'Homologación METT - GEF 6'!L59)</f>
        <v>1</v>
      </c>
      <c r="D114" s="534"/>
      <c r="E114" s="534"/>
      <c r="F114" s="523" t="s">
        <v>804</v>
      </c>
      <c r="G114" s="496"/>
    </row>
    <row r="115" spans="2:7" ht="63.9" customHeight="1">
      <c r="B115" s="504" t="s">
        <v>780</v>
      </c>
      <c r="C115" s="1387" t="str">
        <f>+'Resumen '!E24</f>
        <v>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v>
      </c>
      <c r="D115" s="1388"/>
      <c r="E115" s="1388"/>
      <c r="F115" s="1389"/>
      <c r="G115" s="496"/>
    </row>
    <row r="116" spans="2:7" ht="57.6">
      <c r="B116" s="504" t="s">
        <v>805</v>
      </c>
      <c r="C116" s="572">
        <f>+IF('Homologación METT - GEF 6'!L63="","",'Homologación METT - GEF 6'!L63)</f>
        <v>0</v>
      </c>
      <c r="D116" s="534"/>
      <c r="E116" s="534"/>
      <c r="F116" s="523" t="s">
        <v>806</v>
      </c>
      <c r="G116" s="496"/>
    </row>
    <row r="117" spans="2:7" ht="63.9" customHeight="1">
      <c r="B117" s="504" t="s">
        <v>780</v>
      </c>
      <c r="C117" s="1387" t="str">
        <f>+'Resumen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D117" s="1388"/>
      <c r="E117" s="1388"/>
      <c r="F117" s="1389"/>
      <c r="G117" s="496"/>
    </row>
    <row r="118" spans="2:7" ht="72">
      <c r="B118" s="504" t="s">
        <v>807</v>
      </c>
      <c r="C118" s="572">
        <f>+IF('Homologación METT - GEF 6'!L67="","",'Homologación METT - GEF 6'!L67)</f>
        <v>1</v>
      </c>
      <c r="D118" s="534"/>
      <c r="E118" s="534"/>
      <c r="F118" s="523" t="s">
        <v>808</v>
      </c>
      <c r="G118" s="496"/>
    </row>
    <row r="119" spans="2:7" ht="63.9" customHeight="1">
      <c r="B119" s="504" t="s">
        <v>780</v>
      </c>
      <c r="C119" s="1387" t="str">
        <f>+'Resumen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D119" s="1388"/>
      <c r="E119" s="1388"/>
      <c r="F119" s="1389"/>
      <c r="G119" s="496"/>
    </row>
    <row r="120" spans="2:7" ht="86.4">
      <c r="B120" s="504" t="s">
        <v>809</v>
      </c>
      <c r="C120" s="572">
        <f>+IF('Homologación METT - GEF 6'!L71="","",'Homologación METT - GEF 6'!L71)</f>
        <v>1</v>
      </c>
      <c r="D120" s="534"/>
      <c r="E120" s="534"/>
      <c r="F120" s="565" t="s">
        <v>810</v>
      </c>
      <c r="G120" s="496"/>
    </row>
    <row r="121" spans="2:7" ht="63.9" customHeight="1">
      <c r="B121" s="504" t="s">
        <v>780</v>
      </c>
      <c r="C121" s="1387"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D121" s="1388"/>
      <c r="E121" s="1388"/>
      <c r="F121" s="1389"/>
      <c r="G121" s="496"/>
    </row>
    <row r="122" spans="2:7" ht="115.2">
      <c r="B122" s="504" t="s">
        <v>811</v>
      </c>
      <c r="C122" s="572">
        <f>+IF('Homologación METT - GEF 6'!L75="","",'Homologación METT - GEF 6'!L75)</f>
        <v>2</v>
      </c>
      <c r="D122" s="534"/>
      <c r="E122" s="534"/>
      <c r="F122" s="565" t="s">
        <v>812</v>
      </c>
      <c r="G122" s="496"/>
    </row>
    <row r="123" spans="2:7" ht="63.9" customHeight="1">
      <c r="B123" s="504" t="s">
        <v>780</v>
      </c>
      <c r="C123" s="1387"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D123" s="1388"/>
      <c r="E123" s="1388"/>
      <c r="F123" s="1389"/>
      <c r="G123" s="496"/>
    </row>
    <row r="124" spans="2:7" ht="72">
      <c r="B124" s="504" t="s">
        <v>813</v>
      </c>
      <c r="C124" s="572">
        <f>+IF('Homologación METT - GEF 6'!L79="","",'Homologación METT - GEF 6'!L79)</f>
        <v>1</v>
      </c>
      <c r="D124" s="534"/>
      <c r="E124" s="534"/>
      <c r="F124" s="565" t="s">
        <v>814</v>
      </c>
      <c r="G124" s="496"/>
    </row>
    <row r="125" spans="2:7" ht="63.9" customHeight="1">
      <c r="B125" s="504" t="s">
        <v>780</v>
      </c>
      <c r="C125" s="1387"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D125" s="1388"/>
      <c r="E125" s="1388"/>
      <c r="F125" s="1389"/>
      <c r="G125" s="496"/>
    </row>
    <row r="126" spans="2:7" ht="57.6">
      <c r="B126" s="504" t="s">
        <v>815</v>
      </c>
      <c r="C126" s="572">
        <f>+IF('Homologación METT - GEF 6'!L83="","",'Homologación METT - GEF 6'!L83)</f>
        <v>3</v>
      </c>
      <c r="D126" s="534"/>
      <c r="E126" s="534"/>
      <c r="F126" s="565" t="s">
        <v>816</v>
      </c>
      <c r="G126" s="496"/>
    </row>
    <row r="127" spans="2:7" ht="63.9" customHeight="1">
      <c r="B127" s="504" t="s">
        <v>780</v>
      </c>
      <c r="C127" s="1387" t="str">
        <f>+'Resumen '!E36</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D127" s="1388"/>
      <c r="E127" s="1388"/>
      <c r="F127" s="1389"/>
      <c r="G127" s="496"/>
    </row>
    <row r="128" spans="2:7" ht="57.6">
      <c r="B128" s="504" t="s">
        <v>817</v>
      </c>
      <c r="C128" s="572">
        <f>+IF('Homologación METT - GEF 6'!L87="","",'Homologación METT - GEF 6'!L87)</f>
        <v>2</v>
      </c>
      <c r="D128" s="534"/>
      <c r="E128" s="534"/>
      <c r="F128" s="565" t="s">
        <v>818</v>
      </c>
      <c r="G128" s="496"/>
    </row>
    <row r="129" spans="2:7" ht="63.9" customHeight="1">
      <c r="B129" s="504" t="s">
        <v>780</v>
      </c>
      <c r="C129" s="1387" t="str">
        <f>+'Resumen '!E36</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D129" s="1388"/>
      <c r="E129" s="1388"/>
      <c r="F129" s="1389"/>
      <c r="G129" s="496"/>
    </row>
    <row r="130" spans="2:7" ht="72">
      <c r="B130" s="504" t="s">
        <v>819</v>
      </c>
      <c r="C130" s="572">
        <f>+IF('Homologación METT - GEF 6'!L91="","",'Homologación METT - GEF 6'!L91)</f>
        <v>2</v>
      </c>
      <c r="D130" s="534"/>
      <c r="E130" s="534"/>
      <c r="F130" s="565" t="s">
        <v>820</v>
      </c>
      <c r="G130" s="496"/>
    </row>
    <row r="131" spans="2:7" ht="63.9" customHeight="1">
      <c r="B131" s="504" t="s">
        <v>780</v>
      </c>
      <c r="C131" s="1387" t="str">
        <f>+'Resumen '!E29</f>
        <v>En el PM cuenta con estrategias de educación ambiental dirigidas a la comunidad del área, determinadas a la necesidad de conservación de la misma, de igual manera como eje transversal la autoridad ambiental maneja procesos de fortalecimiento en capacidades continuos dirigidos a la comunidad del área protegida, ente territorial , organizaciones e instituciones educativas de manera continua en el municipio de Usiacurí, algunas capacitaciones realizadas en el área son : Conservación de Bosque seco, Guianza y recorridos por la naturaleza en convenio con el SENA, Huertas caseras, Medidas de adaptación al cambio climatico, manejo y disposición final de residuos sólidos.</v>
      </c>
      <c r="D131" s="1388"/>
      <c r="E131" s="1388"/>
      <c r="F131" s="1389"/>
      <c r="G131" s="496"/>
    </row>
    <row r="132" spans="2:7" ht="115.2">
      <c r="B132" s="504" t="s">
        <v>821</v>
      </c>
      <c r="C132" s="572">
        <f>+IF('Homologación METT - GEF 6'!L95="","",'Homologación METT - GEF 6'!L95)</f>
        <v>3</v>
      </c>
      <c r="D132" s="534"/>
      <c r="E132" s="534"/>
      <c r="F132" s="565" t="s">
        <v>822</v>
      </c>
      <c r="G132" s="496"/>
    </row>
    <row r="133" spans="2:7" ht="65.099999999999994" customHeight="1">
      <c r="B133" s="504" t="s">
        <v>780</v>
      </c>
      <c r="C133" s="1387" t="str">
        <f>+'Resumen '!E22</f>
        <v>El área protegida se encuenttra articulada con el Plan de ordenamiento territorial de los municipios de Usiacurí y Piojó siendo reconocida como una determinante ambiental. A traves de convenios instirintucionales elaborados entre la CRA y el municipio de Usiacurí fueron implementadas acciones tendientes a la conservación del DRMI luriza.</v>
      </c>
      <c r="D133" s="1388"/>
      <c r="E133" s="1388"/>
      <c r="F133" s="1389"/>
      <c r="G133" s="496"/>
    </row>
    <row r="134" spans="2:7" ht="72">
      <c r="B134" s="504" t="s">
        <v>823</v>
      </c>
      <c r="C134" s="572">
        <f>+IF('Homologación METT - GEF 6'!L99="","",'Homologación METT - GEF 6'!L99)</f>
        <v>0</v>
      </c>
      <c r="D134" s="534"/>
      <c r="E134" s="534"/>
      <c r="F134" s="565" t="s">
        <v>993</v>
      </c>
      <c r="G134" s="514"/>
    </row>
    <row r="135" spans="2:7" ht="63.9" customHeight="1">
      <c r="B135" s="504" t="s">
        <v>780</v>
      </c>
      <c r="C135" s="1387" t="str">
        <f>+'Resumen '!E18</f>
        <v>EL PM elborado se constituyo como la herramienta técnica que consolido la declaratoria del AP en el año 2011, siendo asi la situación en estos momentos este PM se encuentra desctualizado y la implementación de las actividades estrategicas planteadas han sido desarrolladas de manera parcial con la comunidad y con los actores locales, generando una necesidad de tener en cuenta a otros actores de inicidencia territorial como la gobernación, academias entre otros, que permitan fortalecer la implementación y seguimiento de las actividades inmersas en el Plan de Acción, de igual manera se hace necesario la revisión del estado financiero de la misma, acuerdo a lo analizado se puede definir que el PM ha tenido una implementación de un 55%.</v>
      </c>
      <c r="D135" s="1388"/>
      <c r="E135" s="1388"/>
      <c r="F135" s="1389"/>
      <c r="G135" s="496"/>
    </row>
    <row r="136" spans="2:7" ht="72">
      <c r="B136" s="504" t="s">
        <v>995</v>
      </c>
      <c r="C136" s="572">
        <f>+IF(SUM('Homologación METT - GEF 6'!L100:L101)=0,0,AVERAGEIF('Homologación METT - GEF 6'!L100:L101,"&gt;0"))</f>
        <v>1</v>
      </c>
      <c r="D136" s="534"/>
      <c r="E136" s="534"/>
      <c r="F136" s="565" t="s">
        <v>993</v>
      </c>
      <c r="G136" s="508"/>
    </row>
    <row r="137" spans="2:7" ht="65.099999999999994" customHeight="1">
      <c r="B137" s="504" t="s">
        <v>780</v>
      </c>
      <c r="C137" s="1387" t="str">
        <f>+CONCATENATE('Resumen '!E19,"",'Resumen '!E20,"")</f>
        <v>El área Potegida no cuenta con estrategias complementarias de conservación ni otras áreas del SINAP a su alrededor, se identifican dos RNSC: los Mameyales y los charcones,ubicadas en el municipio de Piojó localizadas a unos 25 minutos del DRMI Luriza, las cuales serian las mas cercanas acuerdo a la cartografia de áreas protegidas del Atlántico sin embargo no existe una artciulación entre las mismas.Otras áreas administradas por la corporación corresponden a DRMI Palmar del Titi, PNR Los Rosales, RFP El Palomar, DRMI Banco Totumo Bijibna, en dónde el objetivo principal de conservación es el Bosque seco tropical priorizandose de esta manera procesos de compensacion dirigidos a la restauración del bosque.</v>
      </c>
      <c r="D137" s="1388"/>
      <c r="E137" s="1388"/>
      <c r="F137" s="1389"/>
      <c r="G137" s="496"/>
    </row>
    <row r="138" spans="2:7" ht="86.4">
      <c r="B138" s="504" t="s">
        <v>996</v>
      </c>
      <c r="C138" s="572">
        <f>+IF('Homologación METT - GEF 6'!L102="","",'Homologación METT - GEF 6'!L102)</f>
        <v>1</v>
      </c>
      <c r="D138" s="534"/>
      <c r="E138" s="534"/>
      <c r="F138" s="565" t="s">
        <v>993</v>
      </c>
      <c r="G138" s="525"/>
    </row>
    <row r="139" spans="2:7" ht="63.9" customHeight="1">
      <c r="B139" s="504" t="s">
        <v>780</v>
      </c>
      <c r="C139" s="1387" t="str">
        <f>+'Resumen '!E16</f>
        <v>El diseño del área protegida es coherente con la zonificación, sin embargo con el ejercicio de actualización del PM se plantera la modificación de la misma respondiendo a unos procesos de restauración natural que ha tenido la zona reflejados sobretodo en el saneamiento predial que ha permitido una recuperaación significativa de la cobertura vegetal.</v>
      </c>
      <c r="D139" s="1388"/>
      <c r="E139" s="1388"/>
      <c r="F139" s="1389"/>
      <c r="G139" s="496"/>
    </row>
    <row r="140" spans="2:7" ht="100.8">
      <c r="B140" s="504" t="s">
        <v>826</v>
      </c>
      <c r="C140" s="572">
        <f>+IF('Homologación METT - GEF 6'!L103="","",'Homologación METT - GEF 6'!L103)</f>
        <v>0</v>
      </c>
      <c r="D140" s="534"/>
      <c r="E140" s="534"/>
      <c r="F140" s="565" t="s">
        <v>827</v>
      </c>
      <c r="G140" s="496"/>
    </row>
    <row r="141" spans="2:7" ht="63.9" customHeight="1">
      <c r="B141" s="504" t="s">
        <v>780</v>
      </c>
      <c r="C141" s="1387" t="str">
        <f>+'Resumen '!E27</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D141" s="1388"/>
      <c r="E141" s="1388"/>
      <c r="F141" s="1389"/>
      <c r="G141" s="496"/>
    </row>
    <row r="142" spans="2:7" ht="115.2">
      <c r="B142" s="504" t="s">
        <v>828</v>
      </c>
      <c r="C142" s="572" t="str">
        <f>+IF('Homologación METT - GEF 6'!L107="","",'Homologación METT - GEF 6'!L107)</f>
        <v/>
      </c>
      <c r="D142" s="534"/>
      <c r="E142" s="534"/>
      <c r="F142" s="565" t="s">
        <v>829</v>
      </c>
      <c r="G142" s="496"/>
    </row>
    <row r="143" spans="2:7" ht="63.9" customHeight="1">
      <c r="B143" s="504" t="s">
        <v>780</v>
      </c>
      <c r="C143" s="1387" t="str">
        <f>+'Resumen '!E28</f>
        <v/>
      </c>
      <c r="D143" s="1388"/>
      <c r="E143" s="1388"/>
      <c r="F143" s="1389"/>
      <c r="G143" s="496"/>
    </row>
    <row r="144" spans="2:7" ht="100.8">
      <c r="B144" s="504" t="s">
        <v>830</v>
      </c>
      <c r="C144" s="572">
        <f>+IF('Homologación METT - GEF 6'!L111="","",'Homologación METT - GEF 6'!L111)</f>
        <v>0</v>
      </c>
      <c r="D144" s="534"/>
      <c r="E144" s="534"/>
      <c r="F144" s="565" t="s">
        <v>831</v>
      </c>
      <c r="G144" s="496"/>
    </row>
    <row r="145" spans="2:7" ht="63.9" customHeight="1">
      <c r="B145" s="504" t="s">
        <v>780</v>
      </c>
      <c r="C145" s="1387" t="str">
        <f>+'Resumen '!E27</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D145" s="1388"/>
      <c r="E145" s="1388"/>
      <c r="F145" s="1389"/>
      <c r="G145" s="496"/>
    </row>
    <row r="146" spans="2:7" ht="66" customHeight="1">
      <c r="B146" s="504" t="s">
        <v>832</v>
      </c>
      <c r="C146" s="572">
        <f>+IF(SUM('Homologación METT - GEF 6'!L115:L117)=0,0,AVERAGEIF('Homologación METT - GEF 6'!L115:L117,"&gt;0"))</f>
        <v>0</v>
      </c>
      <c r="D146" s="534"/>
      <c r="E146" s="534"/>
      <c r="F146" s="565" t="s">
        <v>993</v>
      </c>
      <c r="G146" s="514"/>
    </row>
    <row r="147" spans="2:7" ht="63.9" customHeight="1">
      <c r="B147" s="504" t="s">
        <v>780</v>
      </c>
      <c r="C147" s="1387" t="str">
        <f>+CONCATENATE('Resumen '!E27,"",'Resumen '!E28,"",'Resumen '!E30,"")</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concertación.El área protegida no cuenta con un protocolo de manejo de conflictos, actualmente la manera de manejar un conflicto presentados entres los actores estrategicos es a traves de contacto directo con la parte involucrada tratando de esta manera regular o mitigar la problematica presentada.</v>
      </c>
      <c r="D147" s="1388"/>
      <c r="E147" s="1388"/>
      <c r="F147" s="1389"/>
      <c r="G147" s="496"/>
    </row>
    <row r="148" spans="2:7" ht="43.2">
      <c r="B148" s="504" t="s">
        <v>833</v>
      </c>
      <c r="C148" s="572">
        <f>+IF(SUM('Homologación METT - GEF 6'!L118:L121)=0,0,AVERAGEIF('Homologación METT - GEF 6'!L118:L121,"&gt;0"))</f>
        <v>1</v>
      </c>
      <c r="D148" s="534"/>
      <c r="E148" s="534"/>
      <c r="F148" s="565" t="s">
        <v>993</v>
      </c>
      <c r="G148" s="514"/>
    </row>
    <row r="149" spans="2:7" ht="78.900000000000006" customHeight="1">
      <c r="B149" s="504" t="s">
        <v>780</v>
      </c>
      <c r="C149" s="1387" t="str">
        <f>+CONCATENATE('Resumen '!E29,"",'Resumen '!E38,"",'Resumen '!E39,"",'Resumen '!E40,"")</f>
        <v xml:space="preserve">En el PM cuenta con estrategias de educación ambiental dirigidas a la comunidad del área, determinadas a la necesidad de conservación de la misma, de igual manera como eje transversal la autoridad ambiental maneja procesos de fortalecimiento en capacidades continuos dirigidos a la comunidad del área protegida, ente territorial , organizaciones e instituciones educativas de manera continua en el municipio de Usiacurí, algunas capacitaciones realizadas en el área son : Conservación de Bosque seco, Guianza y recorridos por la naturaleza en convenio con el SENA, Huertas caseras, Medidas de adaptación al cambio climatico, manejo y disposición final de residuos sólidos.El AP cuenta con un potencial de la actividad ecoturistica realizada por locales y operadores externos, este sistema productivo no cuenta con una cadena de valor, ni como mercado verde, en el área se identifica un predio privado en el cual  funciona un centro de interpretación que ha sido avalado y certificado como un Negocio Verde de la CRA, este negocio genera trabajo a la comunidad local, con el avance de los procesos la producción de miel y artesanias se esta consolidando dentro del sistema productivo del AP.Aunque se trata desde el nivel local la realziación de buenas prácticas a traves de la activdiad ecoturistica, la falta de ordenamiento del mismo no permite que este sistema productivo seaa sostenible, ni acorde a los obejtivos de conservaación del AP.El área protegida cuenta con vocación ecoturistica, se han venido desarrollando diferentes actividades a lo largo de los años tratando de enfocar esta activdiad en el PM pasado, sin embargo a falta del ordenamiento de la actividad no ha sido posible ya que no se cuenta con estudio de capacidad de carga, identficiación de actores calves como operadores, señalización de los senderos, fortalecimiento organizativo. </v>
      </c>
      <c r="D149" s="1388"/>
      <c r="E149" s="1388"/>
      <c r="F149" s="1389"/>
      <c r="G149" s="496"/>
    </row>
    <row r="150" spans="2:7" ht="38.1" customHeight="1">
      <c r="B150" s="504" t="s">
        <v>834</v>
      </c>
      <c r="C150" s="572">
        <f>+IF(SUM('Homologación METT - GEF 6'!L122:L123)=0,0,AVERAGEIF('Homologación METT - GEF 6'!L122:L123,"&gt;0"))</f>
        <v>0</v>
      </c>
      <c r="D150" s="534"/>
      <c r="E150" s="534"/>
      <c r="F150" s="565" t="s">
        <v>993</v>
      </c>
      <c r="G150" s="514"/>
    </row>
    <row r="151" spans="2:7" ht="66" customHeight="1">
      <c r="B151" s="504" t="s">
        <v>780</v>
      </c>
      <c r="C151" s="1387" t="str">
        <f>+CONCATENATE('Resumen '!E27,"",'Resumen '!E28)</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D151" s="1388"/>
      <c r="E151" s="1388"/>
      <c r="F151" s="1389"/>
      <c r="G151" s="496"/>
    </row>
    <row r="152" spans="2:7" ht="72">
      <c r="B152" s="504" t="s">
        <v>835</v>
      </c>
      <c r="C152" s="572">
        <f>+IF('Homologación METT - GEF 6'!L124="","",'Homologación METT - GEF 6'!L124)</f>
        <v>1</v>
      </c>
      <c r="D152" s="534"/>
      <c r="E152" s="534"/>
      <c r="F152" s="565" t="s">
        <v>836</v>
      </c>
      <c r="G152" s="496"/>
    </row>
    <row r="153" spans="2:7" ht="63.9" customHeight="1">
      <c r="B153" s="504" t="s">
        <v>780</v>
      </c>
      <c r="C153" s="1387" t="str">
        <f>+'Resumen '!E9</f>
        <v xml:space="preserve">El AP no cuenta con una caracterización de las principales contribuciones de la naturaleza en el compomenente diagnostico del PM, ni tampoco con un análisis de beneficios de servcios por parte de las comunidades, sin embargo, se ha caracterizado el recurso hidrico como un factor muy importe asociado a los bienes y servicios ecosistemicos que ofrece el AP, el cual beneficia a la comundida la zona ya que cuenta con arroyos permanentes de poca escorrentia pero garantiza el recurso  durante todo el año, asi mismo a traves de los mecanismos de gestiòn se han caracterizados algunas actvidades consideradas como una contribuciòn del AP, para la zona del DMI luriza se ha visto caracterizado el tema del ecoturismo, por lo que se ya se encuentran identificados senderos ecologicos, se ha fortalecido a la comunidad en temas como guianzas y recorridos por la naturaleza. </v>
      </c>
      <c r="D153" s="1388"/>
      <c r="E153" s="1388"/>
      <c r="F153" s="1389"/>
      <c r="G153" s="496"/>
    </row>
    <row r="154" spans="2:7" ht="100.8">
      <c r="B154" s="504" t="s">
        <v>837</v>
      </c>
      <c r="C154" s="720">
        <f>+IF(SUM('Homologación METT - GEF 6'!L128:L132)=0,0,AVERAGEIF('Homologación METT - GEF 6'!L128:L132,"&gt;0"))</f>
        <v>1</v>
      </c>
      <c r="D154" s="534"/>
      <c r="E154" s="534"/>
      <c r="F154" s="565" t="s">
        <v>838</v>
      </c>
      <c r="G154" s="496"/>
    </row>
    <row r="155" spans="2:7" ht="65.099999999999994" customHeight="1">
      <c r="B155" s="504" t="s">
        <v>780</v>
      </c>
      <c r="C155" s="1387" t="str">
        <f>+CONCATENATE('Resumen '!E25,"",'Resumen '!E23)</f>
        <v>Para el AP  es la primera vez que se realiza un análisis de efectividad y manejo, se generan reportes semestrales de cumplimiento de indicadores y metas establecidas en el PAC institucional 2020-2023.La información base del AP es la relacionada con el documento del PM elaborada en el año 2011, es por ello que la entidad ambiental esta realizando los esfuerzos para la actualización de la misma y poder contar asi con nuevas acciones y estrategias de manejo del AP.</v>
      </c>
      <c r="D155" s="1388"/>
      <c r="E155" s="1388"/>
      <c r="F155" s="1389"/>
      <c r="G155" s="496"/>
    </row>
    <row r="156" spans="2:7" ht="57.6">
      <c r="B156" s="504" t="s">
        <v>839</v>
      </c>
      <c r="C156" s="572">
        <f>+IF('Homologación METT - GEF 6'!L136="","",'Homologación METT - GEF 6'!L136)</f>
        <v>2</v>
      </c>
      <c r="D156" s="534"/>
      <c r="E156" s="534"/>
      <c r="F156" s="565" t="s">
        <v>840</v>
      </c>
      <c r="G156" s="496"/>
    </row>
    <row r="157" spans="2:7" ht="63.9" customHeight="1">
      <c r="B157" s="504" t="s">
        <v>780</v>
      </c>
      <c r="C157" s="1387" t="str">
        <f>+IF(C156="","",'Resumen '!E36)</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D157" s="1388"/>
      <c r="E157" s="1388"/>
      <c r="F157" s="1389"/>
      <c r="G157" s="496"/>
    </row>
    <row r="158" spans="2:7" ht="100.8">
      <c r="B158" s="504" t="s">
        <v>841</v>
      </c>
      <c r="C158" s="678"/>
      <c r="D158" s="534"/>
      <c r="E158" s="534"/>
      <c r="F158" s="565" t="s">
        <v>842</v>
      </c>
      <c r="G158" s="496"/>
    </row>
    <row r="159" spans="2:7" ht="63.9" customHeight="1">
      <c r="B159" s="504" t="s">
        <v>780</v>
      </c>
      <c r="C159" s="1406" t="str">
        <f>+'Homologación METT - GEF 6'!G140</f>
        <v>Este aspecto no es considerado relevante en el manejo del AP.</v>
      </c>
      <c r="D159" s="1407"/>
      <c r="E159" s="1407"/>
      <c r="F159" s="1408"/>
    </row>
    <row r="160" spans="2:7" ht="57.6">
      <c r="B160" s="504" t="s">
        <v>843</v>
      </c>
      <c r="C160" s="678"/>
      <c r="D160" s="534"/>
      <c r="E160" s="534"/>
      <c r="F160" s="565" t="s">
        <v>844</v>
      </c>
    </row>
    <row r="161" spans="2:18" ht="63.9" customHeight="1">
      <c r="B161" s="504" t="s">
        <v>780</v>
      </c>
      <c r="C161" s="1406" t="str">
        <f>+'Homologación METT - GEF 6'!G144</f>
        <v>Este aspecto no es considerado relevante en el manejo del AP.</v>
      </c>
      <c r="D161" s="1407"/>
      <c r="E161" s="1407"/>
      <c r="F161" s="1408"/>
    </row>
    <row r="162" spans="2:18" ht="57.6">
      <c r="B162" s="504" t="s">
        <v>997</v>
      </c>
      <c r="C162" s="572">
        <f>+IF('Homologación METT - GEF 6'!L148="","",'Homologación METT - GEF 6'!L148)</f>
        <v>1</v>
      </c>
      <c r="D162" s="534"/>
      <c r="E162" s="534"/>
      <c r="F162" s="565" t="s">
        <v>998</v>
      </c>
      <c r="G162" s="525"/>
    </row>
    <row r="163" spans="2:18">
      <c r="B163" s="504" t="s">
        <v>780</v>
      </c>
      <c r="C163" s="1411" t="s">
        <v>1013</v>
      </c>
      <c r="D163" s="1412"/>
      <c r="E163" s="1412"/>
      <c r="F163" s="1413"/>
      <c r="G163" s="525"/>
    </row>
    <row r="164" spans="2:18" ht="18.600000000000001" thickBot="1">
      <c r="B164" s="526" t="s">
        <v>1014</v>
      </c>
      <c r="C164" s="581">
        <f>SUM(C86:C163)</f>
        <v>41</v>
      </c>
      <c r="D164" s="535">
        <f>SUM(D86:D163)</f>
        <v>0</v>
      </c>
      <c r="E164" s="535">
        <f>SUM(E86:E163)</f>
        <v>0</v>
      </c>
      <c r="F164" s="536" t="s">
        <v>999</v>
      </c>
      <c r="G164" s="525"/>
    </row>
    <row r="165" spans="2:18">
      <c r="B165" s="527"/>
      <c r="C165" s="537"/>
      <c r="D165" s="537"/>
      <c r="E165" s="538"/>
      <c r="F165" s="539"/>
      <c r="G165" s="528"/>
    </row>
    <row r="166" spans="2:18">
      <c r="B166" s="527"/>
      <c r="C166" s="537"/>
      <c r="D166" s="537"/>
      <c r="E166" s="538"/>
      <c r="F166" s="539"/>
      <c r="G166" s="528"/>
    </row>
    <row r="167" spans="2:18" ht="15" thickBot="1">
      <c r="B167" s="527"/>
      <c r="C167" s="537"/>
      <c r="D167" s="537"/>
      <c r="E167" s="538"/>
      <c r="F167" s="539"/>
      <c r="G167" s="528"/>
    </row>
    <row r="168" spans="2:18" ht="30" customHeight="1">
      <c r="B168" s="1395" t="s">
        <v>1000</v>
      </c>
      <c r="C168" s="1396"/>
      <c r="D168" s="1396"/>
      <c r="E168" s="1396"/>
      <c r="F168" s="1397"/>
      <c r="G168" s="508"/>
      <c r="H168" s="540"/>
      <c r="I168" s="540"/>
      <c r="J168" s="529"/>
      <c r="K168" s="529"/>
      <c r="L168" s="529"/>
      <c r="M168" s="529"/>
      <c r="N168" s="529"/>
      <c r="O168" s="529"/>
      <c r="P168" s="529"/>
      <c r="Q168" s="529"/>
      <c r="R168" s="529"/>
    </row>
    <row r="169" spans="2:18" ht="78.900000000000006" customHeight="1">
      <c r="B169" s="1398" t="s">
        <v>1001</v>
      </c>
      <c r="C169" s="1399"/>
      <c r="D169" s="1399"/>
      <c r="E169" s="1399"/>
      <c r="F169" s="1400"/>
      <c r="G169" s="508"/>
      <c r="H169" s="540"/>
      <c r="I169" s="540"/>
      <c r="J169" s="529"/>
      <c r="K169" s="529"/>
      <c r="L169" s="529"/>
      <c r="M169" s="529"/>
      <c r="N169" s="529"/>
      <c r="O169" s="529"/>
      <c r="P169" s="529"/>
      <c r="Q169" s="529"/>
      <c r="R169" s="529"/>
    </row>
    <row r="170" spans="2:18" ht="39.9" customHeight="1">
      <c r="B170" s="568" t="s">
        <v>960</v>
      </c>
      <c r="C170" s="1401" t="s">
        <v>1002</v>
      </c>
      <c r="D170" s="1402"/>
      <c r="E170" s="1401" t="s">
        <v>1003</v>
      </c>
      <c r="F170" s="1403"/>
      <c r="J170" s="529"/>
      <c r="K170" s="529"/>
      <c r="L170" s="529"/>
      <c r="M170" s="529"/>
      <c r="N170" s="529"/>
      <c r="O170" s="529"/>
      <c r="P170" s="529"/>
      <c r="Q170" s="529"/>
      <c r="R170" s="529"/>
    </row>
    <row r="171" spans="2:18" ht="114" customHeight="1">
      <c r="B171" s="571" t="s">
        <v>1004</v>
      </c>
      <c r="C171" s="1404" t="s">
        <v>1005</v>
      </c>
      <c r="D171" s="1404"/>
      <c r="E171" s="1404" t="s">
        <v>1006</v>
      </c>
      <c r="F171" s="1405"/>
      <c r="J171" s="529"/>
      <c r="K171" s="529"/>
      <c r="L171" s="529"/>
      <c r="M171" s="529"/>
      <c r="N171" s="529"/>
      <c r="O171" s="529"/>
      <c r="P171" s="529"/>
      <c r="Q171" s="529"/>
      <c r="R171" s="529"/>
    </row>
    <row r="172" spans="2:18" ht="78" customHeight="1">
      <c r="B172" s="569" t="str">
        <f>B39</f>
        <v>Indicator 1</v>
      </c>
      <c r="C172" s="1393"/>
      <c r="D172" s="1393"/>
      <c r="E172" s="1393"/>
      <c r="F172" s="1394"/>
      <c r="J172" s="529"/>
      <c r="K172" s="529"/>
      <c r="L172" s="529"/>
      <c r="M172" s="529"/>
      <c r="N172" s="529"/>
      <c r="O172" s="529"/>
      <c r="P172" s="529"/>
      <c r="Q172" s="529"/>
      <c r="R172" s="529"/>
    </row>
    <row r="173" spans="2:18" ht="78" customHeight="1">
      <c r="B173" s="569" t="str">
        <f t="shared" ref="B173:B176" si="0">B40</f>
        <v>Indicator 2</v>
      </c>
      <c r="C173" s="1393"/>
      <c r="D173" s="1393"/>
      <c r="E173" s="1393"/>
      <c r="F173" s="1394"/>
      <c r="J173" s="529"/>
      <c r="K173" s="529"/>
      <c r="L173" s="529"/>
      <c r="M173" s="529"/>
      <c r="N173" s="529"/>
      <c r="O173" s="529"/>
      <c r="P173" s="529"/>
      <c r="Q173" s="529"/>
      <c r="R173" s="529"/>
    </row>
    <row r="174" spans="2:18" ht="78" customHeight="1">
      <c r="B174" s="569" t="str">
        <f t="shared" si="0"/>
        <v>Indicator 3</v>
      </c>
      <c r="C174" s="1393"/>
      <c r="D174" s="1393"/>
      <c r="E174" s="1393"/>
      <c r="F174" s="1394"/>
    </row>
    <row r="175" spans="2:18" ht="78" customHeight="1">
      <c r="B175" s="569" t="str">
        <f t="shared" si="0"/>
        <v>Indicator 4</v>
      </c>
      <c r="C175" s="1393"/>
      <c r="D175" s="1393"/>
      <c r="E175" s="1393"/>
      <c r="F175" s="1394"/>
    </row>
    <row r="176" spans="2:18" ht="78" customHeight="1" thickBot="1">
      <c r="B176" s="570" t="str">
        <f t="shared" si="0"/>
        <v>Indicator 5</v>
      </c>
      <c r="C176" s="1409"/>
      <c r="D176" s="1409"/>
      <c r="E176" s="1409"/>
      <c r="F176" s="1410"/>
    </row>
    <row r="177" spans="2:7">
      <c r="B177" s="527"/>
      <c r="F177" s="530"/>
      <c r="G177" s="496"/>
    </row>
    <row r="178" spans="2:7">
      <c r="B178" s="527"/>
      <c r="F178" s="530"/>
      <c r="G178" s="496"/>
    </row>
    <row r="179" spans="2:7">
      <c r="B179" s="527"/>
      <c r="F179" s="530"/>
      <c r="G179" s="496"/>
    </row>
    <row r="180" spans="2:7">
      <c r="B180" s="527"/>
      <c r="F180" s="530"/>
      <c r="G180" s="496"/>
    </row>
    <row r="181" spans="2:7">
      <c r="B181" s="527"/>
      <c r="F181" s="530"/>
      <c r="G181" s="496"/>
    </row>
    <row r="182" spans="2:7">
      <c r="B182" s="527"/>
      <c r="F182" s="530"/>
      <c r="G182" s="496"/>
    </row>
    <row r="183" spans="2:7">
      <c r="B183" s="527"/>
      <c r="F183" s="530"/>
      <c r="G183" s="496"/>
    </row>
    <row r="184" spans="2:7">
      <c r="B184" s="527"/>
      <c r="F184" s="530"/>
      <c r="G184" s="496"/>
    </row>
    <row r="185" spans="2:7">
      <c r="B185" s="527"/>
      <c r="F185" s="530"/>
      <c r="G185" s="496"/>
    </row>
    <row r="186" spans="2:7">
      <c r="B186" s="527"/>
      <c r="F186" s="530"/>
      <c r="G186" s="496"/>
    </row>
    <row r="187" spans="2:7">
      <c r="B187" s="527"/>
      <c r="F187" s="530"/>
      <c r="G187" s="496"/>
    </row>
    <row r="188" spans="2:7">
      <c r="B188" s="527"/>
      <c r="F188" s="530"/>
      <c r="G188" s="496"/>
    </row>
    <row r="189" spans="2:7">
      <c r="B189" s="527"/>
      <c r="F189" s="530"/>
      <c r="G189" s="496"/>
    </row>
    <row r="190" spans="2:7">
      <c r="B190" s="527"/>
      <c r="F190" s="530"/>
      <c r="G190" s="496"/>
    </row>
    <row r="191" spans="2:7">
      <c r="B191" s="527"/>
      <c r="F191" s="530"/>
      <c r="G191" s="496"/>
    </row>
    <row r="192" spans="2:7">
      <c r="B192" s="527"/>
      <c r="F192" s="530"/>
      <c r="G192" s="496"/>
    </row>
    <row r="193" spans="2:7">
      <c r="B193" s="527"/>
      <c r="F193" s="530"/>
      <c r="G193" s="496"/>
    </row>
    <row r="194" spans="2:7">
      <c r="B194" s="527"/>
      <c r="F194" s="530"/>
      <c r="G194" s="496"/>
    </row>
    <row r="195" spans="2:7">
      <c r="B195" s="527"/>
      <c r="F195" s="530"/>
      <c r="G195" s="496"/>
    </row>
    <row r="196" spans="2:7">
      <c r="B196" s="527"/>
      <c r="F196" s="530"/>
      <c r="G196" s="496"/>
    </row>
    <row r="197" spans="2:7">
      <c r="B197" s="527"/>
      <c r="F197" s="530"/>
      <c r="G197" s="496"/>
    </row>
    <row r="198" spans="2:7">
      <c r="B198" s="527"/>
      <c r="F198" s="530"/>
      <c r="G198" s="496"/>
    </row>
    <row r="199" spans="2:7">
      <c r="B199" s="527"/>
      <c r="F199" s="530"/>
      <c r="G199" s="496"/>
    </row>
    <row r="200" spans="2:7">
      <c r="B200" s="527"/>
      <c r="F200" s="530"/>
      <c r="G200" s="496"/>
    </row>
    <row r="201" spans="2:7">
      <c r="B201" s="527"/>
      <c r="F201" s="530"/>
      <c r="G201" s="496"/>
    </row>
    <row r="202" spans="2:7">
      <c r="B202" s="527"/>
      <c r="F202" s="530"/>
      <c r="G202" s="496"/>
    </row>
    <row r="203" spans="2:7">
      <c r="B203" s="527"/>
      <c r="F203" s="530"/>
      <c r="G203" s="496"/>
    </row>
    <row r="204" spans="2:7">
      <c r="B204" s="527"/>
      <c r="F204" s="530"/>
      <c r="G204" s="496"/>
    </row>
    <row r="205" spans="2:7">
      <c r="B205" s="527"/>
      <c r="F205" s="530"/>
      <c r="G205" s="496"/>
    </row>
    <row r="206" spans="2:7">
      <c r="B206" s="527"/>
      <c r="F206" s="530"/>
      <c r="G206" s="496"/>
    </row>
    <row r="207" spans="2:7">
      <c r="B207" s="527"/>
      <c r="F207" s="530"/>
      <c r="G207" s="496"/>
    </row>
    <row r="208" spans="2:7">
      <c r="B208" s="527"/>
      <c r="F208" s="530"/>
      <c r="G208" s="496"/>
    </row>
    <row r="209" spans="2:7">
      <c r="B209" s="527"/>
      <c r="F209" s="530"/>
      <c r="G209" s="496"/>
    </row>
    <row r="210" spans="2:7">
      <c r="B210" s="527"/>
      <c r="F210" s="530"/>
      <c r="G210" s="496"/>
    </row>
    <row r="211" spans="2:7">
      <c r="B211" s="527"/>
      <c r="F211" s="530"/>
      <c r="G211" s="496"/>
    </row>
    <row r="212" spans="2:7">
      <c r="B212" s="527"/>
      <c r="F212" s="530"/>
      <c r="G212" s="496"/>
    </row>
    <row r="213" spans="2:7">
      <c r="B213" s="527"/>
      <c r="F213" s="530"/>
      <c r="G213" s="496"/>
    </row>
    <row r="214" spans="2:7">
      <c r="B214" s="527"/>
      <c r="F214" s="530"/>
      <c r="G214" s="496"/>
    </row>
    <row r="215" spans="2:7">
      <c r="B215" s="527"/>
      <c r="F215" s="530"/>
      <c r="G215" s="496"/>
    </row>
    <row r="216" spans="2:7">
      <c r="B216" s="527"/>
      <c r="F216" s="530"/>
      <c r="G216" s="496"/>
    </row>
    <row r="217" spans="2:7">
      <c r="B217" s="527"/>
      <c r="F217" s="530"/>
      <c r="G217" s="496"/>
    </row>
    <row r="218" spans="2:7">
      <c r="B218" s="527"/>
      <c r="F218" s="530"/>
      <c r="G218" s="496"/>
    </row>
    <row r="219" spans="2:7">
      <c r="B219" s="527"/>
      <c r="F219" s="530"/>
      <c r="G219" s="496"/>
    </row>
    <row r="220" spans="2:7">
      <c r="B220" s="527"/>
      <c r="F220" s="530"/>
      <c r="G220" s="496"/>
    </row>
    <row r="221" spans="2:7">
      <c r="B221" s="527"/>
      <c r="F221" s="530"/>
      <c r="G221" s="496"/>
    </row>
    <row r="222" spans="2:7">
      <c r="B222" s="527"/>
      <c r="F222" s="530"/>
      <c r="G222" s="496"/>
    </row>
    <row r="223" spans="2:7">
      <c r="B223" s="527"/>
      <c r="F223" s="530"/>
      <c r="G223" s="496"/>
    </row>
    <row r="224" spans="2:7">
      <c r="B224" s="527"/>
      <c r="F224" s="530"/>
      <c r="G224" s="496"/>
    </row>
    <row r="225" spans="2:7">
      <c r="B225" s="527"/>
      <c r="F225" s="530"/>
      <c r="G225" s="496"/>
    </row>
    <row r="226" spans="2:7">
      <c r="B226" s="527"/>
      <c r="F226" s="530"/>
      <c r="G226" s="496"/>
    </row>
    <row r="227" spans="2:7">
      <c r="B227" s="527"/>
      <c r="F227" s="530"/>
      <c r="G227" s="496"/>
    </row>
    <row r="228" spans="2:7">
      <c r="B228" s="527"/>
      <c r="F228" s="530"/>
      <c r="G228" s="496"/>
    </row>
    <row r="229" spans="2:7">
      <c r="B229" s="527"/>
      <c r="F229" s="530"/>
      <c r="G229" s="496"/>
    </row>
    <row r="230" spans="2:7">
      <c r="B230" s="527"/>
      <c r="F230" s="530"/>
      <c r="G230" s="496"/>
    </row>
    <row r="231" spans="2:7">
      <c r="B231" s="527"/>
      <c r="F231" s="530"/>
      <c r="G231" s="496"/>
    </row>
    <row r="232" spans="2:7">
      <c r="B232" s="527"/>
      <c r="F232" s="530"/>
      <c r="G232" s="496"/>
    </row>
    <row r="233" spans="2:7">
      <c r="B233" s="527"/>
      <c r="F233" s="530"/>
      <c r="G233" s="496"/>
    </row>
    <row r="234" spans="2:7">
      <c r="B234" s="527"/>
      <c r="F234" s="530"/>
      <c r="G234" s="496"/>
    </row>
    <row r="235" spans="2:7">
      <c r="B235" s="527"/>
      <c r="F235" s="530"/>
      <c r="G235" s="496"/>
    </row>
    <row r="236" spans="2:7">
      <c r="B236" s="527"/>
      <c r="F236" s="530"/>
      <c r="G236" s="496"/>
    </row>
    <row r="237" spans="2:7">
      <c r="B237" s="527"/>
      <c r="F237" s="530"/>
      <c r="G237" s="496"/>
    </row>
    <row r="238" spans="2:7">
      <c r="B238" s="527"/>
      <c r="F238" s="530"/>
      <c r="G238" s="496"/>
    </row>
    <row r="239" spans="2:7">
      <c r="B239" s="527"/>
      <c r="F239" s="530"/>
      <c r="G239" s="496"/>
    </row>
    <row r="240" spans="2:7">
      <c r="B240" s="527"/>
      <c r="F240" s="530"/>
      <c r="G240" s="496"/>
    </row>
    <row r="241" spans="2:7">
      <c r="B241" s="527"/>
      <c r="F241" s="530"/>
      <c r="G241" s="496"/>
    </row>
    <row r="242" spans="2:7">
      <c r="B242" s="527"/>
      <c r="F242" s="530"/>
      <c r="G242" s="496"/>
    </row>
    <row r="243" spans="2:7">
      <c r="B243" s="527"/>
      <c r="F243" s="530"/>
      <c r="G243" s="496"/>
    </row>
    <row r="244" spans="2:7">
      <c r="B244" s="527"/>
      <c r="F244" s="530"/>
      <c r="G244" s="496"/>
    </row>
    <row r="245" spans="2:7">
      <c r="B245" s="527"/>
      <c r="F245" s="530"/>
      <c r="G245" s="496"/>
    </row>
    <row r="246" spans="2:7">
      <c r="B246" s="527"/>
      <c r="F246" s="530"/>
      <c r="G246" s="496"/>
    </row>
    <row r="247" spans="2:7">
      <c r="B247" s="527"/>
      <c r="F247" s="530"/>
      <c r="G247" s="496"/>
    </row>
    <row r="248" spans="2:7">
      <c r="B248" s="527"/>
      <c r="F248" s="530"/>
      <c r="G248" s="496"/>
    </row>
    <row r="249" spans="2:7">
      <c r="B249" s="527"/>
      <c r="F249" s="530"/>
      <c r="G249" s="496"/>
    </row>
    <row r="250" spans="2:7">
      <c r="B250" s="527"/>
      <c r="F250" s="530"/>
      <c r="G250" s="496"/>
    </row>
    <row r="251" spans="2:7">
      <c r="B251" s="527"/>
      <c r="F251" s="530"/>
      <c r="G251" s="496"/>
    </row>
    <row r="252" spans="2:7">
      <c r="B252" s="527"/>
      <c r="F252" s="530"/>
      <c r="G252" s="496"/>
    </row>
    <row r="253" spans="2:7">
      <c r="B253" s="527"/>
      <c r="F253" s="530"/>
      <c r="G253" s="496"/>
    </row>
    <row r="254" spans="2:7">
      <c r="B254" s="527"/>
      <c r="F254" s="530"/>
      <c r="G254" s="496"/>
    </row>
    <row r="255" spans="2:7">
      <c r="B255" s="527"/>
      <c r="F255" s="530"/>
      <c r="G255" s="496"/>
    </row>
    <row r="256" spans="2:7">
      <c r="B256" s="527"/>
      <c r="F256" s="530"/>
      <c r="G256" s="496"/>
    </row>
    <row r="257" spans="2:7">
      <c r="B257" s="527"/>
      <c r="F257" s="530"/>
      <c r="G257" s="496"/>
    </row>
    <row r="258" spans="2:7">
      <c r="B258" s="527"/>
      <c r="F258" s="530"/>
      <c r="G258" s="496"/>
    </row>
    <row r="259" spans="2:7">
      <c r="B259" s="527"/>
      <c r="F259" s="530"/>
      <c r="G259" s="496"/>
    </row>
    <row r="260" spans="2:7">
      <c r="B260" s="527"/>
      <c r="F260" s="530"/>
      <c r="G260" s="496"/>
    </row>
    <row r="261" spans="2:7">
      <c r="B261" s="527"/>
      <c r="F261" s="530"/>
      <c r="G261" s="496"/>
    </row>
    <row r="262" spans="2:7">
      <c r="B262" s="527"/>
      <c r="F262" s="530"/>
      <c r="G262" s="496"/>
    </row>
    <row r="263" spans="2:7">
      <c r="B263" s="527"/>
      <c r="F263" s="530"/>
      <c r="G263" s="496"/>
    </row>
    <row r="264" spans="2:7">
      <c r="B264" s="527"/>
      <c r="F264" s="530"/>
      <c r="G264" s="496"/>
    </row>
    <row r="265" spans="2:7">
      <c r="B265" s="527"/>
      <c r="F265" s="530"/>
      <c r="G265" s="496"/>
    </row>
    <row r="266" spans="2:7">
      <c r="B266" s="527"/>
      <c r="F266" s="530"/>
      <c r="G266" s="496"/>
    </row>
    <row r="267" spans="2:7">
      <c r="B267" s="527"/>
      <c r="F267" s="530"/>
      <c r="G267" s="496"/>
    </row>
    <row r="268" spans="2:7">
      <c r="B268" s="527"/>
      <c r="F268" s="530"/>
      <c r="G268" s="496"/>
    </row>
    <row r="269" spans="2:7">
      <c r="B269" s="527"/>
      <c r="F269" s="530"/>
      <c r="G269" s="496"/>
    </row>
    <row r="270" spans="2:7">
      <c r="B270" s="527"/>
      <c r="F270" s="530"/>
      <c r="G270" s="496"/>
    </row>
    <row r="271" spans="2:7">
      <c r="B271" s="527"/>
      <c r="F271" s="530"/>
      <c r="G271" s="496"/>
    </row>
    <row r="272" spans="2:7">
      <c r="B272" s="527"/>
      <c r="F272" s="530"/>
      <c r="G272" s="496"/>
    </row>
    <row r="273" spans="2:7">
      <c r="B273" s="527"/>
      <c r="F273" s="530"/>
      <c r="G273" s="496"/>
    </row>
    <row r="274" spans="2:7">
      <c r="B274" s="527"/>
      <c r="F274" s="530"/>
      <c r="G274" s="496"/>
    </row>
    <row r="275" spans="2:7">
      <c r="B275" s="527"/>
      <c r="F275" s="530"/>
      <c r="G275" s="496"/>
    </row>
    <row r="276" spans="2:7">
      <c r="B276" s="527"/>
      <c r="F276" s="530"/>
      <c r="G276" s="496"/>
    </row>
    <row r="277" spans="2:7">
      <c r="B277" s="527"/>
      <c r="F277" s="530"/>
      <c r="G277" s="496"/>
    </row>
    <row r="278" spans="2:7">
      <c r="B278" s="527"/>
      <c r="F278" s="530"/>
      <c r="G278" s="496"/>
    </row>
    <row r="279" spans="2:7">
      <c r="B279" s="527"/>
      <c r="F279" s="530"/>
      <c r="G279" s="496"/>
    </row>
    <row r="280" spans="2:7">
      <c r="B280" s="527"/>
      <c r="F280" s="530"/>
      <c r="G280" s="496"/>
    </row>
    <row r="281" spans="2:7">
      <c r="B281" s="527"/>
      <c r="F281" s="530"/>
      <c r="G281" s="496"/>
    </row>
    <row r="282" spans="2:7">
      <c r="B282" s="527"/>
      <c r="F282" s="530"/>
      <c r="G282" s="496"/>
    </row>
    <row r="283" spans="2:7">
      <c r="B283" s="527"/>
      <c r="F283" s="530"/>
      <c r="G283" s="496"/>
    </row>
    <row r="284" spans="2:7">
      <c r="B284" s="527"/>
      <c r="F284" s="530"/>
      <c r="G284" s="496"/>
    </row>
    <row r="285" spans="2:7">
      <c r="B285" s="527"/>
      <c r="F285" s="530"/>
      <c r="G285" s="496"/>
    </row>
    <row r="286" spans="2:7">
      <c r="B286" s="527"/>
      <c r="F286" s="530"/>
      <c r="G286" s="496"/>
    </row>
    <row r="287" spans="2:7">
      <c r="B287" s="527"/>
      <c r="F287" s="530"/>
      <c r="G287" s="496"/>
    </row>
    <row r="288" spans="2:7">
      <c r="B288" s="527"/>
      <c r="F288" s="530"/>
      <c r="G288" s="496"/>
    </row>
    <row r="289" spans="2:7">
      <c r="B289" s="527"/>
      <c r="F289" s="530"/>
      <c r="G289" s="496"/>
    </row>
    <row r="290" spans="2:7">
      <c r="B290" s="527"/>
      <c r="F290" s="530"/>
      <c r="G290" s="496"/>
    </row>
    <row r="291" spans="2:7">
      <c r="B291" s="527"/>
      <c r="F291" s="530"/>
      <c r="G291" s="496"/>
    </row>
    <row r="292" spans="2:7">
      <c r="B292" s="527"/>
      <c r="F292" s="530"/>
      <c r="G292" s="496"/>
    </row>
    <row r="293" spans="2:7">
      <c r="B293" s="527"/>
      <c r="F293" s="530"/>
      <c r="G293" s="496"/>
    </row>
    <row r="294" spans="2:7">
      <c r="B294" s="527"/>
      <c r="F294" s="530"/>
      <c r="G294" s="496"/>
    </row>
    <row r="295" spans="2:7">
      <c r="B295" s="527"/>
      <c r="F295" s="530"/>
      <c r="G295" s="496"/>
    </row>
    <row r="296" spans="2:7">
      <c r="B296" s="527"/>
      <c r="F296" s="530"/>
      <c r="G296" s="496"/>
    </row>
    <row r="297" spans="2:7">
      <c r="B297" s="527"/>
      <c r="F297" s="530"/>
      <c r="G297" s="496"/>
    </row>
    <row r="298" spans="2:7">
      <c r="B298" s="527"/>
      <c r="F298" s="530"/>
      <c r="G298" s="496"/>
    </row>
    <row r="299" spans="2:7">
      <c r="B299" s="527"/>
      <c r="F299" s="530"/>
      <c r="G299" s="496"/>
    </row>
    <row r="300" spans="2:7">
      <c r="B300" s="527"/>
      <c r="F300" s="530"/>
      <c r="G300" s="496"/>
    </row>
    <row r="301" spans="2:7">
      <c r="B301" s="527"/>
      <c r="F301" s="530"/>
      <c r="G301" s="496"/>
    </row>
    <row r="302" spans="2:7">
      <c r="B302" s="527"/>
      <c r="F302" s="530"/>
      <c r="G302" s="496"/>
    </row>
    <row r="303" spans="2:7">
      <c r="B303" s="527"/>
      <c r="F303" s="530"/>
      <c r="G303" s="496"/>
    </row>
    <row r="304" spans="2:7">
      <c r="B304" s="527"/>
      <c r="F304" s="530"/>
      <c r="G304" s="496"/>
    </row>
    <row r="305" spans="2:7">
      <c r="B305" s="527"/>
      <c r="F305" s="530"/>
      <c r="G305" s="496"/>
    </row>
    <row r="306" spans="2:7">
      <c r="B306" s="527"/>
      <c r="F306" s="530"/>
      <c r="G306" s="496"/>
    </row>
    <row r="307" spans="2:7">
      <c r="B307" s="527"/>
      <c r="F307" s="530"/>
      <c r="G307" s="496"/>
    </row>
    <row r="308" spans="2:7">
      <c r="B308" s="527"/>
      <c r="F308" s="530"/>
      <c r="G308" s="496"/>
    </row>
    <row r="309" spans="2:7">
      <c r="B309" s="527"/>
      <c r="F309" s="530"/>
      <c r="G309" s="496"/>
    </row>
    <row r="310" spans="2:7">
      <c r="B310" s="527"/>
      <c r="F310" s="530"/>
      <c r="G310" s="496"/>
    </row>
    <row r="311" spans="2:7">
      <c r="B311" s="527"/>
      <c r="F311" s="530"/>
      <c r="G311" s="496"/>
    </row>
    <row r="312" spans="2:7">
      <c r="B312" s="527"/>
      <c r="F312" s="530"/>
      <c r="G312" s="496"/>
    </row>
    <row r="313" spans="2:7">
      <c r="B313" s="527"/>
      <c r="F313" s="530"/>
      <c r="G313" s="496"/>
    </row>
    <row r="314" spans="2:7">
      <c r="B314" s="527"/>
      <c r="F314" s="530"/>
      <c r="G314" s="496"/>
    </row>
    <row r="315" spans="2:7">
      <c r="B315" s="527"/>
      <c r="F315" s="530"/>
      <c r="G315" s="496"/>
    </row>
    <row r="316" spans="2:7">
      <c r="B316" s="527"/>
      <c r="F316" s="530"/>
      <c r="G316" s="496"/>
    </row>
    <row r="317" spans="2:7">
      <c r="B317" s="527"/>
      <c r="F317" s="530"/>
      <c r="G317" s="496"/>
    </row>
    <row r="318" spans="2:7">
      <c r="F318" s="530"/>
      <c r="G318" s="496"/>
    </row>
    <row r="319" spans="2:7">
      <c r="B319" s="496"/>
      <c r="C319" s="496"/>
      <c r="D319" s="496"/>
      <c r="E319" s="496"/>
      <c r="F319" s="530"/>
      <c r="G319" s="496"/>
    </row>
    <row r="320" spans="2:7">
      <c r="B320" s="496"/>
      <c r="C320" s="496"/>
      <c r="D320" s="496"/>
      <c r="E320" s="496"/>
      <c r="F320" s="530"/>
      <c r="G320" s="496"/>
    </row>
    <row r="321" spans="6:6" s="496" customFormat="1">
      <c r="F321" s="530"/>
    </row>
    <row r="322" spans="6:6" s="496" customFormat="1">
      <c r="F322" s="530"/>
    </row>
    <row r="323" spans="6:6" s="496" customFormat="1">
      <c r="F323" s="530"/>
    </row>
    <row r="324" spans="6:6" s="496" customFormat="1">
      <c r="F324" s="530"/>
    </row>
    <row r="325" spans="6:6" s="496" customFormat="1">
      <c r="F325" s="530"/>
    </row>
    <row r="326" spans="6:6" s="496" customFormat="1">
      <c r="F326" s="530"/>
    </row>
    <row r="327" spans="6:6" s="496" customFormat="1">
      <c r="F327" s="530"/>
    </row>
    <row r="328" spans="6:6" s="496" customFormat="1">
      <c r="F328" s="530"/>
    </row>
    <row r="329" spans="6:6" s="496" customFormat="1">
      <c r="F329" s="530"/>
    </row>
    <row r="330" spans="6:6" s="496" customFormat="1">
      <c r="F330" s="530"/>
    </row>
    <row r="331" spans="6:6" s="496" customFormat="1">
      <c r="F331" s="530"/>
    </row>
    <row r="332" spans="6:6" s="496" customFormat="1">
      <c r="F332" s="530"/>
    </row>
    <row r="333" spans="6:6" s="496" customFormat="1">
      <c r="F333" s="530"/>
    </row>
    <row r="334" spans="6:6" s="496" customFormat="1">
      <c r="F334" s="530"/>
    </row>
    <row r="335" spans="6:6" s="496" customFormat="1">
      <c r="F335" s="530"/>
    </row>
    <row r="336" spans="6:6" s="496" customFormat="1">
      <c r="F336" s="530"/>
    </row>
    <row r="337" spans="6:6" s="496" customFormat="1">
      <c r="F337" s="530"/>
    </row>
    <row r="338" spans="6:6" s="496" customFormat="1">
      <c r="F338" s="530"/>
    </row>
    <row r="339" spans="6:6" s="496" customFormat="1">
      <c r="F339" s="530"/>
    </row>
    <row r="340" spans="6:6" s="496" customFormat="1">
      <c r="F340" s="530"/>
    </row>
    <row r="341" spans="6:6" s="496" customFormat="1">
      <c r="F341" s="530"/>
    </row>
    <row r="342" spans="6:6" s="496" customFormat="1">
      <c r="F342" s="530"/>
    </row>
    <row r="343" spans="6:6" s="496" customFormat="1">
      <c r="F343" s="530"/>
    </row>
    <row r="344" spans="6:6" s="496" customFormat="1">
      <c r="F344" s="530"/>
    </row>
    <row r="345" spans="6:6" s="496" customFormat="1">
      <c r="F345" s="530"/>
    </row>
    <row r="346" spans="6:6" s="496" customFormat="1">
      <c r="F346" s="530"/>
    </row>
    <row r="347" spans="6:6" s="496" customFormat="1">
      <c r="F347" s="530"/>
    </row>
    <row r="348" spans="6:6" s="496" customFormat="1">
      <c r="F348" s="530"/>
    </row>
    <row r="349" spans="6:6" s="496" customFormat="1">
      <c r="F349" s="530"/>
    </row>
    <row r="350" spans="6:6" s="496" customFormat="1">
      <c r="F350" s="530"/>
    </row>
    <row r="351" spans="6:6" s="496" customFormat="1">
      <c r="F351" s="530"/>
    </row>
    <row r="352" spans="6:6" s="496" customFormat="1">
      <c r="F352" s="530"/>
    </row>
    <row r="353" spans="6:6" s="496" customFormat="1">
      <c r="F353" s="530"/>
    </row>
    <row r="354" spans="6:6" s="496" customFormat="1">
      <c r="F354" s="530"/>
    </row>
    <row r="355" spans="6:6" s="496" customFormat="1">
      <c r="F355" s="530"/>
    </row>
    <row r="356" spans="6:6" s="496" customFormat="1">
      <c r="F356" s="530"/>
    </row>
    <row r="357" spans="6:6" s="496" customFormat="1">
      <c r="F357" s="530"/>
    </row>
    <row r="358" spans="6:6" s="496" customFormat="1">
      <c r="F358" s="530"/>
    </row>
    <row r="359" spans="6:6" s="496" customFormat="1">
      <c r="F359" s="530"/>
    </row>
  </sheetData>
  <sheetProtection algorithmName="SHA-512" hashValue="P2uWYD/bzO3Y6w/cjFrh6RQStCdj37phfmluMZkfaqM6Y2uINnLvMHsVKmvN+hTexX/kzgcOSCgE2k3cJa12sQ==" saltValue="rgl+gmGzu/dvt5IBNsrqfQ==" spinCount="100000" sheet="1" objects="1" scenarios="1"/>
  <mergeCells count="100">
    <mergeCell ref="C78:E78"/>
    <mergeCell ref="C79:E79"/>
    <mergeCell ref="C175:D175"/>
    <mergeCell ref="E175:F175"/>
    <mergeCell ref="C176:D176"/>
    <mergeCell ref="E176:F176"/>
    <mergeCell ref="C174:D174"/>
    <mergeCell ref="E174:F174"/>
    <mergeCell ref="C163:F163"/>
    <mergeCell ref="C141:F141"/>
    <mergeCell ref="C143:F143"/>
    <mergeCell ref="C145:F145"/>
    <mergeCell ref="C147:F147"/>
    <mergeCell ref="C149:F149"/>
    <mergeCell ref="C151:F151"/>
    <mergeCell ref="C129:F129"/>
    <mergeCell ref="C68:E68"/>
    <mergeCell ref="C69:E69"/>
    <mergeCell ref="C70:E70"/>
    <mergeCell ref="C71:E71"/>
    <mergeCell ref="C72:E72"/>
    <mergeCell ref="C73:E73"/>
    <mergeCell ref="C172:D172"/>
    <mergeCell ref="E172:F172"/>
    <mergeCell ref="C173:D173"/>
    <mergeCell ref="E173:F173"/>
    <mergeCell ref="B168:F168"/>
    <mergeCell ref="B169:F169"/>
    <mergeCell ref="C170:D170"/>
    <mergeCell ref="E170:F170"/>
    <mergeCell ref="C171:D171"/>
    <mergeCell ref="E171:F171"/>
    <mergeCell ref="C153:F153"/>
    <mergeCell ref="C155:F155"/>
    <mergeCell ref="C157:F157"/>
    <mergeCell ref="C159:F159"/>
    <mergeCell ref="C161:F161"/>
    <mergeCell ref="C131:F131"/>
    <mergeCell ref="C133:F133"/>
    <mergeCell ref="C135:F135"/>
    <mergeCell ref="C137:F137"/>
    <mergeCell ref="C139:F139"/>
    <mergeCell ref="C127:F127"/>
    <mergeCell ref="C105:F105"/>
    <mergeCell ref="C107:F107"/>
    <mergeCell ref="C109:F109"/>
    <mergeCell ref="C111:F111"/>
    <mergeCell ref="C113:F113"/>
    <mergeCell ref="C115:F115"/>
    <mergeCell ref="C117:F117"/>
    <mergeCell ref="C119:F119"/>
    <mergeCell ref="C121:F121"/>
    <mergeCell ref="C123:F123"/>
    <mergeCell ref="C125:F125"/>
    <mergeCell ref="C103:F103"/>
    <mergeCell ref="C66:E66"/>
    <mergeCell ref="C67:E67"/>
    <mergeCell ref="B84:F84"/>
    <mergeCell ref="C87:F87"/>
    <mergeCell ref="C89:F89"/>
    <mergeCell ref="C91:F91"/>
    <mergeCell ref="C74:E74"/>
    <mergeCell ref="C75:E75"/>
    <mergeCell ref="C76:E76"/>
    <mergeCell ref="C77:E77"/>
    <mergeCell ref="C93:F93"/>
    <mergeCell ref="C95:F95"/>
    <mergeCell ref="C97:F97"/>
    <mergeCell ref="C99:F99"/>
    <mergeCell ref="C101:F101"/>
    <mergeCell ref="C65:E65"/>
    <mergeCell ref="C54:E54"/>
    <mergeCell ref="C55:E55"/>
    <mergeCell ref="C56:E56"/>
    <mergeCell ref="C57:E57"/>
    <mergeCell ref="C58:E58"/>
    <mergeCell ref="C59:E59"/>
    <mergeCell ref="C60:E60"/>
    <mergeCell ref="C61:E61"/>
    <mergeCell ref="C62:E62"/>
    <mergeCell ref="C63:E63"/>
    <mergeCell ref="C64:E64"/>
    <mergeCell ref="C53:E53"/>
    <mergeCell ref="B10:B11"/>
    <mergeCell ref="C10:E10"/>
    <mergeCell ref="F10:F11"/>
    <mergeCell ref="B35:F35"/>
    <mergeCell ref="B36:F36"/>
    <mergeCell ref="B47:F47"/>
    <mergeCell ref="B48:F48"/>
    <mergeCell ref="C49:E49"/>
    <mergeCell ref="C50:E50"/>
    <mergeCell ref="C51:E51"/>
    <mergeCell ref="C52:E52"/>
    <mergeCell ref="B9:F9"/>
    <mergeCell ref="B1:F3"/>
    <mergeCell ref="B4:F4"/>
    <mergeCell ref="B5:F5"/>
    <mergeCell ref="B6:F6"/>
    <mergeCell ref="B7:F7"/>
  </mergeCells>
  <dataValidations count="5">
    <dataValidation type="list" allowBlank="1" showInputMessage="1" showErrorMessage="1" sqref="D160:E160 D86:E86 D88:E88 D90:E90 D92:E92 D94:E94 D96:E96 D98:E98 D108:E108 D110:E110 D112:E112 D114:E114 D116:E116 D118:E118 D120:E120 D122:E122 D124:E124 D126:E126 D128:E128 D130:E130 D132:E132 D140:E140 D142:E142 D144:E144 D152:E152 D154:E154 D156:E156 D158:E158 D162:E162" xr:uid="{CD27B1C9-4D26-B04C-B6B7-1B1DB676BD8C}">
      <formula1>"0,1,2,3"</formula1>
    </dataValidation>
    <dataValidation type="list" allowBlank="1" showInputMessage="1" showErrorMessage="1" sqref="D148:E148 D146:E146 D138:E138 D104:E104 D134:E134 D136:E136 D102:E102 D100:E100 D150:E150" xr:uid="{C77C5B98-BCBD-5147-945A-A5363A64DE93}">
      <formula1>"0,1"</formula1>
    </dataValidation>
    <dataValidation type="list" allowBlank="1" showInputMessage="1" showErrorMessage="1" sqref="C19:E19" xr:uid="{D721F10A-F6D1-3542-AC1F-53097915CC64}">
      <formula1>"1,2,3,4"</formula1>
    </dataValidation>
    <dataValidation type="list" allowBlank="1" showInputMessage="1" showErrorMessage="1" sqref="C31" xr:uid="{CB135CD5-658E-0340-BB1E-30C9E0AB40BC}">
      <formula1>"1, 2, 3, 4, 5, 6, 7, 8"</formula1>
    </dataValidation>
    <dataValidation type="list" allowBlank="1" showInputMessage="1" showErrorMessage="1" sqref="C158 C160" xr:uid="{A5AA9E46-291E-F043-9476-6C974D099513}">
      <formula1>"0, 1, 2, 3"</formula1>
    </dataValidation>
  </dataValidations>
  <pageMargins left="0.7" right="0.7" top="0.75" bottom="0.75" header="0.3" footer="0.3"/>
  <pageSetup scale="10" fitToHeight="0" orientation="landscape" horizontalDpi="4294967295" verticalDpi="4294967295"/>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F1C04-5181-3245-85D3-C6B673817713}">
  <sheetPr codeName="Hoja18">
    <tabColor theme="4"/>
    <pageSetUpPr fitToPage="1"/>
  </sheetPr>
  <dimension ref="B1:I348"/>
  <sheetViews>
    <sheetView zoomScaleSheetLayoutView="100" workbookViewId="0">
      <selection activeCell="C154" sqref="C154"/>
    </sheetView>
  </sheetViews>
  <sheetFormatPr baseColWidth="10" defaultColWidth="9.109375" defaultRowHeight="14.4"/>
  <cols>
    <col min="1" max="1" width="3.109375" style="609" customWidth="1"/>
    <col min="2" max="2" width="68.44140625" style="611" customWidth="1"/>
    <col min="3" max="3" width="46.109375" style="612" customWidth="1"/>
    <col min="4" max="5" width="46.109375" style="612" hidden="1" customWidth="1"/>
    <col min="6" max="6" width="72.6640625" style="609" customWidth="1"/>
    <col min="7" max="7" width="14.88671875" style="609" customWidth="1"/>
    <col min="8" max="8" width="25.44140625" style="609" customWidth="1"/>
    <col min="9" max="16384" width="9.109375" style="609"/>
  </cols>
  <sheetData>
    <row r="1" spans="2:8" ht="15" customHeight="1">
      <c r="B1" s="1345" t="s">
        <v>1027</v>
      </c>
      <c r="C1" s="1345"/>
      <c r="D1" s="1345"/>
      <c r="E1" s="1417"/>
      <c r="F1" s="1417"/>
    </row>
    <row r="2" spans="2:8" ht="50.1" customHeight="1">
      <c r="B2" s="1345"/>
      <c r="C2" s="1345"/>
      <c r="D2" s="1345"/>
      <c r="E2" s="1417"/>
      <c r="F2" s="1417"/>
    </row>
    <row r="3" spans="2:8">
      <c r="B3" s="1345"/>
      <c r="C3" s="1345"/>
      <c r="D3" s="1345"/>
      <c r="E3" s="1417"/>
      <c r="F3" s="1417"/>
      <c r="H3" s="582" t="s">
        <v>1020</v>
      </c>
    </row>
    <row r="4" spans="2:8" ht="15" customHeight="1" thickBot="1">
      <c r="B4" s="1345"/>
      <c r="C4" s="1345"/>
      <c r="D4" s="1345"/>
      <c r="E4" s="1417"/>
      <c r="F4" s="1417"/>
      <c r="H4" s="542" t="s">
        <v>1015</v>
      </c>
    </row>
    <row r="5" spans="2:8" ht="15" thickBot="1">
      <c r="B5" s="1418" t="s">
        <v>1028</v>
      </c>
      <c r="C5" s="1419"/>
      <c r="D5" s="1419"/>
      <c r="E5" s="1419"/>
      <c r="F5" s="1420"/>
      <c r="H5" s="543" t="s">
        <v>1016</v>
      </c>
    </row>
    <row r="6" spans="2:8" ht="15" thickBot="1">
      <c r="B6" s="1350" t="s">
        <v>653</v>
      </c>
      <c r="C6" s="1351"/>
      <c r="D6" s="1351"/>
      <c r="E6" s="1351"/>
      <c r="F6" s="1352"/>
    </row>
    <row r="7" spans="2:8" ht="167.1" customHeight="1" thickBot="1">
      <c r="B7" s="1421" t="s">
        <v>1012</v>
      </c>
      <c r="C7" s="1422"/>
      <c r="D7" s="1422"/>
      <c r="E7" s="1422"/>
      <c r="F7" s="1423"/>
      <c r="G7" s="600"/>
    </row>
    <row r="8" spans="2:8" s="610" customFormat="1" ht="24" thickBot="1">
      <c r="B8" s="1356" t="s">
        <v>1029</v>
      </c>
      <c r="C8" s="1357"/>
      <c r="D8" s="1357"/>
      <c r="E8" s="1357"/>
      <c r="F8" s="1358"/>
    </row>
    <row r="9" spans="2:8" ht="15" thickBot="1"/>
    <row r="10" spans="2:8" ht="30" customHeight="1">
      <c r="B10" s="1342" t="s">
        <v>655</v>
      </c>
      <c r="C10" s="1343"/>
      <c r="D10" s="1343"/>
      <c r="E10" s="1343"/>
      <c r="F10" s="1344"/>
    </row>
    <row r="11" spans="2:8">
      <c r="B11" s="1424" t="s">
        <v>951</v>
      </c>
      <c r="C11" s="1425" t="s">
        <v>952</v>
      </c>
      <c r="D11" s="1426"/>
      <c r="E11" s="1427"/>
      <c r="F11" s="1428" t="s">
        <v>657</v>
      </c>
    </row>
    <row r="12" spans="2:8" ht="12.75" customHeight="1">
      <c r="B12" s="1424"/>
      <c r="C12" s="629" t="s">
        <v>953</v>
      </c>
      <c r="D12" s="629" t="s">
        <v>954</v>
      </c>
      <c r="E12" s="629" t="s">
        <v>955</v>
      </c>
      <c r="F12" s="1365"/>
    </row>
    <row r="13" spans="2:8" ht="28.8">
      <c r="B13" s="622" t="s">
        <v>658</v>
      </c>
      <c r="C13" s="630"/>
      <c r="D13" s="638"/>
      <c r="E13" s="638"/>
      <c r="F13" s="623"/>
    </row>
    <row r="14" spans="2:8">
      <c r="B14" s="622" t="s">
        <v>659</v>
      </c>
      <c r="C14" s="639"/>
      <c r="D14" s="640"/>
      <c r="E14" s="640"/>
      <c r="F14" s="623" t="s">
        <v>660</v>
      </c>
    </row>
    <row r="15" spans="2:8">
      <c r="B15" s="622" t="s">
        <v>661</v>
      </c>
      <c r="C15" s="631" t="str">
        <f>+IF(INICIO!P21="","",INICIO!P21)</f>
        <v>DRMI LURIZA</v>
      </c>
      <c r="D15" s="631" t="str">
        <f>+IF(INICIO!P21="","",INICIO!P21)</f>
        <v>DRMI LURIZA</v>
      </c>
      <c r="E15" s="631" t="str">
        <f>+IF(INICIO!P21="","",INICIO!P21)</f>
        <v>DRMI LURIZA</v>
      </c>
      <c r="F15" s="623"/>
      <c r="G15" s="613"/>
    </row>
    <row r="16" spans="2:8">
      <c r="B16" s="624" t="s">
        <v>956</v>
      </c>
      <c r="C16" s="630"/>
      <c r="D16" s="638"/>
      <c r="E16" s="638"/>
      <c r="F16" s="623"/>
      <c r="G16" s="614"/>
    </row>
    <row r="17" spans="2:7">
      <c r="B17" s="622" t="s">
        <v>665</v>
      </c>
      <c r="C17" s="630"/>
      <c r="D17" s="638"/>
      <c r="E17" s="638"/>
      <c r="F17" s="623"/>
      <c r="G17" s="613"/>
    </row>
    <row r="18" spans="2:7">
      <c r="B18" s="622" t="s">
        <v>666</v>
      </c>
      <c r="C18" s="630"/>
      <c r="D18" s="638"/>
      <c r="E18" s="638"/>
      <c r="F18" s="623"/>
      <c r="G18" s="613"/>
    </row>
    <row r="19" spans="2:7">
      <c r="B19" s="622" t="s">
        <v>667</v>
      </c>
      <c r="C19" s="630"/>
      <c r="D19" s="638"/>
      <c r="E19" s="638"/>
      <c r="F19" s="623"/>
      <c r="G19" s="613"/>
    </row>
    <row r="20" spans="2:7" ht="57.6">
      <c r="B20" s="622" t="s">
        <v>668</v>
      </c>
      <c r="C20" s="630"/>
      <c r="D20" s="638"/>
      <c r="E20" s="638"/>
      <c r="F20" s="625" t="s">
        <v>854</v>
      </c>
      <c r="G20" s="613"/>
    </row>
    <row r="21" spans="2:7">
      <c r="B21" s="622" t="s">
        <v>669</v>
      </c>
      <c r="C21" s="544" t="str">
        <f>+IF('Información General'!F7="","",'Información General'!F7)</f>
        <v xml:space="preserve">CRA </v>
      </c>
      <c r="D21" s="632" t="str">
        <f>+IF('Información General'!F7="","",'Información General'!F7)</f>
        <v xml:space="preserve">CRA </v>
      </c>
      <c r="E21" s="632" t="str">
        <f>+IF('Información General'!F7="","",'Información General'!F7)</f>
        <v xml:space="preserve">CRA </v>
      </c>
      <c r="F21" s="623"/>
    </row>
    <row r="22" spans="2:7">
      <c r="B22" s="622" t="s">
        <v>670</v>
      </c>
      <c r="C22" s="544">
        <f>+IF('Información General'!F9="","",'Información General'!F9)</f>
        <v>837.17</v>
      </c>
      <c r="D22" s="632">
        <f>+IF('Información General'!F9="","",'Información General'!F9)</f>
        <v>837.17</v>
      </c>
      <c r="E22" s="632">
        <f>+IF('Información General'!F9="","",'Información General'!F9)</f>
        <v>837.17</v>
      </c>
      <c r="F22" s="623"/>
    </row>
    <row r="23" spans="2:7">
      <c r="B23" s="622" t="s">
        <v>671</v>
      </c>
      <c r="C23" s="544">
        <f>+IF('Información General'!F27="","",'Información General'!F27)</f>
        <v>0</v>
      </c>
      <c r="D23" s="632">
        <f>+IF('Información General'!F27="","",'Información General'!F27)</f>
        <v>0</v>
      </c>
      <c r="E23" s="632">
        <f>+IF('Información General'!F27="","",'Información General'!F27)</f>
        <v>0</v>
      </c>
      <c r="F23" s="623"/>
    </row>
    <row r="24" spans="2:7">
      <c r="B24" s="622" t="s">
        <v>672</v>
      </c>
      <c r="C24" s="544">
        <f>+IF('Información General'!F29="","",'Información General'!F29)</f>
        <v>2</v>
      </c>
      <c r="D24" s="632">
        <f>+IF('Información General'!F29="","",'Información General'!F29)</f>
        <v>2</v>
      </c>
      <c r="E24" s="632">
        <f>+IF('Información General'!F29="","",'Información General'!F29)</f>
        <v>2</v>
      </c>
      <c r="F24" s="623"/>
    </row>
    <row r="25" spans="2:7">
      <c r="B25" s="626" t="s">
        <v>673</v>
      </c>
      <c r="C25" s="630"/>
      <c r="D25" s="638"/>
      <c r="E25" s="638"/>
      <c r="F25" s="623"/>
    </row>
    <row r="26" spans="2:7" ht="28.8">
      <c r="B26" s="622" t="s">
        <v>674</v>
      </c>
      <c r="C26" s="630"/>
      <c r="D26" s="638"/>
      <c r="E26" s="638"/>
      <c r="F26" s="623"/>
    </row>
    <row r="27" spans="2:7">
      <c r="B27" s="622" t="s">
        <v>675</v>
      </c>
      <c r="C27" s="630"/>
      <c r="D27" s="638"/>
      <c r="E27" s="638"/>
      <c r="F27" s="623"/>
    </row>
    <row r="28" spans="2:7">
      <c r="B28" s="622" t="s">
        <v>676</v>
      </c>
      <c r="C28" s="630"/>
      <c r="D28" s="638"/>
      <c r="E28" s="638"/>
      <c r="F28" s="623"/>
    </row>
    <row r="29" spans="2:7">
      <c r="B29" s="622" t="s">
        <v>677</v>
      </c>
      <c r="C29" s="630"/>
      <c r="D29" s="638"/>
      <c r="E29" s="638"/>
      <c r="F29" s="623"/>
    </row>
    <row r="30" spans="2:7">
      <c r="B30" s="622" t="s">
        <v>678</v>
      </c>
      <c r="C30" s="630"/>
      <c r="D30" s="638"/>
      <c r="E30" s="638"/>
      <c r="F30" s="623"/>
    </row>
    <row r="31" spans="2:7">
      <c r="B31" s="622" t="s">
        <v>679</v>
      </c>
      <c r="C31" s="630"/>
      <c r="D31" s="638"/>
      <c r="E31" s="638"/>
      <c r="F31" s="623"/>
    </row>
    <row r="32" spans="2:7" ht="108" customHeight="1" thickBot="1">
      <c r="B32" s="627" t="s">
        <v>680</v>
      </c>
      <c r="C32" s="641"/>
      <c r="D32" s="642"/>
      <c r="E32" s="642"/>
      <c r="F32" s="628" t="s">
        <v>957</v>
      </c>
      <c r="G32" s="615"/>
    </row>
    <row r="33" spans="2:7">
      <c r="F33" s="609" t="s">
        <v>3</v>
      </c>
    </row>
    <row r="35" spans="2:7" ht="15" thickBot="1"/>
    <row r="36" spans="2:7" s="611" customFormat="1" ht="30" customHeight="1">
      <c r="B36" s="1366" t="s">
        <v>958</v>
      </c>
      <c r="C36" s="1367"/>
      <c r="D36" s="1367"/>
      <c r="E36" s="1367"/>
      <c r="F36" s="1368"/>
    </row>
    <row r="37" spans="2:7" ht="132.9" customHeight="1">
      <c r="B37" s="1429" t="s">
        <v>959</v>
      </c>
      <c r="C37" s="1430"/>
      <c r="D37" s="1430"/>
      <c r="E37" s="1430"/>
      <c r="F37" s="1431"/>
    </row>
    <row r="38" spans="2:7">
      <c r="B38" s="664" t="s">
        <v>960</v>
      </c>
      <c r="C38" s="629" t="s">
        <v>953</v>
      </c>
      <c r="D38" s="629" t="s">
        <v>954</v>
      </c>
      <c r="E38" s="629" t="s">
        <v>955</v>
      </c>
      <c r="F38" s="665" t="s">
        <v>961</v>
      </c>
    </row>
    <row r="39" spans="2:7" ht="155.1" customHeight="1">
      <c r="B39" s="666" t="s">
        <v>962</v>
      </c>
      <c r="C39" s="667" t="s">
        <v>963</v>
      </c>
      <c r="D39" s="667"/>
      <c r="E39" s="667"/>
      <c r="F39" s="668"/>
    </row>
    <row r="40" spans="2:7" ht="65.099999999999994" customHeight="1">
      <c r="B40" s="669" t="s">
        <v>966</v>
      </c>
      <c r="C40" s="670"/>
      <c r="D40" s="670"/>
      <c r="E40" s="670"/>
      <c r="F40" s="671"/>
    </row>
    <row r="41" spans="2:7" ht="65.099999999999994" customHeight="1">
      <c r="B41" s="669" t="s">
        <v>967</v>
      </c>
      <c r="C41" s="670"/>
      <c r="D41" s="670"/>
      <c r="E41" s="670"/>
      <c r="F41" s="671"/>
    </row>
    <row r="42" spans="2:7" ht="65.099999999999994" customHeight="1">
      <c r="B42" s="669" t="s">
        <v>968</v>
      </c>
      <c r="C42" s="670"/>
      <c r="D42" s="670"/>
      <c r="E42" s="670"/>
      <c r="F42" s="671"/>
    </row>
    <row r="43" spans="2:7" ht="65.099999999999994" customHeight="1">
      <c r="B43" s="669" t="s">
        <v>969</v>
      </c>
      <c r="C43" s="670"/>
      <c r="D43" s="670"/>
      <c r="E43" s="670"/>
      <c r="F43" s="671"/>
    </row>
    <row r="44" spans="2:7" ht="65.099999999999994" customHeight="1" thickBot="1">
      <c r="B44" s="672" t="s">
        <v>970</v>
      </c>
      <c r="C44" s="673"/>
      <c r="D44" s="673"/>
      <c r="E44" s="673"/>
      <c r="F44" s="674"/>
    </row>
    <row r="47" spans="2:7" ht="15" thickBot="1"/>
    <row r="48" spans="2:7" ht="30" customHeight="1">
      <c r="B48" s="1414" t="s">
        <v>971</v>
      </c>
      <c r="C48" s="1415"/>
      <c r="D48" s="1415"/>
      <c r="E48" s="1415"/>
      <c r="F48" s="1416"/>
      <c r="G48" s="616"/>
    </row>
    <row r="49" spans="2:7" ht="36.75" customHeight="1">
      <c r="B49" s="1433" t="s">
        <v>972</v>
      </c>
      <c r="C49" s="1434"/>
      <c r="D49" s="1435"/>
      <c r="E49" s="1435"/>
      <c r="F49" s="1436"/>
    </row>
    <row r="50" spans="2:7">
      <c r="B50" s="643" t="s">
        <v>951</v>
      </c>
      <c r="C50" s="1437" t="s">
        <v>973</v>
      </c>
      <c r="D50" s="1438"/>
      <c r="E50" s="1439"/>
      <c r="F50" s="644" t="s">
        <v>961</v>
      </c>
      <c r="G50" s="617"/>
    </row>
    <row r="51" spans="2:7">
      <c r="B51" s="601" t="s">
        <v>974</v>
      </c>
      <c r="C51" s="1440" t="s">
        <v>975</v>
      </c>
      <c r="D51" s="1440"/>
      <c r="E51" s="1440"/>
      <c r="F51" s="618"/>
      <c r="G51" s="617"/>
    </row>
    <row r="52" spans="2:7">
      <c r="B52" s="602" t="s">
        <v>976</v>
      </c>
      <c r="C52" s="1441" t="s">
        <v>977</v>
      </c>
      <c r="D52" s="1441"/>
      <c r="E52" s="1441"/>
      <c r="F52" s="618"/>
    </row>
    <row r="53" spans="2:7" ht="47.1" customHeight="1">
      <c r="B53" s="602" t="s">
        <v>978</v>
      </c>
      <c r="C53" s="1441" t="s">
        <v>979</v>
      </c>
      <c r="D53" s="1441"/>
      <c r="E53" s="1441"/>
      <c r="F53" s="618"/>
    </row>
    <row r="54" spans="2:7" ht="26.25" customHeight="1">
      <c r="B54" s="602" t="s">
        <v>980</v>
      </c>
      <c r="C54" s="1441" t="s">
        <v>981</v>
      </c>
      <c r="D54" s="1441"/>
      <c r="E54" s="1441"/>
      <c r="F54" s="618"/>
    </row>
    <row r="55" spans="2:7" ht="12.75" customHeight="1">
      <c r="B55" s="602" t="s">
        <v>982</v>
      </c>
      <c r="C55" s="1441" t="s">
        <v>983</v>
      </c>
      <c r="D55" s="1441"/>
      <c r="E55" s="1441"/>
      <c r="F55" s="618"/>
    </row>
    <row r="56" spans="2:7" ht="13.5" customHeight="1" thickBot="1">
      <c r="B56" s="603" t="s">
        <v>984</v>
      </c>
      <c r="C56" s="1442" t="s">
        <v>985</v>
      </c>
      <c r="D56" s="1442"/>
      <c r="E56" s="1442"/>
      <c r="F56" s="619"/>
    </row>
    <row r="57" spans="2:7">
      <c r="B57" s="604" t="s">
        <v>986</v>
      </c>
      <c r="C57" s="1443"/>
      <c r="D57" s="1443"/>
      <c r="E57" s="1443"/>
      <c r="F57" s="645"/>
    </row>
    <row r="58" spans="2:7">
      <c r="B58" s="605" t="s">
        <v>976</v>
      </c>
      <c r="C58" s="1432"/>
      <c r="D58" s="1432"/>
      <c r="E58" s="1432"/>
      <c r="F58" s="646"/>
    </row>
    <row r="59" spans="2:7">
      <c r="B59" s="605" t="s">
        <v>978</v>
      </c>
      <c r="C59" s="1432"/>
      <c r="D59" s="1432"/>
      <c r="E59" s="1432"/>
      <c r="F59" s="646"/>
    </row>
    <row r="60" spans="2:7">
      <c r="B60" s="605" t="s">
        <v>980</v>
      </c>
      <c r="C60" s="1432"/>
      <c r="D60" s="1432"/>
      <c r="E60" s="1432"/>
      <c r="F60" s="646"/>
    </row>
    <row r="61" spans="2:7">
      <c r="B61" s="605" t="s">
        <v>982</v>
      </c>
      <c r="C61" s="1432"/>
      <c r="D61" s="1432"/>
      <c r="E61" s="1432"/>
      <c r="F61" s="646"/>
    </row>
    <row r="62" spans="2:7" ht="15" thickBot="1">
      <c r="B62" s="606" t="s">
        <v>984</v>
      </c>
      <c r="C62" s="1447"/>
      <c r="D62" s="1447"/>
      <c r="E62" s="1447"/>
      <c r="F62" s="647"/>
    </row>
    <row r="63" spans="2:7">
      <c r="B63" s="604" t="s">
        <v>987</v>
      </c>
      <c r="C63" s="1443"/>
      <c r="D63" s="1443"/>
      <c r="E63" s="1443"/>
      <c r="F63" s="645"/>
    </row>
    <row r="64" spans="2:7">
      <c r="B64" s="605" t="s">
        <v>976</v>
      </c>
      <c r="C64" s="1432"/>
      <c r="D64" s="1432"/>
      <c r="E64" s="1432"/>
      <c r="F64" s="646"/>
    </row>
    <row r="65" spans="2:7">
      <c r="B65" s="605" t="s">
        <v>978</v>
      </c>
      <c r="C65" s="1432"/>
      <c r="D65" s="1432"/>
      <c r="E65" s="1432"/>
      <c r="F65" s="646"/>
    </row>
    <row r="66" spans="2:7">
      <c r="B66" s="605" t="s">
        <v>980</v>
      </c>
      <c r="C66" s="1432"/>
      <c r="D66" s="1432"/>
      <c r="E66" s="1432"/>
      <c r="F66" s="646"/>
    </row>
    <row r="67" spans="2:7">
      <c r="B67" s="605" t="s">
        <v>982</v>
      </c>
      <c r="C67" s="1432"/>
      <c r="D67" s="1432"/>
      <c r="E67" s="1432"/>
      <c r="F67" s="646"/>
    </row>
    <row r="68" spans="2:7" ht="15" thickBot="1">
      <c r="B68" s="606" t="s">
        <v>984</v>
      </c>
      <c r="C68" s="1447"/>
      <c r="D68" s="1447"/>
      <c r="E68" s="1447"/>
      <c r="F68" s="647"/>
    </row>
    <row r="71" spans="2:7" ht="15" thickBot="1"/>
    <row r="72" spans="2:7" ht="30" customHeight="1">
      <c r="B72" s="652" t="s">
        <v>988</v>
      </c>
      <c r="C72" s="653"/>
      <c r="D72" s="653"/>
      <c r="E72" s="653"/>
      <c r="F72" s="654"/>
      <c r="G72" s="617"/>
    </row>
    <row r="73" spans="2:7" ht="28.5" customHeight="1">
      <c r="B73" s="1448" t="s">
        <v>989</v>
      </c>
      <c r="C73" s="1449"/>
      <c r="D73" s="1449"/>
      <c r="E73" s="1449"/>
      <c r="F73" s="1450"/>
      <c r="G73" s="617"/>
    </row>
    <row r="74" spans="2:7">
      <c r="B74" s="655" t="s">
        <v>951</v>
      </c>
      <c r="C74" s="656" t="s">
        <v>990</v>
      </c>
      <c r="D74" s="656" t="s">
        <v>954</v>
      </c>
      <c r="E74" s="656" t="s">
        <v>955</v>
      </c>
      <c r="F74" s="657" t="s">
        <v>991</v>
      </c>
      <c r="G74" s="617"/>
    </row>
    <row r="75" spans="2:7" ht="115.2">
      <c r="B75" s="622" t="s">
        <v>779</v>
      </c>
      <c r="C75" s="675">
        <f>+IF('Homologación METT - GEF 7'!L5="","",'Homologación METT - GEF 7'!L5)</f>
        <v>3</v>
      </c>
      <c r="D75" s="658"/>
      <c r="E75" s="658"/>
      <c r="F75" s="659" t="s">
        <v>992</v>
      </c>
      <c r="G75" s="617"/>
    </row>
    <row r="76" spans="2:7" ht="96" customHeight="1">
      <c r="B76" s="622" t="s">
        <v>780</v>
      </c>
      <c r="C76" s="1444" t="str">
        <f>+'Homologación METT - GEF 7'!G5</f>
        <v>Las áreas que hacen parte del Sistema Nacional de Áreas Protegidas - SINAP están legalmente constituidas, por lo que éstas áreas se encuentran en un nivel 3.</v>
      </c>
      <c r="D76" s="1445"/>
      <c r="E76" s="1445"/>
      <c r="F76" s="1446"/>
    </row>
    <row r="77" spans="2:7" ht="115.2">
      <c r="B77" s="622" t="s">
        <v>781</v>
      </c>
      <c r="C77" s="675">
        <f>+IF('Homologación METT - GEF 7'!L9="","",'Homologación METT - GEF 7'!L9)</f>
        <v>1</v>
      </c>
      <c r="D77" s="658"/>
      <c r="E77" s="658"/>
      <c r="F77" s="659" t="s">
        <v>782</v>
      </c>
    </row>
    <row r="78" spans="2:7" ht="147.9" customHeight="1">
      <c r="B78" s="622" t="s">
        <v>780</v>
      </c>
      <c r="C78" s="1444" t="str">
        <f>+IF('Resumen '!E21="","",'Resumen '!E21)</f>
        <v>El área protegida cuenta con la siguiente Zonificación ambiental: Zona de preservación, zona de restauración, zona de conservación y zona de uso público en esta zona esta permitido el turismo y a pesar de no estar regulado no existe una incidencia directa de esta actividad que afecte la zonificación; se ha dado cumplimiento a la regulación de uso establecida y aprobada, sin embargo no se cuenta con un esquema de control y vigilancia, la información incluida aqui hace parte del seguimiento del área por parte de la autoridad ambiental y la comunidad.</v>
      </c>
      <c r="D78" s="1445"/>
      <c r="E78" s="1445"/>
      <c r="F78" s="1446"/>
    </row>
    <row r="79" spans="2:7" ht="129.6">
      <c r="B79" s="622" t="s">
        <v>783</v>
      </c>
      <c r="C79" s="675">
        <f>+IF('Homologación METT - GEF 7'!L13="","",'Homologación METT - GEF 7'!L13)</f>
        <v>0</v>
      </c>
      <c r="D79" s="658"/>
      <c r="E79" s="658"/>
      <c r="F79" s="659" t="s">
        <v>784</v>
      </c>
    </row>
    <row r="80" spans="2:7" ht="147.9" customHeight="1">
      <c r="B80" s="622" t="s">
        <v>780</v>
      </c>
      <c r="C80" s="1444" t="str">
        <f>+IF('Resumen '!E35="","",'Resumen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D80" s="1445"/>
      <c r="E80" s="1445"/>
      <c r="F80" s="1446"/>
    </row>
    <row r="81" spans="2:7" ht="100.8">
      <c r="B81" s="622" t="s">
        <v>785</v>
      </c>
      <c r="C81" s="675" t="str">
        <f>+IF('Homologación METT - GEF 7'!L17="","",'Homologación METT - GEF 7'!L17)</f>
        <v>1</v>
      </c>
      <c r="D81" s="658"/>
      <c r="E81" s="658"/>
      <c r="F81" s="659" t="s">
        <v>786</v>
      </c>
    </row>
    <row r="82" spans="2:7" ht="147.9" customHeight="1">
      <c r="B82" s="622" t="s">
        <v>780</v>
      </c>
      <c r="C82" s="1444" t="str">
        <f>+IF('Resumen '!E6="","",'Resumen '!E6)</f>
        <v>A) El área protegida cuenta con 7 objetos de conservación, los cuales estan siendo reeplanteados en la actualización del PMA que se encuentra vencido.:Bosque seco Tropical (Bs-T): Desde la realización del PMA no se ha realizado un monitoreo que determine el estado actual del bosque seco en AP.
Cuerpos de Agua : Se cuenta con un documento donde se plasma la identificación de los cuerpos de agua presente en la zona y un estudio de la calidad de agua y estado fisico-quimico en que se encuetran.
Comunidad de Aves : se cuenta con un listado actualizado de la comunidad de aves en el AP,  a traves de observaciones realizados por organizaciones externas se han reportado un número importante de especies (240) en la zona que incluyen especies endemicas y casi endemicas, cifra importante a nivel departamental. 
Fauna Objeto de Cacería: Por medio del Centro de Reacción Inmediata CRIA-de la CRA no reporta para la zona cifras de decomiso o de actividad de caceria ilegal, sin embargo en mesa de trabajo realizada con la comunidad de la zona informan que se presentan algunos casos de caseria muy esporadicos especialmente de aves para comercilización y otros casos para autoconsumo.
Tradición Artesanal con la Iraca : Si bien en el AP las mujeres se caracterizan por el arte del tejido de manera cultural,la Palma de Iraca no se da en la zona acuerdo a un estudio realizado por la CRA, esta materia prima para la elboración de productos llega a Usiacurí proveniente de los montes de Maria- Bolivar, por lo tanto este objeto de conservación sera reemplantado en la actualización del PMA Luriza.
Conocimiento y uso sostenible de las Plantas Medicinales: No se ha realizado un estudio que permita verificar el estado de este objeto de conservación.
Carreto (Aspidosperma polyneuron): Para la declaratoria del AP se encontro una pobalción de esta especie en estado de amaneza, sin embargo no se cuenta con información precisa del estado actual de la especie , por lo tanto este objeto de conservación será reeplanteado en la actualización del PMA.
B)El Distrito Regional de Manejo Integrado DRMI Luriza, no cuenta con una anàlisis de integradad Ecològica que permita realizar una evaluaciòn temporal del estado de la cobertura vegetal desde inicio de su declaratoria en el año 2011 hace 10 años; Sin embargo algunas gestiones realizadas desde la CRA como entiddad administradora ha gestionado la compra de 452 hectareas de propietarios de predios privados de 837 declaradas, lo que ha permitido que se observe una recuperaciòn de la cobertura vegetal debido al abandono de actividades como ganaderìa o agricultura muy comunes a realziar en estos predios.</v>
      </c>
      <c r="D82" s="1445"/>
      <c r="E82" s="1445"/>
      <c r="F82" s="1446"/>
    </row>
    <row r="83" spans="2:7" ht="187.2">
      <c r="B83" s="622" t="s">
        <v>787</v>
      </c>
      <c r="C83" s="675">
        <f>+IF('Homologación METT - GEF 7'!L21="","",'Homologación METT - GEF 7'!L21)</f>
        <v>3</v>
      </c>
      <c r="D83" s="658"/>
      <c r="E83" s="658"/>
      <c r="F83" s="659" t="s">
        <v>788</v>
      </c>
    </row>
    <row r="84" spans="2:7" ht="147.9" customHeight="1">
      <c r="B84" s="622" t="s">
        <v>780</v>
      </c>
      <c r="C84" s="1444" t="str">
        <f>+IF('Resumen '!E16="","",'Resumen '!E16)</f>
        <v>El diseño del área protegida es coherente con la zonificación, sin embargo con el ejercicio de actualización del PM se plantera la modificación de la misma respondiendo a unos procesos de restauración natural que ha tenido la zona reflejados sobretodo en el saneamiento predial que ha permitido una recuperaación significativa de la cobertura vegetal.</v>
      </c>
      <c r="D84" s="1445"/>
      <c r="E84" s="1445"/>
      <c r="F84" s="1446"/>
    </row>
    <row r="85" spans="2:7" ht="132.9" customHeight="1">
      <c r="B85" s="622" t="s">
        <v>789</v>
      </c>
      <c r="C85" s="675">
        <f>+IF('Homologación METT - GEF 7'!L25="","",'Homologación METT - GEF 7'!L25)</f>
        <v>3</v>
      </c>
      <c r="D85" s="658"/>
      <c r="E85" s="658"/>
      <c r="F85" s="659" t="s">
        <v>790</v>
      </c>
    </row>
    <row r="86" spans="2:7" ht="147.9" customHeight="1">
      <c r="B86" s="622" t="s">
        <v>780</v>
      </c>
      <c r="C86" s="1444" t="str">
        <f>+IF('Resumen '!E17="","",'Resumen '!E17)</f>
        <v>El AP cuenta con limites claros, y alinderamiento de los predios adquiridos por la CRA.</v>
      </c>
      <c r="D86" s="1445"/>
      <c r="E86" s="1445"/>
      <c r="F86" s="1446"/>
    </row>
    <row r="87" spans="2:7" ht="86.4">
      <c r="B87" s="622" t="s">
        <v>791</v>
      </c>
      <c r="C87" s="675">
        <f>+IF('Homologación METT - GEF 7'!L29="","",'Homologación METT - GEF 7'!L29)</f>
        <v>2</v>
      </c>
      <c r="D87" s="658"/>
      <c r="E87" s="658"/>
      <c r="F87" s="659" t="s">
        <v>792</v>
      </c>
    </row>
    <row r="88" spans="2:7" ht="147.9" customHeight="1">
      <c r="B88" s="622" t="s">
        <v>780</v>
      </c>
      <c r="C88" s="1444" t="str">
        <f>+IF('Resumen '!E18="","",'Resumen '!E18)</f>
        <v>EL PM elborado se constituyo como la herramienta técnica que consolido la declaratoria del AP en el año 2011, siendo asi la situación en estos momentos este PM se encuentra desctualizado y la implementación de las actividades estrategicas planteadas han sido desarrolladas de manera parcial con la comunidad y con los actores locales, generando una necesidad de tener en cuenta a otros actores de inicidencia territorial como la gobernación, academias entre otros, que permitan fortalecer la implementación y seguimiento de las actividades inmersas en el Plan de Acción, de igual manera se hace necesario la revisión del estado financiero de la misma, acuerdo a lo analizado se puede definir que el PM ha tenido una implementación de un 55%.</v>
      </c>
      <c r="D88" s="1445"/>
      <c r="E88" s="1445"/>
      <c r="F88" s="1446"/>
    </row>
    <row r="89" spans="2:7" ht="28.8">
      <c r="B89" s="622" t="s">
        <v>793</v>
      </c>
      <c r="C89" s="675">
        <f>+IF(SUM('Homologación METT - GEF 7'!L33:L35)=0,0,AVERAGEIF('Homologación METT - GEF 7'!L33:L35,"&gt;0"))</f>
        <v>1</v>
      </c>
      <c r="D89" s="658"/>
      <c r="E89" s="658"/>
      <c r="F89" s="659" t="s">
        <v>993</v>
      </c>
      <c r="G89" s="617"/>
    </row>
    <row r="90" spans="2:7" ht="147.9" customHeight="1">
      <c r="B90" s="622" t="s">
        <v>780</v>
      </c>
      <c r="C90" s="1444" t="str">
        <f>+CONCATENATE('Resumen '!E27,"",'Resumen '!E30,"",'Resumen '!E32)</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concertación.El área protegida no cuenta con un protocolo de manejo de conflictos, actualmente la manera de manejar un conflicto presentados entres los actores estrategicos es a traves de contacto directo con la parte involucrada tratando de esta manera regular o mitigar la problematica presentada.El AP incorpora en algunas de sus actividades la participación de hombres, mujeres, niños y jovenes como en campañas de siembra, artesanias y temas culturales, sin embargo no existe un programa definido para cada uno de ellos que se evidencia en la Planeación y manejo del AP.</v>
      </c>
      <c r="D90" s="1445"/>
      <c r="E90" s="1445"/>
      <c r="F90" s="1446"/>
    </row>
    <row r="91" spans="2:7" ht="28.8">
      <c r="B91" s="622" t="s">
        <v>794</v>
      </c>
      <c r="C91" s="675">
        <f>+IF('Homologación METT - GEF 7'!L36="","",'Homologación METT - GEF 7'!L36)</f>
        <v>1</v>
      </c>
      <c r="D91" s="658"/>
      <c r="E91" s="658"/>
      <c r="F91" s="659" t="s">
        <v>993</v>
      </c>
      <c r="G91" s="617"/>
    </row>
    <row r="92" spans="2:7" ht="96" customHeight="1">
      <c r="B92" s="622" t="s">
        <v>780</v>
      </c>
      <c r="C92" s="1444" t="str">
        <f>+IF('Homologación METT - GEF 7'!G36="","",'Homologación METT - GEF 7'!G36)</f>
        <v>Todas las áreas protegidas del SINAP cuentan con una ruta definida para la actualización de los planes de manejo</v>
      </c>
      <c r="D92" s="1445"/>
      <c r="E92" s="1445"/>
      <c r="F92" s="1446"/>
    </row>
    <row r="93" spans="2:7" ht="28.8">
      <c r="B93" s="622" t="s">
        <v>795</v>
      </c>
      <c r="C93" s="675">
        <f>+IF(SUM('Homologación METT - GEF 7'!L37:L38)=0,0,AVERAGEIF('Homologación METT - GEF 7'!L37:L38,"&gt;0"))</f>
        <v>0</v>
      </c>
      <c r="D93" s="658"/>
      <c r="E93" s="658"/>
      <c r="F93" s="659" t="s">
        <v>993</v>
      </c>
      <c r="G93" s="617"/>
    </row>
    <row r="94" spans="2:7" ht="147.9" customHeight="1">
      <c r="B94" s="622" t="s">
        <v>780</v>
      </c>
      <c r="C94" s="1444" t="str">
        <f>+CONCATENATE('Resumen '!E25,"",'Resumen '!E23,"")</f>
        <v>Para el AP  es la primera vez que se realiza un análisis de efectividad y manejo, se generan reportes semestrales de cumplimiento de indicadores y metas establecidas en el PAC institucional 2020-2023.La información base del AP es la relacionada con el documento del PM elaborada en el año 2011, es por ello que la entidad ambiental esta realizando los esfuerzos para la actualización de la misma y poder contar asi con nuevas acciones y estrategias de manejo del AP.</v>
      </c>
      <c r="D94" s="1445"/>
      <c r="E94" s="1445"/>
      <c r="F94" s="1446"/>
    </row>
    <row r="95" spans="2:7" ht="57.6">
      <c r="B95" s="622" t="s">
        <v>796</v>
      </c>
      <c r="C95" s="675">
        <f>+IF('Homologación METT - GEF 7'!L39="","",'Homologación METT - GEF 7'!L39)</f>
        <v>1</v>
      </c>
      <c r="D95" s="658"/>
      <c r="E95" s="658"/>
      <c r="F95" s="659" t="s">
        <v>797</v>
      </c>
    </row>
    <row r="96" spans="2:7" ht="147.9" customHeight="1">
      <c r="B96" s="622" t="s">
        <v>780</v>
      </c>
      <c r="C96" s="1444" t="str">
        <f>+IF('Resumen '!E24="","",'Resumen '!E24)</f>
        <v>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v>
      </c>
      <c r="D96" s="1445"/>
      <c r="E96" s="1445"/>
      <c r="F96" s="1446"/>
    </row>
    <row r="97" spans="2:6" ht="158.4">
      <c r="B97" s="622" t="s">
        <v>798</v>
      </c>
      <c r="C97" s="675">
        <f>+IF('Homologación METT - GEF 7'!L43="","",'Homologación METT - GEF 7'!L43)</f>
        <v>0</v>
      </c>
      <c r="D97" s="658"/>
      <c r="E97" s="658"/>
      <c r="F97" s="659" t="s">
        <v>799</v>
      </c>
    </row>
    <row r="98" spans="2:6" ht="147.9" customHeight="1">
      <c r="B98" s="622" t="s">
        <v>780</v>
      </c>
      <c r="C98" s="1444" t="str">
        <f>+IF('Resumen '!E23="","",'Resumen '!E23)</f>
        <v>La información base del AP es la relacionada con el documento del PM elaborada en el año 2011, es por ello que la entidad ambiental esta realizando los esfuerzos para la actualización de la misma y poder contar asi con nuevas acciones y estrategias de manejo del AP.</v>
      </c>
      <c r="D98" s="1445"/>
      <c r="E98" s="1445"/>
      <c r="F98" s="1446"/>
    </row>
    <row r="99" spans="2:6" ht="129.6">
      <c r="B99" s="622" t="s">
        <v>994</v>
      </c>
      <c r="C99" s="675">
        <f>+IF(SUM('Homologación METT - GEF 7'!L47:L51)=0,0,AVERAGEIF('Homologación METT - GEF 7'!L47:L51,"&gt;0"))</f>
        <v>1</v>
      </c>
      <c r="D99" s="658"/>
      <c r="E99" s="658"/>
      <c r="F99" s="659" t="s">
        <v>800</v>
      </c>
    </row>
    <row r="100" spans="2:6" ht="147.9" customHeight="1">
      <c r="B100" s="622" t="s">
        <v>780</v>
      </c>
      <c r="C100" s="1444" t="str">
        <f>+CONCATENATE('Resumen '!E14,"",'Resumen '!E21)</f>
        <v>Como resultado del ejercicio identificación de impulsores de transformación y perdida de la biodiversidad en el AP, se plasmaron con participación de la comunidad y ente territorial conflictos socioambientales generados por presiones y amenazas esto incluye en primera medida, el turismo no regulado, actividades ganaderas y agropecuarias, contaminación de residuos sólidos y aguas servidas, deslizamientos, inundaciones, tráfico de especies, especies invasoras y sequias entre otros,El área protegida cuenta con la siguiente Zonificación ambiental: Zona de preservación, zona de restauración, zona de conservación y zona de uso público en esta zona esta permitido el turismo y a pesar de no estar regulado no existe una incidencia directa de esta actividad que afecte la zonificación; se ha dado cumplimiento a la regulación de uso establecida y aprobada, sin embargo no se cuenta con un esquema de control y vigilancia, la información incluida aqui hace parte del seguimiento del área por parte de la autoridad ambiental y la comunidad.</v>
      </c>
      <c r="D100" s="1445"/>
      <c r="E100" s="1445"/>
      <c r="F100" s="1446"/>
    </row>
    <row r="101" spans="2:6" ht="100.8">
      <c r="B101" s="622" t="s">
        <v>801</v>
      </c>
      <c r="C101" s="675">
        <f>+IF('Homologación METT - GEF 7'!L55="","",'Homologación METT - GEF 7'!L55)</f>
        <v>1</v>
      </c>
      <c r="D101" s="658"/>
      <c r="E101" s="658"/>
      <c r="F101" s="659" t="s">
        <v>802</v>
      </c>
    </row>
    <row r="102" spans="2:6" ht="147.9" customHeight="1">
      <c r="B102" s="622" t="s">
        <v>780</v>
      </c>
      <c r="C102" s="1444" t="str">
        <f>+'Resumen '!E23</f>
        <v>La información base del AP es la relacionada con el documento del PM elaborada en el año 2011, es por ello que la entidad ambiental esta realizando los esfuerzos para la actualización de la misma y poder contar asi con nuevas acciones y estrategias de manejo del AP.</v>
      </c>
      <c r="D102" s="1445"/>
      <c r="E102" s="1445"/>
      <c r="F102" s="1446"/>
    </row>
    <row r="103" spans="2:6" ht="129.6">
      <c r="B103" s="622" t="s">
        <v>803</v>
      </c>
      <c r="C103" s="675">
        <f>+IF('Homologación METT - GEF 7'!L59="","",'Homologación METT - GEF 7'!L59)</f>
        <v>1</v>
      </c>
      <c r="D103" s="658"/>
      <c r="E103" s="658"/>
      <c r="F103" s="659" t="s">
        <v>804</v>
      </c>
    </row>
    <row r="104" spans="2:6" ht="147.9" customHeight="1">
      <c r="B104" s="622" t="s">
        <v>780</v>
      </c>
      <c r="C104" s="1444" t="str">
        <f>+'Resumen '!E24</f>
        <v>Acuerdo a las lineas de gestión establecidas para el PM, se evidencia que se han realizado acciones parciales de las acciones estrategicas, sin embargo no se ha manejado una continuidad de la misma y no se han realzado una linea de monitoreo que permita evaluar el nivel de avance de estas lienas de gestión que están enmarcadas en los objetivos de conservación identificadas para el área protegida.</v>
      </c>
      <c r="D104" s="1445"/>
      <c r="E104" s="1445"/>
      <c r="F104" s="1446"/>
    </row>
    <row r="105" spans="2:6" ht="72">
      <c r="B105" s="622" t="s">
        <v>805</v>
      </c>
      <c r="C105" s="675">
        <f>+IF('Homologación METT - GEF 7'!L63="","",'Homologación METT - GEF 7'!L63)</f>
        <v>0</v>
      </c>
      <c r="D105" s="658"/>
      <c r="E105" s="658"/>
      <c r="F105" s="659" t="s">
        <v>806</v>
      </c>
    </row>
    <row r="106" spans="2:6" ht="147.9" customHeight="1">
      <c r="B106" s="622" t="s">
        <v>780</v>
      </c>
      <c r="C106" s="1444" t="str">
        <f>+'Resumen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D106" s="1445"/>
      <c r="E106" s="1445"/>
      <c r="F106" s="1446"/>
    </row>
    <row r="107" spans="2:6" ht="86.4">
      <c r="B107" s="622" t="s">
        <v>807</v>
      </c>
      <c r="C107" s="675">
        <f>+IF('Homologación METT - GEF 7'!L67="","",'Homologación METT - GEF 7'!L67)</f>
        <v>1</v>
      </c>
      <c r="D107" s="658"/>
      <c r="E107" s="658"/>
      <c r="F107" s="659" t="s">
        <v>808</v>
      </c>
    </row>
    <row r="108" spans="2:6" ht="147.9" customHeight="1">
      <c r="B108" s="622" t="s">
        <v>780</v>
      </c>
      <c r="C108" s="1444" t="str">
        <f>+'Resumen '!E35</f>
        <v>Actualmente a manera institucional sólo se cuenta con dos personas a manera de contratación de orden por prestacion de servicios encargadas del manejo de las cinco areas protegidas con las que cuenta el departamento del Atlántico, si bien el talento humano contratado para tal fin cuenta con la formación y experiencia necesaria para el tema no es suficiente para dar un manejo integral de las mismas, asi mismo no existe una articulación interna que permita conocer acciones que se realizan en el área protegida que permita evaluar su continuidad.</v>
      </c>
      <c r="D108" s="1445"/>
      <c r="E108" s="1445"/>
      <c r="F108" s="1446"/>
    </row>
    <row r="109" spans="2:6" ht="100.8">
      <c r="B109" s="622" t="s">
        <v>809</v>
      </c>
      <c r="C109" s="675">
        <f>+IF('Homologación METT - GEF 7'!L71="","",'Homologación METT - GEF 7'!L71)</f>
        <v>1</v>
      </c>
      <c r="D109" s="658"/>
      <c r="E109" s="658"/>
      <c r="F109" s="659" t="s">
        <v>810</v>
      </c>
    </row>
    <row r="110" spans="2:6" ht="147.9" customHeight="1">
      <c r="B110" s="622" t="s">
        <v>780</v>
      </c>
      <c r="C110" s="1444"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D110" s="1445"/>
      <c r="E110" s="1445"/>
      <c r="F110" s="1446"/>
    </row>
    <row r="111" spans="2:6" ht="129.6">
      <c r="B111" s="622" t="s">
        <v>811</v>
      </c>
      <c r="C111" s="675">
        <f>+IF('Homologación METT - GEF 7'!L75="","",'Homologación METT - GEF 7'!L75)</f>
        <v>2</v>
      </c>
      <c r="D111" s="658"/>
      <c r="E111" s="658"/>
      <c r="F111" s="659" t="s">
        <v>812</v>
      </c>
    </row>
    <row r="112" spans="2:6" ht="147.9" customHeight="1">
      <c r="B112" s="622" t="s">
        <v>780</v>
      </c>
      <c r="C112" s="1444"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D112" s="1445"/>
      <c r="E112" s="1445"/>
      <c r="F112" s="1446"/>
    </row>
    <row r="113" spans="2:7" ht="72">
      <c r="B113" s="622" t="s">
        <v>813</v>
      </c>
      <c r="C113" s="675">
        <f>+IF('Homologación METT - GEF 7'!L79="","",'Homologación METT - GEF 7'!L79)</f>
        <v>1</v>
      </c>
      <c r="D113" s="658"/>
      <c r="E113" s="658"/>
      <c r="F113" s="659" t="s">
        <v>814</v>
      </c>
    </row>
    <row r="114" spans="2:7" ht="147.9" customHeight="1">
      <c r="B114" s="622" t="s">
        <v>780</v>
      </c>
      <c r="C114" s="1444" t="str">
        <f>+'Resumen '!E34</f>
        <v>La asignación presupuestal de la autoridad ambiental para las áreas protegidas corresponde al cumpliminento de indicadores esepcificos los cuales son destinados para las cinco áreas protegidas con las que cuenta actualmente, aproximadaamente el presupuesto designado para Luriza es de $ 120.000.000, No se cuenta con un análisis de brecha financieraa ni con mecanismos para reducir la misma.</v>
      </c>
      <c r="D114" s="1445"/>
      <c r="E114" s="1445"/>
      <c r="F114" s="1446"/>
    </row>
    <row r="115" spans="2:7" ht="86.4">
      <c r="B115" s="622" t="s">
        <v>815</v>
      </c>
      <c r="C115" s="675">
        <f>+IF('Homologación METT - GEF 7'!L83="","",'Homologación METT - GEF 7'!L83)</f>
        <v>3</v>
      </c>
      <c r="D115" s="658"/>
      <c r="E115" s="658"/>
      <c r="F115" s="659" t="s">
        <v>816</v>
      </c>
    </row>
    <row r="116" spans="2:7" ht="147.9" customHeight="1">
      <c r="B116" s="622" t="s">
        <v>780</v>
      </c>
      <c r="C116" s="1444" t="str">
        <f>+'Resumen '!E36</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D116" s="1445"/>
      <c r="E116" s="1445"/>
      <c r="F116" s="1446"/>
    </row>
    <row r="117" spans="2:7" ht="57.6">
      <c r="B117" s="622" t="s">
        <v>817</v>
      </c>
      <c r="C117" s="675">
        <f>+IF('Homologación METT - GEF 7'!L87="","",'Homologación METT - GEF 7'!L87)</f>
        <v>2</v>
      </c>
      <c r="D117" s="658"/>
      <c r="E117" s="658"/>
      <c r="F117" s="659" t="s">
        <v>818</v>
      </c>
    </row>
    <row r="118" spans="2:7" ht="147.9" customHeight="1">
      <c r="B118" s="622" t="s">
        <v>780</v>
      </c>
      <c r="C118" s="1444" t="str">
        <f>+'Resumen '!E36</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D118" s="1445"/>
      <c r="E118" s="1445"/>
      <c r="F118" s="1446"/>
    </row>
    <row r="119" spans="2:7" ht="86.4">
      <c r="B119" s="622" t="s">
        <v>819</v>
      </c>
      <c r="C119" s="675">
        <f>+IF('Homologación METT - GEF 7'!L91="","",'Homologación METT - GEF 7'!L91)</f>
        <v>2</v>
      </c>
      <c r="D119" s="658"/>
      <c r="E119" s="658"/>
      <c r="F119" s="659" t="s">
        <v>820</v>
      </c>
    </row>
    <row r="120" spans="2:7" ht="147.9" customHeight="1">
      <c r="B120" s="622" t="s">
        <v>780</v>
      </c>
      <c r="C120" s="1444" t="str">
        <f>+'Resumen '!E29</f>
        <v>En el PM cuenta con estrategias de educación ambiental dirigidas a la comunidad del área, determinadas a la necesidad de conservación de la misma, de igual manera como eje transversal la autoridad ambiental maneja procesos de fortalecimiento en capacidades continuos dirigidos a la comunidad del área protegida, ente territorial , organizaciones e instituciones educativas de manera continua en el municipio de Usiacurí, algunas capacitaciones realizadas en el área son : Conservación de Bosque seco, Guianza y recorridos por la naturaleza en convenio con el SENA, Huertas caseras, Medidas de adaptación al cambio climatico, manejo y disposición final de residuos sólidos.</v>
      </c>
      <c r="D120" s="1445"/>
      <c r="E120" s="1445"/>
      <c r="F120" s="1446"/>
    </row>
    <row r="121" spans="2:7" ht="129.6">
      <c r="B121" s="622" t="s">
        <v>821</v>
      </c>
      <c r="C121" s="675">
        <f>+IF('Homologación METT - GEF 7'!L95="","",'Homologación METT - GEF 7'!L95)</f>
        <v>3</v>
      </c>
      <c r="D121" s="658"/>
      <c r="E121" s="658"/>
      <c r="F121" s="659" t="s">
        <v>822</v>
      </c>
    </row>
    <row r="122" spans="2:7" ht="147.9" customHeight="1">
      <c r="B122" s="622" t="s">
        <v>780</v>
      </c>
      <c r="C122" s="1444" t="str">
        <f>+'Resumen '!E22</f>
        <v>El área protegida se encuenttra articulada con el Plan de ordenamiento territorial de los municipios de Usiacurí y Piojó siendo reconocida como una determinante ambiental. A traves de convenios instirintucionales elaborados entre la CRA y el municipio de Usiacurí fueron implementadas acciones tendientes a la conservación del DRMI luriza.</v>
      </c>
      <c r="D122" s="1445"/>
      <c r="E122" s="1445"/>
      <c r="F122" s="1446"/>
    </row>
    <row r="123" spans="2:7" ht="72">
      <c r="B123" s="622" t="s">
        <v>823</v>
      </c>
      <c r="C123" s="675">
        <f>+IF('Homologación METT - GEF 7'!L99="","",'Homologación METT - GEF 7'!L99)</f>
        <v>0</v>
      </c>
      <c r="D123" s="658"/>
      <c r="E123" s="658"/>
      <c r="F123" s="659" t="s">
        <v>993</v>
      </c>
      <c r="G123" s="617"/>
    </row>
    <row r="124" spans="2:7" ht="147.9" customHeight="1">
      <c r="B124" s="622" t="s">
        <v>780</v>
      </c>
      <c r="C124" s="1444" t="str">
        <f>+'Resumen '!E18</f>
        <v>EL PM elborado se constituyo como la herramienta técnica que consolido la declaratoria del AP en el año 2011, siendo asi la situación en estos momentos este PM se encuentra desctualizado y la implementación de las actividades estrategicas planteadas han sido desarrolladas de manera parcial con la comunidad y con los actores locales, generando una necesidad de tener en cuenta a otros actores de inicidencia territorial como la gobernación, academias entre otros, que permitan fortalecer la implementación y seguimiento de las actividades inmersas en el Plan de Acción, de igual manera se hace necesario la revisión del estado financiero de la misma, acuerdo a lo analizado se puede definir que el PM ha tenido una implementación de un 55%.</v>
      </c>
      <c r="D124" s="1445"/>
      <c r="E124" s="1445"/>
      <c r="F124" s="1446"/>
    </row>
    <row r="125" spans="2:7" ht="57.6">
      <c r="B125" s="622" t="s">
        <v>995</v>
      </c>
      <c r="C125" s="675">
        <f>+IF(SUM('Homologación METT - GEF 7'!L100:L101)=0,0,AVERAGEIF('Homologación METT - GEF 7'!L100:L101,"&gt;0"))</f>
        <v>1</v>
      </c>
      <c r="D125" s="658"/>
      <c r="E125" s="658"/>
      <c r="F125" s="659" t="s">
        <v>993</v>
      </c>
      <c r="G125" s="615"/>
    </row>
    <row r="126" spans="2:7" ht="147.9" customHeight="1">
      <c r="B126" s="622" t="s">
        <v>780</v>
      </c>
      <c r="C126" s="1444" t="str">
        <f>+CONCATENATE('Resumen '!E19,"",'Resumen '!E20,"")</f>
        <v>El área Potegida no cuenta con estrategias complementarias de conservación ni otras áreas del SINAP a su alrededor, se identifican dos RNSC: los Mameyales y los charcones,ubicadas en el municipio de Piojó localizadas a unos 25 minutos del DRMI Luriza, las cuales serian las mas cercanas acuerdo a la cartografia de áreas protegidas del Atlántico sin embargo no existe una artciulación entre las mismas.Otras áreas administradas por la corporación corresponden a DRMI Palmar del Titi, PNR Los Rosales, RFP El Palomar, DRMI Banco Totumo Bijibna, en dónde el objetivo principal de conservación es el Bosque seco tropical priorizandose de esta manera procesos de compensacion dirigidos a la restauración del bosque.</v>
      </c>
      <c r="D126" s="1445"/>
      <c r="E126" s="1445"/>
      <c r="F126" s="1446"/>
    </row>
    <row r="127" spans="2:7" ht="72">
      <c r="B127" s="622" t="s">
        <v>996</v>
      </c>
      <c r="C127" s="675">
        <f>+IF('Homologación METT - GEF 7'!L102="","",'Homologación METT - GEF 7'!L102)</f>
        <v>1</v>
      </c>
      <c r="D127" s="658"/>
      <c r="E127" s="658"/>
      <c r="F127" s="659" t="s">
        <v>993</v>
      </c>
      <c r="G127" s="620"/>
    </row>
    <row r="128" spans="2:7" ht="147.9" customHeight="1">
      <c r="B128" s="622" t="s">
        <v>780</v>
      </c>
      <c r="C128" s="1444" t="str">
        <f>+'Resumen '!E16</f>
        <v>El diseño del área protegida es coherente con la zonificación, sin embargo con el ejercicio de actualización del PM se plantera la modificación de la misma respondiendo a unos procesos de restauración natural que ha tenido la zona reflejados sobretodo en el saneamiento predial que ha permitido una recuperaación significativa de la cobertura vegetal.</v>
      </c>
      <c r="D128" s="1445"/>
      <c r="E128" s="1445"/>
      <c r="F128" s="1446"/>
    </row>
    <row r="129" spans="2:7" ht="115.2">
      <c r="B129" s="622" t="s">
        <v>826</v>
      </c>
      <c r="C129" s="675">
        <f>+IF('Homologación METT - GEF 7'!L103="","",'Homologación METT - GEF 7'!L103)</f>
        <v>0</v>
      </c>
      <c r="D129" s="658"/>
      <c r="E129" s="658"/>
      <c r="F129" s="659" t="s">
        <v>827</v>
      </c>
    </row>
    <row r="130" spans="2:7" ht="147.9" customHeight="1">
      <c r="B130" s="622" t="s">
        <v>780</v>
      </c>
      <c r="C130" s="1444" t="str">
        <f>+'Resumen '!E27</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D130" s="1445"/>
      <c r="E130" s="1445"/>
      <c r="F130" s="1446"/>
    </row>
    <row r="131" spans="2:7" ht="115.2">
      <c r="B131" s="622" t="s">
        <v>828</v>
      </c>
      <c r="C131" s="675" t="str">
        <f>+IF('Homologación METT - GEF 7'!L107="","",'Homologación METT - GEF 7'!L107)</f>
        <v/>
      </c>
      <c r="D131" s="658"/>
      <c r="E131" s="658"/>
      <c r="F131" s="659" t="s">
        <v>829</v>
      </c>
    </row>
    <row r="132" spans="2:7" ht="147.9" customHeight="1">
      <c r="B132" s="622" t="s">
        <v>780</v>
      </c>
      <c r="C132" s="1444" t="str">
        <f>+'Resumen '!E28</f>
        <v/>
      </c>
      <c r="D132" s="1445"/>
      <c r="E132" s="1445"/>
      <c r="F132" s="1446"/>
    </row>
    <row r="133" spans="2:7" ht="115.2">
      <c r="B133" s="622" t="s">
        <v>830</v>
      </c>
      <c r="C133" s="675">
        <f>+IF('Homologación METT - GEF 7'!L111="","",'Homologación METT - GEF 7'!L111)</f>
        <v>0</v>
      </c>
      <c r="D133" s="658"/>
      <c r="E133" s="658"/>
      <c r="F133" s="659" t="s">
        <v>831</v>
      </c>
    </row>
    <row r="134" spans="2:7" ht="147.9" customHeight="1">
      <c r="B134" s="622" t="s">
        <v>780</v>
      </c>
      <c r="C134" s="1444" t="str">
        <f>+'Resumen '!E27</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D134" s="1445"/>
      <c r="E134" s="1445"/>
      <c r="F134" s="1446"/>
    </row>
    <row r="135" spans="2:7" ht="43.2">
      <c r="B135" s="622" t="s">
        <v>832</v>
      </c>
      <c r="C135" s="675">
        <f>+IF(SUM('Homologación METT - GEF 7'!L115:L117)=0,0,AVERAGEIF('Homologación METT - GEF 7'!L115:L117,"&gt;0"))</f>
        <v>0</v>
      </c>
      <c r="D135" s="658"/>
      <c r="E135" s="658"/>
      <c r="F135" s="659" t="s">
        <v>993</v>
      </c>
      <c r="G135" s="617"/>
    </row>
    <row r="136" spans="2:7" ht="147.9" customHeight="1">
      <c r="B136" s="622" t="s">
        <v>780</v>
      </c>
      <c r="C136" s="1444" t="str">
        <f>+CONCATENATE('Resumen '!E27,"",'Resumen '!E28,"",'Resumen '!E30,"")</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concertación.El área protegida no cuenta con un protocolo de manejo de conflictos, actualmente la manera de manejar un conflicto presentados entres los actores estrategicos es a traves de contacto directo con la parte involucrada tratando de esta manera regular o mitigar la problematica presentada.</v>
      </c>
      <c r="D136" s="1445"/>
      <c r="E136" s="1445"/>
      <c r="F136" s="1446"/>
    </row>
    <row r="137" spans="2:7" ht="43.2">
      <c r="B137" s="622" t="s">
        <v>833</v>
      </c>
      <c r="C137" s="675">
        <f>+IF(SUM('Homologación METT - GEF 7'!L118:L121)=0,0,AVERAGEIF('Homologación METT - GEF 7'!L118:L121,"&gt;0"))</f>
        <v>1</v>
      </c>
      <c r="D137" s="658"/>
      <c r="E137" s="658"/>
      <c r="F137" s="659" t="s">
        <v>993</v>
      </c>
      <c r="G137" s="617"/>
    </row>
    <row r="138" spans="2:7" ht="147.9" customHeight="1">
      <c r="B138" s="622" t="s">
        <v>780</v>
      </c>
      <c r="C138" s="1444" t="str">
        <f>+CONCATENATE('Resumen '!E29,"",'Resumen '!E38,"",'Resumen '!E39,"",'Resumen '!E40,"")</f>
        <v xml:space="preserve">En el PM cuenta con estrategias de educación ambiental dirigidas a la comunidad del área, determinadas a la necesidad de conservación de la misma, de igual manera como eje transversal la autoridad ambiental maneja procesos de fortalecimiento en capacidades continuos dirigidos a la comunidad del área protegida, ente territorial , organizaciones e instituciones educativas de manera continua en el municipio de Usiacurí, algunas capacitaciones realizadas en el área son : Conservación de Bosque seco, Guianza y recorridos por la naturaleza en convenio con el SENA, Huertas caseras, Medidas de adaptación al cambio climatico, manejo y disposición final de residuos sólidos.El AP cuenta con un potencial de la actividad ecoturistica realizada por locales y operadores externos, este sistema productivo no cuenta con una cadena de valor, ni como mercado verde, en el área se identifica un predio privado en el cual  funciona un centro de interpretación que ha sido avalado y certificado como un Negocio Verde de la CRA, este negocio genera trabajo a la comunidad local, con el avance de los procesos la producción de miel y artesanias se esta consolidando dentro del sistema productivo del AP.Aunque se trata desde el nivel local la realziación de buenas prácticas a traves de la activdiad ecoturistica, la falta de ordenamiento del mismo no permite que este sistema productivo seaa sostenible, ni acorde a los obejtivos de conservaación del AP.El área protegida cuenta con vocación ecoturistica, se han venido desarrollando diferentes actividades a lo largo de los años tratando de enfocar esta activdiad en el PM pasado, sin embargo a falta del ordenamiento de la actividad no ha sido posible ya que no se cuenta con estudio de capacidad de carga, identficiación de actores calves como operadores, señalización de los senderos, fortalecimiento organizativo. </v>
      </c>
      <c r="D138" s="1445"/>
      <c r="E138" s="1445"/>
      <c r="F138" s="1446"/>
    </row>
    <row r="139" spans="2:7" ht="28.8">
      <c r="B139" s="622" t="s">
        <v>834</v>
      </c>
      <c r="C139" s="675">
        <f>+IF(SUM('Homologación METT - GEF 7'!L122:L123)=0,0,AVERAGEIF('Homologación METT - GEF 7'!L122:L123,"&gt;0"))</f>
        <v>0</v>
      </c>
      <c r="D139" s="658"/>
      <c r="E139" s="658"/>
      <c r="F139" s="659" t="s">
        <v>993</v>
      </c>
      <c r="G139" s="617"/>
    </row>
    <row r="140" spans="2:7" ht="147.9" customHeight="1">
      <c r="B140" s="622" t="s">
        <v>780</v>
      </c>
      <c r="C140" s="1444" t="str">
        <f>+CONCATENATE('Resumen '!E27,"",'Resumen '!E28)</f>
        <v>No existe un esquema de gobernanza, las acciones encaminadas a la conservación del área protegida han estado en cabeza de la CRA como entidad administradora del AP y de aliado se cuenta con la alcaldia municipal con quien ha realizado covenios interadministrativos y además de eso el ente territorial ha sido tomador de decisión concernientes al seguiridad del territorio, si bien existe un SIDAP Atlántico y un SILAP Usiacurí no se han definidos acciones concretas que permitan la participación y articulación de actores, dado que el AP no cuenta con una mesa de concertación.</v>
      </c>
      <c r="D140" s="1445"/>
      <c r="E140" s="1445"/>
      <c r="F140" s="1446"/>
    </row>
    <row r="141" spans="2:7" ht="100.8">
      <c r="B141" s="622" t="s">
        <v>835</v>
      </c>
      <c r="C141" s="675">
        <f>+IF('Homologación METT - GEF 7'!L124="","",'Homologación METT - GEF 7'!L124)</f>
        <v>1</v>
      </c>
      <c r="D141" s="658"/>
      <c r="E141" s="658"/>
      <c r="F141" s="659" t="s">
        <v>836</v>
      </c>
    </row>
    <row r="142" spans="2:7" ht="147.9" customHeight="1">
      <c r="B142" s="622" t="s">
        <v>780</v>
      </c>
      <c r="C142" s="1444" t="str">
        <f>+'Resumen '!E9</f>
        <v xml:space="preserve">El AP no cuenta con una caracterización de las principales contribuciones de la naturaleza en el compomenente diagnostico del PM, ni tampoco con un análisis de beneficios de servcios por parte de las comunidades, sin embargo, se ha caracterizado el recurso hidrico como un factor muy importe asociado a los bienes y servicios ecosistemicos que ofrece el AP, el cual beneficia a la comundida la zona ya que cuenta con arroyos permanentes de poca escorrentia pero garantiza el recurso  durante todo el año, asi mismo a traves de los mecanismos de gestiòn se han caracterizados algunas actvidades consideradas como una contribuciòn del AP, para la zona del DMI luriza se ha visto caracterizado el tema del ecoturismo, por lo que se ya se encuentran identificados senderos ecologicos, se ha fortalecido a la comunidad en temas como guianzas y recorridos por la naturaleza. </v>
      </c>
      <c r="D142" s="1445"/>
      <c r="E142" s="1445"/>
      <c r="F142" s="1446"/>
    </row>
    <row r="143" spans="2:7" ht="100.8">
      <c r="B143" s="622" t="s">
        <v>837</v>
      </c>
      <c r="C143" s="718">
        <f>+IF(SUM('Homologación METT - GEF 7'!L128:L132)=0,0,AVERAGEIF('Homologación METT - GEF 7'!L128:L132,"&gt;0"))</f>
        <v>1</v>
      </c>
      <c r="D143" s="658"/>
      <c r="E143" s="658"/>
      <c r="F143" s="659" t="s">
        <v>838</v>
      </c>
    </row>
    <row r="144" spans="2:7" ht="147.9" customHeight="1">
      <c r="B144" s="622" t="s">
        <v>780</v>
      </c>
      <c r="C144" s="1444" t="str">
        <f>+CONCATENATE('Resumen '!E25,"",'Resumen '!E23)</f>
        <v>Para el AP  es la primera vez que se realiza un análisis de efectividad y manejo, se generan reportes semestrales de cumplimiento de indicadores y metas establecidas en el PAC institucional 2020-2023.La información base del AP es la relacionada con el documento del PM elaborada en el año 2011, es por ello que la entidad ambiental esta realizando los esfuerzos para la actualización de la misma y poder contar asi con nuevas acciones y estrategias de manejo del AP.</v>
      </c>
      <c r="D144" s="1445"/>
      <c r="E144" s="1445"/>
      <c r="F144" s="1446"/>
    </row>
    <row r="145" spans="2:9" ht="86.4">
      <c r="B145" s="622" t="s">
        <v>839</v>
      </c>
      <c r="C145" s="675">
        <f>+IF('Homologación METT - GEF 7'!L136="","",'Homologación METT - GEF 7'!L136)</f>
        <v>2</v>
      </c>
      <c r="D145" s="658"/>
      <c r="E145" s="658"/>
      <c r="F145" s="659" t="s">
        <v>840</v>
      </c>
    </row>
    <row r="146" spans="2:9" ht="147.9" customHeight="1">
      <c r="B146" s="622" t="s">
        <v>780</v>
      </c>
      <c r="C146" s="1444" t="str">
        <f>+IF(C145="","",'Resumen '!E36)</f>
        <v>El AP cuenta con un punto de control constituido con una casa que es punto de reunión de la comunidad, que se encuentra en buen estado y apto para alojamiento de visitantes en el momento que se requiera,tambien cuenta con unos equipos en comodato : computador, GPS, Impresora, Binoculares,ademas cuenta con transporte disponible para el traslado y reacción inmediata al AP.</v>
      </c>
      <c r="D146" s="1445"/>
      <c r="E146" s="1445"/>
      <c r="F146" s="1446"/>
    </row>
    <row r="147" spans="2:9" ht="115.2">
      <c r="B147" s="622" t="s">
        <v>841</v>
      </c>
      <c r="C147" s="680"/>
      <c r="D147" s="658"/>
      <c r="E147" s="658"/>
      <c r="F147" s="659" t="s">
        <v>842</v>
      </c>
    </row>
    <row r="148" spans="2:9" ht="147.9" customHeight="1">
      <c r="B148" s="622" t="s">
        <v>780</v>
      </c>
      <c r="C148" s="1454" t="str">
        <f>+'Homologación METT - GEF 6'!G140</f>
        <v>Este aspecto no es considerado relevante en el manejo del AP.</v>
      </c>
      <c r="D148" s="1455"/>
      <c r="E148" s="1455"/>
      <c r="F148" s="1456"/>
    </row>
    <row r="149" spans="2:9" ht="100.8">
      <c r="B149" s="622" t="s">
        <v>843</v>
      </c>
      <c r="C149" s="680"/>
      <c r="D149" s="658"/>
      <c r="E149" s="658"/>
      <c r="F149" s="659" t="s">
        <v>844</v>
      </c>
    </row>
    <row r="150" spans="2:9" ht="147.9" customHeight="1">
      <c r="B150" s="622" t="s">
        <v>780</v>
      </c>
      <c r="C150" s="1454" t="str">
        <f>+'Homologación METT - GEF 6'!G144</f>
        <v>Este aspecto no es considerado relevante en el manejo del AP.</v>
      </c>
      <c r="D150" s="1455"/>
      <c r="E150" s="1455"/>
      <c r="F150" s="1456"/>
    </row>
    <row r="151" spans="2:9" ht="60.9" customHeight="1">
      <c r="B151" s="622" t="s">
        <v>997</v>
      </c>
      <c r="C151" s="675">
        <f>+IF('Homologación METT - GEF 7'!L148="","",'Homologación METT - GEF 7'!L148)</f>
        <v>1</v>
      </c>
      <c r="D151" s="658"/>
      <c r="E151" s="658"/>
      <c r="F151" s="660" t="s">
        <v>998</v>
      </c>
      <c r="G151" s="620"/>
    </row>
    <row r="152" spans="2:9">
      <c r="B152" s="622" t="s">
        <v>780</v>
      </c>
      <c r="C152" s="1451" t="s">
        <v>1013</v>
      </c>
      <c r="D152" s="1452"/>
      <c r="E152" s="1452"/>
      <c r="F152" s="1453"/>
      <c r="G152" s="620"/>
    </row>
    <row r="153" spans="2:9" ht="18.600000000000001" thickBot="1">
      <c r="B153" s="661" t="s">
        <v>1014</v>
      </c>
      <c r="C153" s="676">
        <f>SUM(C75:C152)</f>
        <v>41</v>
      </c>
      <c r="D153" s="662">
        <f>SUM(D75:D152)</f>
        <v>0</v>
      </c>
      <c r="E153" s="662">
        <f>SUM(E75:E152)</f>
        <v>0</v>
      </c>
      <c r="F153" s="663" t="s">
        <v>999</v>
      </c>
      <c r="G153" s="620"/>
    </row>
    <row r="154" spans="2:9">
      <c r="B154" s="607"/>
      <c r="C154" s="633"/>
      <c r="D154" s="633"/>
      <c r="E154" s="634"/>
      <c r="F154" s="635"/>
      <c r="G154" s="621"/>
    </row>
    <row r="155" spans="2:9">
      <c r="B155" s="607"/>
      <c r="C155" s="633"/>
      <c r="D155" s="633"/>
      <c r="E155" s="634"/>
      <c r="F155" s="635"/>
      <c r="G155" s="621"/>
    </row>
    <row r="156" spans="2:9" ht="15" thickBot="1">
      <c r="B156" s="607"/>
      <c r="C156" s="633"/>
      <c r="D156" s="633"/>
      <c r="E156" s="634"/>
      <c r="F156" s="635"/>
      <c r="G156" s="621"/>
    </row>
    <row r="157" spans="2:9" ht="30" customHeight="1">
      <c r="B157" s="1457" t="s">
        <v>1000</v>
      </c>
      <c r="C157" s="1458"/>
      <c r="D157" s="1458"/>
      <c r="E157" s="1458"/>
      <c r="F157" s="1459"/>
      <c r="G157" s="615"/>
      <c r="H157" s="636"/>
      <c r="I157" s="637"/>
    </row>
    <row r="158" spans="2:9" ht="56.25" customHeight="1">
      <c r="B158" s="1460" t="s">
        <v>1001</v>
      </c>
      <c r="C158" s="1461"/>
      <c r="D158" s="1461"/>
      <c r="E158" s="1461"/>
      <c r="F158" s="1462"/>
      <c r="G158" s="615"/>
      <c r="H158" s="636"/>
      <c r="I158" s="637"/>
    </row>
    <row r="159" spans="2:9" ht="24.75" customHeight="1">
      <c r="B159" s="648" t="s">
        <v>960</v>
      </c>
      <c r="C159" s="1463" t="s">
        <v>1002</v>
      </c>
      <c r="D159" s="1464"/>
      <c r="E159" s="1463" t="s">
        <v>1003</v>
      </c>
      <c r="F159" s="1465"/>
    </row>
    <row r="160" spans="2:9" ht="78.75" customHeight="1">
      <c r="B160" s="649" t="s">
        <v>1031</v>
      </c>
      <c r="C160" s="1466" t="s">
        <v>1032</v>
      </c>
      <c r="D160" s="1466"/>
      <c r="E160" s="1466" t="s">
        <v>1033</v>
      </c>
      <c r="F160" s="1467"/>
    </row>
    <row r="161" spans="2:6" ht="98.1" customHeight="1">
      <c r="B161" s="650" t="str">
        <f>B40</f>
        <v>Indicator 1</v>
      </c>
      <c r="C161" s="1468"/>
      <c r="D161" s="1468"/>
      <c r="E161" s="1468"/>
      <c r="F161" s="1469"/>
    </row>
    <row r="162" spans="2:6" ht="98.1" customHeight="1">
      <c r="B162" s="650" t="str">
        <f t="shared" ref="B162:B165" si="0">B41</f>
        <v>Indicator 2</v>
      </c>
      <c r="C162" s="1468"/>
      <c r="D162" s="1468"/>
      <c r="E162" s="1468"/>
      <c r="F162" s="1469"/>
    </row>
    <row r="163" spans="2:6" ht="98.1" customHeight="1">
      <c r="B163" s="650" t="str">
        <f t="shared" si="0"/>
        <v>Indicator 3</v>
      </c>
      <c r="C163" s="1468"/>
      <c r="D163" s="1468"/>
      <c r="E163" s="1468"/>
      <c r="F163" s="1469"/>
    </row>
    <row r="164" spans="2:6" ht="98.1" customHeight="1">
      <c r="B164" s="650" t="str">
        <f t="shared" si="0"/>
        <v>Indicator 4</v>
      </c>
      <c r="C164" s="1468"/>
      <c r="D164" s="1468"/>
      <c r="E164" s="1468"/>
      <c r="F164" s="1469"/>
    </row>
    <row r="165" spans="2:6" ht="98.1" customHeight="1" thickBot="1">
      <c r="B165" s="651" t="str">
        <f t="shared" si="0"/>
        <v>Indicator 5</v>
      </c>
      <c r="C165" s="1470"/>
      <c r="D165" s="1470"/>
      <c r="E165" s="1470"/>
      <c r="F165" s="1471"/>
    </row>
    <row r="166" spans="2:6">
      <c r="B166" s="607"/>
      <c r="F166" s="608"/>
    </row>
    <row r="167" spans="2:6">
      <c r="B167" s="607"/>
      <c r="F167" s="608"/>
    </row>
    <row r="168" spans="2:6">
      <c r="B168" s="607"/>
      <c r="F168" s="608"/>
    </row>
    <row r="169" spans="2:6">
      <c r="B169" s="607"/>
      <c r="F169" s="608"/>
    </row>
    <row r="170" spans="2:6">
      <c r="B170" s="607"/>
      <c r="F170" s="608"/>
    </row>
    <row r="171" spans="2:6">
      <c r="B171" s="607"/>
      <c r="F171" s="608"/>
    </row>
    <row r="172" spans="2:6">
      <c r="B172" s="607"/>
      <c r="F172" s="608"/>
    </row>
    <row r="173" spans="2:6">
      <c r="B173" s="607"/>
      <c r="F173" s="608"/>
    </row>
    <row r="174" spans="2:6">
      <c r="B174" s="607"/>
      <c r="F174" s="608"/>
    </row>
    <row r="175" spans="2:6">
      <c r="B175" s="607"/>
      <c r="F175" s="608"/>
    </row>
    <row r="176" spans="2:6">
      <c r="B176" s="607"/>
      <c r="F176" s="608"/>
    </row>
    <row r="177" spans="2:6">
      <c r="B177" s="607"/>
      <c r="F177" s="608"/>
    </row>
    <row r="178" spans="2:6">
      <c r="B178" s="607"/>
      <c r="F178" s="608"/>
    </row>
    <row r="179" spans="2:6">
      <c r="B179" s="607"/>
      <c r="F179" s="608"/>
    </row>
    <row r="180" spans="2:6">
      <c r="B180" s="607"/>
      <c r="F180" s="608"/>
    </row>
    <row r="181" spans="2:6">
      <c r="B181" s="607"/>
      <c r="F181" s="608"/>
    </row>
    <row r="182" spans="2:6">
      <c r="B182" s="607"/>
      <c r="F182" s="608"/>
    </row>
    <row r="183" spans="2:6">
      <c r="B183" s="607"/>
      <c r="F183" s="608"/>
    </row>
    <row r="184" spans="2:6">
      <c r="B184" s="607"/>
      <c r="F184" s="608"/>
    </row>
    <row r="185" spans="2:6">
      <c r="B185" s="607"/>
      <c r="F185" s="608"/>
    </row>
    <row r="186" spans="2:6">
      <c r="B186" s="607"/>
      <c r="F186" s="608"/>
    </row>
    <row r="187" spans="2:6">
      <c r="B187" s="607"/>
      <c r="F187" s="608"/>
    </row>
    <row r="188" spans="2:6">
      <c r="B188" s="607"/>
      <c r="F188" s="608"/>
    </row>
    <row r="189" spans="2:6">
      <c r="B189" s="607"/>
      <c r="F189" s="608"/>
    </row>
    <row r="190" spans="2:6">
      <c r="B190" s="607"/>
      <c r="F190" s="608"/>
    </row>
    <row r="191" spans="2:6">
      <c r="B191" s="607"/>
      <c r="F191" s="608"/>
    </row>
    <row r="192" spans="2:6">
      <c r="B192" s="607"/>
      <c r="F192" s="608"/>
    </row>
    <row r="193" spans="2:6">
      <c r="B193" s="607"/>
      <c r="F193" s="608"/>
    </row>
    <row r="194" spans="2:6">
      <c r="B194" s="607"/>
      <c r="F194" s="608"/>
    </row>
    <row r="195" spans="2:6">
      <c r="B195" s="607"/>
      <c r="F195" s="608"/>
    </row>
    <row r="196" spans="2:6">
      <c r="B196" s="607"/>
      <c r="F196" s="608"/>
    </row>
    <row r="197" spans="2:6">
      <c r="B197" s="607"/>
      <c r="F197" s="608"/>
    </row>
    <row r="198" spans="2:6">
      <c r="B198" s="607"/>
      <c r="F198" s="608"/>
    </row>
    <row r="199" spans="2:6">
      <c r="B199" s="607"/>
      <c r="F199" s="608"/>
    </row>
    <row r="200" spans="2:6">
      <c r="B200" s="607"/>
      <c r="F200" s="608"/>
    </row>
    <row r="201" spans="2:6">
      <c r="B201" s="607"/>
      <c r="F201" s="608"/>
    </row>
    <row r="202" spans="2:6">
      <c r="B202" s="607"/>
      <c r="F202" s="608"/>
    </row>
    <row r="203" spans="2:6">
      <c r="B203" s="607"/>
      <c r="F203" s="608"/>
    </row>
    <row r="204" spans="2:6">
      <c r="B204" s="607"/>
      <c r="F204" s="608"/>
    </row>
    <row r="205" spans="2:6">
      <c r="B205" s="607"/>
      <c r="F205" s="608"/>
    </row>
    <row r="206" spans="2:6">
      <c r="B206" s="607"/>
      <c r="F206" s="608"/>
    </row>
    <row r="207" spans="2:6">
      <c r="B207" s="607"/>
      <c r="F207" s="608"/>
    </row>
    <row r="208" spans="2:6">
      <c r="B208" s="607"/>
      <c r="F208" s="608"/>
    </row>
    <row r="209" spans="2:6">
      <c r="B209" s="607"/>
      <c r="F209" s="608"/>
    </row>
    <row r="210" spans="2:6">
      <c r="B210" s="607"/>
      <c r="F210" s="608"/>
    </row>
    <row r="211" spans="2:6">
      <c r="B211" s="607"/>
      <c r="F211" s="608"/>
    </row>
    <row r="212" spans="2:6">
      <c r="B212" s="607"/>
      <c r="F212" s="608"/>
    </row>
    <row r="213" spans="2:6">
      <c r="B213" s="607"/>
      <c r="F213" s="608"/>
    </row>
    <row r="214" spans="2:6">
      <c r="B214" s="607"/>
      <c r="F214" s="608"/>
    </row>
    <row r="215" spans="2:6">
      <c r="B215" s="607"/>
      <c r="F215" s="608"/>
    </row>
    <row r="216" spans="2:6">
      <c r="B216" s="607"/>
      <c r="F216" s="608"/>
    </row>
    <row r="217" spans="2:6">
      <c r="B217" s="607"/>
      <c r="F217" s="608"/>
    </row>
    <row r="218" spans="2:6">
      <c r="B218" s="607"/>
      <c r="F218" s="608"/>
    </row>
    <row r="219" spans="2:6">
      <c r="B219" s="607"/>
      <c r="F219" s="608"/>
    </row>
    <row r="220" spans="2:6">
      <c r="B220" s="607"/>
      <c r="F220" s="608"/>
    </row>
    <row r="221" spans="2:6">
      <c r="B221" s="607"/>
      <c r="F221" s="608"/>
    </row>
    <row r="222" spans="2:6">
      <c r="B222" s="607"/>
      <c r="F222" s="608"/>
    </row>
    <row r="223" spans="2:6">
      <c r="B223" s="607"/>
      <c r="F223" s="608"/>
    </row>
    <row r="224" spans="2:6">
      <c r="B224" s="607"/>
      <c r="F224" s="608"/>
    </row>
    <row r="225" spans="2:6">
      <c r="B225" s="607"/>
      <c r="F225" s="608"/>
    </row>
    <row r="226" spans="2:6">
      <c r="B226" s="607"/>
      <c r="F226" s="608"/>
    </row>
    <row r="227" spans="2:6">
      <c r="B227" s="607"/>
      <c r="F227" s="608"/>
    </row>
    <row r="228" spans="2:6">
      <c r="B228" s="607"/>
      <c r="F228" s="608"/>
    </row>
    <row r="229" spans="2:6">
      <c r="B229" s="607"/>
      <c r="F229" s="608"/>
    </row>
    <row r="230" spans="2:6">
      <c r="B230" s="607"/>
      <c r="F230" s="608"/>
    </row>
    <row r="231" spans="2:6">
      <c r="B231" s="607"/>
      <c r="F231" s="608"/>
    </row>
    <row r="232" spans="2:6">
      <c r="B232" s="607"/>
      <c r="F232" s="608"/>
    </row>
    <row r="233" spans="2:6">
      <c r="B233" s="607"/>
      <c r="F233" s="608"/>
    </row>
    <row r="234" spans="2:6">
      <c r="B234" s="607"/>
      <c r="F234" s="608"/>
    </row>
    <row r="235" spans="2:6">
      <c r="B235" s="607"/>
      <c r="F235" s="608"/>
    </row>
    <row r="236" spans="2:6">
      <c r="B236" s="607"/>
      <c r="F236" s="608"/>
    </row>
    <row r="237" spans="2:6">
      <c r="B237" s="607"/>
      <c r="F237" s="608"/>
    </row>
    <row r="238" spans="2:6">
      <c r="B238" s="607"/>
      <c r="F238" s="608"/>
    </row>
    <row r="239" spans="2:6">
      <c r="B239" s="607"/>
      <c r="F239" s="608"/>
    </row>
    <row r="240" spans="2:6">
      <c r="B240" s="607"/>
      <c r="F240" s="608"/>
    </row>
    <row r="241" spans="2:6">
      <c r="B241" s="607"/>
      <c r="F241" s="608"/>
    </row>
    <row r="242" spans="2:6">
      <c r="B242" s="607"/>
      <c r="F242" s="608"/>
    </row>
    <row r="243" spans="2:6">
      <c r="B243" s="607"/>
      <c r="F243" s="608"/>
    </row>
    <row r="244" spans="2:6">
      <c r="B244" s="607"/>
      <c r="F244" s="608"/>
    </row>
    <row r="245" spans="2:6">
      <c r="B245" s="607"/>
      <c r="F245" s="608"/>
    </row>
    <row r="246" spans="2:6">
      <c r="B246" s="607"/>
      <c r="F246" s="608"/>
    </row>
    <row r="247" spans="2:6">
      <c r="B247" s="607"/>
      <c r="F247" s="608"/>
    </row>
    <row r="248" spans="2:6">
      <c r="B248" s="607"/>
      <c r="F248" s="608"/>
    </row>
    <row r="249" spans="2:6">
      <c r="B249" s="607"/>
      <c r="F249" s="608"/>
    </row>
    <row r="250" spans="2:6">
      <c r="B250" s="607"/>
      <c r="F250" s="608"/>
    </row>
    <row r="251" spans="2:6">
      <c r="B251" s="607"/>
      <c r="F251" s="608"/>
    </row>
    <row r="252" spans="2:6">
      <c r="B252" s="607"/>
      <c r="F252" s="608"/>
    </row>
    <row r="253" spans="2:6">
      <c r="B253" s="607"/>
      <c r="F253" s="608"/>
    </row>
    <row r="254" spans="2:6">
      <c r="B254" s="607"/>
      <c r="F254" s="608"/>
    </row>
    <row r="255" spans="2:6">
      <c r="B255" s="607"/>
      <c r="F255" s="608"/>
    </row>
    <row r="256" spans="2:6">
      <c r="B256" s="607"/>
      <c r="F256" s="608"/>
    </row>
    <row r="257" spans="2:6">
      <c r="B257" s="607"/>
      <c r="F257" s="608"/>
    </row>
    <row r="258" spans="2:6">
      <c r="B258" s="607"/>
      <c r="F258" s="608"/>
    </row>
    <row r="259" spans="2:6">
      <c r="B259" s="607"/>
      <c r="F259" s="608"/>
    </row>
    <row r="260" spans="2:6">
      <c r="B260" s="607"/>
      <c r="F260" s="608"/>
    </row>
    <row r="261" spans="2:6">
      <c r="B261" s="607"/>
      <c r="F261" s="608"/>
    </row>
    <row r="262" spans="2:6">
      <c r="B262" s="607"/>
      <c r="F262" s="608"/>
    </row>
    <row r="263" spans="2:6">
      <c r="B263" s="607"/>
      <c r="F263" s="608"/>
    </row>
    <row r="264" spans="2:6">
      <c r="B264" s="607"/>
      <c r="F264" s="608"/>
    </row>
    <row r="265" spans="2:6">
      <c r="B265" s="607"/>
      <c r="F265" s="608"/>
    </row>
    <row r="266" spans="2:6">
      <c r="B266" s="607"/>
      <c r="F266" s="608"/>
    </row>
    <row r="267" spans="2:6">
      <c r="B267" s="607"/>
      <c r="F267" s="608"/>
    </row>
    <row r="268" spans="2:6">
      <c r="B268" s="607"/>
      <c r="F268" s="608"/>
    </row>
    <row r="269" spans="2:6">
      <c r="B269" s="607"/>
      <c r="F269" s="608"/>
    </row>
    <row r="270" spans="2:6">
      <c r="B270" s="607"/>
      <c r="F270" s="608"/>
    </row>
    <row r="271" spans="2:6">
      <c r="B271" s="607"/>
      <c r="F271" s="608"/>
    </row>
    <row r="272" spans="2:6">
      <c r="B272" s="607"/>
      <c r="F272" s="608"/>
    </row>
    <row r="273" spans="2:6">
      <c r="B273" s="607"/>
      <c r="F273" s="608"/>
    </row>
    <row r="274" spans="2:6">
      <c r="B274" s="607"/>
      <c r="F274" s="608"/>
    </row>
    <row r="275" spans="2:6">
      <c r="B275" s="607"/>
      <c r="F275" s="608"/>
    </row>
    <row r="276" spans="2:6">
      <c r="B276" s="607"/>
      <c r="F276" s="608"/>
    </row>
    <row r="277" spans="2:6">
      <c r="B277" s="607"/>
      <c r="F277" s="608"/>
    </row>
    <row r="278" spans="2:6">
      <c r="B278" s="607"/>
      <c r="F278" s="608"/>
    </row>
    <row r="279" spans="2:6">
      <c r="B279" s="607"/>
      <c r="F279" s="608"/>
    </row>
    <row r="280" spans="2:6">
      <c r="B280" s="607"/>
      <c r="F280" s="608"/>
    </row>
    <row r="281" spans="2:6">
      <c r="B281" s="607"/>
      <c r="F281" s="608"/>
    </row>
    <row r="282" spans="2:6">
      <c r="B282" s="607"/>
      <c r="F282" s="608"/>
    </row>
    <row r="283" spans="2:6">
      <c r="B283" s="607"/>
      <c r="F283" s="608"/>
    </row>
    <row r="284" spans="2:6">
      <c r="B284" s="607"/>
      <c r="F284" s="608"/>
    </row>
    <row r="285" spans="2:6">
      <c r="B285" s="607"/>
      <c r="F285" s="608"/>
    </row>
    <row r="286" spans="2:6">
      <c r="B286" s="607"/>
      <c r="F286" s="608"/>
    </row>
    <row r="287" spans="2:6">
      <c r="B287" s="607"/>
      <c r="F287" s="608"/>
    </row>
    <row r="288" spans="2:6">
      <c r="B288" s="607"/>
      <c r="F288" s="608"/>
    </row>
    <row r="289" spans="2:6">
      <c r="B289" s="607"/>
      <c r="F289" s="608"/>
    </row>
    <row r="290" spans="2:6">
      <c r="B290" s="607"/>
      <c r="F290" s="608"/>
    </row>
    <row r="291" spans="2:6">
      <c r="B291" s="607"/>
      <c r="F291" s="608"/>
    </row>
    <row r="292" spans="2:6">
      <c r="B292" s="607"/>
      <c r="F292" s="608"/>
    </row>
    <row r="293" spans="2:6">
      <c r="B293" s="607"/>
      <c r="F293" s="608"/>
    </row>
    <row r="294" spans="2:6">
      <c r="B294" s="607"/>
      <c r="F294" s="608"/>
    </row>
    <row r="295" spans="2:6">
      <c r="B295" s="607"/>
      <c r="F295" s="608"/>
    </row>
    <row r="296" spans="2:6">
      <c r="B296" s="607"/>
      <c r="F296" s="608"/>
    </row>
    <row r="297" spans="2:6">
      <c r="B297" s="607"/>
      <c r="F297" s="608"/>
    </row>
    <row r="298" spans="2:6">
      <c r="B298" s="607"/>
      <c r="F298" s="608"/>
    </row>
    <row r="299" spans="2:6">
      <c r="B299" s="607"/>
      <c r="F299" s="608"/>
    </row>
    <row r="300" spans="2:6">
      <c r="B300" s="607"/>
      <c r="F300" s="608"/>
    </row>
    <row r="301" spans="2:6">
      <c r="B301" s="607"/>
      <c r="F301" s="608"/>
    </row>
    <row r="302" spans="2:6">
      <c r="B302" s="607"/>
      <c r="F302" s="608"/>
    </row>
    <row r="303" spans="2:6">
      <c r="B303" s="607"/>
      <c r="F303" s="608"/>
    </row>
    <row r="304" spans="2:6">
      <c r="B304" s="607"/>
      <c r="F304" s="608"/>
    </row>
    <row r="305" spans="2:6">
      <c r="B305" s="607"/>
      <c r="F305" s="608"/>
    </row>
    <row r="306" spans="2:6">
      <c r="B306" s="607"/>
      <c r="F306" s="608"/>
    </row>
    <row r="307" spans="2:6">
      <c r="F307" s="608"/>
    </row>
    <row r="308" spans="2:6">
      <c r="B308" s="609"/>
      <c r="C308" s="609"/>
      <c r="D308" s="609"/>
      <c r="E308" s="609"/>
      <c r="F308" s="608"/>
    </row>
    <row r="309" spans="2:6">
      <c r="B309" s="609"/>
      <c r="C309" s="609"/>
      <c r="D309" s="609"/>
      <c r="E309" s="609"/>
      <c r="F309" s="608"/>
    </row>
    <row r="310" spans="2:6">
      <c r="B310" s="609"/>
      <c r="C310" s="609"/>
      <c r="D310" s="609"/>
      <c r="E310" s="609"/>
      <c r="F310" s="608"/>
    </row>
    <row r="311" spans="2:6">
      <c r="B311" s="609"/>
      <c r="C311" s="609"/>
      <c r="D311" s="609"/>
      <c r="E311" s="609"/>
      <c r="F311" s="608"/>
    </row>
    <row r="312" spans="2:6">
      <c r="B312" s="609"/>
      <c r="C312" s="609"/>
      <c r="D312" s="609"/>
      <c r="E312" s="609"/>
      <c r="F312" s="608"/>
    </row>
    <row r="313" spans="2:6">
      <c r="B313" s="609"/>
      <c r="C313" s="609"/>
      <c r="D313" s="609"/>
      <c r="E313" s="609"/>
      <c r="F313" s="608"/>
    </row>
    <row r="314" spans="2:6">
      <c r="B314" s="609"/>
      <c r="C314" s="609"/>
      <c r="D314" s="609"/>
      <c r="E314" s="609"/>
      <c r="F314" s="608"/>
    </row>
    <row r="315" spans="2:6">
      <c r="B315" s="609"/>
      <c r="C315" s="609"/>
      <c r="D315" s="609"/>
      <c r="E315" s="609"/>
      <c r="F315" s="608"/>
    </row>
    <row r="316" spans="2:6">
      <c r="B316" s="609"/>
      <c r="C316" s="609"/>
      <c r="D316" s="609"/>
      <c r="E316" s="609"/>
      <c r="F316" s="608"/>
    </row>
    <row r="317" spans="2:6">
      <c r="B317" s="609"/>
      <c r="C317" s="609"/>
      <c r="D317" s="609"/>
      <c r="E317" s="609"/>
      <c r="F317" s="608"/>
    </row>
    <row r="318" spans="2:6">
      <c r="B318" s="609"/>
      <c r="C318" s="609"/>
      <c r="D318" s="609"/>
      <c r="E318" s="609"/>
      <c r="F318" s="608"/>
    </row>
    <row r="319" spans="2:6">
      <c r="B319" s="609"/>
      <c r="C319" s="609"/>
      <c r="D319" s="609"/>
      <c r="E319" s="609"/>
      <c r="F319" s="608"/>
    </row>
    <row r="320" spans="2:6">
      <c r="B320" s="609"/>
      <c r="C320" s="609"/>
      <c r="D320" s="609"/>
      <c r="E320" s="609"/>
      <c r="F320" s="608"/>
    </row>
    <row r="321" spans="2:6">
      <c r="B321" s="609"/>
      <c r="C321" s="609"/>
      <c r="D321" s="609"/>
      <c r="E321" s="609"/>
      <c r="F321" s="608"/>
    </row>
    <row r="322" spans="2:6">
      <c r="B322" s="609"/>
      <c r="C322" s="609"/>
      <c r="D322" s="609"/>
      <c r="E322" s="609"/>
      <c r="F322" s="608"/>
    </row>
    <row r="323" spans="2:6">
      <c r="B323" s="609"/>
      <c r="C323" s="609"/>
      <c r="D323" s="609"/>
      <c r="E323" s="609"/>
      <c r="F323" s="608"/>
    </row>
    <row r="324" spans="2:6">
      <c r="B324" s="609"/>
      <c r="C324" s="609"/>
      <c r="D324" s="609"/>
      <c r="E324" s="609"/>
      <c r="F324" s="608"/>
    </row>
    <row r="325" spans="2:6">
      <c r="B325" s="609"/>
      <c r="C325" s="609"/>
      <c r="D325" s="609"/>
      <c r="E325" s="609"/>
      <c r="F325" s="608"/>
    </row>
    <row r="326" spans="2:6">
      <c r="B326" s="609"/>
      <c r="C326" s="609"/>
      <c r="D326" s="609"/>
      <c r="E326" s="609"/>
      <c r="F326" s="608"/>
    </row>
    <row r="327" spans="2:6">
      <c r="B327" s="609"/>
      <c r="C327" s="609"/>
      <c r="D327" s="609"/>
      <c r="E327" s="609"/>
      <c r="F327" s="608"/>
    </row>
    <row r="328" spans="2:6">
      <c r="B328" s="609"/>
      <c r="C328" s="609"/>
      <c r="D328" s="609"/>
      <c r="E328" s="609"/>
      <c r="F328" s="608"/>
    </row>
    <row r="329" spans="2:6">
      <c r="B329" s="609"/>
      <c r="C329" s="609"/>
      <c r="D329" s="609"/>
      <c r="E329" s="609"/>
      <c r="F329" s="608"/>
    </row>
    <row r="330" spans="2:6">
      <c r="B330" s="609"/>
      <c r="C330" s="609"/>
      <c r="D330" s="609"/>
      <c r="E330" s="609"/>
      <c r="F330" s="608"/>
    </row>
    <row r="331" spans="2:6">
      <c r="B331" s="609"/>
      <c r="C331" s="609"/>
      <c r="D331" s="609"/>
      <c r="E331" s="609"/>
      <c r="F331" s="608"/>
    </row>
    <row r="332" spans="2:6">
      <c r="B332" s="609"/>
      <c r="C332" s="609"/>
      <c r="D332" s="609"/>
      <c r="E332" s="609"/>
      <c r="F332" s="608"/>
    </row>
    <row r="333" spans="2:6">
      <c r="B333" s="609"/>
      <c r="C333" s="609"/>
      <c r="D333" s="609"/>
      <c r="E333" s="609"/>
      <c r="F333" s="608"/>
    </row>
    <row r="334" spans="2:6">
      <c r="B334" s="609"/>
      <c r="C334" s="609"/>
      <c r="D334" s="609"/>
      <c r="E334" s="609"/>
      <c r="F334" s="608"/>
    </row>
    <row r="335" spans="2:6">
      <c r="B335" s="609"/>
      <c r="C335" s="609"/>
      <c r="D335" s="609"/>
      <c r="E335" s="609"/>
      <c r="F335" s="608"/>
    </row>
    <row r="336" spans="2:6">
      <c r="B336" s="609"/>
      <c r="C336" s="609"/>
      <c r="D336" s="609"/>
      <c r="E336" s="609"/>
      <c r="F336" s="608"/>
    </row>
    <row r="337" spans="2:6">
      <c r="B337" s="609"/>
      <c r="C337" s="609"/>
      <c r="D337" s="609"/>
      <c r="E337" s="609"/>
      <c r="F337" s="608"/>
    </row>
    <row r="338" spans="2:6">
      <c r="B338" s="609"/>
      <c r="C338" s="609"/>
      <c r="D338" s="609"/>
      <c r="E338" s="609"/>
      <c r="F338" s="608"/>
    </row>
    <row r="339" spans="2:6">
      <c r="B339" s="609"/>
      <c r="C339" s="609"/>
      <c r="D339" s="609"/>
      <c r="E339" s="609"/>
      <c r="F339" s="608"/>
    </row>
    <row r="340" spans="2:6">
      <c r="B340" s="609"/>
      <c r="C340" s="609"/>
      <c r="D340" s="609"/>
      <c r="E340" s="609"/>
      <c r="F340" s="608"/>
    </row>
    <row r="341" spans="2:6">
      <c r="B341" s="609"/>
      <c r="C341" s="609"/>
      <c r="D341" s="609"/>
      <c r="E341" s="609"/>
      <c r="F341" s="608"/>
    </row>
    <row r="342" spans="2:6">
      <c r="B342" s="609"/>
      <c r="C342" s="609"/>
      <c r="D342" s="609"/>
      <c r="E342" s="609"/>
      <c r="F342" s="608"/>
    </row>
    <row r="343" spans="2:6">
      <c r="B343" s="609"/>
      <c r="C343" s="609"/>
      <c r="D343" s="609"/>
      <c r="E343" s="609"/>
      <c r="F343" s="608"/>
    </row>
    <row r="344" spans="2:6">
      <c r="B344" s="609"/>
      <c r="C344" s="609"/>
      <c r="D344" s="609"/>
      <c r="E344" s="609"/>
      <c r="F344" s="608"/>
    </row>
    <row r="345" spans="2:6">
      <c r="B345" s="609"/>
      <c r="C345" s="609"/>
      <c r="D345" s="609"/>
      <c r="E345" s="609"/>
      <c r="F345" s="608"/>
    </row>
    <row r="346" spans="2:6">
      <c r="B346" s="609"/>
      <c r="C346" s="609"/>
      <c r="D346" s="609"/>
      <c r="E346" s="609"/>
      <c r="F346" s="608"/>
    </row>
    <row r="347" spans="2:6">
      <c r="B347" s="609"/>
      <c r="C347" s="609"/>
      <c r="D347" s="609"/>
      <c r="E347" s="609"/>
      <c r="F347" s="608"/>
    </row>
    <row r="348" spans="2:6">
      <c r="B348" s="609"/>
      <c r="C348" s="609"/>
      <c r="D348" s="609"/>
      <c r="E348" s="609"/>
      <c r="F348" s="608"/>
    </row>
  </sheetData>
  <sheetProtection algorithmName="SHA-512" hashValue="6h7KslIIBlv/5PL6/TR85KZzoOBHUI0+loOAIhKLk5oC9Ok0a+2svGZsZ9yQihiwYx/yYtyQkySO4x42NALSPQ==" saltValue="x8kYA5MP2e9FrZMZTcZIfA==" spinCount="100000" sheet="1" objects="1" scenarios="1"/>
  <mergeCells count="88">
    <mergeCell ref="C164:D164"/>
    <mergeCell ref="E164:F164"/>
    <mergeCell ref="C165:D165"/>
    <mergeCell ref="E165:F165"/>
    <mergeCell ref="C161:D161"/>
    <mergeCell ref="E161:F161"/>
    <mergeCell ref="C162:D162"/>
    <mergeCell ref="E162:F162"/>
    <mergeCell ref="C163:D163"/>
    <mergeCell ref="E163:F163"/>
    <mergeCell ref="B157:F157"/>
    <mergeCell ref="B158:F158"/>
    <mergeCell ref="C159:D159"/>
    <mergeCell ref="E159:F159"/>
    <mergeCell ref="C160:D160"/>
    <mergeCell ref="E160:F160"/>
    <mergeCell ref="C152:F152"/>
    <mergeCell ref="C130:F130"/>
    <mergeCell ref="C132:F132"/>
    <mergeCell ref="C134:F134"/>
    <mergeCell ref="C136:F136"/>
    <mergeCell ref="C138:F138"/>
    <mergeCell ref="C140:F140"/>
    <mergeCell ref="C142:F142"/>
    <mergeCell ref="C144:F144"/>
    <mergeCell ref="C146:F146"/>
    <mergeCell ref="C148:F148"/>
    <mergeCell ref="C150:F150"/>
    <mergeCell ref="C128:F128"/>
    <mergeCell ref="C106:F106"/>
    <mergeCell ref="C108:F108"/>
    <mergeCell ref="C110:F110"/>
    <mergeCell ref="C112:F112"/>
    <mergeCell ref="C114:F114"/>
    <mergeCell ref="C116:F116"/>
    <mergeCell ref="C118:F118"/>
    <mergeCell ref="C120:F120"/>
    <mergeCell ref="C122:F122"/>
    <mergeCell ref="C124:F124"/>
    <mergeCell ref="C126:F126"/>
    <mergeCell ref="C104:F104"/>
    <mergeCell ref="C82:F82"/>
    <mergeCell ref="C84:F84"/>
    <mergeCell ref="C86:F86"/>
    <mergeCell ref="C88:F88"/>
    <mergeCell ref="C90:F90"/>
    <mergeCell ref="C92:F92"/>
    <mergeCell ref="C94:F94"/>
    <mergeCell ref="C96:F96"/>
    <mergeCell ref="C98:F98"/>
    <mergeCell ref="C100:F100"/>
    <mergeCell ref="C102:F102"/>
    <mergeCell ref="C80:F80"/>
    <mergeCell ref="C61:E61"/>
    <mergeCell ref="C62:E62"/>
    <mergeCell ref="C63:E63"/>
    <mergeCell ref="C64:E64"/>
    <mergeCell ref="C65:E65"/>
    <mergeCell ref="C66:E66"/>
    <mergeCell ref="C67:E67"/>
    <mergeCell ref="C68:E68"/>
    <mergeCell ref="B73:F73"/>
    <mergeCell ref="C76:F76"/>
    <mergeCell ref="C78:F78"/>
    <mergeCell ref="C60:E60"/>
    <mergeCell ref="B49:F49"/>
    <mergeCell ref="C50:E50"/>
    <mergeCell ref="C51:E51"/>
    <mergeCell ref="C52:E52"/>
    <mergeCell ref="C53:E53"/>
    <mergeCell ref="C54:E54"/>
    <mergeCell ref="C55:E55"/>
    <mergeCell ref="C56:E56"/>
    <mergeCell ref="C57:E57"/>
    <mergeCell ref="C58:E58"/>
    <mergeCell ref="C59:E59"/>
    <mergeCell ref="B48:F48"/>
    <mergeCell ref="B1:F4"/>
    <mergeCell ref="B5:F5"/>
    <mergeCell ref="B6:F6"/>
    <mergeCell ref="B7:F7"/>
    <mergeCell ref="B8:F8"/>
    <mergeCell ref="B10:F10"/>
    <mergeCell ref="B11:B12"/>
    <mergeCell ref="C11:E11"/>
    <mergeCell ref="F11:F12"/>
    <mergeCell ref="B36:F36"/>
    <mergeCell ref="B37:F37"/>
  </mergeCells>
  <dataValidations count="2">
    <dataValidation type="list" allowBlank="1" showInputMessage="1" showErrorMessage="1" sqref="C20:E20" xr:uid="{86740096-1726-6C4B-8258-F53D835B9905}">
      <formula1>"1,2,3,4"</formula1>
    </dataValidation>
    <dataValidation type="list" allowBlank="1" showInputMessage="1" showErrorMessage="1" sqref="C147 C149" xr:uid="{028DE9B1-261D-2E46-A050-563DAFB6E855}">
      <formula1>"0, 1, 2, 3"</formula1>
    </dataValidation>
  </dataValidations>
  <pageMargins left="0.7" right="0.7" top="0.75" bottom="0.75" header="0.3" footer="0.3"/>
  <pageSetup scale="10" fitToHeight="0" orientation="landscape" horizontalDpi="4294967295" verticalDpi="4294967295"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98382-1D98-534C-AD01-C2CF91D39384}">
  <sheetPr codeName="Hoja13">
    <tabColor theme="5"/>
  </sheetPr>
  <dimension ref="C2:E80"/>
  <sheetViews>
    <sheetView topLeftCell="A9" workbookViewId="0">
      <selection activeCell="D74" sqref="D74"/>
    </sheetView>
  </sheetViews>
  <sheetFormatPr baseColWidth="10" defaultColWidth="10.88671875" defaultRowHeight="14.4"/>
  <cols>
    <col min="1" max="1" width="2.88671875" style="110" customWidth="1"/>
    <col min="2" max="2" width="6" style="110" customWidth="1"/>
    <col min="3" max="3" width="109.6640625" style="110" customWidth="1"/>
    <col min="4" max="4" width="22.6640625" style="110" customWidth="1"/>
    <col min="5" max="16384" width="10.88671875" style="110"/>
  </cols>
  <sheetData>
    <row r="2" spans="3:4" ht="59.1" customHeight="1">
      <c r="C2" s="1473" t="s">
        <v>623</v>
      </c>
      <c r="D2" s="1473"/>
    </row>
    <row r="3" spans="3:4" ht="15">
      <c r="C3" s="314"/>
    </row>
    <row r="4" spans="3:4" ht="15">
      <c r="C4" s="314"/>
    </row>
    <row r="5" spans="3:4" ht="23.1" customHeight="1">
      <c r="C5" s="1474" t="str">
        <f>+Aplicativo!C5</f>
        <v>A1. Salud del área protegida</v>
      </c>
      <c r="D5" s="1474"/>
    </row>
    <row r="6" spans="3:4" ht="16.2">
      <c r="C6" s="315"/>
    </row>
    <row r="8" spans="3:4" ht="23.4">
      <c r="C8" s="316" t="s">
        <v>277</v>
      </c>
      <c r="D8" s="317" t="s">
        <v>278</v>
      </c>
    </row>
    <row r="9" spans="3:4" ht="16.2">
      <c r="C9" s="318" t="str">
        <f>+Aplicativo!D81</f>
        <v>A1. Salud del área protegida</v>
      </c>
      <c r="D9" s="319">
        <f>+IF(Aplicativo!E81="","",Aplicativo!E81)</f>
        <v>2</v>
      </c>
    </row>
    <row r="10" spans="3:4" ht="16.2">
      <c r="C10" s="318" t="str">
        <f>+Aplicativo!D82</f>
        <v>A2. Adaptación frente al clima cambiante</v>
      </c>
      <c r="D10" s="319">
        <f>+IF(Aplicativo!E82="","",Aplicativo!E82)</f>
        <v>1</v>
      </c>
    </row>
    <row r="11" spans="3:4" ht="16.2">
      <c r="C11" s="318" t="str">
        <f>+Aplicativo!D83</f>
        <v>A3. Valores culturales asociados a los objetivos de conservación</v>
      </c>
      <c r="D11" s="319">
        <f>+IF(Aplicativo!E83="","",Aplicativo!E83)</f>
        <v>3</v>
      </c>
    </row>
    <row r="12" spans="3:4" ht="16.2">
      <c r="C12" s="318" t="str">
        <f>+Aplicativo!D84</f>
        <v>A4. Beneficios asociados a las contribuciones de la naturaleza</v>
      </c>
      <c r="D12" s="319">
        <f>+IF(Aplicativo!E84="","",Aplicativo!E84)</f>
        <v>1</v>
      </c>
    </row>
    <row r="13" spans="3:4" ht="18">
      <c r="C13" s="320" t="s">
        <v>624</v>
      </c>
      <c r="D13" s="321">
        <f>+IF(Aplicativo!I81="","",Aplicativo!I81)</f>
        <v>0.4375</v>
      </c>
    </row>
    <row r="16" spans="3:4" ht="23.1" customHeight="1">
      <c r="C16" s="1475" t="str">
        <f>+Aplicativo!C86</f>
        <v>B. CONTEXTO</v>
      </c>
      <c r="D16" s="1475"/>
    </row>
    <row r="17" spans="3:4" ht="16.2">
      <c r="C17" s="315"/>
    </row>
    <row r="19" spans="3:4" ht="23.4">
      <c r="C19" s="322" t="s">
        <v>277</v>
      </c>
      <c r="D19" s="323" t="s">
        <v>278</v>
      </c>
    </row>
    <row r="20" spans="3:4" ht="16.2">
      <c r="C20" s="324" t="str">
        <f>+Aplicativo!D178</f>
        <v>B1. Oportunidades en el territorio para la gestión</v>
      </c>
      <c r="D20" s="324">
        <f>+IF(Aplicativo!E178="","",Aplicativo!E178)</f>
        <v>3</v>
      </c>
    </row>
    <row r="21" spans="3:4" ht="16.2">
      <c r="C21" s="324" t="str">
        <f>+Aplicativo!D179</f>
        <v>B2. Claridad en la propiedad de la tierra</v>
      </c>
      <c r="D21" s="324">
        <f>+IF(Aplicativo!E179="","",Aplicativo!E179)</f>
        <v>4</v>
      </c>
    </row>
    <row r="22" spans="3:4" ht="16.2">
      <c r="C22" s="324" t="str">
        <f>+Aplicativo!D180</f>
        <v>B3. Conflictos socio-ambientales</v>
      </c>
      <c r="D22" s="324">
        <f>+IF(Aplicativo!E180="","",Aplicativo!E180)</f>
        <v>2</v>
      </c>
    </row>
    <row r="23" spans="3:4" ht="16.2">
      <c r="C23" s="324" t="str">
        <f>+Aplicativo!D181</f>
        <v>B4. Presiones y amenazas</v>
      </c>
      <c r="D23" s="324">
        <f>+IF(Aplicativo!E181="","",Aplicativo!E181)</f>
        <v>2</v>
      </c>
    </row>
    <row r="24" spans="3:4" ht="18">
      <c r="C24" s="325" t="s">
        <v>625</v>
      </c>
      <c r="D24" s="326">
        <f>+IF(Aplicativo!I178="","",Aplicativo!I178)</f>
        <v>0.6875</v>
      </c>
    </row>
    <row r="27" spans="3:4" ht="23.1" customHeight="1">
      <c r="C27" s="1476" t="str">
        <f>+Aplicativo!C183</f>
        <v>C. PLANEACIÓN Y SEGUIMIENTO</v>
      </c>
      <c r="D27" s="1476"/>
    </row>
    <row r="28" spans="3:4" ht="16.2">
      <c r="C28" s="315"/>
    </row>
    <row r="30" spans="3:4" ht="23.4">
      <c r="C30" s="327" t="s">
        <v>277</v>
      </c>
      <c r="D30" s="328" t="s">
        <v>278</v>
      </c>
    </row>
    <row r="31" spans="3:4" ht="16.2">
      <c r="C31" s="329" t="str">
        <f>+Aplicativo!D360</f>
        <v>C1. Coherencia en el diseño del área protegida</v>
      </c>
      <c r="D31" s="329">
        <f>+IF(Aplicativo!E360="","",Aplicativo!E360)</f>
        <v>4</v>
      </c>
    </row>
    <row r="32" spans="3:4" ht="16.2">
      <c r="C32" s="329" t="str">
        <f>+Aplicativo!D361</f>
        <v>C2. Límites del área protegida</v>
      </c>
      <c r="D32" s="329">
        <f>+IF(Aplicativo!E361="","",Aplicativo!E361)</f>
        <v>4</v>
      </c>
    </row>
    <row r="33" spans="3:4" ht="16.2">
      <c r="C33" s="329" t="str">
        <f>+Aplicativo!D362</f>
        <v>C3. Coherencia e implementación del plan de manejo</v>
      </c>
      <c r="D33" s="329">
        <f>+IF(Aplicativo!E362="","",Aplicativo!E362)</f>
        <v>2</v>
      </c>
    </row>
    <row r="34" spans="3:4" ht="16.2">
      <c r="C34" s="329" t="str">
        <f>+Aplicativo!D363</f>
        <v>C4. Articulación con áreas del SINAP y/u otras áreas de importancia para la conservación</v>
      </c>
      <c r="D34" s="329">
        <f>+IF(Aplicativo!E363="","",Aplicativo!E363)</f>
        <v>4</v>
      </c>
    </row>
    <row r="35" spans="3:4" ht="16.2">
      <c r="C35" s="329" t="str">
        <f>+Aplicativo!D364</f>
        <v>C5. Articulación transfronteriza para la gestión</v>
      </c>
      <c r="D35" s="329">
        <f>+IF(Aplicativo!E364="","",Aplicativo!E364)</f>
        <v>0</v>
      </c>
    </row>
    <row r="36" spans="3:4" ht="16.2">
      <c r="C36" s="329" t="str">
        <f>+Aplicativo!D365</f>
        <v>C6. Cumplimiento de la zonificación</v>
      </c>
      <c r="D36" s="329">
        <f>+IF(Aplicativo!E365="","",Aplicativo!E365)</f>
        <v>2</v>
      </c>
    </row>
    <row r="37" spans="3:4" ht="16.2">
      <c r="C37" s="329" t="str">
        <f>+Aplicativo!D366</f>
        <v>C7. Articulación de la gestión del área con los planes de ordenamiento territorial</v>
      </c>
      <c r="D37" s="329">
        <f>+IF(Aplicativo!E366="","",Aplicativo!E366)</f>
        <v>4</v>
      </c>
    </row>
    <row r="38" spans="3:4" ht="16.2">
      <c r="C38" s="329" t="str">
        <f>+Aplicativo!D367</f>
        <v>C8. Manejo y uso del conocimiento</v>
      </c>
      <c r="D38" s="329">
        <f>+IF(Aplicativo!E367="","",Aplicativo!E367)</f>
        <v>1</v>
      </c>
    </row>
    <row r="39" spans="3:4" ht="16.2">
      <c r="C39" s="329" t="str">
        <f>+Aplicativo!D368</f>
        <v>C9. Implementación de las líneas de gestión</v>
      </c>
      <c r="D39" s="329">
        <f>+IF(Aplicativo!E368="","",Aplicativo!E368)</f>
        <v>2</v>
      </c>
    </row>
    <row r="40" spans="3:4" ht="16.2">
      <c r="C40" s="329" t="str">
        <f>+Aplicativo!D369</f>
        <v>C10. Evaluación, seguimiento y retroalimentación a la planeación del manejo</v>
      </c>
      <c r="D40" s="329">
        <f>+IF(Aplicativo!E369="","",Aplicativo!E369)</f>
        <v>2</v>
      </c>
    </row>
    <row r="41" spans="3:4" ht="18">
      <c r="C41" s="330" t="s">
        <v>626</v>
      </c>
      <c r="D41" s="331">
        <f>+IF(Aplicativo!I360="","",Aplicativo!I360)</f>
        <v>0.69444444444444453</v>
      </c>
    </row>
    <row r="44" spans="3:4" ht="23.1" customHeight="1">
      <c r="C44" s="1472" t="str">
        <f>+Aplicativo!C371</f>
        <v>D. GOBERNANZA</v>
      </c>
      <c r="D44" s="1472"/>
    </row>
    <row r="45" spans="3:4" ht="16.2">
      <c r="C45" s="315"/>
    </row>
    <row r="47" spans="3:4" ht="23.4">
      <c r="C47" s="332" t="s">
        <v>277</v>
      </c>
      <c r="D47" s="333" t="s">
        <v>278</v>
      </c>
    </row>
    <row r="48" spans="3:4" ht="16.2">
      <c r="C48" s="334" t="str">
        <f>+Aplicativo!D491</f>
        <v>D1. Legitimidad de las instancias para la participación y coordinación</v>
      </c>
      <c r="D48" s="334">
        <f>+IF(Aplicativo!E491="","",Aplicativo!E491)</f>
        <v>1</v>
      </c>
    </row>
    <row r="49" spans="3:4" ht="16.2">
      <c r="C49" s="334" t="str">
        <f>+Aplicativo!D492</f>
        <v>D2. Articulación entre la autoridad ambiental y la tradicional para la gestión del área protegida</v>
      </c>
      <c r="D49" s="334">
        <f>+IF(Aplicativo!E492="","",Aplicativo!E492)</f>
        <v>0</v>
      </c>
    </row>
    <row r="50" spans="3:4" ht="16.2">
      <c r="C50" s="334" t="str">
        <f>+Aplicativo!D493</f>
        <v>D3. Cualificación de actores estratégicos</v>
      </c>
      <c r="D50" s="334">
        <f>+IF(Aplicativo!E493="","",Aplicativo!E493)</f>
        <v>3</v>
      </c>
    </row>
    <row r="51" spans="3:4" ht="16.2">
      <c r="C51" s="334" t="str">
        <f>+Aplicativo!D494</f>
        <v>D4. Manejo de conflictos</v>
      </c>
      <c r="D51" s="334">
        <f>+IF(Aplicativo!E494="","",Aplicativo!E494)</f>
        <v>2</v>
      </c>
    </row>
    <row r="52" spans="3:4" ht="16.2">
      <c r="C52" s="334" t="str">
        <f>+Aplicativo!D495</f>
        <v>D5. Incidencia del riesgo público en la gestión</v>
      </c>
      <c r="D52" s="334">
        <f>+IF(Aplicativo!E495="","",Aplicativo!E495)</f>
        <v>4</v>
      </c>
    </row>
    <row r="53" spans="3:4" ht="16.2">
      <c r="C53" s="334" t="str">
        <f>+Aplicativo!D496</f>
        <v>D6. Inclusión de elementos intergeneracionales/género para la gestión del AP</v>
      </c>
      <c r="D53" s="334">
        <f>+IF(Aplicativo!E496="","",Aplicativo!E496)</f>
        <v>3</v>
      </c>
    </row>
    <row r="54" spans="3:4" ht="18">
      <c r="C54" s="335" t="s">
        <v>627</v>
      </c>
      <c r="D54" s="336">
        <f>+IF(Aplicativo!I491="","",Aplicativo!I491)</f>
        <v>0.65</v>
      </c>
    </row>
    <row r="57" spans="3:4" ht="23.1" customHeight="1">
      <c r="C57" s="1477" t="str">
        <f>+Aplicativo!C498</f>
        <v>E. RECURSOS</v>
      </c>
      <c r="D57" s="1477"/>
    </row>
    <row r="58" spans="3:4" ht="16.2">
      <c r="C58" s="315"/>
    </row>
    <row r="60" spans="3:4" ht="23.4">
      <c r="C60" s="337" t="s">
        <v>277</v>
      </c>
      <c r="D60" s="338" t="s">
        <v>278</v>
      </c>
    </row>
    <row r="61" spans="3:4" ht="16.2">
      <c r="C61" s="339" t="str">
        <f>+Aplicativo!D556</f>
        <v>E1. Sostenibilidad financiera</v>
      </c>
      <c r="D61" s="339">
        <f>+IF(Aplicativo!E556="","",Aplicativo!E556)</f>
        <v>2</v>
      </c>
    </row>
    <row r="62" spans="3:4" ht="16.2">
      <c r="C62" s="339" t="str">
        <f>+Aplicativo!D557</f>
        <v>E2. Talento humano</v>
      </c>
      <c r="D62" s="339">
        <f>+IF(Aplicativo!E557="","",Aplicativo!E557)</f>
        <v>1</v>
      </c>
    </row>
    <row r="63" spans="3:4" ht="16.2">
      <c r="C63" s="339" t="str">
        <f>+Aplicativo!D558</f>
        <v>E3. Equipo e infraestructura</v>
      </c>
      <c r="D63" s="339">
        <f>+IF(Aplicativo!E558="","",Aplicativo!E558)</f>
        <v>3</v>
      </c>
    </row>
    <row r="64" spans="3:4" ht="18">
      <c r="C64" s="340" t="s">
        <v>630</v>
      </c>
      <c r="D64" s="341">
        <f>+IF(Aplicativo!I556="","",Aplicativo!I556)</f>
        <v>0.5</v>
      </c>
    </row>
    <row r="67" spans="3:5" ht="23.1" customHeight="1">
      <c r="C67" s="1472" t="str">
        <f>+Aplicativo!C560</f>
        <v>F. SISTEMAS PRODUCTIVOS SOSTENIBLES</v>
      </c>
      <c r="D67" s="1472"/>
    </row>
    <row r="68" spans="3:5" ht="16.2">
      <c r="C68" s="315"/>
    </row>
    <row r="70" spans="3:5" ht="23.4">
      <c r="C70" s="332" t="s">
        <v>277</v>
      </c>
      <c r="D70" s="333" t="s">
        <v>278</v>
      </c>
    </row>
    <row r="71" spans="3:5" ht="16.2">
      <c r="C71" s="334" t="str">
        <f>+Aplicativo!D635</f>
        <v>F1. Implementación de cadenas de valor</v>
      </c>
      <c r="D71" s="334">
        <f>+IF(Aplicativo!E635="","",Aplicativo!E635)</f>
        <v>2</v>
      </c>
    </row>
    <row r="72" spans="3:5" ht="16.2">
      <c r="C72" s="334" t="str">
        <f>+Aplicativo!D636</f>
        <v>F2. Buenas prácticas</v>
      </c>
      <c r="D72" s="334">
        <f>+IF(Aplicativo!E636="","",Aplicativo!E636)</f>
        <v>2</v>
      </c>
    </row>
    <row r="73" spans="3:5" ht="16.2">
      <c r="C73" s="334" t="str">
        <f>+Aplicativo!D637</f>
        <v>F3. Turismo como estrategia de conservación</v>
      </c>
      <c r="D73" s="334">
        <f>+IF(Aplicativo!E637="","",Aplicativo!E637)</f>
        <v>1</v>
      </c>
    </row>
    <row r="74" spans="3:5" ht="16.2">
      <c r="C74" s="334" t="str">
        <f>+Aplicativo!D638</f>
        <v>F4. Articulación con el sector productivo en la gestión del AP</v>
      </c>
      <c r="D74" s="334">
        <f>+IF(Aplicativo!E638="","",Aplicativo!E638)</f>
        <v>2</v>
      </c>
    </row>
    <row r="75" spans="3:5" ht="18">
      <c r="C75" s="335" t="s">
        <v>627</v>
      </c>
      <c r="D75" s="336">
        <f>+IF(Aplicativo!I635="","",Aplicativo!I635)</f>
        <v>0.4375</v>
      </c>
    </row>
    <row r="77" spans="3:5" ht="23.4">
      <c r="C77" s="342" t="s">
        <v>628</v>
      </c>
      <c r="D77" s="343">
        <f>+IF(Aplicativo!E653="","",Aplicativo!E653)</f>
        <v>0.56782407407407409</v>
      </c>
      <c r="E77" s="344"/>
    </row>
    <row r="78" spans="3:5">
      <c r="E78" s="345"/>
    </row>
    <row r="79" spans="3:5">
      <c r="E79" s="346"/>
    </row>
    <row r="80" spans="3:5">
      <c r="E80" s="346"/>
    </row>
  </sheetData>
  <mergeCells count="7">
    <mergeCell ref="C67:D67"/>
    <mergeCell ref="C2:D2"/>
    <mergeCell ref="C5:D5"/>
    <mergeCell ref="C16:D16"/>
    <mergeCell ref="C27:D27"/>
    <mergeCell ref="C44:D44"/>
    <mergeCell ref="C57:D5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INICIO</vt:lpstr>
      <vt:lpstr>Información General</vt:lpstr>
      <vt:lpstr>Conceptual</vt:lpstr>
      <vt:lpstr>Orientaciones</vt:lpstr>
      <vt:lpstr>Estructura</vt:lpstr>
      <vt:lpstr>Metodología</vt:lpstr>
      <vt:lpstr>Aplicativo</vt:lpstr>
      <vt:lpstr>Matrices de apoyo</vt:lpstr>
      <vt:lpstr>Resumen </vt:lpstr>
      <vt:lpstr>Reporte Resultados</vt:lpstr>
      <vt:lpstr>Homologación METT - GEF 3, 4, 5</vt:lpstr>
      <vt:lpstr>Homologación METT - GEF 6</vt:lpstr>
      <vt:lpstr>Homologación METT - GEF 7</vt:lpstr>
      <vt:lpstr>Resultados METT GEF 3, 4, 5</vt:lpstr>
      <vt:lpstr>Resultados METT GEF 6</vt:lpstr>
      <vt:lpstr>Resultados METT GEF 7</vt:lpstr>
      <vt:lpstr>Metodología!Área_de_impresión</vt:lpstr>
      <vt:lpstr>Metodología!Títulos_a_imprimir</vt:lpstr>
    </vt:vector>
  </TitlesOfParts>
  <Manager/>
  <Company>World Wildlife Fund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Chamorro</dc:creator>
  <cp:keywords/>
  <dc:description/>
  <cp:lastModifiedBy>Merly Guzman</cp:lastModifiedBy>
  <cp:revision/>
  <dcterms:created xsi:type="dcterms:W3CDTF">2018-06-29T17:25:14Z</dcterms:created>
  <dcterms:modified xsi:type="dcterms:W3CDTF">2022-05-13T13:59:05Z</dcterms:modified>
  <cp:category/>
  <cp:contentStatus/>
</cp:coreProperties>
</file>